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17" documentId="8_{EA8112FE-0B93-484B-A4C2-00BD931606A5}" xr6:coauthVersionLast="47" xr6:coauthVersionMax="47" xr10:uidLastSave="{09A434CC-39B5-4512-8EDA-02C4BBF1904E}"/>
  <bookViews>
    <workbookView xWindow="-120" yWindow="-120" windowWidth="29040" windowHeight="15720" tabRatio="677" activeTab="9" xr2:uid="{00000000-000D-0000-FFFF-FFFF00000000}"/>
  </bookViews>
  <sheets>
    <sheet name="Secanim" sheetId="1" r:id="rId1"/>
    <sheet name="Croda-Goole" sheetId="21" r:id="rId2"/>
    <sheet name="Croda-Widnes" sheetId="27" r:id="rId3"/>
    <sheet name="Maelor foods" sheetId="28" r:id="rId4"/>
    <sheet name="Encirc" sheetId="30" r:id="rId5"/>
    <sheet name="Kellogs" sheetId="26" r:id="rId6"/>
    <sheet name="ABP" sheetId="24" r:id="rId7"/>
    <sheet name="Nimbus" sheetId="29" r:id="rId8"/>
    <sheet name="Roberts" sheetId="23" r:id="rId9"/>
    <sheet name="Villag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K22" i="30"/>
  <c r="V20" i="30"/>
  <c r="U20" i="30"/>
  <c r="T20" i="30"/>
  <c r="S20" i="30"/>
  <c r="R20" i="30"/>
  <c r="Q20" i="30"/>
  <c r="P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Q22" i="29"/>
  <c r="V20" i="29"/>
  <c r="U20" i="29"/>
  <c r="T20" i="29"/>
  <c r="S20" i="29"/>
  <c r="R20" i="29"/>
  <c r="Q20" i="29"/>
  <c r="P20" i="29"/>
  <c r="N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V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T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P20"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I22" i="23"/>
  <c r="V20" i="23"/>
  <c r="U20" i="23"/>
  <c r="T20" i="23"/>
  <c r="S20" i="23"/>
  <c r="R20" i="23"/>
  <c r="Q20" i="23"/>
  <c r="P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J23" i="21" s="1"/>
  <c r="J24" i="21" s="1"/>
  <c r="C59" i="22"/>
  <c r="D21" i="22"/>
  <c r="D23" i="22" s="1"/>
  <c r="D24" i="22" s="1"/>
  <c r="D17" i="22"/>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N65" i="21" s="1"/>
  <c r="F63" i="21"/>
  <c r="P59" i="21"/>
  <c r="Q21" i="21"/>
  <c r="Q23" i="21" s="1"/>
  <c r="Q24" i="21" s="1"/>
  <c r="Q17" i="21"/>
  <c r="Q19" i="21" s="1"/>
  <c r="I17" i="21"/>
  <c r="I21" i="21"/>
  <c r="I23" i="21" s="1"/>
  <c r="I24" i="21" s="1"/>
  <c r="D59" i="22"/>
  <c r="E21" i="22"/>
  <c r="E17" i="22"/>
  <c r="E19" i="22" s="1"/>
  <c r="E20" i="22" s="1"/>
  <c r="L59" i="22"/>
  <c r="M21" i="22"/>
  <c r="M23" i="22" s="1"/>
  <c r="M24" i="22" s="1"/>
  <c r="M17" i="22"/>
  <c r="M19" i="22" s="1"/>
  <c r="M20" i="22" s="1"/>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21" i="23"/>
  <c r="E23" i="23" s="1"/>
  <c r="E24" i="23" s="1"/>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23" i="26" s="1"/>
  <c r="M24" i="26" s="1"/>
  <c r="M17" i="26"/>
  <c r="M19" i="26" s="1"/>
  <c r="M20" i="26" s="1"/>
  <c r="T59" i="26"/>
  <c r="U21" i="26"/>
  <c r="U23" i="26" s="1"/>
  <c r="U24" i="26" s="1"/>
  <c r="U17" i="26"/>
  <c r="U19" i="26" s="1"/>
  <c r="C59" i="27"/>
  <c r="D17" i="27"/>
  <c r="D19" i="27" s="1"/>
  <c r="D20" i="27" s="1"/>
  <c r="K59" i="27"/>
  <c r="L17" i="27"/>
  <c r="L19" i="27" s="1"/>
  <c r="L20" i="27" s="1"/>
  <c r="S59" i="27"/>
  <c r="T17" i="27"/>
  <c r="T19" i="27" s="1"/>
  <c r="C59" i="28"/>
  <c r="D21" i="28"/>
  <c r="D23" i="28" s="1"/>
  <c r="D24" i="28" s="1"/>
  <c r="D17" i="28"/>
  <c r="K59" i="28"/>
  <c r="L21" i="28"/>
  <c r="L23" i="28" s="1"/>
  <c r="L24" i="28" s="1"/>
  <c r="L17" i="28"/>
  <c r="L19" i="28" s="1"/>
  <c r="L20" i="28" s="1"/>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1" i="23"/>
  <c r="J59" i="24"/>
  <c r="K21" i="24"/>
  <c r="K23" i="24" s="1"/>
  <c r="K24" i="24" s="1"/>
  <c r="K17" i="24"/>
  <c r="K19" i="24" s="1"/>
  <c r="K20" i="24" s="1"/>
  <c r="R59" i="24"/>
  <c r="S21" i="24"/>
  <c r="S23" i="24" s="1"/>
  <c r="S24" i="24" s="1"/>
  <c r="S17" i="24"/>
  <c r="G21" i="26"/>
  <c r="G23" i="26" s="1"/>
  <c r="G24" i="26" s="1"/>
  <c r="G17" i="26"/>
  <c r="G19" i="26" s="1"/>
  <c r="G20" i="26" s="1"/>
  <c r="O17" i="26"/>
  <c r="O21" i="26"/>
  <c r="E59" i="27"/>
  <c r="F17" i="27"/>
  <c r="F19" i="27" s="1"/>
  <c r="F20" i="27" s="1"/>
  <c r="M59" i="27"/>
  <c r="N17" i="27"/>
  <c r="N19" i="27" s="1"/>
  <c r="N20" i="27" s="1"/>
  <c r="U59" i="27"/>
  <c r="V17" i="27"/>
  <c r="E59" i="28"/>
  <c r="F17" i="28"/>
  <c r="F21" i="28"/>
  <c r="F23" i="28" s="1"/>
  <c r="F24" i="28" s="1"/>
  <c r="M59" i="28"/>
  <c r="N17" i="28"/>
  <c r="N19" i="28" s="1"/>
  <c r="N20" i="28" s="1"/>
  <c r="N21" i="28"/>
  <c r="N23" i="28" s="1"/>
  <c r="N24" i="28" s="1"/>
  <c r="U59" i="28"/>
  <c r="V17" i="28"/>
  <c r="V21" i="28"/>
  <c r="D59" i="29"/>
  <c r="E17" i="29"/>
  <c r="E19" i="29" s="1"/>
  <c r="E20" i="29" s="1"/>
  <c r="E21" i="29"/>
  <c r="E23" i="29" s="1"/>
  <c r="E24" i="29" s="1"/>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0" i="28" s="1"/>
  <c r="O21" i="28"/>
  <c r="O23" i="28" s="1"/>
  <c r="O24" i="28" s="1"/>
  <c r="E59" i="29"/>
  <c r="F17" i="29"/>
  <c r="F19" i="29" s="1"/>
  <c r="F20" i="29" s="1"/>
  <c r="F21" i="29"/>
  <c r="F23" i="29" s="1"/>
  <c r="F24" i="29" s="1"/>
  <c r="M59" i="29"/>
  <c r="N17" i="29"/>
  <c r="N19" i="29" s="1"/>
  <c r="N20" i="29" s="1"/>
  <c r="N21" i="29"/>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21" i="29"/>
  <c r="G23" i="29" s="1"/>
  <c r="G24" i="29" s="1"/>
  <c r="O17" i="29"/>
  <c r="O19" i="29" s="1"/>
  <c r="O20" i="29" s="1"/>
  <c r="O21" i="29"/>
  <c r="O23" i="29" s="1"/>
  <c r="O24" i="29" s="1"/>
  <c r="E59" i="30"/>
  <c r="F21" i="30"/>
  <c r="F23" i="30" s="1"/>
  <c r="F24" i="30" s="1"/>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19" i="24" s="1"/>
  <c r="O20" i="24" s="1"/>
  <c r="O21" i="24"/>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I24" i="27" s="1"/>
  <c r="Q21" i="27"/>
  <c r="R58" i="21"/>
  <c r="R61" i="21" s="1"/>
  <c r="O57" i="21"/>
  <c r="A43" i="21"/>
  <c r="J58" i="21"/>
  <c r="J61" i="21" s="1"/>
  <c r="D58" i="29"/>
  <c r="D61" i="29" s="1"/>
  <c r="P23" i="26"/>
  <c r="P24" i="26" s="1"/>
  <c r="G21" i="27"/>
  <c r="G23" i="27" s="1"/>
  <c r="G24" i="27" s="1"/>
  <c r="O21" i="27"/>
  <c r="O23" i="27" s="1"/>
  <c r="O24" i="27" s="1"/>
  <c r="D58" i="30"/>
  <c r="D61" i="30" s="1"/>
  <c r="D64" i="30" s="1"/>
  <c r="L58" i="30"/>
  <c r="L61" i="30" s="1"/>
  <c r="R58" i="23"/>
  <c r="R61" i="23" s="1"/>
  <c r="H21" i="27"/>
  <c r="H23" i="27" s="1"/>
  <c r="H24" i="27" s="1"/>
  <c r="P21" i="27"/>
  <c r="J58" i="22"/>
  <c r="J61" i="22" s="1"/>
  <c r="J58" i="26"/>
  <c r="J61" i="26" s="1"/>
  <c r="R19" i="23"/>
  <c r="J58" i="27"/>
  <c r="J61" i="27" s="1"/>
  <c r="J64" i="27" s="1"/>
  <c r="J65" i="27" s="1"/>
  <c r="R58" i="27"/>
  <c r="R61" i="27" s="1"/>
  <c r="R64" i="27" s="1"/>
  <c r="R58" i="28"/>
  <c r="R61" i="28" s="1"/>
  <c r="R64"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Q58" i="23"/>
  <c r="Q61" i="23" s="1"/>
  <c r="L58" i="29"/>
  <c r="L61" i="29" s="1"/>
  <c r="T58" i="29"/>
  <c r="T61" i="29" s="1"/>
  <c r="T64" i="29" s="1"/>
  <c r="Q23" i="30"/>
  <c r="Q24" i="30" s="1"/>
  <c r="E23" i="30"/>
  <c r="E24" i="30" s="1"/>
  <c r="U23" i="30"/>
  <c r="U24" i="30" s="1"/>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C64" i="29" s="1"/>
  <c r="H58" i="30"/>
  <c r="H61" i="30" s="1"/>
  <c r="H64" i="30" s="1"/>
  <c r="H65" i="30" s="1"/>
  <c r="N59" i="30"/>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K58" i="22"/>
  <c r="K61" i="22" s="1"/>
  <c r="K64" i="22" s="1"/>
  <c r="S58" i="22"/>
  <c r="S61" i="22" s="1"/>
  <c r="S64" i="22" s="1"/>
  <c r="F57" i="23"/>
  <c r="D23" i="24"/>
  <c r="D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E58" i="22"/>
  <c r="E61" i="22" s="1"/>
  <c r="E64" i="22" s="1"/>
  <c r="M58" i="22"/>
  <c r="M61"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V19" i="30"/>
  <c r="B63" i="30"/>
  <c r="J63" i="30"/>
  <c r="R63" i="30"/>
  <c r="A32" i="30"/>
  <c r="A34" i="30"/>
  <c r="A40" i="30"/>
  <c r="A42" i="30"/>
  <c r="A48" i="30"/>
  <c r="A50" i="30"/>
  <c r="C63" i="30"/>
  <c r="K63" i="30"/>
  <c r="S63" i="30"/>
  <c r="P19" i="30"/>
  <c r="D63" i="30"/>
  <c r="L63" i="30"/>
  <c r="T63" i="30"/>
  <c r="H63" i="30"/>
  <c r="Q19" i="30"/>
  <c r="E63" i="30"/>
  <c r="M63" i="30"/>
  <c r="Q23" i="29"/>
  <c r="Q24" i="29" s="1"/>
  <c r="T19" i="29"/>
  <c r="P63" i="29"/>
  <c r="J19" i="29"/>
  <c r="J20" i="29" s="1"/>
  <c r="R19" i="29"/>
  <c r="J23" i="29"/>
  <c r="J24" i="29" s="1"/>
  <c r="F57" i="29"/>
  <c r="N57" i="29"/>
  <c r="F59" i="29"/>
  <c r="N59" i="29"/>
  <c r="F63" i="29"/>
  <c r="N63" i="29"/>
  <c r="H63" i="29"/>
  <c r="S19" i="29"/>
  <c r="K23" i="29"/>
  <c r="K24" i="29" s="1"/>
  <c r="S23" i="29"/>
  <c r="S24" i="29" s="1"/>
  <c r="A31" i="29"/>
  <c r="A33" i="29"/>
  <c r="A39" i="29"/>
  <c r="A41" i="29"/>
  <c r="A47" i="29"/>
  <c r="A49" i="29"/>
  <c r="G57" i="29"/>
  <c r="O57" i="29"/>
  <c r="G59" i="29"/>
  <c r="O59" i="29"/>
  <c r="G63" i="29"/>
  <c r="O63" i="29"/>
  <c r="U19" i="29"/>
  <c r="U23" i="29"/>
  <c r="U24" i="29" s="1"/>
  <c r="I57" i="29"/>
  <c r="Q57" i="29"/>
  <c r="I63" i="29"/>
  <c r="Q63" i="29"/>
  <c r="V19" i="29"/>
  <c r="N23" i="29"/>
  <c r="N24" i="29" s="1"/>
  <c r="B63" i="29"/>
  <c r="J63" i="29"/>
  <c r="R63" i="29"/>
  <c r="L19" i="29"/>
  <c r="L20" i="29" s="1"/>
  <c r="G19" i="29"/>
  <c r="G20" i="29" s="1"/>
  <c r="A32" i="29"/>
  <c r="A34" i="29"/>
  <c r="A40" i="29"/>
  <c r="A42" i="29"/>
  <c r="A48" i="29"/>
  <c r="A50" i="29"/>
  <c r="C63" i="29"/>
  <c r="K63" i="29"/>
  <c r="S63" i="29"/>
  <c r="H19" i="29"/>
  <c r="H20" i="29" s="1"/>
  <c r="P19" i="29"/>
  <c r="D63" i="29"/>
  <c r="L63" i="29"/>
  <c r="T63" i="29"/>
  <c r="E63" i="29"/>
  <c r="M63" i="29"/>
  <c r="S19" i="28"/>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O23" i="26"/>
  <c r="O24" i="26" s="1"/>
  <c r="H64" i="26"/>
  <c r="H65" i="26" s="1"/>
  <c r="A31" i="26"/>
  <c r="A33" i="26"/>
  <c r="A37" i="26"/>
  <c r="A39" i="26"/>
  <c r="A41" i="26"/>
  <c r="A45" i="26"/>
  <c r="A47" i="26"/>
  <c r="A49" i="26"/>
  <c r="G57" i="26"/>
  <c r="O57" i="26"/>
  <c r="G59" i="26"/>
  <c r="O59" i="26"/>
  <c r="G63" i="26"/>
  <c r="O63" i="26"/>
  <c r="T19" i="26"/>
  <c r="T23" i="26"/>
  <c r="T24" i="26" s="1"/>
  <c r="H63" i="26"/>
  <c r="P63" i="26"/>
  <c r="E23" i="26"/>
  <c r="E24" i="26" s="1"/>
  <c r="I57" i="26"/>
  <c r="Q57" i="26"/>
  <c r="I59" i="26"/>
  <c r="Q59" i="26"/>
  <c r="Q64" i="26" s="1"/>
  <c r="I63" i="26"/>
  <c r="Q63" i="26"/>
  <c r="V23" i="26"/>
  <c r="V24" i="26" s="1"/>
  <c r="B63" i="26"/>
  <c r="J63" i="26"/>
  <c r="R63" i="26"/>
  <c r="O19" i="26"/>
  <c r="O20" i="26" s="1"/>
  <c r="A32" i="26"/>
  <c r="A34" i="26"/>
  <c r="A40" i="26"/>
  <c r="A42" i="26"/>
  <c r="A48" i="26"/>
  <c r="A50" i="26"/>
  <c r="C63" i="26"/>
  <c r="K63" i="26"/>
  <c r="S63" i="26"/>
  <c r="P19" i="26"/>
  <c r="D63" i="26"/>
  <c r="L63" i="26"/>
  <c r="I19" i="26"/>
  <c r="I20" i="26" s="1"/>
  <c r="J23" i="24"/>
  <c r="J24" i="24" s="1"/>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V23" i="24"/>
  <c r="V24" i="24" s="1"/>
  <c r="B63" i="24"/>
  <c r="J63" i="24"/>
  <c r="R63"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I57" i="23"/>
  <c r="Q57" i="23"/>
  <c r="N23" i="23"/>
  <c r="N24" i="23" s="1"/>
  <c r="G19" i="23"/>
  <c r="G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T23" i="22"/>
  <c r="T24" i="22" s="1"/>
  <c r="K23" i="22"/>
  <c r="K24" i="22" s="1"/>
  <c r="A31" i="22"/>
  <c r="A33" i="22"/>
  <c r="A41" i="22"/>
  <c r="A47" i="22"/>
  <c r="E23" i="22"/>
  <c r="E24" i="22" s="1"/>
  <c r="U23" i="22"/>
  <c r="U24" i="22" s="1"/>
  <c r="I57" i="22"/>
  <c r="Q57" i="22"/>
  <c r="K19" i="22"/>
  <c r="K20" i="22" s="1"/>
  <c r="A39" i="22"/>
  <c r="A49" i="22"/>
  <c r="V19" i="22"/>
  <c r="V23" i="22"/>
  <c r="V24" i="22" s="1"/>
  <c r="G19" i="22"/>
  <c r="G20" i="22" s="1"/>
  <c r="A32" i="22"/>
  <c r="A34" i="22"/>
  <c r="A40" i="22"/>
  <c r="A42" i="22"/>
  <c r="A48" i="22"/>
  <c r="A50" i="22"/>
  <c r="P19" i="22"/>
  <c r="P64" i="21"/>
  <c r="A33" i="21"/>
  <c r="A37" i="21"/>
  <c r="A41" i="21"/>
  <c r="A45" i="21"/>
  <c r="A49" i="21"/>
  <c r="E58" i="21"/>
  <c r="E61" i="21" s="1"/>
  <c r="M58" i="21"/>
  <c r="M61" i="21" s="1"/>
  <c r="U58" i="21"/>
  <c r="U61" i="21" s="1"/>
  <c r="U64" i="21" s="1"/>
  <c r="U66" i="21" s="1"/>
  <c r="S19" i="21"/>
  <c r="G23" i="21"/>
  <c r="G24" i="21" s="1"/>
  <c r="C57" i="21"/>
  <c r="K57" i="21"/>
  <c r="S57" i="21"/>
  <c r="G19" i="21"/>
  <c r="G20" i="21" s="1"/>
  <c r="R23" i="21"/>
  <c r="R24" i="21" s="1"/>
  <c r="I19" i="21"/>
  <c r="I20" i="21" s="1"/>
  <c r="R19" i="21"/>
  <c r="A31" i="21"/>
  <c r="G63" i="21"/>
  <c r="O63" i="21"/>
  <c r="H63" i="21"/>
  <c r="P63" i="21"/>
  <c r="P65" i="21" s="1"/>
  <c r="I63" i="21"/>
  <c r="Q63" i="21"/>
  <c r="B63" i="21"/>
  <c r="J63" i="21"/>
  <c r="R63" i="21"/>
  <c r="C63" i="21"/>
  <c r="K63" i="2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2" l="1"/>
  <c r="L65" i="24"/>
  <c r="J65" i="30"/>
  <c r="K65" i="30"/>
  <c r="L64" i="26"/>
  <c r="L65" i="26" s="1"/>
  <c r="L64" i="30"/>
  <c r="L65" i="30" s="1"/>
  <c r="K64" i="28"/>
  <c r="K65" i="28" s="1"/>
  <c r="J64" i="28"/>
  <c r="J65" i="28" s="1"/>
  <c r="M64" i="22"/>
  <c r="M65" i="22" s="1"/>
  <c r="I64" i="22"/>
  <c r="I65" i="22" s="1"/>
  <c r="I64" i="27"/>
  <c r="I65" i="27" s="1"/>
  <c r="I64" i="23"/>
  <c r="I65" i="23" s="1"/>
  <c r="I64" i="26"/>
  <c r="I65" i="26" s="1"/>
  <c r="M64" i="26"/>
  <c r="M65" i="26" s="1"/>
  <c r="H64" i="22"/>
  <c r="H65" i="22" s="1"/>
  <c r="H64" i="23"/>
  <c r="H65" i="23" s="1"/>
  <c r="L64" i="28"/>
  <c r="L65" i="28" s="1"/>
  <c r="C23" i="22"/>
  <c r="C24" i="22" s="1"/>
  <c r="L65" i="21"/>
  <c r="K65" i="21"/>
  <c r="R64" i="21"/>
  <c r="R65" i="21" s="1"/>
  <c r="U65" i="21"/>
  <c r="Q65" i="21"/>
  <c r="N66" i="21"/>
  <c r="E65" i="22"/>
  <c r="C65" i="29"/>
  <c r="C19" i="29"/>
  <c r="C20" i="29" s="1"/>
  <c r="D65" i="24"/>
  <c r="B65" i="24"/>
  <c r="G65" i="30"/>
  <c r="D65" i="30"/>
  <c r="B65" i="30"/>
  <c r="D65" i="28"/>
  <c r="E65" i="27"/>
  <c r="D65" i="21"/>
  <c r="C23" i="21"/>
  <c r="C24" i="21" s="1"/>
  <c r="C64" i="23"/>
  <c r="C65" i="23" s="1"/>
  <c r="C64" i="21"/>
  <c r="C65" i="21" s="1"/>
  <c r="C64" i="30"/>
  <c r="C65" i="30" s="1"/>
  <c r="C64" i="26"/>
  <c r="C65" i="26" s="1"/>
  <c r="E64" i="23"/>
  <c r="E65" i="23" s="1"/>
  <c r="C64" i="22"/>
  <c r="C65" i="22" s="1"/>
  <c r="F64" i="26"/>
  <c r="F66" i="26" s="1"/>
  <c r="O64" i="21"/>
  <c r="O65" i="21"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J66" i="21" s="1"/>
  <c r="F64" i="24"/>
  <c r="F64" i="28"/>
  <c r="D64" i="26"/>
  <c r="D65" i="26" s="1"/>
  <c r="H64" i="29"/>
  <c r="S64" i="30"/>
  <c r="S66" i="30" s="1"/>
  <c r="Q64" i="23"/>
  <c r="Q66" i="23" s="1"/>
  <c r="F64" i="30"/>
  <c r="K64" i="23"/>
  <c r="R64" i="26"/>
  <c r="E64" i="24"/>
  <c r="J64" i="22"/>
  <c r="H64" i="21"/>
  <c r="H66"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P66" i="27"/>
  <c r="Q66" i="26"/>
  <c r="P66" i="26"/>
  <c r="C66" i="26"/>
  <c r="H66" i="26"/>
  <c r="L66" i="24"/>
  <c r="P66" i="24"/>
  <c r="D66" i="24"/>
  <c r="I66" i="23"/>
  <c r="E66" i="23"/>
  <c r="I66" i="22"/>
  <c r="S66" i="22"/>
  <c r="K66" i="22"/>
  <c r="T66" i="22"/>
  <c r="K66" i="21"/>
  <c r="C66" i="21"/>
  <c r="D66" i="21"/>
  <c r="R66" i="21"/>
  <c r="N64" i="1"/>
  <c r="M64" i="1"/>
  <c r="T64" i="1"/>
  <c r="L64" i="1"/>
  <c r="J64" i="1"/>
  <c r="K64" i="1"/>
  <c r="K65" i="1" s="1"/>
  <c r="O64" i="1"/>
  <c r="O65" i="1" s="1"/>
  <c r="C64" i="1"/>
  <c r="C65" i="1" s="1"/>
  <c r="I64" i="1"/>
  <c r="I65" i="1" s="1"/>
  <c r="H64" i="1"/>
  <c r="H65" i="1" s="1"/>
  <c r="G64" i="1"/>
  <c r="G65" i="1" s="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J65" i="1" l="1"/>
  <c r="L65" i="1"/>
  <c r="M65" i="1"/>
  <c r="N65" i="1"/>
  <c r="M66" i="22"/>
  <c r="I66" i="26"/>
  <c r="M66" i="26"/>
  <c r="N66" i="24"/>
  <c r="N65" i="24"/>
  <c r="N66" i="29"/>
  <c r="N65" i="29"/>
  <c r="N66" i="30"/>
  <c r="N65" i="30"/>
  <c r="N66" i="27"/>
  <c r="N65" i="27"/>
  <c r="N66" i="28"/>
  <c r="N65" i="28"/>
  <c r="N66" i="23"/>
  <c r="N66" i="26"/>
  <c r="N65" i="26"/>
  <c r="M66" i="24"/>
  <c r="L66" i="22"/>
  <c r="L66" i="27"/>
  <c r="L65" i="27"/>
  <c r="K66" i="26"/>
  <c r="K65" i="26"/>
  <c r="K66" i="29"/>
  <c r="K65" i="29"/>
  <c r="K66" i="24"/>
  <c r="K66" i="23"/>
  <c r="K65" i="23"/>
  <c r="J66" i="29"/>
  <c r="J65" i="29"/>
  <c r="J66" i="22"/>
  <c r="J65" i="22"/>
  <c r="J66" i="26"/>
  <c r="I65" i="21"/>
  <c r="I66" i="24"/>
  <c r="H66" i="29"/>
  <c r="H65" i="29"/>
  <c r="H66" i="28"/>
  <c r="H65" i="28"/>
  <c r="H66" i="27"/>
  <c r="H65" i="27"/>
  <c r="H66" i="24"/>
  <c r="H65" i="24"/>
  <c r="H65" i="21"/>
  <c r="J65" i="21"/>
  <c r="S65" i="21"/>
  <c r="D65" i="1"/>
  <c r="E65" i="1"/>
  <c r="C66" i="23"/>
  <c r="M66" i="27"/>
  <c r="M65" i="27"/>
  <c r="M66" i="30"/>
  <c r="M65" i="30"/>
  <c r="M66" i="23"/>
  <c r="M65" i="23"/>
  <c r="M66" i="29"/>
  <c r="M66" i="21"/>
  <c r="M66" i="28"/>
  <c r="D66" i="29"/>
  <c r="D66" i="26"/>
  <c r="F65" i="26"/>
  <c r="O66" i="30"/>
  <c r="O65" i="30"/>
  <c r="O66" i="26"/>
  <c r="O65" i="26"/>
  <c r="O66" i="21"/>
  <c r="O66" i="29"/>
  <c r="O65" i="29"/>
  <c r="O66" i="28"/>
  <c r="O65" i="28"/>
  <c r="O66" i="23"/>
  <c r="O65" i="23"/>
  <c r="O66" i="24"/>
  <c r="O65" i="24"/>
  <c r="O66" i="27"/>
  <c r="O65" i="27"/>
  <c r="D66" i="23"/>
  <c r="D66" i="22"/>
  <c r="C66" i="24"/>
  <c r="C65" i="24"/>
  <c r="C66" i="28"/>
  <c r="C65" i="28"/>
  <c r="B66" i="21"/>
  <c r="B65" i="21"/>
  <c r="B66" i="26"/>
  <c r="B65" i="26"/>
  <c r="B66" i="27"/>
  <c r="B65" i="27"/>
  <c r="B66" i="23"/>
  <c r="B65" i="23"/>
  <c r="B66" i="28"/>
  <c r="B65" i="28"/>
  <c r="B66" i="29"/>
  <c r="B65" i="29"/>
  <c r="B66" i="22"/>
  <c r="B65" i="22"/>
  <c r="G66" i="22"/>
  <c r="G65" i="22"/>
  <c r="G66" i="29"/>
  <c r="G65" i="29"/>
  <c r="G66" i="21"/>
  <c r="G65" i="21"/>
  <c r="G66" i="26"/>
  <c r="G65" i="26"/>
  <c r="G66" i="27"/>
  <c r="G65" i="27"/>
  <c r="G66" i="28"/>
  <c r="G65" i="28"/>
  <c r="G66" i="24"/>
  <c r="G65" i="24"/>
  <c r="G66" i="23"/>
  <c r="G65" i="23"/>
  <c r="F66" i="21"/>
  <c r="F65" i="21"/>
  <c r="F66" i="23"/>
  <c r="F65" i="23"/>
  <c r="F66" i="27"/>
  <c r="F65" i="27"/>
  <c r="F66" i="22"/>
  <c r="F65" i="22"/>
  <c r="F66" i="30"/>
  <c r="F65" i="30"/>
  <c r="F66" i="28"/>
  <c r="F65" i="28"/>
  <c r="F66" i="24"/>
  <c r="F65" i="24"/>
  <c r="F66" i="29"/>
  <c r="F65" i="29"/>
  <c r="E66" i="28"/>
  <c r="E65" i="28"/>
  <c r="E66" i="29"/>
  <c r="E65" i="29"/>
  <c r="E66" i="26"/>
  <c r="E65" i="26"/>
  <c r="E66" i="24"/>
  <c r="E65" i="24"/>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<sst xmlns="http://schemas.openxmlformats.org/spreadsheetml/2006/main" count="2247" uniqueCount="194">
  <si>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</si>
  <si>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</si>
  <si>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</si>
  <si>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</si>
  <si>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</si>
  <si>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</si>
  <si>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</si>
  <si>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</si>
  <si>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</si>
  <si>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</si>
  <si>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</si>
  <si>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</si>
  <si>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</si>
  <si>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</si>
  <si>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</si>
  <si>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</si>
  <si>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</si>
  <si>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</si>
  <si>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</si>
  <si>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</si>
  <si>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</si>
  <si>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</si>
  <si>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</si>
  <si>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</si>
  <si>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</si>
  <si>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</si>
  <si>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</si>
  <si>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</si>
  <si>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</si>
  <si>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</si>
  <si>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</si>
  <si>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</si>
  <si>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</si>
  <si>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</si>
  <si>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</si>
  <si>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</si>
  <si>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</si>
  <si>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</si>
  <si>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</si>
  <si>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</si>
  <si>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</si>
  <si>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</si>
  <si>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</si>
  <si>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</si>
  <si>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</si>
  <si>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</si>
  <si>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</si>
  <si>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</si>
  <si>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</si>
  <si>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</si>
  <si>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</si>
  <si>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</si>
  <si>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</si>
  <si>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</si>
  <si>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</si>
  <si>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</si>
  <si>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</si>
  <si>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</si>
  <si>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</si>
  <si>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</si>
  <si>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</si>
  <si>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</si>
  <si>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</si>
  <si>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</si>
  <si>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</si>
  <si>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</si>
  <si>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</si>
  <si>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</si>
  <si>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</si>
  <si>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</si>
  <si>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</si>
  <si>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</si>
  <si>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</si>
  <si>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</si>
  <si>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</si>
  <si>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</si>
  <si>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</si>
  <si>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</si>
  <si>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</si>
  <si>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</si>
  <si>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</si>
  <si>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</si>
  <si>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</si>
  <si>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</si>
  <si>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</si>
  <si>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</si>
  <si>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</si>
  <si>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</si>
  <si>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</si>
  <si>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</si>
  <si>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</si>
  <si>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</si>
  <si>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</si>
  <si>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</si>
  <si>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</si>
  <si>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</si>
  <si>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</si>
  <si>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</si>
  <si>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</si>
  <si>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</si>
  <si>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</si>
  <si>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</si>
  <si>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</si>
  <si>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</si>
  <si>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</si>
  <si>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</si>
  <si>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</si>
  <si>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</si>
  <si>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</si>
  <si>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</si>
  <si>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</si>
  <si>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</si>
  <si>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</si>
  <si>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</si>
  <si>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</si>
  <si>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</si>
  <si>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</si>
  <si>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</si>
  <si>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</si>
  <si>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</si>
  <si>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</si>
  <si>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</si>
  <si>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</si>
  <si>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</si>
  <si>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</si>
  <si>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</si>
  <si>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</si>
  <si>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</si>
  <si>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</si>
  <si>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</si>
  <si>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</si>
  <si>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</si>
  <si>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</si>
  <si>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</si>
  <si>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</si>
  <si>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</si>
  <si>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</si>
  <si>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</si>
  <si>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</si>
  <si>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</si>
  <si>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</si>
  <si>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</si>
  <si>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</si>
  <si>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</si>
  <si>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</si>
  <si>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</si>
  <si>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</si>
  <si>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</si>
  <si>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</si>
  <si>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</si>
  <si>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</si>
  <si>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</si>
  <si>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</si>
  <si>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</si>
  <si>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</si>
  <si>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</si>
  <si>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</si>
  <si>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</si>
  <si>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</si>
  <si>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</si>
  <si>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EPR/KP3594VE</t>
  </si>
  <si>
    <t>Trade Effluent Services</t>
  </si>
  <si>
    <t>Red hall farm, Red hall lane, Penley, Wales, LL13 0NA</t>
  </si>
  <si>
    <t>Megan Tucker</t>
  </si>
  <si>
    <t>Moderate</t>
  </si>
  <si>
    <t>02 02 04</t>
  </si>
  <si>
    <t>ABP</t>
  </si>
  <si>
    <t>07 07 12</t>
  </si>
  <si>
    <t>Goole</t>
  </si>
  <si>
    <t>02 03 05</t>
  </si>
  <si>
    <t>Widnes</t>
  </si>
  <si>
    <t>02 07 05</t>
  </si>
  <si>
    <t>Encirc</t>
  </si>
  <si>
    <t>Kellogs</t>
  </si>
  <si>
    <t>Maelor</t>
  </si>
  <si>
    <t>02 06 01</t>
  </si>
  <si>
    <t>Nimbus</t>
  </si>
  <si>
    <t>Roberts</t>
  </si>
  <si>
    <t>Secanim</t>
  </si>
  <si>
    <t>Village</t>
  </si>
  <si>
    <t>PAN-030018 030019</t>
  </si>
  <si>
    <t>A (18)</t>
  </si>
  <si>
    <t>Red Hall 1 (18)</t>
  </si>
  <si>
    <t>Red Hall 2 (18)</t>
  </si>
  <si>
    <t>Red Hall 4 (18)</t>
  </si>
  <si>
    <t>B (18)</t>
  </si>
  <si>
    <t>C (18)</t>
  </si>
  <si>
    <t>D (19)</t>
  </si>
  <si>
    <t>Red Hall 3 (19)</t>
  </si>
  <si>
    <t>T1 (19)</t>
  </si>
  <si>
    <t>T2 (19)</t>
  </si>
  <si>
    <t>T3 (19)</t>
  </si>
  <si>
    <t>T4 (19)</t>
  </si>
  <si>
    <t>T5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</si>
</sst>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Q22" sqref="Q2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180</v>
      </c>
      <c r="D1" s="161"/>
      <c r="E1" s="106" t="s">
        <v>45</v>
      </c>
      <c r="F1" s="109">
        <v>43.22</v>
      </c>
      <c r="G1" s="162" t="s">
        <v>43</v>
      </c>
      <c r="H1" s="163"/>
      <c r="I1" s="109">
        <v>6.98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160</v>
      </c>
      <c r="D2" s="155"/>
      <c r="E2" s="96" t="s">
        <v>109</v>
      </c>
      <c r="F2" s="110" t="s">
        <v>165</v>
      </c>
      <c r="G2" s="164" t="s">
        <v>110</v>
      </c>
      <c r="H2" s="165"/>
      <c r="I2" s="110">
        <v>944</v>
      </c>
      <c r="J2" s="132" t="s">
        <v>158</v>
      </c>
      <c r="K2" s="133"/>
      <c r="L2" s="110">
        <v>0.12</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161</v>
      </c>
      <c r="D3" s="155"/>
      <c r="E3" s="96" t="s">
        <v>108</v>
      </c>
      <c r="F3" s="111" t="s">
        <v>78</v>
      </c>
      <c r="G3" s="132" t="s">
        <v>159</v>
      </c>
      <c r="H3" s="133"/>
      <c r="I3" s="110">
        <v>200</v>
      </c>
      <c r="J3" s="134" t="s">
        <v>154</v>
      </c>
      <c r="K3" s="135"/>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162</v>
      </c>
      <c r="D4" s="157"/>
      <c r="E4" s="99" t="s">
        <v>1</v>
      </c>
      <c r="F4" s="110" t="s">
        <v>178</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163</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182</v>
      </c>
      <c r="D8" s="11" t="s">
        <v>183</v>
      </c>
      <c r="E8" s="11" t="s">
        <v>184</v>
      </c>
      <c r="F8" s="11" t="s">
        <v>181</v>
      </c>
      <c r="G8" s="11" t="s">
        <v>185</v>
      </c>
      <c r="H8" s="11" t="s">
        <v>186</v>
      </c>
      <c r="I8" s="11" t="s">
        <v>187</v>
      </c>
      <c r="J8" s="11" t="s">
        <v>188</v>
      </c>
      <c r="K8" s="11" t="s">
        <v>189</v>
      </c>
      <c r="L8" s="11" t="s">
        <v>190</v>
      </c>
      <c r="M8" s="11" t="s">
        <v>191</v>
      </c>
      <c r="N8" s="11" t="s">
        <v>192</v>
      </c>
      <c r="O8" s="11" t="s">
        <v>193</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164</v>
      </c>
      <c r="D9" s="11" t="s">
        <v>164</v>
      </c>
      <c r="E9" s="11" t="s">
        <v>164</v>
      </c>
      <c r="F9" s="11" t="s">
        <v>164</v>
      </c>
      <c r="G9" s="11" t="s">
        <v>164</v>
      </c>
      <c r="H9" s="11" t="s">
        <v>164</v>
      </c>
      <c r="I9" s="11" t="s">
        <v>164</v>
      </c>
      <c r="J9" s="11" t="s">
        <v>164</v>
      </c>
      <c r="K9" s="11" t="s">
        <v>164</v>
      </c>
      <c r="L9" s="11" t="s">
        <v>164</v>
      </c>
      <c r="M9" s="11" t="s">
        <v>164</v>
      </c>
      <c r="N9" s="11" t="s">
        <v>164</v>
      </c>
      <c r="O9" s="11" t="s">
        <v>164</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5.5</v>
      </c>
      <c r="D10" s="11">
        <v>5.3</v>
      </c>
      <c r="E10" s="11">
        <v>5.3</v>
      </c>
      <c r="F10" s="11">
        <v>6.8</v>
      </c>
      <c r="G10" s="11">
        <v>6.4</v>
      </c>
      <c r="H10" s="11">
        <v>6.3</v>
      </c>
      <c r="I10" s="11">
        <v>6.6</v>
      </c>
      <c r="J10" s="11">
        <v>5.8</v>
      </c>
      <c r="K10" s="11">
        <v>6</v>
      </c>
      <c r="L10" s="11">
        <v>6.2</v>
      </c>
      <c r="M10" s="11">
        <v>6.3</v>
      </c>
      <c r="N10" s="11">
        <v>5.8</v>
      </c>
      <c r="O10" s="11">
        <v>6.2</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0</v>
      </c>
      <c r="D11" s="11">
        <v>0</v>
      </c>
      <c r="E11" s="11">
        <v>0</v>
      </c>
      <c r="F11" s="11">
        <v>3</v>
      </c>
      <c r="G11" s="11">
        <v>4</v>
      </c>
      <c r="H11" s="11">
        <v>4</v>
      </c>
      <c r="I11" s="11">
        <v>4</v>
      </c>
      <c r="J11" s="11">
        <v>3</v>
      </c>
      <c r="K11" s="11">
        <v>1</v>
      </c>
      <c r="L11" s="11">
        <v>3</v>
      </c>
      <c r="M11" s="11">
        <v>3</v>
      </c>
      <c r="N11" s="11">
        <v>2</v>
      </c>
      <c r="O11" s="11">
        <v>2</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0</v>
      </c>
      <c r="D12" s="11">
        <v>0</v>
      </c>
      <c r="E12" s="11">
        <v>0</v>
      </c>
      <c r="F12" s="11">
        <v>2</v>
      </c>
      <c r="G12" s="11">
        <v>2</v>
      </c>
      <c r="H12" s="11">
        <v>1</v>
      </c>
      <c r="I12" s="11">
        <v>1</v>
      </c>
      <c r="J12" s="11">
        <v>2</v>
      </c>
      <c r="K12" s="11">
        <v>0</v>
      </c>
      <c r="L12" s="11">
        <v>1</v>
      </c>
      <c r="M12" s="11">
        <v>0</v>
      </c>
      <c r="N12" s="11">
        <v>0</v>
      </c>
      <c r="O12" s="11">
        <v>0</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2</v>
      </c>
      <c r="D13" s="11">
        <v>2</v>
      </c>
      <c r="E13" s="11">
        <v>1</v>
      </c>
      <c r="F13" s="11">
        <v>4</v>
      </c>
      <c r="G13" s="11">
        <v>5</v>
      </c>
      <c r="H13" s="11">
        <v>4</v>
      </c>
      <c r="I13" s="11">
        <v>4</v>
      </c>
      <c r="J13" s="11">
        <v>4</v>
      </c>
      <c r="K13" s="11">
        <v>3</v>
      </c>
      <c r="L13" s="11">
        <v>4</v>
      </c>
      <c r="M13" s="11">
        <v>3</v>
      </c>
      <c r="N13" s="11">
        <v>4</v>
      </c>
      <c r="O13" s="11">
        <v>4</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38</v>
      </c>
      <c r="E15" s="11">
        <v>38</v>
      </c>
      <c r="F15" s="11">
        <v>38</v>
      </c>
      <c r="G15" s="11">
        <v>38</v>
      </c>
      <c r="H15" s="11">
        <v>38</v>
      </c>
      <c r="I15" s="11">
        <v>38</v>
      </c>
      <c r="J15" s="11">
        <v>38</v>
      </c>
      <c r="K15" s="11">
        <v>38</v>
      </c>
      <c r="L15" s="11">
        <v>38</v>
      </c>
      <c r="M15" s="11">
        <v>38</v>
      </c>
      <c r="N15" s="11">
        <v>38</v>
      </c>
      <c r="O15" s="11">
        <v>38</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1.2</v>
      </c>
      <c r="C28" s="11">
        <v>0.12</v>
      </c>
      <c r="D28" s="11">
        <v>99.2</v>
      </c>
      <c r="E28" s="11">
        <v>117</v>
      </c>
      <c r="F28" s="11">
        <v>15.6</v>
      </c>
      <c r="G28" s="11">
        <v>1.96</v>
      </c>
      <c r="H28" s="11">
        <v>9.51</v>
      </c>
      <c r="I28" s="11">
        <v>0.5</v>
      </c>
      <c r="J28" s="11">
        <v>0.01</v>
      </c>
      <c r="K28" s="15">
        <v>0.05</v>
      </c>
      <c r="L28" s="11">
        <v>0.2</v>
      </c>
      <c r="M28" s="11">
        <v>0.373</v>
      </c>
      <c r="N28" s="11"/>
      <c r="O28" s="11"/>
      <c r="P28" s="11">
        <v>1061</v>
      </c>
      <c r="Q28" s="11">
        <v>270</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7.0000000000000001E-3</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7.0000000000000001E-3</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Red Hall 4 (18)</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7.0000000000000001E-3</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x14ac:dyDescent="0.25">
      <c r="A34" s="125" t="str">
        <f>F8</f>
        <v>A (18)</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7.0000000000000001E-3</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x14ac:dyDescent="0.25">
      <c r="A35" s="125" t="str">
        <f>G8</f>
        <v>B (18)</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7.0000000000000001E-3</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x14ac:dyDescent="0.25">
      <c r="A36" s="125" t="str">
        <f>H8</f>
        <v>C (18)</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7.0000000000000001E-3</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x14ac:dyDescent="0.25">
      <c r="A37" s="125" t="str">
        <f>I8</f>
        <v>D (19)</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7.0000000000000001E-3</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x14ac:dyDescent="0.25">
      <c r="A38" s="125" t="str">
        <f>J8</f>
        <v>Red Hall 3 (19)</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7.0000000000000001E-3</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x14ac:dyDescent="0.25">
      <c r="A39" s="125" t="str">
        <f>K8</f>
        <v>T1 (19)</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7.0000000000000001E-3</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x14ac:dyDescent="0.25">
      <c r="A40" s="125" t="str">
        <f>L8</f>
        <v>T2 (19)</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7.0000000000000001E-3</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x14ac:dyDescent="0.25">
      <c r="A41" s="125" t="str">
        <f>M8</f>
        <v>T3 (19)</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7.0000000000000001E-3</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x14ac:dyDescent="0.25">
      <c r="A42" s="125" t="str">
        <f>N8</f>
        <v>T4 (19)</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7.0000000000000001E-3</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x14ac:dyDescent="0.25">
      <c r="A43" s="125" t="str">
        <f>O8</f>
        <v>T5 (19)</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7.0000000000000001E-3</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3" sqref="D3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7.58</v>
      </c>
      <c r="J1" s="130" t="s">
        <v>153</v>
      </c>
      <c r="K1" s="131"/>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167</v>
      </c>
      <c r="G2" s="164" t="s">
        <v>110</v>
      </c>
      <c r="H2" s="165"/>
      <c r="I2" s="110">
        <v>1832</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600</v>
      </c>
      <c r="J3" s="134" t="s">
        <v>154</v>
      </c>
      <c r="K3" s="135"/>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7.58</v>
      </c>
      <c r="C28" s="11">
        <v>0.06</v>
      </c>
      <c r="D28" s="11">
        <v>300</v>
      </c>
      <c r="E28" s="11">
        <v>56.2</v>
      </c>
      <c r="F28" s="11">
        <v>25</v>
      </c>
      <c r="G28" s="11">
        <v>0.35099999999999998</v>
      </c>
      <c r="H28" s="11">
        <v>6.07</v>
      </c>
      <c r="I28" s="11">
        <v>0.5</v>
      </c>
      <c r="J28" s="11">
        <v>0.01</v>
      </c>
      <c r="K28" s="15">
        <v>0.05</v>
      </c>
      <c r="L28" s="11">
        <v>0.02</v>
      </c>
      <c r="M28" s="11">
        <v>0.61599999999999999</v>
      </c>
      <c r="N28" s="11"/>
      <c r="O28" s="11"/>
      <c r="P28" s="11">
        <v>2437</v>
      </c>
      <c r="Q28" s="11">
        <v>814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ref="L31:L50" si="6">IF(L$27="%w/w SAR",((L$28*10)*$B31),IF(L$27="%w/w DM",(((L$28*10)*($B$28/100))*$B31),IF(L$27="kg/t SAR",(L$28*$B31),IF(L$27="kg/t DM",((L$28*($B$28/100))*$B31),IF(L$27="mg/kg SAR",((L$28*0.001)*$B31),IF(L$27="mg/kg DM",(((L$28*0.001)*($B$28/100))*$B31),0))))))</f>
        <v>1.8400000000000001E-3</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92</v>
      </c>
      <c r="C32" s="65">
        <f t="shared" ref="C32:C50" si="7">IF(C$27="%w/w SAR",((C$28*10)*$B32),IF(C$27="%w/w DM",(((C$28*10)*($B$28/100))*$B32),IF(C$27="kg/t SAR",(C$28*$B32),IF(C$27="kg/t DM",((C$28*($B$28/100))*$B32),IF(C$27="mg/kg SAR",((C$28*0.001)*$B32),IF(C$27="mg/kg DM",(((C$28*0.001)*($B$28/100))*$B32),0))))))</f>
        <v>55.199999999999996</v>
      </c>
      <c r="D32" s="65">
        <f t="shared" ref="D32:D50" si="8">(IF(D$27="%w/w SAR",((D$28*10)*$B32),IF(D$27="%w/w DM",(((D$28*10)*($B$28/100))*$B32),IF(D$27="kg/t SAR",(D$28*$B32),IF(D$27="kg/t DM",((D$28*($B$28/100))*$B32),IF(D$27="mg/kg SAR",((D$28*0.001)*$B32),IF(D$27="mg/kg DM",(((D$28*0.001)*($B$28/100))*$B32),"0")))))))*2.291</f>
        <v>63.231599999999993</v>
      </c>
      <c r="E32" s="65">
        <f t="shared" ref="E32:E50" si="9">(IF(E$27="%w/w SAR",((E$28*10)*$B32),IF(E$27="%w/w DM",(((E$28*10)*($B$28/100))*$B32),IF(E$27="kg/t SAR",(E$28*$B32),IF(E$27="kg/t DM",((E$28*($B$28/100))*$B32),IF(E$27="mg/kg SAR",((E$28*0.001)*$B32),IF(E$27="mg/kg DM",(((E$28*0.001)*($B$28/100))*$B32),"0")))))))*1.205</f>
        <v>6.2303320000000015</v>
      </c>
      <c r="F32" s="65">
        <f t="shared" ref="F32:F50" si="10">(IF(F$27="%w/w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6"/>
        <v>1.8400000000000001E-3</v>
      </c>
      <c r="M32" s="65">
        <f t="shared" si="5"/>
        <v>5.6672E-2</v>
      </c>
      <c r="N32" s="65">
        <f t="shared" si="5"/>
        <v>0</v>
      </c>
      <c r="O32" s="65">
        <f t="shared" si="5"/>
        <v>0</v>
      </c>
      <c r="P32" s="65">
        <f t="shared" si="5"/>
        <v>224.20399999999998</v>
      </c>
      <c r="Q32" s="65">
        <f t="shared" ref="Q32:Q50" si="11">(IF(Q$27="%w/w SAR",((Q$28*10)*$B32),IF(Q$27="%w/w DM",(((Q$28*10)*($B$28/100))*$B32),IF(Q$27="kg/t SAR",(Q$28*$B32),IF(Q$27="kg/t DM",((Q$28*($B$28/100))*$B32),IF(Q$27="mg/kg SAR",((Q$28*0.001)*$B32),IF(Q$27="mg/kg DM",(((Q$28*0.001)*($B$28/100))*$B32),0)))))))*2.5</f>
        <v>187.22000000000003</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Red Hall 4 (18)</v>
      </c>
      <c r="B33" s="11">
        <v>92</v>
      </c>
      <c r="C33" s="65">
        <f t="shared" si="7"/>
        <v>55.199999999999996</v>
      </c>
      <c r="D33" s="65">
        <f t="shared" si="8"/>
        <v>63.231599999999993</v>
      </c>
      <c r="E33" s="65">
        <f t="shared" si="9"/>
        <v>6.2303320000000015</v>
      </c>
      <c r="F33" s="65">
        <f t="shared" si="10"/>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6"/>
        <v>1.8400000000000001E-3</v>
      </c>
      <c r="M33" s="65">
        <f t="shared" si="5"/>
        <v>5.6672E-2</v>
      </c>
      <c r="N33" s="65">
        <f t="shared" si="5"/>
        <v>0</v>
      </c>
      <c r="O33" s="65">
        <f t="shared" si="5"/>
        <v>0</v>
      </c>
      <c r="P33" s="65">
        <f t="shared" si="5"/>
        <v>224.20399999999998</v>
      </c>
      <c r="Q33" s="65">
        <f t="shared" si="11"/>
        <v>187.22000000000003</v>
      </c>
      <c r="R33" s="65">
        <f t="shared" si="12"/>
        <v>0</v>
      </c>
      <c r="S33" s="65">
        <f t="shared" si="12"/>
        <v>0</v>
      </c>
      <c r="T33" s="65">
        <f t="shared" si="12"/>
        <v>0</v>
      </c>
      <c r="U33" s="126">
        <f t="shared" si="12"/>
        <v>0</v>
      </c>
    </row>
    <row r="34" spans="1:21" s="48" customFormat="1" x14ac:dyDescent="0.25">
      <c r="A34" s="125" t="str">
        <f>F8</f>
        <v>A (18)</v>
      </c>
      <c r="B34" s="11">
        <v>92</v>
      </c>
      <c r="C34" s="65">
        <f t="shared" si="7"/>
        <v>55.199999999999996</v>
      </c>
      <c r="D34" s="65">
        <f t="shared" si="8"/>
        <v>63.231599999999993</v>
      </c>
      <c r="E34" s="65">
        <f t="shared" si="9"/>
        <v>6.2303320000000015</v>
      </c>
      <c r="F34" s="65">
        <f t="shared" si="10"/>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6"/>
        <v>1.8400000000000001E-3</v>
      </c>
      <c r="M34" s="65">
        <f t="shared" si="5"/>
        <v>5.6672E-2</v>
      </c>
      <c r="N34" s="65">
        <f t="shared" si="5"/>
        <v>0</v>
      </c>
      <c r="O34" s="65">
        <f t="shared" si="5"/>
        <v>0</v>
      </c>
      <c r="P34" s="65">
        <f t="shared" si="5"/>
        <v>224.20399999999998</v>
      </c>
      <c r="Q34" s="65">
        <f t="shared" si="11"/>
        <v>187.22000000000003</v>
      </c>
      <c r="R34" s="65">
        <f t="shared" si="12"/>
        <v>0</v>
      </c>
      <c r="S34" s="65">
        <f t="shared" si="12"/>
        <v>0</v>
      </c>
      <c r="T34" s="65">
        <f t="shared" si="12"/>
        <v>0</v>
      </c>
      <c r="U34" s="126">
        <f t="shared" si="12"/>
        <v>0</v>
      </c>
    </row>
    <row r="35" spans="1:21" s="48" customFormat="1" x14ac:dyDescent="0.25">
      <c r="A35" s="125" t="str">
        <f>G8</f>
        <v>B (18)</v>
      </c>
      <c r="B35" s="11">
        <v>92</v>
      </c>
      <c r="C35" s="65">
        <f t="shared" si="7"/>
        <v>55.199999999999996</v>
      </c>
      <c r="D35" s="65">
        <f t="shared" si="8"/>
        <v>63.231599999999993</v>
      </c>
      <c r="E35" s="65">
        <f t="shared" si="9"/>
        <v>6.2303320000000015</v>
      </c>
      <c r="F35" s="65">
        <f t="shared" si="10"/>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6"/>
        <v>1.8400000000000001E-3</v>
      </c>
      <c r="M35" s="65">
        <f t="shared" si="5"/>
        <v>5.6672E-2</v>
      </c>
      <c r="N35" s="65">
        <f t="shared" si="5"/>
        <v>0</v>
      </c>
      <c r="O35" s="65">
        <f t="shared" si="5"/>
        <v>0</v>
      </c>
      <c r="P35" s="65">
        <f t="shared" si="5"/>
        <v>224.20399999999998</v>
      </c>
      <c r="Q35" s="65">
        <f t="shared" si="11"/>
        <v>187.22000000000003</v>
      </c>
      <c r="R35" s="65">
        <f t="shared" si="12"/>
        <v>0</v>
      </c>
      <c r="S35" s="65">
        <f t="shared" si="12"/>
        <v>0</v>
      </c>
      <c r="T35" s="65">
        <f t="shared" si="12"/>
        <v>0</v>
      </c>
      <c r="U35" s="126">
        <f t="shared" si="12"/>
        <v>0</v>
      </c>
    </row>
    <row r="36" spans="1:21" s="48" customFormat="1" x14ac:dyDescent="0.25">
      <c r="A36" s="125" t="str">
        <f>H8</f>
        <v>C (18)</v>
      </c>
      <c r="B36" s="11">
        <v>92</v>
      </c>
      <c r="C36" s="65">
        <f t="shared" si="7"/>
        <v>55.199999999999996</v>
      </c>
      <c r="D36" s="65">
        <f t="shared" si="8"/>
        <v>63.231599999999993</v>
      </c>
      <c r="E36" s="65">
        <f t="shared" si="9"/>
        <v>6.2303320000000015</v>
      </c>
      <c r="F36" s="65">
        <f t="shared" si="10"/>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6"/>
        <v>1.8400000000000001E-3</v>
      </c>
      <c r="M36" s="65">
        <f t="shared" si="5"/>
        <v>5.6672E-2</v>
      </c>
      <c r="N36" s="65">
        <f t="shared" si="5"/>
        <v>0</v>
      </c>
      <c r="O36" s="65">
        <f t="shared" si="5"/>
        <v>0</v>
      </c>
      <c r="P36" s="65">
        <f t="shared" si="5"/>
        <v>224.20399999999998</v>
      </c>
      <c r="Q36" s="65">
        <f t="shared" si="11"/>
        <v>187.22000000000003</v>
      </c>
      <c r="R36" s="65">
        <f t="shared" si="12"/>
        <v>0</v>
      </c>
      <c r="S36" s="65">
        <f t="shared" si="12"/>
        <v>0</v>
      </c>
      <c r="T36" s="65">
        <f t="shared" si="12"/>
        <v>0</v>
      </c>
      <c r="U36" s="126">
        <f t="shared" si="12"/>
        <v>0</v>
      </c>
    </row>
    <row r="37" spans="1:21" s="48" customFormat="1" x14ac:dyDescent="0.25">
      <c r="A37" s="125" t="str">
        <f>I8</f>
        <v>D (19)</v>
      </c>
      <c r="B37" s="11">
        <v>92</v>
      </c>
      <c r="C37" s="65">
        <f t="shared" si="7"/>
        <v>55.199999999999996</v>
      </c>
      <c r="D37" s="65">
        <f t="shared" si="8"/>
        <v>63.231599999999993</v>
      </c>
      <c r="E37" s="65">
        <f t="shared" si="9"/>
        <v>6.2303320000000015</v>
      </c>
      <c r="F37" s="65">
        <f t="shared" si="10"/>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6"/>
        <v>1.8400000000000001E-3</v>
      </c>
      <c r="M37" s="65">
        <f t="shared" si="5"/>
        <v>5.6672E-2</v>
      </c>
      <c r="N37" s="65">
        <f t="shared" si="5"/>
        <v>0</v>
      </c>
      <c r="O37" s="65">
        <f t="shared" si="5"/>
        <v>0</v>
      </c>
      <c r="P37" s="65">
        <f t="shared" si="5"/>
        <v>224.20399999999998</v>
      </c>
      <c r="Q37" s="65">
        <f t="shared" si="11"/>
        <v>187.22000000000003</v>
      </c>
      <c r="R37" s="65">
        <f t="shared" si="12"/>
        <v>0</v>
      </c>
      <c r="S37" s="65">
        <f t="shared" si="12"/>
        <v>0</v>
      </c>
      <c r="T37" s="65">
        <f t="shared" si="12"/>
        <v>0</v>
      </c>
      <c r="U37" s="126">
        <f t="shared" si="12"/>
        <v>0</v>
      </c>
    </row>
    <row r="38" spans="1:21" s="48" customFormat="1" x14ac:dyDescent="0.25">
      <c r="A38" s="125" t="str">
        <f>J8</f>
        <v>Red Hall 3 (19)</v>
      </c>
      <c r="B38" s="11">
        <v>92</v>
      </c>
      <c r="C38" s="65">
        <f t="shared" si="7"/>
        <v>55.199999999999996</v>
      </c>
      <c r="D38" s="65">
        <f t="shared" si="8"/>
        <v>63.231599999999993</v>
      </c>
      <c r="E38" s="65">
        <f t="shared" si="9"/>
        <v>6.2303320000000015</v>
      </c>
      <c r="F38" s="65">
        <f t="shared" si="10"/>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6"/>
        <v>1.8400000000000001E-3</v>
      </c>
      <c r="M38" s="65">
        <f t="shared" si="5"/>
        <v>5.6672E-2</v>
      </c>
      <c r="N38" s="65">
        <f t="shared" si="5"/>
        <v>0</v>
      </c>
      <c r="O38" s="65">
        <f t="shared" si="5"/>
        <v>0</v>
      </c>
      <c r="P38" s="65">
        <f t="shared" si="5"/>
        <v>224.20399999999998</v>
      </c>
      <c r="Q38" s="65">
        <f t="shared" si="11"/>
        <v>187.22000000000003</v>
      </c>
      <c r="R38" s="65">
        <f t="shared" si="12"/>
        <v>0</v>
      </c>
      <c r="S38" s="65">
        <f t="shared" si="12"/>
        <v>0</v>
      </c>
      <c r="T38" s="65">
        <f t="shared" si="12"/>
        <v>0</v>
      </c>
      <c r="U38" s="126">
        <f t="shared" si="12"/>
        <v>0</v>
      </c>
    </row>
    <row r="39" spans="1:21" s="48" customFormat="1" x14ac:dyDescent="0.25">
      <c r="A39" s="125" t="str">
        <f>K8</f>
        <v>T1 (19)</v>
      </c>
      <c r="B39" s="11">
        <v>92</v>
      </c>
      <c r="C39" s="65">
        <f t="shared" si="7"/>
        <v>55.199999999999996</v>
      </c>
      <c r="D39" s="65">
        <f t="shared" si="8"/>
        <v>63.231599999999993</v>
      </c>
      <c r="E39" s="65">
        <f t="shared" si="9"/>
        <v>6.2303320000000015</v>
      </c>
      <c r="F39" s="65">
        <f t="shared" si="10"/>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6"/>
        <v>1.8400000000000001E-3</v>
      </c>
      <c r="M39" s="65">
        <f t="shared" si="5"/>
        <v>5.6672E-2</v>
      </c>
      <c r="N39" s="65">
        <f t="shared" si="5"/>
        <v>0</v>
      </c>
      <c r="O39" s="65">
        <f t="shared" si="5"/>
        <v>0</v>
      </c>
      <c r="P39" s="65">
        <f t="shared" si="5"/>
        <v>224.20399999999998</v>
      </c>
      <c r="Q39" s="65">
        <f t="shared" si="11"/>
        <v>187.22000000000003</v>
      </c>
      <c r="R39" s="65">
        <f t="shared" si="12"/>
        <v>0</v>
      </c>
      <c r="S39" s="65">
        <f t="shared" si="12"/>
        <v>0</v>
      </c>
      <c r="T39" s="65">
        <f t="shared" si="12"/>
        <v>0</v>
      </c>
      <c r="U39" s="126">
        <f t="shared" si="12"/>
        <v>0</v>
      </c>
    </row>
    <row r="40" spans="1:21" s="48" customFormat="1" x14ac:dyDescent="0.25">
      <c r="A40" s="125" t="str">
        <f>L8</f>
        <v>T2 (19)</v>
      </c>
      <c r="B40" s="11">
        <v>92</v>
      </c>
      <c r="C40" s="65">
        <f t="shared" si="7"/>
        <v>55.199999999999996</v>
      </c>
      <c r="D40" s="65">
        <f t="shared" si="8"/>
        <v>63.231599999999993</v>
      </c>
      <c r="E40" s="65">
        <f t="shared" si="9"/>
        <v>6.2303320000000015</v>
      </c>
      <c r="F40" s="65">
        <f t="shared" si="10"/>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6"/>
        <v>1.8400000000000001E-3</v>
      </c>
      <c r="M40" s="65">
        <f t="shared" si="5"/>
        <v>5.6672E-2</v>
      </c>
      <c r="N40" s="65">
        <f t="shared" si="5"/>
        <v>0</v>
      </c>
      <c r="O40" s="65">
        <f t="shared" si="5"/>
        <v>0</v>
      </c>
      <c r="P40" s="65">
        <f t="shared" si="5"/>
        <v>224.20399999999998</v>
      </c>
      <c r="Q40" s="65">
        <f t="shared" si="11"/>
        <v>187.22000000000003</v>
      </c>
      <c r="R40" s="65">
        <f t="shared" si="12"/>
        <v>0</v>
      </c>
      <c r="S40" s="65">
        <f t="shared" si="12"/>
        <v>0</v>
      </c>
      <c r="T40" s="65">
        <f t="shared" si="12"/>
        <v>0</v>
      </c>
      <c r="U40" s="126">
        <f t="shared" si="12"/>
        <v>0</v>
      </c>
    </row>
    <row r="41" spans="1:21" s="48" customFormat="1" x14ac:dyDescent="0.25">
      <c r="A41" s="125" t="str">
        <f>M8</f>
        <v>T3 (19)</v>
      </c>
      <c r="B41" s="11">
        <v>92</v>
      </c>
      <c r="C41" s="65">
        <f t="shared" si="7"/>
        <v>55.199999999999996</v>
      </c>
      <c r="D41" s="65">
        <f t="shared" si="8"/>
        <v>63.231599999999993</v>
      </c>
      <c r="E41" s="65">
        <f t="shared" si="9"/>
        <v>6.2303320000000015</v>
      </c>
      <c r="F41" s="65">
        <f t="shared" si="10"/>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6"/>
        <v>1.8400000000000001E-3</v>
      </c>
      <c r="M41" s="65">
        <f t="shared" si="5"/>
        <v>5.6672E-2</v>
      </c>
      <c r="N41" s="65">
        <f t="shared" si="5"/>
        <v>0</v>
      </c>
      <c r="O41" s="65">
        <f t="shared" si="5"/>
        <v>0</v>
      </c>
      <c r="P41" s="65">
        <f t="shared" si="5"/>
        <v>224.20399999999998</v>
      </c>
      <c r="Q41" s="65">
        <f t="shared" si="11"/>
        <v>187.22000000000003</v>
      </c>
      <c r="R41" s="65">
        <f t="shared" si="12"/>
        <v>0</v>
      </c>
      <c r="S41" s="65">
        <f t="shared" si="12"/>
        <v>0</v>
      </c>
      <c r="T41" s="65">
        <f t="shared" si="12"/>
        <v>0</v>
      </c>
      <c r="U41" s="126">
        <f t="shared" si="12"/>
        <v>0</v>
      </c>
    </row>
    <row r="42" spans="1:21" s="48" customFormat="1" x14ac:dyDescent="0.25">
      <c r="A42" s="125" t="str">
        <f>N8</f>
        <v>T4 (19)</v>
      </c>
      <c r="B42" s="11">
        <v>92</v>
      </c>
      <c r="C42" s="65">
        <f t="shared" si="7"/>
        <v>55.199999999999996</v>
      </c>
      <c r="D42" s="65">
        <f t="shared" si="8"/>
        <v>63.231599999999993</v>
      </c>
      <c r="E42" s="65">
        <f t="shared" si="9"/>
        <v>6.2303320000000015</v>
      </c>
      <c r="F42" s="65">
        <f t="shared" si="10"/>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6"/>
        <v>1.8400000000000001E-3</v>
      </c>
      <c r="M42" s="65">
        <f t="shared" si="5"/>
        <v>5.6672E-2</v>
      </c>
      <c r="N42" s="65">
        <f t="shared" si="5"/>
        <v>0</v>
      </c>
      <c r="O42" s="65">
        <f t="shared" si="5"/>
        <v>0</v>
      </c>
      <c r="P42" s="65">
        <f t="shared" si="5"/>
        <v>224.20399999999998</v>
      </c>
      <c r="Q42" s="65">
        <f t="shared" si="11"/>
        <v>187.22000000000003</v>
      </c>
      <c r="R42" s="65">
        <f t="shared" si="12"/>
        <v>0</v>
      </c>
      <c r="S42" s="65">
        <f t="shared" si="12"/>
        <v>0</v>
      </c>
      <c r="T42" s="65">
        <f t="shared" si="12"/>
        <v>0</v>
      </c>
      <c r="U42" s="126">
        <f t="shared" si="12"/>
        <v>0</v>
      </c>
    </row>
    <row r="43" spans="1:21" s="48" customFormat="1" x14ac:dyDescent="0.25">
      <c r="A43" s="125" t="str">
        <f>O8</f>
        <v>T5 (19)</v>
      </c>
      <c r="B43" s="11">
        <v>92</v>
      </c>
      <c r="C43" s="65">
        <f t="shared" si="7"/>
        <v>55.199999999999996</v>
      </c>
      <c r="D43" s="65">
        <f t="shared" si="8"/>
        <v>63.231599999999993</v>
      </c>
      <c r="E43" s="65">
        <f t="shared" si="9"/>
        <v>6.2303320000000015</v>
      </c>
      <c r="F43" s="65">
        <f t="shared" si="10"/>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6"/>
        <v>1.8400000000000001E-3</v>
      </c>
      <c r="M43" s="65">
        <f t="shared" si="5"/>
        <v>5.6672E-2</v>
      </c>
      <c r="N43" s="65">
        <f t="shared" si="5"/>
        <v>0</v>
      </c>
      <c r="O43" s="65">
        <f t="shared" si="5"/>
        <v>0</v>
      </c>
      <c r="P43" s="65">
        <f t="shared" si="5"/>
        <v>224.20399999999998</v>
      </c>
      <c r="Q43" s="65">
        <f t="shared" si="11"/>
        <v>187.22000000000003</v>
      </c>
      <c r="R43" s="65">
        <f t="shared" si="12"/>
        <v>0</v>
      </c>
      <c r="S43" s="65">
        <f t="shared" si="12"/>
        <v>0</v>
      </c>
      <c r="T43" s="65">
        <f t="shared" si="12"/>
        <v>0</v>
      </c>
      <c r="U43" s="126">
        <f t="shared" si="12"/>
        <v>0</v>
      </c>
    </row>
    <row r="44" spans="1:21" s="48" customFormat="1" x14ac:dyDescent="0.25">
      <c r="A44" s="125">
        <f>P8</f>
        <v>0</v>
      </c>
      <c r="B44" s="11"/>
      <c r="C44" s="65">
        <f t="shared" si="7"/>
        <v>0</v>
      </c>
      <c r="D44" s="65">
        <f t="shared" si="8"/>
        <v>0</v>
      </c>
      <c r="E44" s="65">
        <f t="shared" si="9"/>
        <v>0</v>
      </c>
      <c r="F44" s="65">
        <f t="shared" si="10"/>
        <v>0</v>
      </c>
      <c r="G44" s="65">
        <f t="shared" si="5"/>
        <v>0</v>
      </c>
      <c r="H44" s="65">
        <f t="shared" si="5"/>
        <v>0</v>
      </c>
      <c r="I44" s="65">
        <f t="shared" si="5"/>
        <v>0</v>
      </c>
      <c r="J44" s="65">
        <f t="shared" si="5"/>
        <v>0</v>
      </c>
      <c r="K44" s="65">
        <f t="shared" si="5"/>
        <v>0</v>
      </c>
      <c r="L44" s="65">
        <f t="shared" si="6"/>
        <v>0</v>
      </c>
      <c r="M44" s="65">
        <f t="shared" si="5"/>
        <v>0</v>
      </c>
      <c r="N44" s="65">
        <f t="shared" si="5"/>
        <v>0</v>
      </c>
      <c r="O44" s="65">
        <f t="shared" si="5"/>
        <v>0</v>
      </c>
      <c r="P44" s="65">
        <f t="shared" si="5"/>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7"/>
        <v>0</v>
      </c>
      <c r="D45" s="65">
        <f t="shared" si="8"/>
        <v>0</v>
      </c>
      <c r="E45" s="65">
        <f t="shared" si="9"/>
        <v>0</v>
      </c>
      <c r="F45" s="65">
        <f t="shared" si="10"/>
        <v>0</v>
      </c>
      <c r="G45" s="65">
        <f t="shared" si="5"/>
        <v>0</v>
      </c>
      <c r="H45" s="65">
        <f t="shared" si="5"/>
        <v>0</v>
      </c>
      <c r="I45" s="65">
        <f t="shared" si="5"/>
        <v>0</v>
      </c>
      <c r="J45" s="65">
        <f t="shared" si="5"/>
        <v>0</v>
      </c>
      <c r="K45" s="65">
        <f t="shared" si="5"/>
        <v>0</v>
      </c>
      <c r="L45" s="65">
        <f t="shared" si="6"/>
        <v>0</v>
      </c>
      <c r="M45" s="65">
        <f t="shared" si="5"/>
        <v>0</v>
      </c>
      <c r="N45" s="65">
        <f t="shared" si="5"/>
        <v>0</v>
      </c>
      <c r="O45" s="65">
        <f t="shared" si="5"/>
        <v>0</v>
      </c>
      <c r="P45" s="65">
        <f t="shared" si="5"/>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7"/>
        <v>0</v>
      </c>
      <c r="D46" s="65">
        <f t="shared" si="8"/>
        <v>0</v>
      </c>
      <c r="E46" s="65">
        <f t="shared" si="9"/>
        <v>0</v>
      </c>
      <c r="F46" s="65">
        <f t="shared" si="10"/>
        <v>0</v>
      </c>
      <c r="G46" s="65">
        <f t="shared" si="5"/>
        <v>0</v>
      </c>
      <c r="H46" s="65">
        <f t="shared" si="5"/>
        <v>0</v>
      </c>
      <c r="I46" s="65">
        <f t="shared" si="5"/>
        <v>0</v>
      </c>
      <c r="J46" s="65">
        <f t="shared" si="5"/>
        <v>0</v>
      </c>
      <c r="K46" s="65">
        <f t="shared" si="5"/>
        <v>0</v>
      </c>
      <c r="L46" s="65">
        <f t="shared" si="6"/>
        <v>0</v>
      </c>
      <c r="M46" s="65">
        <f t="shared" si="5"/>
        <v>0</v>
      </c>
      <c r="N46" s="65">
        <f t="shared" si="5"/>
        <v>0</v>
      </c>
      <c r="O46" s="65">
        <f t="shared" si="5"/>
        <v>0</v>
      </c>
      <c r="P46" s="65">
        <f t="shared" si="5"/>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7"/>
        <v>0</v>
      </c>
      <c r="D47" s="65">
        <f t="shared" si="8"/>
        <v>0</v>
      </c>
      <c r="E47" s="65">
        <f t="shared" si="9"/>
        <v>0</v>
      </c>
      <c r="F47" s="65">
        <f t="shared" si="10"/>
        <v>0</v>
      </c>
      <c r="G47" s="65">
        <f t="shared" ref="G47:P50" si="13">IF(G$27="%w/w SAR",((G$28*10)*$B47),IF(G$27="%w/w DM",(((G$28*10)*($B$28/100))*$B47),IF(G$27="kg/t SAR",(G$28*$B47),IF(G$27="kg/t DM",((G$28*($B$28/100))*$B47),IF(G$27="mg/kg SAR",((G$28*0.001)*$B47),IF(G$27="mg/kg DM",(((G$28*0.001)*($B$28/100))*$B47),0))))))</f>
        <v>0</v>
      </c>
      <c r="H47" s="65">
        <f t="shared" si="13"/>
        <v>0</v>
      </c>
      <c r="I47" s="65">
        <f t="shared" si="13"/>
        <v>0</v>
      </c>
      <c r="J47" s="65">
        <f t="shared" si="13"/>
        <v>0</v>
      </c>
      <c r="K47" s="65">
        <f t="shared" si="13"/>
        <v>0</v>
      </c>
      <c r="L47" s="65">
        <f t="shared" si="6"/>
        <v>0</v>
      </c>
      <c r="M47" s="65">
        <f t="shared" si="13"/>
        <v>0</v>
      </c>
      <c r="N47" s="65">
        <f t="shared" si="13"/>
        <v>0</v>
      </c>
      <c r="O47" s="65">
        <f t="shared" si="13"/>
        <v>0</v>
      </c>
      <c r="P47" s="65">
        <f t="shared" si="13"/>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7"/>
        <v>0</v>
      </c>
      <c r="D48" s="65">
        <f t="shared" si="8"/>
        <v>0</v>
      </c>
      <c r="E48" s="65">
        <f t="shared" si="9"/>
        <v>0</v>
      </c>
      <c r="F48" s="65">
        <f t="shared" si="10"/>
        <v>0</v>
      </c>
      <c r="G48" s="65">
        <f t="shared" si="13"/>
        <v>0</v>
      </c>
      <c r="H48" s="65">
        <f t="shared" si="13"/>
        <v>0</v>
      </c>
      <c r="I48" s="65">
        <f t="shared" si="13"/>
        <v>0</v>
      </c>
      <c r="J48" s="65">
        <f t="shared" si="13"/>
        <v>0</v>
      </c>
      <c r="K48" s="65">
        <f t="shared" si="13"/>
        <v>0</v>
      </c>
      <c r="L48" s="65">
        <f t="shared" si="6"/>
        <v>0</v>
      </c>
      <c r="M48" s="65">
        <f t="shared" si="13"/>
        <v>0</v>
      </c>
      <c r="N48" s="65">
        <f t="shared" si="13"/>
        <v>0</v>
      </c>
      <c r="O48" s="65">
        <f t="shared" si="13"/>
        <v>0</v>
      </c>
      <c r="P48" s="65">
        <f t="shared" si="13"/>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7"/>
        <v>0</v>
      </c>
      <c r="D49" s="65">
        <f t="shared" si="8"/>
        <v>0</v>
      </c>
      <c r="E49" s="65">
        <f t="shared" si="9"/>
        <v>0</v>
      </c>
      <c r="F49" s="65">
        <f t="shared" si="10"/>
        <v>0</v>
      </c>
      <c r="G49" s="65">
        <f t="shared" si="13"/>
        <v>0</v>
      </c>
      <c r="H49" s="65">
        <f t="shared" si="13"/>
        <v>0</v>
      </c>
      <c r="I49" s="65">
        <f t="shared" si="13"/>
        <v>0</v>
      </c>
      <c r="J49" s="65">
        <f t="shared" si="13"/>
        <v>0</v>
      </c>
      <c r="K49" s="65">
        <f t="shared" si="13"/>
        <v>0</v>
      </c>
      <c r="L49" s="65">
        <f t="shared" si="6"/>
        <v>0</v>
      </c>
      <c r="M49" s="65">
        <f t="shared" si="13"/>
        <v>0</v>
      </c>
      <c r="N49" s="65">
        <f t="shared" si="13"/>
        <v>0</v>
      </c>
      <c r="O49" s="65">
        <f t="shared" si="13"/>
        <v>0</v>
      </c>
      <c r="P49" s="65">
        <f t="shared" si="13"/>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7"/>
        <v>0</v>
      </c>
      <c r="D50" s="80">
        <f t="shared" si="8"/>
        <v>0</v>
      </c>
      <c r="E50" s="80">
        <f t="shared" si="9"/>
        <v>0</v>
      </c>
      <c r="F50" s="80">
        <f t="shared" si="10"/>
        <v>0</v>
      </c>
      <c r="G50" s="80">
        <f t="shared" si="13"/>
        <v>0</v>
      </c>
      <c r="H50" s="80">
        <f t="shared" si="13"/>
        <v>0</v>
      </c>
      <c r="I50" s="80">
        <f t="shared" si="13"/>
        <v>0</v>
      </c>
      <c r="J50" s="80">
        <f t="shared" si="13"/>
        <v>0</v>
      </c>
      <c r="K50" s="80">
        <f t="shared" si="13"/>
        <v>0</v>
      </c>
      <c r="L50" s="80">
        <f t="shared" si="6"/>
        <v>0</v>
      </c>
      <c r="M50" s="80">
        <f t="shared" si="13"/>
        <v>0</v>
      </c>
      <c r="N50" s="80">
        <f t="shared" si="13"/>
        <v>0</v>
      </c>
      <c r="O50" s="80">
        <f t="shared" si="13"/>
        <v>0</v>
      </c>
      <c r="P50" s="80">
        <f t="shared" si="13"/>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4">D8</f>
        <v>Red Hall 2 (18)</v>
      </c>
      <c r="D57" s="8" t="str">
        <f t="shared" si="14"/>
        <v>Red Hall 4 (18)</v>
      </c>
      <c r="E57" s="8" t="str">
        <f t="shared" si="14"/>
        <v>A (18)</v>
      </c>
      <c r="F57" s="8" t="str">
        <f t="shared" si="14"/>
        <v>B (18)</v>
      </c>
      <c r="G57" s="8" t="str">
        <f t="shared" si="14"/>
        <v>C (18)</v>
      </c>
      <c r="H57" s="8" t="str">
        <f t="shared" si="14"/>
        <v>D (19)</v>
      </c>
      <c r="I57" s="8" t="str">
        <f t="shared" si="14"/>
        <v>Red Hall 3 (19)</v>
      </c>
      <c r="J57" s="8" t="str">
        <f t="shared" si="14"/>
        <v>T1 (19)</v>
      </c>
      <c r="K57" s="8" t="str">
        <f t="shared" si="14"/>
        <v>T2 (19)</v>
      </c>
      <c r="L57" s="8" t="str">
        <f t="shared" si="14"/>
        <v>T3 (19)</v>
      </c>
      <c r="M57" s="8" t="str">
        <f t="shared" si="14"/>
        <v>T4 (19)</v>
      </c>
      <c r="N57" s="8" t="str">
        <f t="shared" si="14"/>
        <v>T5 (19)</v>
      </c>
      <c r="O57" s="8">
        <f t="shared" si="14"/>
        <v>0</v>
      </c>
      <c r="P57" s="8">
        <f t="shared" si="14"/>
        <v>0</v>
      </c>
      <c r="Q57" s="8">
        <f t="shared" si="14"/>
        <v>0</v>
      </c>
      <c r="R57" s="8">
        <f t="shared" si="14"/>
        <v>0</v>
      </c>
      <c r="S57" s="8">
        <f t="shared" si="14"/>
        <v>0</v>
      </c>
      <c r="T57" s="8">
        <f t="shared" si="14"/>
        <v>0</v>
      </c>
      <c r="U57" s="8">
        <f t="shared" si="14"/>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5.5</v>
      </c>
      <c r="C60" s="64">
        <f t="shared" ref="C60:U60" si="15">D10</f>
        <v>5.3</v>
      </c>
      <c r="D60" s="64">
        <f t="shared" si="15"/>
        <v>5.3</v>
      </c>
      <c r="E60" s="64">
        <f t="shared" si="15"/>
        <v>6.8</v>
      </c>
      <c r="F60" s="64">
        <f t="shared" si="15"/>
        <v>6.4</v>
      </c>
      <c r="G60" s="64">
        <f t="shared" si="15"/>
        <v>6.3</v>
      </c>
      <c r="H60" s="64">
        <f t="shared" si="15"/>
        <v>6.6</v>
      </c>
      <c r="I60" s="64">
        <f t="shared" si="15"/>
        <v>5.8</v>
      </c>
      <c r="J60" s="64">
        <f t="shared" si="15"/>
        <v>6</v>
      </c>
      <c r="K60" s="64">
        <f t="shared" si="15"/>
        <v>6.2</v>
      </c>
      <c r="L60" s="64">
        <f t="shared" si="15"/>
        <v>6.3</v>
      </c>
      <c r="M60" s="64">
        <f t="shared" si="15"/>
        <v>5.8</v>
      </c>
      <c r="N60" s="64">
        <f t="shared" si="15"/>
        <v>6.2</v>
      </c>
      <c r="O60" s="64">
        <f t="shared" si="15"/>
        <v>0</v>
      </c>
      <c r="P60" s="64">
        <f t="shared" si="15"/>
        <v>0</v>
      </c>
      <c r="Q60" s="64">
        <f t="shared" si="15"/>
        <v>0</v>
      </c>
      <c r="R60" s="64">
        <f t="shared" si="15"/>
        <v>0</v>
      </c>
      <c r="S60" s="64">
        <f t="shared" si="15"/>
        <v>0</v>
      </c>
      <c r="T60" s="64">
        <f t="shared" si="15"/>
        <v>0</v>
      </c>
      <c r="U60" s="64">
        <f t="shared" si="15"/>
        <v>0</v>
      </c>
    </row>
    <row r="61" spans="1:21" x14ac:dyDescent="0.2">
      <c r="A61" s="87" t="s">
        <v>133</v>
      </c>
      <c r="B61" s="64">
        <f t="shared" ref="B61:U61" si="16">VLOOKUP(B58,$AD9:$AE18,2,FALSE)</f>
        <v>6</v>
      </c>
      <c r="C61" s="64">
        <f t="shared" si="16"/>
        <v>6</v>
      </c>
      <c r="D61" s="64">
        <f t="shared" si="16"/>
        <v>6</v>
      </c>
      <c r="E61" s="64">
        <f t="shared" si="16"/>
        <v>6</v>
      </c>
      <c r="F61" s="64">
        <f t="shared" si="16"/>
        <v>6</v>
      </c>
      <c r="G61" s="64">
        <f t="shared" si="16"/>
        <v>6</v>
      </c>
      <c r="H61" s="64">
        <f t="shared" si="16"/>
        <v>6</v>
      </c>
      <c r="I61" s="64">
        <f t="shared" si="16"/>
        <v>6</v>
      </c>
      <c r="J61" s="64">
        <f t="shared" si="16"/>
        <v>6</v>
      </c>
      <c r="K61" s="64">
        <f t="shared" si="16"/>
        <v>6</v>
      </c>
      <c r="L61" s="64">
        <f t="shared" si="16"/>
        <v>6</v>
      </c>
      <c r="M61" s="64">
        <f t="shared" si="16"/>
        <v>6</v>
      </c>
      <c r="N61" s="64">
        <f t="shared" si="16"/>
        <v>6</v>
      </c>
      <c r="O61" s="64" t="e">
        <f t="shared" si="16"/>
        <v>#N/A</v>
      </c>
      <c r="P61" s="64" t="e">
        <f t="shared" si="16"/>
        <v>#N/A</v>
      </c>
      <c r="Q61" s="64" t="e">
        <f t="shared" si="16"/>
        <v>#N/A</v>
      </c>
      <c r="R61" s="64" t="e">
        <f t="shared" si="16"/>
        <v>#N/A</v>
      </c>
      <c r="S61" s="64" t="e">
        <f t="shared" si="16"/>
        <v>#N/A</v>
      </c>
      <c r="T61" s="64" t="e">
        <f t="shared" si="16"/>
        <v>#N/A</v>
      </c>
      <c r="U61" s="64" t="e">
        <f t="shared" si="16"/>
        <v>#N/A</v>
      </c>
    </row>
    <row r="62" spans="1:21" x14ac:dyDescent="0.2">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7">$E55*(C62/100)</f>
        <v>0</v>
      </c>
      <c r="D63" s="65">
        <f t="shared" si="17"/>
        <v>0</v>
      </c>
      <c r="E63" s="65">
        <f t="shared" si="17"/>
        <v>0</v>
      </c>
      <c r="F63" s="65">
        <f>$E55*(F62/100)</f>
        <v>0</v>
      </c>
      <c r="G63" s="65">
        <f t="shared" si="17"/>
        <v>0</v>
      </c>
      <c r="H63" s="65">
        <f t="shared" si="17"/>
        <v>0</v>
      </c>
      <c r="I63" s="65">
        <f t="shared" si="17"/>
        <v>0</v>
      </c>
      <c r="J63" s="65">
        <f t="shared" si="17"/>
        <v>0</v>
      </c>
      <c r="K63" s="65">
        <f t="shared" si="17"/>
        <v>0</v>
      </c>
      <c r="L63" s="65">
        <f t="shared" si="17"/>
        <v>0</v>
      </c>
      <c r="M63" s="65">
        <f t="shared" si="17"/>
        <v>0</v>
      </c>
      <c r="N63" s="65">
        <f t="shared" si="17"/>
        <v>0</v>
      </c>
      <c r="O63" s="65">
        <f t="shared" si="17"/>
        <v>0</v>
      </c>
      <c r="P63" s="65">
        <f t="shared" si="17"/>
        <v>0</v>
      </c>
      <c r="Q63" s="65">
        <f t="shared" si="17"/>
        <v>0</v>
      </c>
      <c r="R63" s="65">
        <f t="shared" si="17"/>
        <v>0</v>
      </c>
      <c r="S63" s="65">
        <f t="shared" si="17"/>
        <v>0</v>
      </c>
      <c r="T63" s="65">
        <f t="shared" si="17"/>
        <v>0</v>
      </c>
      <c r="U63" s="65">
        <f t="shared" si="17"/>
        <v>0</v>
      </c>
    </row>
    <row r="64" spans="1:21" ht="63.75" x14ac:dyDescent="0.2">
      <c r="A64" s="88" t="s">
        <v>156</v>
      </c>
      <c r="B64" s="65">
        <f>(B59-B60)*B61</f>
        <v>4.2000000000000011</v>
      </c>
      <c r="C64" s="65">
        <f t="shared" ref="C64:U64" si="18">(C59-C60)*C61</f>
        <v>5.4000000000000021</v>
      </c>
      <c r="D64" s="65">
        <f t="shared" si="18"/>
        <v>5.4000000000000021</v>
      </c>
      <c r="E64" s="65">
        <f t="shared" si="18"/>
        <v>-3.5999999999999979</v>
      </c>
      <c r="F64" s="65">
        <f t="shared" si="18"/>
        <v>-1.2000000000000011</v>
      </c>
      <c r="G64" s="65">
        <f t="shared" si="18"/>
        <v>-0.59999999999999787</v>
      </c>
      <c r="H64" s="65">
        <f t="shared" si="18"/>
        <v>-2.3999999999999968</v>
      </c>
      <c r="I64" s="65">
        <f t="shared" si="18"/>
        <v>2.4000000000000021</v>
      </c>
      <c r="J64" s="65">
        <f t="shared" si="18"/>
        <v>1.2000000000000011</v>
      </c>
      <c r="K64" s="65">
        <f t="shared" si="18"/>
        <v>0</v>
      </c>
      <c r="L64" s="65">
        <f t="shared" si="18"/>
        <v>-0.59999999999999787</v>
      </c>
      <c r="M64" s="65">
        <f t="shared" si="18"/>
        <v>2.4000000000000021</v>
      </c>
      <c r="N64" s="65">
        <f t="shared" si="18"/>
        <v>0</v>
      </c>
      <c r="O64" s="65" t="e">
        <f t="shared" si="18"/>
        <v>#N/A</v>
      </c>
      <c r="P64" s="65" t="e">
        <f t="shared" si="18"/>
        <v>#N/A</v>
      </c>
      <c r="Q64" s="65" t="e">
        <f t="shared" si="18"/>
        <v>#N/A</v>
      </c>
      <c r="R64" s="65" t="e">
        <f t="shared" si="18"/>
        <v>#N/A</v>
      </c>
      <c r="S64" s="65" t="e">
        <f t="shared" si="18"/>
        <v>#N/A</v>
      </c>
      <c r="T64" s="65" t="e">
        <f t="shared" si="18"/>
        <v>#N/A</v>
      </c>
      <c r="U64" s="65" t="e">
        <f t="shared" si="18"/>
        <v>#N/A</v>
      </c>
    </row>
    <row r="65" spans="1:21" ht="51" x14ac:dyDescent="0.2">
      <c r="A65" s="88" t="s">
        <v>157</v>
      </c>
      <c r="B65" s="65">
        <f>B63-B64</f>
        <v>-4.2000000000000011</v>
      </c>
      <c r="C65" s="65">
        <f t="shared" ref="C65:U65" si="19">C63-C64</f>
        <v>-5.4000000000000021</v>
      </c>
      <c r="D65" s="65">
        <f t="shared" si="19"/>
        <v>-5.4000000000000021</v>
      </c>
      <c r="E65" s="65">
        <f t="shared" si="19"/>
        <v>3.5999999999999979</v>
      </c>
      <c r="F65" s="65">
        <f t="shared" si="19"/>
        <v>1.2000000000000011</v>
      </c>
      <c r="G65" s="65">
        <f t="shared" si="19"/>
        <v>0.59999999999999787</v>
      </c>
      <c r="H65" s="65">
        <f t="shared" si="19"/>
        <v>2.3999999999999968</v>
      </c>
      <c r="I65" s="65">
        <f t="shared" si="19"/>
        <v>-2.4000000000000021</v>
      </c>
      <c r="J65" s="65">
        <f t="shared" si="19"/>
        <v>-1.2000000000000011</v>
      </c>
      <c r="K65" s="65">
        <f t="shared" si="19"/>
        <v>0</v>
      </c>
      <c r="L65" s="65">
        <f t="shared" si="19"/>
        <v>0.59999999999999787</v>
      </c>
      <c r="M65" s="65">
        <f t="shared" si="19"/>
        <v>-2.4000000000000021</v>
      </c>
      <c r="N65" s="65">
        <f t="shared" si="19"/>
        <v>0</v>
      </c>
      <c r="O65" s="65" t="e">
        <f t="shared" si="19"/>
        <v>#N/A</v>
      </c>
      <c r="P65" s="65" t="e">
        <f t="shared" si="19"/>
        <v>#N/A</v>
      </c>
      <c r="Q65" s="65" t="e">
        <f t="shared" si="19"/>
        <v>#N/A</v>
      </c>
      <c r="R65" s="65" t="e">
        <f t="shared" si="19"/>
        <v>#N/A</v>
      </c>
      <c r="S65" s="65" t="e">
        <f t="shared" si="19"/>
        <v>#N/A</v>
      </c>
      <c r="T65" s="65" t="e">
        <f t="shared" si="19"/>
        <v>#N/A</v>
      </c>
      <c r="U65" s="65" t="e">
        <f t="shared" si="19"/>
        <v>#N/A</v>
      </c>
    </row>
    <row r="66" spans="1:21" ht="38.25" x14ac:dyDescent="0.2">
      <c r="A66" s="88" t="s">
        <v>148</v>
      </c>
      <c r="B66" s="66" t="str">
        <f>IF(B64&lt;=B63,"OVER","UNDER")</f>
        <v>UNDER</v>
      </c>
      <c r="C66" s="66" t="str">
        <f t="shared" ref="C66:U66" si="20">IF(C64&lt;=C63,"OVER","UNDER")</f>
        <v>UNDER</v>
      </c>
      <c r="D66" s="66" t="str">
        <f t="shared" si="20"/>
        <v>UNDER</v>
      </c>
      <c r="E66" s="66" t="str">
        <f t="shared" si="20"/>
        <v>OVER</v>
      </c>
      <c r="F66" s="66" t="str">
        <f t="shared" si="20"/>
        <v>OVER</v>
      </c>
      <c r="G66" s="66" t="str">
        <f t="shared" si="20"/>
        <v>OVER</v>
      </c>
      <c r="H66" s="66" t="str">
        <f t="shared" si="20"/>
        <v>OVER</v>
      </c>
      <c r="I66" s="66" t="str">
        <f t="shared" si="20"/>
        <v>UNDER</v>
      </c>
      <c r="J66" s="66" t="str">
        <f t="shared" si="20"/>
        <v>UNDER</v>
      </c>
      <c r="K66" s="66" t="str">
        <f t="shared" si="20"/>
        <v>OVER</v>
      </c>
      <c r="L66" s="66" t="str">
        <f t="shared" si="20"/>
        <v>OVER</v>
      </c>
      <c r="M66" s="66" t="str">
        <f t="shared" si="20"/>
        <v>UNDER</v>
      </c>
      <c r="N66" s="66" t="str">
        <f t="shared" si="20"/>
        <v>OVER</v>
      </c>
      <c r="O66" s="66" t="e">
        <f t="shared" si="20"/>
        <v>#N/A</v>
      </c>
      <c r="P66" s="66" t="e">
        <f t="shared" si="20"/>
        <v>#N/A</v>
      </c>
      <c r="Q66" s="66" t="e">
        <f t="shared" si="20"/>
        <v>#N/A</v>
      </c>
      <c r="R66" s="66" t="e">
        <f t="shared" si="20"/>
        <v>#N/A</v>
      </c>
      <c r="S66" s="66" t="e">
        <f t="shared" si="20"/>
        <v>#N/A</v>
      </c>
      <c r="T66" s="66" t="e">
        <f t="shared" si="20"/>
        <v>#N/A</v>
      </c>
      <c r="U66" s="66" t="e">
        <f t="shared" si="20"/>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38" sqref="E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7.67</v>
      </c>
      <c r="J1" s="130" t="s">
        <v>153</v>
      </c>
      <c r="K1" s="131"/>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497</v>
      </c>
      <c r="J2" s="132" t="s">
        <v>158</v>
      </c>
      <c r="K2" s="133"/>
      <c r="L2" s="110">
        <v>0.09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720</v>
      </c>
      <c r="J3" s="134" t="s">
        <v>154</v>
      </c>
      <c r="K3" s="135"/>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62.5443</v>
      </c>
      <c r="D18" s="12">
        <f>$D32</f>
        <v>62.5443</v>
      </c>
      <c r="E18" s="12">
        <f>$D33</f>
        <v>62.5443</v>
      </c>
      <c r="F18" s="12">
        <f>$D34</f>
        <v>62.5443</v>
      </c>
      <c r="G18" s="12">
        <f>$D35</f>
        <v>62.5443</v>
      </c>
      <c r="H18" s="12">
        <f>$D36</f>
        <v>62.5443</v>
      </c>
      <c r="I18" s="12">
        <f>$D37</f>
        <v>62.5443</v>
      </c>
      <c r="J18" s="12">
        <f>$D38</f>
        <v>62.5443</v>
      </c>
      <c r="K18" s="12">
        <f>$D39</f>
        <v>62.5443</v>
      </c>
      <c r="L18" s="12">
        <f>$D40</f>
        <v>62.5443</v>
      </c>
      <c r="M18" s="12">
        <f>$D41</f>
        <v>62.5443</v>
      </c>
      <c r="N18" s="12">
        <f>$D42</f>
        <v>62.5443</v>
      </c>
      <c r="O18" s="12">
        <f>$D43</f>
        <v>62.5443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-2.0556999999999945</v>
      </c>
      <c r="D19" s="12">
        <f t="shared" ref="D19:V19" si="1">D18-D17</f>
        <v>-2.0556999999999945</v>
      </c>
      <c r="E19" s="12">
        <f t="shared" si="1"/>
        <v>-2.0556999999999945</v>
      </c>
      <c r="F19" s="12">
        <f t="shared" si="1"/>
        <v>-2.0556999999999945</v>
      </c>
      <c r="G19" s="12">
        <f t="shared" si="1"/>
        <v>-2.0556999999999945</v>
      </c>
      <c r="H19" s="12">
        <f t="shared" si="1"/>
        <v>-2.0556999999999945</v>
      </c>
      <c r="I19" s="12">
        <f t="shared" si="1"/>
        <v>-2.0556999999999945</v>
      </c>
      <c r="J19" s="12">
        <f t="shared" si="1"/>
        <v>-2.0556999999999945</v>
      </c>
      <c r="K19" s="12">
        <f t="shared" si="1"/>
        <v>-2.0556999999999945</v>
      </c>
      <c r="L19" s="12">
        <f t="shared" si="1"/>
        <v>-2.0556999999999945</v>
      </c>
      <c r="M19" s="12">
        <f t="shared" si="1"/>
        <v>-2.0556999999999945</v>
      </c>
      <c r="N19" s="12">
        <f t="shared" si="1"/>
        <v>-2.0556999999999945</v>
      </c>
      <c r="O19" s="12">
        <f t="shared" si="1"/>
        <v>-2.0556999999999945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21.870750000000001</v>
      </c>
      <c r="D22" s="12">
        <f>$E32</f>
        <v>21.870750000000001</v>
      </c>
      <c r="E22" s="12">
        <f>$E33</f>
        <v>21.870750000000001</v>
      </c>
      <c r="F22" s="12">
        <f>$E34</f>
        <v>21.870750000000001</v>
      </c>
      <c r="G22" s="12">
        <f>$E35</f>
        <v>21.870750000000001</v>
      </c>
      <c r="H22" s="12">
        <f>$E36</f>
        <v>21.870750000000001</v>
      </c>
      <c r="I22" s="12">
        <f>$E37</f>
        <v>21.870750000000001</v>
      </c>
      <c r="J22" s="12">
        <f>$E38</f>
        <v>21.870750000000001</v>
      </c>
      <c r="K22" s="12">
        <f>$E39</f>
        <v>21.870750000000001</v>
      </c>
      <c r="L22" s="12">
        <f>$E40</f>
        <v>21.870750000000001</v>
      </c>
      <c r="M22" s="12">
        <f>$E41</f>
        <v>21.870750000000001</v>
      </c>
      <c r="N22" s="12">
        <f>$E42</f>
        <v>21.870750000000001</v>
      </c>
      <c r="O22" s="12">
        <f>$E43</f>
        <v>21.870750000000001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-206.12925000000001</v>
      </c>
      <c r="D23" s="12">
        <f t="shared" ref="D23:V23" si="3">D22-D21</f>
        <v>-206.12925000000001</v>
      </c>
      <c r="E23" s="12">
        <f t="shared" si="3"/>
        <v>-206.12925000000001</v>
      </c>
      <c r="F23" s="12">
        <f t="shared" si="3"/>
        <v>-206.12925000000001</v>
      </c>
      <c r="G23" s="12">
        <f t="shared" si="3"/>
        <v>-206.12925000000001</v>
      </c>
      <c r="H23" s="12">
        <f t="shared" si="3"/>
        <v>-206.12925000000001</v>
      </c>
      <c r="I23" s="12">
        <f t="shared" si="3"/>
        <v>-206.12925000000001</v>
      </c>
      <c r="J23" s="12">
        <f t="shared" si="3"/>
        <v>-206.12925000000001</v>
      </c>
      <c r="K23" s="12">
        <f t="shared" si="3"/>
        <v>-206.12925000000001</v>
      </c>
      <c r="L23" s="12">
        <f t="shared" si="3"/>
        <v>-206.12925000000001</v>
      </c>
      <c r="M23" s="12">
        <f t="shared" si="3"/>
        <v>-206.12925000000001</v>
      </c>
      <c r="N23" s="12">
        <f t="shared" si="3"/>
        <v>-206.12925000000001</v>
      </c>
      <c r="O23" s="12">
        <f t="shared" si="3"/>
        <v>-206.12925000000001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150</v>
      </c>
      <c r="C31" s="65">
        <f>IF(C$27="%w/w SAR",((C$28*10)*$B31),IF(C$27="%w/w DM",(((C$28*10)*($B$28/100))*$B31),IF(C$27="kg/t SAR",(C$28*$B31),IF(C$27="kg/t DM",((C$28*($B$28/100))*$B31),IF(C$27="mg/kg SAR",((C$28*0.001)*$B31),IF(C$27="mg/kg DM",(((C$28*0.001)*($B$28/100))*$B31),0))))))</f>
        <v>135</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21.870750000000001</v>
      </c>
      <c r="F31" s="65">
        <f>(IF(F$27="%w/w SAR",((F$28*10)*$B31),IF(F$27="%w/w DM",(((F$28*10)*($B$28/100))*$B31),IF(F$27="kg/t SAR",(F$28*$B31),IF(F$27="kg/t DM",((F$28*($B$28/100))*$B31),IF(F$27="mg/kg SAR",((F$28*0.001)*$B31),IF(F$27="mg/kg DM",(((F$28*0.001)*($B$28/100))*$B31),"0")))))))*1.658</f>
        <v>27.356999999999999</v>
      </c>
      <c r="G31" s="65">
        <f t="shared" ref="G31:P46" si="5">IF(G$27="%w/w SAR",((G$28*10)*$B31),IF(G$27="%w/w DM",(((G$28*10)*($B$28/100))*$B31),IF(G$27="kg/t SAR",(G$28*$B31),IF(G$27="kg/t DM",((G$28*($B$28/100))*$B31),IF(G$27="mg/kg SAR",((G$28*0.001)*$B31),IF(G$27="mg/kg DM",(((G$28*0.001)*($B$28/100))*$B31),0))))))</f>
        <v>0.13109999999999999</v>
      </c>
      <c r="H31" s="65">
        <f t="shared" si="5"/>
        <v>0.34649999999999997</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46.95</v>
      </c>
      <c r="Q31" s="65">
        <f>(IF(Q$27="%w/w SAR",((Q$28*10)*$B31),IF(Q$27="%w/w DM",(((Q$28*10)*($B$28/100))*$B31),IF(Q$27="kg/t SAR",(Q$28*$B31),IF(Q$27="kg/t DM",((Q$28*($B$28/100))*$B31),IF(Q$27="mg/kg SAR",((Q$28*0.001)*$B31),IF(Q$27="mg/kg DM",(((Q$28*0.001)*($B$28/100))*$B31),0)))))))*2.5</f>
        <v>59.625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150</v>
      </c>
      <c r="C32" s="65">
        <f t="shared" ref="C32:C50" si="6">IF(C$27="%w/w SAR",((C$28*10)*$B32),IF(C$27="%w/w DM",(((C$28*10)*($B$28/100))*$B32),IF(C$27="kg/t SAR",(C$28*$B32),IF(C$27="kg/t DM",((C$28*($B$28/100))*$B32),IF(C$27="mg/kg SAR",((C$28*0.001)*$B32),IF(C$27="mg/kg DM",(((C$28*0.001)*($B$28/100))*$B32),0))))))</f>
        <v>135</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21.870750000000001</v>
      </c>
      <c r="F32" s="65">
        <f t="shared" ref="F32:F50" si="9">(IF(F$27="%w/w SAR",((F$28*10)*$B32),IF(F$27="%w/w DM",(((F$28*10)*($B$28/100))*$B32),IF(F$27="kg/t SAR",(F$28*$B32),IF(F$27="kg/t DM",((F$28*($B$28/100))*$B32),IF(F$27="mg/kg SAR",((F$28*0.001)*$B32),IF(F$27="mg/kg DM",(((F$28*0.001)*($B$28/100))*$B32),"0")))))))*1.658</f>
        <v>27.356999999999999</v>
      </c>
      <c r="G32" s="65">
        <f t="shared" si="5"/>
        <v>0.13109999999999999</v>
      </c>
      <c r="H32" s="65">
        <f t="shared" si="5"/>
        <v>0.34649999999999997</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46.95</v>
      </c>
      <c r="Q32" s="65">
        <f t="shared" ref="Q32:Q50" si="10">(IF(Q$27="%w/w SAR",((Q$28*10)*$B32),IF(Q$27="%w/w DM",(((Q$28*10)*($B$28/100))*$B32),IF(Q$27="kg/t SAR",(Q$28*$B32),IF(Q$27="kg/t DM",((Q$28*($B$28/100))*$B32),IF(Q$27="mg/kg SAR",((Q$28*0.001)*$B32),IF(Q$27="mg/kg DM",(((Q$28*0.001)*($B$28/100))*$B32),0)))))))*2.5</f>
        <v>59.625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150</v>
      </c>
      <c r="C33" s="65">
        <f t="shared" si="6"/>
        <v>135</v>
      </c>
      <c r="D33" s="65">
        <f t="shared" si="7"/>
        <v>62.5443</v>
      </c>
      <c r="E33" s="65">
        <f t="shared" si="8"/>
        <v>21.870750000000001</v>
      </c>
      <c r="F33" s="65">
        <f t="shared" si="9"/>
        <v>27.356999999999999</v>
      </c>
      <c r="G33" s="65">
        <f t="shared" si="5"/>
        <v>0.13109999999999999</v>
      </c>
      <c r="H33" s="65">
        <f t="shared" si="5"/>
        <v>0.34649999999999997</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46.95</v>
      </c>
      <c r="Q33" s="65">
        <f t="shared" si="10"/>
        <v>59.625</v>
      </c>
      <c r="R33" s="65">
        <f t="shared" si="11"/>
        <v>0</v>
      </c>
      <c r="S33" s="65">
        <f t="shared" si="11"/>
        <v>0</v>
      </c>
      <c r="T33" s="65">
        <f t="shared" si="11"/>
        <v>0</v>
      </c>
      <c r="U33" s="126">
        <f t="shared" si="11"/>
        <v>0</v>
      </c>
    </row>
    <row r="34" spans="1:21" s="48" customFormat="1" x14ac:dyDescent="0.25">
      <c r="A34" s="125" t="str">
        <f>F8</f>
        <v>A (18)</v>
      </c>
      <c r="B34" s="11">
        <v>150</v>
      </c>
      <c r="C34" s="65">
        <f t="shared" si="6"/>
        <v>135</v>
      </c>
      <c r="D34" s="65">
        <f t="shared" si="7"/>
        <v>62.5443</v>
      </c>
      <c r="E34" s="65">
        <f t="shared" si="8"/>
        <v>21.870750000000001</v>
      </c>
      <c r="F34" s="65">
        <f t="shared" si="9"/>
        <v>27.356999999999999</v>
      </c>
      <c r="G34" s="65">
        <f t="shared" si="5"/>
        <v>0.13109999999999999</v>
      </c>
      <c r="H34" s="65">
        <f t="shared" si="5"/>
        <v>0.34649999999999997</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46.95</v>
      </c>
      <c r="Q34" s="65">
        <f t="shared" si="10"/>
        <v>59.625</v>
      </c>
      <c r="R34" s="65">
        <f t="shared" si="11"/>
        <v>0</v>
      </c>
      <c r="S34" s="65">
        <f t="shared" si="11"/>
        <v>0</v>
      </c>
      <c r="T34" s="65">
        <f t="shared" si="11"/>
        <v>0</v>
      </c>
      <c r="U34" s="126">
        <f t="shared" si="11"/>
        <v>0</v>
      </c>
    </row>
    <row r="35" spans="1:21" s="48" customFormat="1" x14ac:dyDescent="0.25">
      <c r="A35" s="125" t="str">
        <f>G8</f>
        <v>B (18)</v>
      </c>
      <c r="B35" s="11">
        <v>150</v>
      </c>
      <c r="C35" s="65">
        <f t="shared" si="6"/>
        <v>135</v>
      </c>
      <c r="D35" s="65">
        <f t="shared" si="7"/>
        <v>62.5443</v>
      </c>
      <c r="E35" s="65">
        <f t="shared" si="8"/>
        <v>21.870750000000001</v>
      </c>
      <c r="F35" s="65">
        <f t="shared" si="9"/>
        <v>27.356999999999999</v>
      </c>
      <c r="G35" s="65">
        <f t="shared" si="5"/>
        <v>0.13109999999999999</v>
      </c>
      <c r="H35" s="65">
        <f t="shared" si="5"/>
        <v>0.34649999999999997</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46.95</v>
      </c>
      <c r="Q35" s="65">
        <f t="shared" si="10"/>
        <v>59.625</v>
      </c>
      <c r="R35" s="65">
        <f t="shared" si="11"/>
        <v>0</v>
      </c>
      <c r="S35" s="65">
        <f t="shared" si="11"/>
        <v>0</v>
      </c>
      <c r="T35" s="65">
        <f t="shared" si="11"/>
        <v>0</v>
      </c>
      <c r="U35" s="126">
        <f t="shared" si="11"/>
        <v>0</v>
      </c>
    </row>
    <row r="36" spans="1:21" s="48" customFormat="1" x14ac:dyDescent="0.25">
      <c r="A36" s="125" t="str">
        <f>H8</f>
        <v>C (18)</v>
      </c>
      <c r="B36" s="11">
        <v>150</v>
      </c>
      <c r="C36" s="65">
        <f t="shared" si="6"/>
        <v>135</v>
      </c>
      <c r="D36" s="65">
        <f t="shared" si="7"/>
        <v>62.5443</v>
      </c>
      <c r="E36" s="65">
        <f t="shared" si="8"/>
        <v>21.870750000000001</v>
      </c>
      <c r="F36" s="65">
        <f t="shared" si="9"/>
        <v>27.356999999999999</v>
      </c>
      <c r="G36" s="65">
        <f t="shared" si="5"/>
        <v>0.13109999999999999</v>
      </c>
      <c r="H36" s="65">
        <f t="shared" si="5"/>
        <v>0.34649999999999997</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46.95</v>
      </c>
      <c r="Q36" s="65">
        <f t="shared" si="10"/>
        <v>59.625</v>
      </c>
      <c r="R36" s="65">
        <f t="shared" si="11"/>
        <v>0</v>
      </c>
      <c r="S36" s="65">
        <f t="shared" si="11"/>
        <v>0</v>
      </c>
      <c r="T36" s="65">
        <f t="shared" si="11"/>
        <v>0</v>
      </c>
      <c r="U36" s="126">
        <f t="shared" si="11"/>
        <v>0</v>
      </c>
    </row>
    <row r="37" spans="1:21" s="48" customFormat="1" x14ac:dyDescent="0.25">
      <c r="A37" s="125" t="str">
        <f>I8</f>
        <v>D (19)</v>
      </c>
      <c r="B37" s="11">
        <v>150</v>
      </c>
      <c r="C37" s="65">
        <f t="shared" si="6"/>
        <v>135</v>
      </c>
      <c r="D37" s="65">
        <f t="shared" si="7"/>
        <v>62.5443</v>
      </c>
      <c r="E37" s="65">
        <f t="shared" si="8"/>
        <v>21.870750000000001</v>
      </c>
      <c r="F37" s="65">
        <f t="shared" si="9"/>
        <v>27.356999999999999</v>
      </c>
      <c r="G37" s="65">
        <f t="shared" si="5"/>
        <v>0.13109999999999999</v>
      </c>
      <c r="H37" s="65">
        <f t="shared" si="5"/>
        <v>0.34649999999999997</v>
      </c>
      <c r="I37" s="65">
        <f t="shared" si="5"/>
        <v>7.4999999999999997E-2</v>
      </c>
      <c r="J37" s="65">
        <f t="shared" si="5"/>
        <v>1.5E-3</v>
      </c>
      <c r="K37" s="65">
        <f t="shared" si="5"/>
        <v>7.5000000000000006E-3</v>
      </c>
      <c r="L37" s="65">
        <f t="shared" si="5"/>
        <v>3.0000000000000002E-2</v>
      </c>
      <c r="M37" s="65">
        <f t="shared" si="5"/>
        <v>3.0000000000000002E-2</v>
      </c>
      <c r="N37" s="65">
        <f t="shared" si="5"/>
        <v>0</v>
      </c>
      <c r="O37" s="65">
        <f t="shared" si="5"/>
        <v>0</v>
      </c>
      <c r="P37" s="65">
        <f t="shared" si="5"/>
        <v>46.95</v>
      </c>
      <c r="Q37" s="65">
        <f t="shared" si="10"/>
        <v>59.625</v>
      </c>
      <c r="R37" s="65">
        <f t="shared" si="11"/>
        <v>0</v>
      </c>
      <c r="S37" s="65">
        <f t="shared" si="11"/>
        <v>0</v>
      </c>
      <c r="T37" s="65">
        <f t="shared" si="11"/>
        <v>0</v>
      </c>
      <c r="U37" s="126">
        <f t="shared" si="11"/>
        <v>0</v>
      </c>
    </row>
    <row r="38" spans="1:21" s="48" customFormat="1" x14ac:dyDescent="0.25">
      <c r="A38" s="125" t="str">
        <f>J8</f>
        <v>Red Hall 3 (19)</v>
      </c>
      <c r="B38" s="11">
        <v>150</v>
      </c>
      <c r="C38" s="65">
        <f t="shared" si="6"/>
        <v>135</v>
      </c>
      <c r="D38" s="65">
        <f t="shared" si="7"/>
        <v>62.5443</v>
      </c>
      <c r="E38" s="65">
        <f t="shared" si="8"/>
        <v>21.870750000000001</v>
      </c>
      <c r="F38" s="65">
        <f t="shared" si="9"/>
        <v>27.356999999999999</v>
      </c>
      <c r="G38" s="65">
        <f t="shared" si="5"/>
        <v>0.13109999999999999</v>
      </c>
      <c r="H38" s="65">
        <f t="shared" si="5"/>
        <v>0.34649999999999997</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46.95</v>
      </c>
      <c r="Q38" s="65">
        <f t="shared" si="10"/>
        <v>59.625</v>
      </c>
      <c r="R38" s="65">
        <f t="shared" si="11"/>
        <v>0</v>
      </c>
      <c r="S38" s="65">
        <f t="shared" si="11"/>
        <v>0</v>
      </c>
      <c r="T38" s="65">
        <f t="shared" si="11"/>
        <v>0</v>
      </c>
      <c r="U38" s="126">
        <f t="shared" si="11"/>
        <v>0</v>
      </c>
    </row>
    <row r="39" spans="1:21" s="48" customFormat="1" x14ac:dyDescent="0.25">
      <c r="A39" s="125" t="str">
        <f>K8</f>
        <v>T1 (19)</v>
      </c>
      <c r="B39" s="11">
        <v>150</v>
      </c>
      <c r="C39" s="65">
        <f t="shared" si="6"/>
        <v>135</v>
      </c>
      <c r="D39" s="65">
        <f t="shared" si="7"/>
        <v>62.5443</v>
      </c>
      <c r="E39" s="65">
        <f t="shared" si="8"/>
        <v>21.870750000000001</v>
      </c>
      <c r="F39" s="65">
        <f t="shared" si="9"/>
        <v>27.356999999999999</v>
      </c>
      <c r="G39" s="65">
        <f t="shared" si="5"/>
        <v>0.13109999999999999</v>
      </c>
      <c r="H39" s="65">
        <f t="shared" si="5"/>
        <v>0.34649999999999997</v>
      </c>
      <c r="I39" s="65">
        <f t="shared" si="5"/>
        <v>7.4999999999999997E-2</v>
      </c>
      <c r="J39" s="65">
        <f t="shared" si="5"/>
        <v>1.5E-3</v>
      </c>
      <c r="K39" s="65">
        <f t="shared" si="5"/>
        <v>7.5000000000000006E-3</v>
      </c>
      <c r="L39" s="65">
        <f t="shared" si="5"/>
        <v>3.0000000000000002E-2</v>
      </c>
      <c r="M39" s="65">
        <f t="shared" si="5"/>
        <v>3.0000000000000002E-2</v>
      </c>
      <c r="N39" s="65">
        <f t="shared" si="5"/>
        <v>0</v>
      </c>
      <c r="O39" s="65">
        <f t="shared" si="5"/>
        <v>0</v>
      </c>
      <c r="P39" s="65">
        <f t="shared" si="5"/>
        <v>46.95</v>
      </c>
      <c r="Q39" s="65">
        <f t="shared" si="10"/>
        <v>59.625</v>
      </c>
      <c r="R39" s="65">
        <f t="shared" si="11"/>
        <v>0</v>
      </c>
      <c r="S39" s="65">
        <f t="shared" si="11"/>
        <v>0</v>
      </c>
      <c r="T39" s="65">
        <f t="shared" si="11"/>
        <v>0</v>
      </c>
      <c r="U39" s="126">
        <f t="shared" si="11"/>
        <v>0</v>
      </c>
    </row>
    <row r="40" spans="1:21" s="48" customFormat="1" x14ac:dyDescent="0.25">
      <c r="A40" s="125" t="str">
        <f>L8</f>
        <v>T2 (19)</v>
      </c>
      <c r="B40" s="11">
        <v>150</v>
      </c>
      <c r="C40" s="65">
        <f t="shared" si="6"/>
        <v>135</v>
      </c>
      <c r="D40" s="65">
        <f t="shared" si="7"/>
        <v>62.5443</v>
      </c>
      <c r="E40" s="65">
        <f t="shared" si="8"/>
        <v>21.870750000000001</v>
      </c>
      <c r="F40" s="65">
        <f t="shared" si="9"/>
        <v>27.356999999999999</v>
      </c>
      <c r="G40" s="65">
        <f t="shared" si="5"/>
        <v>0.13109999999999999</v>
      </c>
      <c r="H40" s="65">
        <f t="shared" si="5"/>
        <v>0.34649999999999997</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46.95</v>
      </c>
      <c r="Q40" s="65">
        <f t="shared" si="10"/>
        <v>59.625</v>
      </c>
      <c r="R40" s="65">
        <f t="shared" si="11"/>
        <v>0</v>
      </c>
      <c r="S40" s="65">
        <f t="shared" si="11"/>
        <v>0</v>
      </c>
      <c r="T40" s="65">
        <f t="shared" si="11"/>
        <v>0</v>
      </c>
      <c r="U40" s="126">
        <f t="shared" si="11"/>
        <v>0</v>
      </c>
    </row>
    <row r="41" spans="1:21" s="48" customFormat="1" x14ac:dyDescent="0.25">
      <c r="A41" s="125" t="str">
        <f>M8</f>
        <v>T3 (19)</v>
      </c>
      <c r="B41" s="11">
        <v>150</v>
      </c>
      <c r="C41" s="65">
        <f t="shared" si="6"/>
        <v>135</v>
      </c>
      <c r="D41" s="65">
        <f t="shared" si="7"/>
        <v>62.5443</v>
      </c>
      <c r="E41" s="65">
        <f t="shared" si="8"/>
        <v>21.870750000000001</v>
      </c>
      <c r="F41" s="65">
        <f t="shared" si="9"/>
        <v>27.356999999999999</v>
      </c>
      <c r="G41" s="65">
        <f t="shared" si="5"/>
        <v>0.13109999999999999</v>
      </c>
      <c r="H41" s="65">
        <f t="shared" si="5"/>
        <v>0.34649999999999997</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46.95</v>
      </c>
      <c r="Q41" s="65">
        <f t="shared" si="10"/>
        <v>59.625</v>
      </c>
      <c r="R41" s="65">
        <f t="shared" si="11"/>
        <v>0</v>
      </c>
      <c r="S41" s="65">
        <f t="shared" si="11"/>
        <v>0</v>
      </c>
      <c r="T41" s="65">
        <f t="shared" si="11"/>
        <v>0</v>
      </c>
      <c r="U41" s="126">
        <f t="shared" si="11"/>
        <v>0</v>
      </c>
    </row>
    <row r="42" spans="1:21" s="48" customFormat="1" x14ac:dyDescent="0.25">
      <c r="A42" s="125" t="str">
        <f>N8</f>
        <v>T4 (19)</v>
      </c>
      <c r="B42" s="11">
        <v>150</v>
      </c>
      <c r="C42" s="65">
        <f t="shared" si="6"/>
        <v>135</v>
      </c>
      <c r="D42" s="65">
        <f t="shared" si="7"/>
        <v>62.5443</v>
      </c>
      <c r="E42" s="65">
        <f t="shared" si="8"/>
        <v>21.870750000000001</v>
      </c>
      <c r="F42" s="65">
        <f t="shared" si="9"/>
        <v>27.356999999999999</v>
      </c>
      <c r="G42" s="65">
        <f t="shared" si="5"/>
        <v>0.13109999999999999</v>
      </c>
      <c r="H42" s="65">
        <f t="shared" si="5"/>
        <v>0.34649999999999997</v>
      </c>
      <c r="I42" s="65">
        <f t="shared" si="5"/>
        <v>7.4999999999999997E-2</v>
      </c>
      <c r="J42" s="65">
        <f t="shared" si="5"/>
        <v>1.5E-3</v>
      </c>
      <c r="K42" s="65">
        <f t="shared" si="5"/>
        <v>7.5000000000000006E-3</v>
      </c>
      <c r="L42" s="65">
        <f t="shared" si="5"/>
        <v>3.0000000000000002E-2</v>
      </c>
      <c r="M42" s="65">
        <f t="shared" si="5"/>
        <v>3.0000000000000002E-2</v>
      </c>
      <c r="N42" s="65">
        <f t="shared" si="5"/>
        <v>0</v>
      </c>
      <c r="O42" s="65">
        <f t="shared" si="5"/>
        <v>0</v>
      </c>
      <c r="P42" s="65">
        <f t="shared" si="5"/>
        <v>46.95</v>
      </c>
      <c r="Q42" s="65">
        <f t="shared" si="10"/>
        <v>59.625</v>
      </c>
      <c r="R42" s="65">
        <f t="shared" si="11"/>
        <v>0</v>
      </c>
      <c r="S42" s="65">
        <f t="shared" si="11"/>
        <v>0</v>
      </c>
      <c r="T42" s="65">
        <f t="shared" si="11"/>
        <v>0</v>
      </c>
      <c r="U42" s="126">
        <f t="shared" si="11"/>
        <v>0</v>
      </c>
    </row>
    <row r="43" spans="1:21" s="48" customFormat="1" x14ac:dyDescent="0.25">
      <c r="A43" s="125" t="str">
        <f>O8</f>
        <v>T5 (19)</v>
      </c>
      <c r="B43" s="11">
        <v>150</v>
      </c>
      <c r="C43" s="65">
        <f t="shared" si="6"/>
        <v>135</v>
      </c>
      <c r="D43" s="65">
        <f t="shared" si="7"/>
        <v>62.5443</v>
      </c>
      <c r="E43" s="65">
        <f t="shared" si="8"/>
        <v>21.870750000000001</v>
      </c>
      <c r="F43" s="65">
        <f t="shared" si="9"/>
        <v>27.356999999999999</v>
      </c>
      <c r="G43" s="65">
        <f t="shared" si="5"/>
        <v>0.13109999999999999</v>
      </c>
      <c r="H43" s="65">
        <f t="shared" si="5"/>
        <v>0.34649999999999997</v>
      </c>
      <c r="I43" s="65">
        <f t="shared" si="5"/>
        <v>7.4999999999999997E-2</v>
      </c>
      <c r="J43" s="65">
        <f t="shared" si="5"/>
        <v>1.5E-3</v>
      </c>
      <c r="K43" s="65">
        <f t="shared" si="5"/>
        <v>7.5000000000000006E-3</v>
      </c>
      <c r="L43" s="65">
        <f t="shared" si="5"/>
        <v>3.0000000000000002E-2</v>
      </c>
      <c r="M43" s="65">
        <f t="shared" si="5"/>
        <v>3.0000000000000002E-2</v>
      </c>
      <c r="N43" s="65">
        <f t="shared" si="5"/>
        <v>0</v>
      </c>
      <c r="O43" s="65">
        <f t="shared" si="5"/>
        <v>0</v>
      </c>
      <c r="P43" s="65">
        <f t="shared" si="5"/>
        <v>46.95</v>
      </c>
      <c r="Q43" s="65">
        <f t="shared" si="10"/>
        <v>59.625</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39" sqref="E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6.82</v>
      </c>
      <c r="J1" s="130" t="s">
        <v>153</v>
      </c>
      <c r="K1" s="131"/>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165</v>
      </c>
      <c r="G2" s="164" t="s">
        <v>110</v>
      </c>
      <c r="H2" s="165"/>
      <c r="I2" s="110">
        <v>1343</v>
      </c>
      <c r="J2" s="132" t="s">
        <v>158</v>
      </c>
      <c r="K2" s="133"/>
      <c r="L2" s="110">
        <v>0.27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2680</v>
      </c>
      <c r="J3" s="134" t="s">
        <v>154</v>
      </c>
      <c r="K3" s="135"/>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x14ac:dyDescent="0.25">
      <c r="A34" s="125" t="str">
        <f>F8</f>
        <v>A (18)</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x14ac:dyDescent="0.25">
      <c r="A35" s="125" t="str">
        <f>G8</f>
        <v>B (18)</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x14ac:dyDescent="0.25">
      <c r="A36" s="125" t="str">
        <f>H8</f>
        <v>C (18)</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x14ac:dyDescent="0.25">
      <c r="A37" s="125" t="str">
        <f>I8</f>
        <v>D (19)</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x14ac:dyDescent="0.25">
      <c r="A38" s="125" t="str">
        <f>J8</f>
        <v>Red Hall 3 (19)</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x14ac:dyDescent="0.25">
      <c r="A39" s="125" t="str">
        <f>K8</f>
        <v>T1 (19)</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x14ac:dyDescent="0.25">
      <c r="A40" s="125" t="str">
        <f>L8</f>
        <v>T2 (19)</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x14ac:dyDescent="0.25">
      <c r="A41" s="125" t="str">
        <f>M8</f>
        <v>T3 (19)</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x14ac:dyDescent="0.25">
      <c r="A42" s="125" t="str">
        <f>N8</f>
        <v>T4 (19)</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x14ac:dyDescent="0.25">
      <c r="A43" s="125" t="str">
        <f>O8</f>
        <v>T5 (19)</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H9" sqref="H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Secanim!C1:D1</f>
        <v>PAN-030018 030019</v>
      </c>
      <c r="D1" s="173"/>
      <c r="E1" s="106" t="s">
        <v>45</v>
      </c>
      <c r="F1" s="113">
        <f>Secanim!F1</f>
        <v>43.22</v>
      </c>
      <c r="G1" s="162" t="s">
        <v>43</v>
      </c>
      <c r="H1" s="163"/>
      <c r="I1" s="109">
        <v>4.3600000000000003</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171</v>
      </c>
      <c r="G2" s="164" t="s">
        <v>110</v>
      </c>
      <c r="H2" s="165"/>
      <c r="I2" s="110">
        <v>318</v>
      </c>
      <c r="J2" s="132" t="s">
        <v>158</v>
      </c>
      <c r="K2" s="133"/>
      <c r="L2" s="110">
        <v>0.04</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1400</v>
      </c>
      <c r="J3" s="134" t="s">
        <v>154</v>
      </c>
      <c r="K3" s="135"/>
      <c r="L3" s="110">
        <f>(L1/(L2*10000))*100</f>
        <v>6.25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3.1</v>
      </c>
      <c r="C28" s="11">
        <v>0.04</v>
      </c>
      <c r="D28" s="11">
        <v>145</v>
      </c>
      <c r="E28" s="11">
        <v>337</v>
      </c>
      <c r="F28" s="11">
        <v>49.5</v>
      </c>
      <c r="G28" s="11">
        <v>0.2</v>
      </c>
      <c r="H28" s="11">
        <v>0.5</v>
      </c>
      <c r="I28" s="11">
        <v>0.5</v>
      </c>
      <c r="J28" s="11">
        <v>0.01</v>
      </c>
      <c r="K28" s="15">
        <v>0.05</v>
      </c>
      <c r="L28" s="11">
        <v>0.2</v>
      </c>
      <c r="M28" s="11">
        <v>0.2</v>
      </c>
      <c r="N28" s="11"/>
      <c r="O28" s="11"/>
      <c r="P28" s="11">
        <v>79.900000000000006</v>
      </c>
      <c r="Q28" s="11">
        <v>94.3</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1.9200000000000003E-3</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1.9200000000000003E-3</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1.9200000000000003E-3</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x14ac:dyDescent="0.25">
      <c r="A34" s="125" t="str">
        <f>F8</f>
        <v>A (18)</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1.9200000000000003E-3</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x14ac:dyDescent="0.25">
      <c r="A35" s="125" t="str">
        <f>G8</f>
        <v>B (18)</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1.9200000000000003E-3</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x14ac:dyDescent="0.25">
      <c r="A36" s="125" t="str">
        <f>H8</f>
        <v>C (18)</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1.9200000000000003E-3</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x14ac:dyDescent="0.25">
      <c r="A37" s="125" t="str">
        <f>I8</f>
        <v>D (19)</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1.9200000000000003E-3</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x14ac:dyDescent="0.25">
      <c r="A38" s="125" t="str">
        <f>J8</f>
        <v>Red Hall 3 (19)</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1.9200000000000003E-3</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x14ac:dyDescent="0.25">
      <c r="A39" s="125" t="str">
        <f>K8</f>
        <v>T1 (19)</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1.9200000000000003E-3</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x14ac:dyDescent="0.25">
      <c r="A40" s="125" t="str">
        <f>L8</f>
        <v>T2 (19)</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1.9200000000000003E-3</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x14ac:dyDescent="0.25">
      <c r="A41" s="125" t="str">
        <f>M8</f>
        <v>T3 (19)</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1.9200000000000003E-3</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x14ac:dyDescent="0.25">
      <c r="A42" s="125" t="str">
        <f>N8</f>
        <v>T4 (19)</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1.9200000000000003E-3</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x14ac:dyDescent="0.25">
      <c r="A43" s="125" t="str">
        <f>O8</f>
        <v>T5 (19)</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1.9200000000000003E-3</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13" sqref="E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3.91</v>
      </c>
      <c r="J1" s="130" t="s">
        <v>153</v>
      </c>
      <c r="K1" s="131"/>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232</v>
      </c>
      <c r="J2" s="132" t="s">
        <v>158</v>
      </c>
      <c r="K2" s="133"/>
      <c r="L2" s="110">
        <v>0.22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200</v>
      </c>
      <c r="J3" s="134" t="s">
        <v>154</v>
      </c>
      <c r="K3" s="135"/>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x14ac:dyDescent="0.25">
      <c r="A34" s="125" t="str">
        <f>F8</f>
        <v>A (18)</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x14ac:dyDescent="0.25">
      <c r="A35" s="125" t="str">
        <f>G8</f>
        <v>B (18)</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x14ac:dyDescent="0.25">
      <c r="A36" s="125" t="str">
        <f>H8</f>
        <v>C (18)</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x14ac:dyDescent="0.25">
      <c r="A37" s="125" t="str">
        <f>I8</f>
        <v>D (19)</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x14ac:dyDescent="0.25">
      <c r="A38" s="125" t="str">
        <f>J8</f>
        <v>Red Hall 3 (19)</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x14ac:dyDescent="0.25">
      <c r="A39" s="125" t="str">
        <f>K8</f>
        <v>T1 (19)</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x14ac:dyDescent="0.25">
      <c r="A40" s="125" t="str">
        <f>L8</f>
        <v>T2 (19)</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x14ac:dyDescent="0.25">
      <c r="A41" s="125" t="str">
        <f>M8</f>
        <v>T3 (19)</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x14ac:dyDescent="0.25">
      <c r="A42" s="125" t="str">
        <f>N8</f>
        <v>T4 (19)</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x14ac:dyDescent="0.25">
      <c r="A43" s="125" t="str">
        <f>O8</f>
        <v>T5 (19)</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G31" sqref="G3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5.63</v>
      </c>
      <c r="J1" s="130" t="s">
        <v>153</v>
      </c>
      <c r="K1" s="131"/>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165</v>
      </c>
      <c r="G2" s="164" t="s">
        <v>110</v>
      </c>
      <c r="H2" s="165"/>
      <c r="I2" s="110">
        <v>1095</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18200</v>
      </c>
      <c r="J3" s="134" t="s">
        <v>154</v>
      </c>
      <c r="K3" s="135"/>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166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0.52500000000000002</v>
      </c>
      <c r="N28" s="11"/>
      <c r="O28" s="11"/>
      <c r="P28" s="11">
        <v>499</v>
      </c>
      <c r="Q28" s="11">
        <v>261</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2.1000000000000005E-2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2.1000000000000005E-2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2.1000000000000005E-2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x14ac:dyDescent="0.25">
      <c r="A34" s="125" t="str">
        <f>F8</f>
        <v>A (18)</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2.1000000000000005E-2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x14ac:dyDescent="0.25">
      <c r="A35" s="125" t="str">
        <f>G8</f>
        <v>B (18)</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2.1000000000000005E-2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x14ac:dyDescent="0.25">
      <c r="A36" s="125" t="str">
        <f>H8</f>
        <v>C (18)</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2.1000000000000005E-2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x14ac:dyDescent="0.25">
      <c r="A37" s="125" t="str">
        <f>I8</f>
        <v>D (19)</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2.1000000000000005E-2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x14ac:dyDescent="0.25">
      <c r="A38" s="125" t="str">
        <f>J8</f>
        <v>Red Hall 3 (19)</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2.1000000000000005E-2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x14ac:dyDescent="0.25">
      <c r="A39" s="125" t="str">
        <f>K8</f>
        <v>T1 (19)</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2.1000000000000005E-2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x14ac:dyDescent="0.25">
      <c r="A40" s="125" t="str">
        <f>L8</f>
        <v>T2 (19)</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2.1000000000000005E-2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x14ac:dyDescent="0.25">
      <c r="A41" s="125" t="str">
        <f>M8</f>
        <v>T3 (19)</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2.1000000000000005E-2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x14ac:dyDescent="0.25">
      <c r="A42" s="125" t="str">
        <f>N8</f>
        <v>T4 (19)</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2.1000000000000005E-2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x14ac:dyDescent="0.25">
      <c r="A43" s="125" t="str">
        <f>O8</f>
        <v>T5 (19)</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2.1000000000000005E-2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6" zoomScale="90" zoomScaleNormal="90" workbookViewId="0">
      <selection activeCell="B36" sqref="B36:B4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6.28</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175</v>
      </c>
      <c r="G2" s="164" t="s">
        <v>110</v>
      </c>
      <c r="H2" s="165"/>
      <c r="I2" s="110">
        <v>304</v>
      </c>
      <c r="J2" s="132" t="s">
        <v>158</v>
      </c>
      <c r="K2" s="133"/>
      <c r="L2" s="110">
        <v>0.02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7620</v>
      </c>
      <c r="J3" s="134" t="s">
        <v>154</v>
      </c>
      <c r="K3" s="135"/>
      <c r="L3" s="110">
        <f>(L1/(L2*10000))*100</f>
        <v>12.5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x14ac:dyDescent="0.25">
      <c r="A34" s="125" t="str">
        <f>F8</f>
        <v>A (18)</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x14ac:dyDescent="0.25">
      <c r="A35" s="125" t="str">
        <f>G8</f>
        <v>B (18)</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x14ac:dyDescent="0.25">
      <c r="A36" s="125" t="str">
        <f>H8</f>
        <v>C (18)</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x14ac:dyDescent="0.25">
      <c r="A37" s="125" t="str">
        <f>I8</f>
        <v>D (19)</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x14ac:dyDescent="0.25">
      <c r="A38" s="125" t="str">
        <f>J8</f>
        <v>Red Hall 3 (19)</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x14ac:dyDescent="0.25">
      <c r="A39" s="125" t="str">
        <f>K8</f>
        <v>T1 (19)</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x14ac:dyDescent="0.25">
      <c r="A40" s="125" t="str">
        <f>L8</f>
        <v>T2 (19)</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x14ac:dyDescent="0.25">
      <c r="A41" s="125" t="str">
        <f>M8</f>
        <v>T3 (19)</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x14ac:dyDescent="0.25">
      <c r="A42" s="125" t="str">
        <f>N8</f>
        <v>T4 (19)</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x14ac:dyDescent="0.25">
      <c r="A43" s="125" t="str">
        <f>O8</f>
        <v>T5 (19)</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6" zoomScale="90" zoomScaleNormal="90" workbookViewId="0">
      <selection activeCell="O26" sqref="O2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5.69</v>
      </c>
      <c r="J1" s="130" t="s">
        <v>153</v>
      </c>
      <c r="K1" s="131"/>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169</v>
      </c>
      <c r="G2" s="164" t="s">
        <v>110</v>
      </c>
      <c r="H2" s="165"/>
      <c r="I2" s="110">
        <v>1673</v>
      </c>
      <c r="J2" s="132" t="s">
        <v>158</v>
      </c>
      <c r="K2" s="133"/>
      <c r="L2" s="110">
        <v>0.42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5780</v>
      </c>
      <c r="J3" s="134" t="s">
        <v>154</v>
      </c>
      <c r="K3" s="135"/>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x14ac:dyDescent="0.25">
      <c r="A34" s="125" t="str">
        <f>F8</f>
        <v>A (18)</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x14ac:dyDescent="0.25">
      <c r="A35" s="125" t="str">
        <f>G8</f>
        <v>B (18)</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x14ac:dyDescent="0.25">
      <c r="A36" s="125" t="str">
        <f>H8</f>
        <v>C (18)</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x14ac:dyDescent="0.25">
      <c r="A37" s="125" t="str">
        <f>I8</f>
        <v>D (19)</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x14ac:dyDescent="0.25">
      <c r="A38" s="125" t="str">
        <f>J8</f>
        <v>Red Hall 3 (19)</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x14ac:dyDescent="0.25">
      <c r="A39" s="125" t="str">
        <f>K8</f>
        <v>T1 (19)</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x14ac:dyDescent="0.25">
      <c r="A40" s="125" t="str">
        <f>L8</f>
        <v>T2 (19)</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x14ac:dyDescent="0.25">
      <c r="A41" s="125" t="str">
        <f>M8</f>
        <v>T3 (19)</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x14ac:dyDescent="0.25">
      <c r="A42" s="125" t="str">
        <f>N8</f>
        <v>T4 (19)</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x14ac:dyDescent="0.25">
      <c r="A43" s="125" t="str">
        <f>O8</f>
        <v>T5 (19)</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A38" sqref="A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Secanim!C1:D1</f>
        <v>PAN-030018 030019</v>
      </c>
      <c r="D1" s="173"/>
      <c r="E1" s="106" t="s">
        <v>45</v>
      </c>
      <c r="F1" s="113">
        <f>Secanim!F1</f>
        <v>43.22</v>
      </c>
      <c r="G1" s="162" t="s">
        <v>43</v>
      </c>
      <c r="H1" s="163"/>
      <c r="I1" s="109">
        <v>3.61</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Secanim!C2:D2</f>
        <v>EPR/KP3594VE</v>
      </c>
      <c r="D2" s="169"/>
      <c r="E2" s="96" t="s">
        <v>109</v>
      </c>
      <c r="F2" s="110" t="s">
        <v>175</v>
      </c>
      <c r="G2" s="164" t="s">
        <v>110</v>
      </c>
      <c r="H2" s="165"/>
      <c r="I2" s="110">
        <v>215</v>
      </c>
      <c r="J2" s="132" t="s">
        <v>158</v>
      </c>
      <c r="K2" s="133"/>
      <c r="L2" s="110">
        <v>0.03</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Secanim!C3:D3</f>
        <v>Trade Effluent Services</v>
      </c>
      <c r="D3" s="169"/>
      <c r="E3" s="96" t="s">
        <v>108</v>
      </c>
      <c r="F3" s="111" t="s">
        <v>78</v>
      </c>
      <c r="G3" s="132" t="s">
        <v>159</v>
      </c>
      <c r="H3" s="133"/>
      <c r="I3" s="110">
        <v>2440</v>
      </c>
      <c r="J3" s="134" t="s">
        <v>154</v>
      </c>
      <c r="K3" s="135"/>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Secanim!C4:D4</f>
        <v>Red hall farm, Red hall lane, Penley, Wales, LL13 0NA</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Secanim!C5:D5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Secanim!C8</f>
        <v>Red Hall 1 (18)</v>
      </c>
      <c r="D8" s="49" t="str">
        <f>Secanim!D8</f>
        <v>Red Hall 2 (18)</v>
      </c>
      <c r="E8" s="49" t="str">
        <f>Secanim!E8</f>
        <v>Red Hall 4 (18)</v>
      </c>
      <c r="F8" s="49" t="str">
        <f>Secanim!F8</f>
        <v>A (18)</v>
      </c>
      <c r="G8" s="49" t="str">
        <f>Secanim!G8</f>
        <v>B (18)</v>
      </c>
      <c r="H8" s="49" t="str">
        <f>Secanim!H8</f>
        <v>C (18)</v>
      </c>
      <c r="I8" s="49" t="str">
        <f>Secanim!I8</f>
        <v>D (19)</v>
      </c>
      <c r="J8" s="49" t="str">
        <f>Secanim!J8</f>
        <v>Red Hall 3 (19)</v>
      </c>
      <c r="K8" s="49" t="str">
        <f>Secanim!K8</f>
        <v>T1 (19)</v>
      </c>
      <c r="L8" s="49" t="str">
        <f>Secanim!L8</f>
        <v>T2 (19)</v>
      </c>
      <c r="M8" s="49" t="str">
        <f>Secanim!M8</f>
        <v>T3 (19)</v>
      </c>
      <c r="N8" s="49" t="str">
        <f>Secanim!N8</f>
        <v>T4 (19)</v>
      </c>
      <c r="O8" s="49" t="str">
        <f>Secanim!O8</f>
        <v>T5 (19)</v>
      </c>
      <c r="P8" s="49">
        <f>Secanim!P8</f>
        <v>0</v>
      </c>
      <c r="Q8" s="49">
        <f>Secanim!Q8</f>
        <v>0</v>
      </c>
      <c r="R8" s="49">
        <f>Secanim!R8</f>
        <v>0</v>
      </c>
      <c r="S8" s="49">
        <f>Secanim!S8</f>
        <v>0</v>
      </c>
      <c r="T8" s="49">
        <f>Secanim!T8</f>
        <v>0</v>
      </c>
      <c r="U8" s="49">
        <f>Secanim!U8</f>
        <v>0</v>
      </c>
      <c r="V8" s="102">
        <f>Secanim!V8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Secanim!C9</f>
        <v>Moderate</v>
      </c>
      <c r="D9" s="49" t="str">
        <f>Secanim!D9</f>
        <v>Moderate</v>
      </c>
      <c r="E9" s="49" t="str">
        <f>Secanim!E9</f>
        <v>Moderate</v>
      </c>
      <c r="F9" s="49" t="str">
        <f>Secanim!F9</f>
        <v>Moderate</v>
      </c>
      <c r="G9" s="49" t="str">
        <f>Secanim!G9</f>
        <v>Moderate</v>
      </c>
      <c r="H9" s="49" t="str">
        <f>Secanim!H9</f>
        <v>Moderate</v>
      </c>
      <c r="I9" s="49" t="str">
        <f>Secanim!I9</f>
        <v>Moderate</v>
      </c>
      <c r="J9" s="49" t="str">
        <f>Secanim!J9</f>
        <v>Moderate</v>
      </c>
      <c r="K9" s="49" t="str">
        <f>Secanim!K9</f>
        <v>Moderate</v>
      </c>
      <c r="L9" s="49" t="str">
        <f>Secanim!L9</f>
        <v>Moderate</v>
      </c>
      <c r="M9" s="49" t="str">
        <f>Secanim!M9</f>
        <v>Moderate</v>
      </c>
      <c r="N9" s="49" t="str">
        <f>Secanim!N9</f>
        <v>Moderate</v>
      </c>
      <c r="O9" s="49" t="str">
        <f>Secanim!O9</f>
        <v>Moderate</v>
      </c>
      <c r="P9" s="49">
        <f>Secanim!P9</f>
        <v>0</v>
      </c>
      <c r="Q9" s="49">
        <f>Secanim!Q9</f>
        <v>0</v>
      </c>
      <c r="R9" s="49">
        <f>Secanim!R9</f>
        <v>0</v>
      </c>
      <c r="S9" s="49">
        <f>Secanim!S9</f>
        <v>0</v>
      </c>
      <c r="T9" s="49">
        <f>Secanim!T9</f>
        <v>0</v>
      </c>
      <c r="U9" s="49">
        <f>Secanim!U9</f>
        <v>0</v>
      </c>
      <c r="V9" s="102">
        <f>Secanim!V9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Secanim!C10</f>
        <v>5.5</v>
      </c>
      <c r="D10" s="49">
        <f>Secanim!D10</f>
        <v>5.3</v>
      </c>
      <c r="E10" s="49">
        <f>Secanim!E10</f>
        <v>5.3</v>
      </c>
      <c r="F10" s="49">
        <f>Secanim!F10</f>
        <v>6.8</v>
      </c>
      <c r="G10" s="49">
        <f>Secanim!G10</f>
        <v>6.4</v>
      </c>
      <c r="H10" s="49">
        <f>Secanim!H10</f>
        <v>6.3</v>
      </c>
      <c r="I10" s="49">
        <f>Secanim!I10</f>
        <v>6.6</v>
      </c>
      <c r="J10" s="49">
        <f>Secanim!J10</f>
        <v>5.8</v>
      </c>
      <c r="K10" s="49">
        <f>Secanim!K10</f>
        <v>6</v>
      </c>
      <c r="L10" s="49">
        <f>Secanim!L10</f>
        <v>6.2</v>
      </c>
      <c r="M10" s="49">
        <f>Secanim!M10</f>
        <v>6.3</v>
      </c>
      <c r="N10" s="49">
        <f>Secanim!N10</f>
        <v>5.8</v>
      </c>
      <c r="O10" s="49">
        <f>Secanim!O10</f>
        <v>6.2</v>
      </c>
      <c r="P10" s="49">
        <f>Secanim!P10</f>
        <v>0</v>
      </c>
      <c r="Q10" s="49">
        <f>Secanim!Q10</f>
        <v>0</v>
      </c>
      <c r="R10" s="49">
        <f>Secanim!R10</f>
        <v>0</v>
      </c>
      <c r="S10" s="49">
        <f>Secanim!S10</f>
        <v>0</v>
      </c>
      <c r="T10" s="49">
        <f>Secanim!T10</f>
        <v>0</v>
      </c>
      <c r="U10" s="49">
        <f>Secanim!U10</f>
        <v>0</v>
      </c>
      <c r="V10" s="102">
        <f>Secanim!V10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Secanim!C11</f>
        <v>0</v>
      </c>
      <c r="D11" s="49">
        <f>Secanim!D11</f>
        <v>0</v>
      </c>
      <c r="E11" s="49">
        <f>Secanim!E11</f>
        <v>0</v>
      </c>
      <c r="F11" s="49">
        <f>Secanim!F11</f>
        <v>3</v>
      </c>
      <c r="G11" s="49">
        <f>Secanim!G11</f>
        <v>4</v>
      </c>
      <c r="H11" s="49">
        <f>Secanim!H11</f>
        <v>4</v>
      </c>
      <c r="I11" s="49">
        <f>Secanim!I11</f>
        <v>4</v>
      </c>
      <c r="J11" s="49">
        <f>Secanim!J11</f>
        <v>3</v>
      </c>
      <c r="K11" s="49">
        <f>Secanim!K11</f>
        <v>1</v>
      </c>
      <c r="L11" s="49">
        <f>Secanim!L11</f>
        <v>3</v>
      </c>
      <c r="M11" s="49">
        <f>Secanim!M11</f>
        <v>3</v>
      </c>
      <c r="N11" s="49">
        <f>Secanim!N11</f>
        <v>2</v>
      </c>
      <c r="O11" s="49">
        <f>Secanim!O11</f>
        <v>2</v>
      </c>
      <c r="P11" s="49">
        <f>Secanim!P11</f>
        <v>0</v>
      </c>
      <c r="Q11" s="49">
        <f>Secanim!Q11</f>
        <v>0</v>
      </c>
      <c r="R11" s="49">
        <f>Secanim!R11</f>
        <v>0</v>
      </c>
      <c r="S11" s="49">
        <f>Secanim!S11</f>
        <v>0</v>
      </c>
      <c r="T11" s="49">
        <f>Secanim!T11</f>
        <v>0</v>
      </c>
      <c r="U11" s="49">
        <f>Secanim!U11</f>
        <v>0</v>
      </c>
      <c r="V11" s="102">
        <f>Secanim!V11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Secanim!C12</f>
        <v>0</v>
      </c>
      <c r="D12" s="49">
        <f>Secanim!D12</f>
        <v>0</v>
      </c>
      <c r="E12" s="49">
        <f>Secanim!E12</f>
        <v>0</v>
      </c>
      <c r="F12" s="49">
        <f>Secanim!F12</f>
        <v>2</v>
      </c>
      <c r="G12" s="49">
        <f>Secanim!G12</f>
        <v>2</v>
      </c>
      <c r="H12" s="49">
        <f>Secanim!H12</f>
        <v>1</v>
      </c>
      <c r="I12" s="49">
        <f>Secanim!I12</f>
        <v>1</v>
      </c>
      <c r="J12" s="49">
        <f>Secanim!J12</f>
        <v>2</v>
      </c>
      <c r="K12" s="49">
        <f>Secanim!K12</f>
        <v>0</v>
      </c>
      <c r="L12" s="49">
        <f>Secanim!L12</f>
        <v>1</v>
      </c>
      <c r="M12" s="49">
        <f>Secanim!M12</f>
        <v>0</v>
      </c>
      <c r="N12" s="49">
        <f>Secanim!N12</f>
        <v>0</v>
      </c>
      <c r="O12" s="49">
        <f>Secanim!O12</f>
        <v>0</v>
      </c>
      <c r="P12" s="49">
        <f>Secanim!P12</f>
        <v>0</v>
      </c>
      <c r="Q12" s="49">
        <f>Secanim!Q12</f>
        <v>0</v>
      </c>
      <c r="R12" s="49">
        <f>Secanim!R12</f>
        <v>0</v>
      </c>
      <c r="S12" s="49">
        <f>Secanim!S12</f>
        <v>0</v>
      </c>
      <c r="T12" s="49">
        <f>Secanim!T12</f>
        <v>0</v>
      </c>
      <c r="U12" s="49">
        <f>Secanim!U12</f>
        <v>0</v>
      </c>
      <c r="V12" s="102">
        <f>Secanim!V12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Secanim!C13</f>
        <v>2</v>
      </c>
      <c r="D13" s="49">
        <f>Secanim!D13</f>
        <v>2</v>
      </c>
      <c r="E13" s="49">
        <f>Secanim!E13</f>
        <v>1</v>
      </c>
      <c r="F13" s="49">
        <f>Secanim!F13</f>
        <v>4</v>
      </c>
      <c r="G13" s="49">
        <f>Secanim!G13</f>
        <v>5</v>
      </c>
      <c r="H13" s="49">
        <f>Secanim!H13</f>
        <v>4</v>
      </c>
      <c r="I13" s="49">
        <f>Secanim!I13</f>
        <v>4</v>
      </c>
      <c r="J13" s="49">
        <f>Secanim!J13</f>
        <v>4</v>
      </c>
      <c r="K13" s="49">
        <f>Secanim!K13</f>
        <v>3</v>
      </c>
      <c r="L13" s="49">
        <f>Secanim!L13</f>
        <v>4</v>
      </c>
      <c r="M13" s="49">
        <f>Secanim!M13</f>
        <v>3</v>
      </c>
      <c r="N13" s="49">
        <f>Secanim!N13</f>
        <v>4</v>
      </c>
      <c r="O13" s="49">
        <f>Secanim!O13</f>
        <v>4</v>
      </c>
      <c r="P13" s="49">
        <f>Secanim!P13</f>
        <v>0</v>
      </c>
      <c r="Q13" s="49">
        <f>Secanim!Q13</f>
        <v>0</v>
      </c>
      <c r="R13" s="49">
        <f>Secanim!R13</f>
        <v>0</v>
      </c>
      <c r="S13" s="49">
        <f>Secanim!S13</f>
        <v>0</v>
      </c>
      <c r="T13" s="49">
        <f>Secanim!T13</f>
        <v>0</v>
      </c>
      <c r="U13" s="49">
        <f>Secanim!U13</f>
        <v>0</v>
      </c>
      <c r="V13" s="102">
        <f>Secanim!V13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Secanim!C14</f>
        <v xml:space="preserve">Grass Silage (25% DM) </v>
      </c>
      <c r="D14" s="83" t="str">
        <f>Secanim!D14</f>
        <v xml:space="preserve">Grass Silage (25% DM) </v>
      </c>
      <c r="E14" s="83" t="str">
        <f>Secanim!E14</f>
        <v xml:space="preserve">Grass Silage (25% DM) </v>
      </c>
      <c r="F14" s="83" t="str">
        <f>Secanim!F14</f>
        <v xml:space="preserve">Grass Silage (25% DM) </v>
      </c>
      <c r="G14" s="83" t="str">
        <f>Secanim!G14</f>
        <v xml:space="preserve">Grass Silage (25% DM) </v>
      </c>
      <c r="H14" s="83" t="str">
        <f>Secanim!H14</f>
        <v xml:space="preserve">Grass Silage (25% DM) </v>
      </c>
      <c r="I14" s="83" t="str">
        <f>Secanim!I14</f>
        <v xml:space="preserve">Grass Silage (25% DM) </v>
      </c>
      <c r="J14" s="83" t="str">
        <f>Secanim!J14</f>
        <v xml:space="preserve">Grass Silage (25% DM) </v>
      </c>
      <c r="K14" s="83" t="str">
        <f>Secanim!K14</f>
        <v xml:space="preserve">Grass Silage (25% DM) </v>
      </c>
      <c r="L14" s="83" t="str">
        <f>Secanim!L14</f>
        <v xml:space="preserve">Grass Silage (25% DM) </v>
      </c>
      <c r="M14" s="83" t="str">
        <f>Secanim!M14</f>
        <v xml:space="preserve">Grass Silage (25% DM) </v>
      </c>
      <c r="N14" s="83" t="str">
        <f>Secanim!N14</f>
        <v xml:space="preserve">Grass Silage (25% DM) </v>
      </c>
      <c r="O14" s="83" t="str">
        <f>Secanim!O14</f>
        <v xml:space="preserve">Grass Silage (25% DM) </v>
      </c>
      <c r="P14" s="83">
        <f>Secanim!P14</f>
        <v>0</v>
      </c>
      <c r="Q14" s="83">
        <f>Secanim!Q14</f>
        <v>0</v>
      </c>
      <c r="R14" s="83">
        <f>Secanim!R14</f>
        <v>0</v>
      </c>
      <c r="S14" s="83">
        <f>Secanim!S14</f>
        <v>0</v>
      </c>
      <c r="T14" s="83">
        <f>Secanim!T14</f>
        <v>0</v>
      </c>
      <c r="U14" s="83">
        <f>Secanim!U14</f>
        <v>0</v>
      </c>
      <c r="V14" s="103">
        <f>Secanim!V14</f>
        <v>0</v>
      </c>
      <c r="AD14" s="22" t="s">
        <v>138</v>
      </c>
      <c r="AE14" s="22">
        <v>6</v>
      </c>
      <c r="AI14" s="43" t="s">
        <v>119</v>
      </c>
      <c r="AJ14" s="44">
        <v>0.8</v>
      </c>
      <c r="AK14" s="45">
        <v>1.7</v>
      </c>
      <c r="AL14" s="9">
        <v>12</v>
      </c>
      <c r="AM14" s="9">
        <v>6.7</v>
      </c>
      <c r="AN14" s="9" t="s">
        <v>135</v>
      </c>
    </row>
    <row r="15" spans="1:41" x14ac:dyDescent="0.2">
      <c r="A15" s="148" t="s">
        <v>9</v>
      </c>
      <c r="B15" s="149"/>
      <c r="C15" s="49">
        <f>Secanim!C15</f>
        <v>38</v>
      </c>
      <c r="D15" s="49">
        <f>Secanim!D15</f>
        <v>38</v>
      </c>
      <c r="E15" s="49">
        <f>Secanim!E15</f>
        <v>38</v>
      </c>
      <c r="F15" s="49">
        <f>Secanim!F15</f>
        <v>38</v>
      </c>
      <c r="G15" s="49">
        <f>Secanim!G15</f>
        <v>38</v>
      </c>
      <c r="H15" s="49">
        <f>Secanim!H15</f>
        <v>38</v>
      </c>
      <c r="I15" s="49">
        <f>Secanim!I15</f>
        <v>38</v>
      </c>
      <c r="J15" s="49">
        <f>Secanim!J15</f>
        <v>38</v>
      </c>
      <c r="K15" s="49">
        <f>Secanim!K15</f>
        <v>38</v>
      </c>
      <c r="L15" s="49">
        <f>Secanim!L15</f>
        <v>38</v>
      </c>
      <c r="M15" s="49">
        <f>Secanim!M15</f>
        <v>38</v>
      </c>
      <c r="N15" s="49">
        <f>Secanim!N15</f>
        <v>38</v>
      </c>
      <c r="O15" s="49">
        <f>Secanim!O15</f>
        <v>38</v>
      </c>
      <c r="P15" s="49">
        <f>Secanim!P15</f>
        <v>0</v>
      </c>
      <c r="Q15" s="49">
        <f>Secanim!Q15</f>
        <v>0</v>
      </c>
      <c r="R15" s="49">
        <f>Secanim!R15</f>
        <v>0</v>
      </c>
      <c r="S15" s="49">
        <f>Secanim!S15</f>
        <v>0</v>
      </c>
      <c r="T15" s="49">
        <f>Secanim!T15</f>
        <v>0</v>
      </c>
      <c r="U15" s="49">
        <f>Secanim!U15</f>
        <v>0</v>
      </c>
      <c r="V15" s="102">
        <f>Secanim!V15</f>
        <v>0</v>
      </c>
      <c r="AD15" s="22" t="s">
        <v>144</v>
      </c>
      <c r="AE15" s="22">
        <v>7</v>
      </c>
      <c r="AI15" s="43" t="s">
        <v>101</v>
      </c>
      <c r="AJ15" s="51">
        <v>1.8</v>
      </c>
      <c r="AK15" s="45">
        <v>5.4</v>
      </c>
      <c r="AL15" s="9">
        <v>13</v>
      </c>
      <c r="AM15" s="9">
        <v>6.7</v>
      </c>
      <c r="AN15" s="9" t="s">
        <v>135</v>
      </c>
    </row>
    <row r="16" spans="1:41" ht="13.5" thickBot="1" x14ac:dyDescent="0.25">
      <c r="A16" s="152" t="s">
        <v>44</v>
      </c>
      <c r="B16" s="153"/>
      <c r="C16" s="104" t="str">
        <f>Secanim!C16</f>
        <v>Medium/Clay</v>
      </c>
      <c r="D16" s="104" t="str">
        <f>Secanim!D16</f>
        <v>Medium/Clay</v>
      </c>
      <c r="E16" s="104" t="str">
        <f>Secanim!E16</f>
        <v>Medium/Clay</v>
      </c>
      <c r="F16" s="104" t="str">
        <f>Secanim!F16</f>
        <v>Medium/Clay</v>
      </c>
      <c r="G16" s="104" t="str">
        <f>Secanim!G16</f>
        <v>Medium/Clay</v>
      </c>
      <c r="H16" s="104" t="str">
        <f>Secanim!H16</f>
        <v>Medium/Clay</v>
      </c>
      <c r="I16" s="104" t="str">
        <f>Secanim!I16</f>
        <v>Medium/Clay</v>
      </c>
      <c r="J16" s="104" t="str">
        <f>Secanim!J16</f>
        <v>Medium/Clay</v>
      </c>
      <c r="K16" s="104" t="str">
        <f>Secanim!K16</f>
        <v>Medium/Clay</v>
      </c>
      <c r="L16" s="104" t="str">
        <f>Secanim!L16</f>
        <v>Medium/Clay</v>
      </c>
      <c r="M16" s="104" t="str">
        <f>Secanim!M16</f>
        <v>Medium/Clay</v>
      </c>
      <c r="N16" s="104" t="str">
        <f>Secanim!N16</f>
        <v>Medium/Clay</v>
      </c>
      <c r="O16" s="104" t="str">
        <f>Secanim!O16</f>
        <v>Medium/Clay</v>
      </c>
      <c r="P16" s="104">
        <f>Secanim!P16</f>
        <v>0</v>
      </c>
      <c r="Q16" s="104">
        <f>Secanim!Q16</f>
        <v>0</v>
      </c>
      <c r="R16" s="104">
        <f>Secanim!R16</f>
        <v>0</v>
      </c>
      <c r="S16" s="104">
        <f>Secanim!S16</f>
        <v>0</v>
      </c>
      <c r="T16" s="104">
        <f>Secanim!T16</f>
        <v>0</v>
      </c>
      <c r="U16" s="104">
        <f>Secanim!U16</f>
        <v>0</v>
      </c>
      <c r="V16" s="105">
        <f>Secanim!V16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Red Hall 1 (18)</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Red Hall 2 (18)</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Red Hall 4 (18)</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x14ac:dyDescent="0.25">
      <c r="A34" s="125" t="str">
        <f>F8</f>
        <v>A (18)</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x14ac:dyDescent="0.25">
      <c r="A35" s="125" t="str">
        <f>G8</f>
        <v>B (18)</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x14ac:dyDescent="0.25">
      <c r="A36" s="125" t="str">
        <f>H8</f>
        <v>C (18)</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x14ac:dyDescent="0.25">
      <c r="A37" s="125" t="str">
        <f>I8</f>
        <v>D (19)</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x14ac:dyDescent="0.25">
      <c r="A38" s="125" t="str">
        <f>J8</f>
        <v>Red Hall 3 (19)</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x14ac:dyDescent="0.25">
      <c r="A39" s="125" t="str">
        <f>K8</f>
        <v>T1 (19)</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x14ac:dyDescent="0.25">
      <c r="A40" s="125" t="str">
        <f>L8</f>
        <v>T2 (19)</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x14ac:dyDescent="0.25">
      <c r="A41" s="125" t="str">
        <f>M8</f>
        <v>T3 (19)</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x14ac:dyDescent="0.25">
      <c r="A42" s="125" t="str">
        <f>N8</f>
        <v>T4 (19)</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x14ac:dyDescent="0.25">
      <c r="A43" s="125" t="str">
        <f>O8</f>
        <v>T5 (19)</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Red Hall 1 (18)</v>
      </c>
      <c r="C57" s="8" t="str">
        <f t="shared" ref="C57:U57" si="13">D8</f>
        <v>Red Hall 2 (18)</v>
      </c>
      <c r="D57" s="8" t="str">
        <f t="shared" si="13"/>
        <v>Red Hall 4 (18)</v>
      </c>
      <c r="E57" s="8" t="str">
        <f t="shared" si="13"/>
        <v>A (18)</v>
      </c>
      <c r="F57" s="8" t="str">
        <f t="shared" si="13"/>
        <v>B (18)</v>
      </c>
      <c r="G57" s="8" t="str">
        <f t="shared" si="13"/>
        <v>C (18)</v>
      </c>
      <c r="H57" s="8" t="str">
        <f t="shared" si="13"/>
        <v>D (19)</v>
      </c>
      <c r="I57" s="8" t="str">
        <f t="shared" si="13"/>
        <v>Red Hall 3 (19)</v>
      </c>
      <c r="J57" s="8" t="str">
        <f t="shared" si="13"/>
        <v>T1 (19)</v>
      </c>
      <c r="K57" s="8" t="str">
        <f t="shared" si="13"/>
        <v>T2 (19)</v>
      </c>
      <c r="L57" s="8" t="str">
        <f t="shared" si="13"/>
        <v>T3 (19)</v>
      </c>
      <c r="M57" s="8" t="str">
        <f t="shared" si="13"/>
        <v>T4 (19)</v>
      </c>
      <c r="N57" s="8" t="str">
        <f t="shared" si="13"/>
        <v>T5 (19)</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5.5</v>
      </c>
      <c r="C60" s="64">
        <f t="shared" ref="C60:U60" si="14">D10</f>
        <v>5.3</v>
      </c>
      <c r="D60" s="64">
        <f t="shared" si="14"/>
        <v>5.3</v>
      </c>
      <c r="E60" s="64">
        <f t="shared" si="14"/>
        <v>6.8</v>
      </c>
      <c r="F60" s="64">
        <f t="shared" si="14"/>
        <v>6.4</v>
      </c>
      <c r="G60" s="64">
        <f t="shared" si="14"/>
        <v>6.3</v>
      </c>
      <c r="H60" s="64">
        <f t="shared" si="14"/>
        <v>6.6</v>
      </c>
      <c r="I60" s="64">
        <f t="shared" si="14"/>
        <v>5.8</v>
      </c>
      <c r="J60" s="64">
        <f t="shared" si="14"/>
        <v>6</v>
      </c>
      <c r="K60" s="64">
        <f t="shared" si="14"/>
        <v>6.2</v>
      </c>
      <c r="L60" s="64">
        <f t="shared" si="14"/>
        <v>6.3</v>
      </c>
      <c r="M60" s="64">
        <f t="shared" si="14"/>
        <v>5.8</v>
      </c>
      <c r="N60" s="64">
        <f t="shared" si="14"/>
        <v>6.2</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4.2000000000000011</v>
      </c>
      <c r="C64" s="65">
        <f t="shared" ref="C64:U64" si="17">(C59-C60)*C61</f>
        <v>5.4000000000000021</v>
      </c>
      <c r="D64" s="65">
        <f t="shared" si="17"/>
        <v>5.4000000000000021</v>
      </c>
      <c r="E64" s="65">
        <f t="shared" si="17"/>
        <v>-3.5999999999999979</v>
      </c>
      <c r="F64" s="65">
        <f t="shared" si="17"/>
        <v>-1.2000000000000011</v>
      </c>
      <c r="G64" s="65">
        <f t="shared" si="17"/>
        <v>-0.59999999999999787</v>
      </c>
      <c r="H64" s="65">
        <f t="shared" si="17"/>
        <v>-2.3999999999999968</v>
      </c>
      <c r="I64" s="65">
        <f t="shared" si="17"/>
        <v>2.4000000000000021</v>
      </c>
      <c r="J64" s="65">
        <f t="shared" si="17"/>
        <v>1.2000000000000011</v>
      </c>
      <c r="K64" s="65">
        <f t="shared" si="17"/>
        <v>0</v>
      </c>
      <c r="L64" s="65">
        <f t="shared" si="17"/>
        <v>-0.59999999999999787</v>
      </c>
      <c r="M64" s="65">
        <f t="shared" si="17"/>
        <v>2.4000000000000021</v>
      </c>
      <c r="N64" s="65">
        <f t="shared" si="17"/>
        <v>0</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-4.2000000000000011</v>
      </c>
      <c r="C65" s="65">
        <f t="shared" ref="C65:U65" si="18">C63-C64</f>
        <v>-5.4000000000000021</v>
      </c>
      <c r="D65" s="65">
        <f t="shared" si="18"/>
        <v>-5.4000000000000021</v>
      </c>
      <c r="E65" s="65">
        <f t="shared" si="18"/>
        <v>3.5999999999999979</v>
      </c>
      <c r="F65" s="65">
        <f t="shared" si="18"/>
        <v>1.2000000000000011</v>
      </c>
      <c r="G65" s="65">
        <f t="shared" si="18"/>
        <v>0.59999999999999787</v>
      </c>
      <c r="H65" s="65">
        <f t="shared" si="18"/>
        <v>2.3999999999999968</v>
      </c>
      <c r="I65" s="65">
        <f t="shared" si="18"/>
        <v>-2.4000000000000021</v>
      </c>
      <c r="J65" s="65">
        <f t="shared" si="18"/>
        <v>-1.2000000000000011</v>
      </c>
      <c r="K65" s="65">
        <f t="shared" si="18"/>
        <v>0</v>
      </c>
      <c r="L65" s="65">
        <f t="shared" si="18"/>
        <v>0.59999999999999787</v>
      </c>
      <c r="M65" s="65">
        <f t="shared" si="18"/>
        <v>-2.4000000000000021</v>
      </c>
      <c r="N65" s="65">
        <f t="shared" si="18"/>
        <v>0</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OVER</v>
      </c>
      <c r="F66" s="66" t="str">
        <f t="shared" si="19"/>
        <v>OVER</v>
      </c>
      <c r="G66" s="66" t="str">
        <f t="shared" si="19"/>
        <v>OVER</v>
      </c>
      <c r="H66" s="66" t="str">
        <f t="shared" si="19"/>
        <v>OVER</v>
      </c>
      <c r="I66" s="66" t="str">
        <f t="shared" si="19"/>
        <v>UNDER</v>
      </c>
      <c r="J66" s="66" t="str">
        <f t="shared" si="19"/>
        <v>UNDER</v>
      </c>
      <c r="K66" s="66" t="str">
        <f t="shared" si="19"/>
        <v>OVER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Secanim!B29</f>
        <v>Application Rate</v>
      </c>
      <c r="C1" s="29" t="str">
        <f>Secanim!C29</f>
        <v>Nitrogen Addition</v>
      </c>
      <c r="D1" s="29" t="str">
        <f>Secanim!D29</f>
        <v>Phosphate Addition</v>
      </c>
      <c r="E1" s="29" t="str">
        <f>Secanim!E29</f>
        <v>Potash  Addition</v>
      </c>
      <c r="F1" s="29" t="str">
        <f>Secanim!F29</f>
        <v>Mg Oxide Addition</v>
      </c>
      <c r="G1" s="29" t="str">
        <f>Secanim!G29</f>
        <v>Copper Addition</v>
      </c>
      <c r="H1" s="29" t="str">
        <f>Secanim!H29</f>
        <v>Zinc Addition</v>
      </c>
      <c r="I1" s="29" t="str">
        <f>Secanim!I29</f>
        <v>Lead Addition</v>
      </c>
      <c r="J1" s="29" t="str">
        <f>Secanim!J29</f>
        <v>Cadmium Addition</v>
      </c>
      <c r="K1" s="29" t="str">
        <f>Secanim!K29</f>
        <v>Mercury Addition</v>
      </c>
      <c r="L1" s="29" t="str">
        <f>Secanim!L29</f>
        <v>Nickel Addition</v>
      </c>
      <c r="M1" s="29" t="str">
        <f>Secanim!M29</f>
        <v>Chromium Addition</v>
      </c>
      <c r="N1" s="29" t="str">
        <f>Secanim!N29</f>
        <v>Aluminium Addition</v>
      </c>
      <c r="O1" s="29" t="str">
        <f>Secanim!O29</f>
        <v>Iron Addition</v>
      </c>
      <c r="P1" s="29" t="str">
        <f>Secanim!P29</f>
        <v xml:space="preserve">Sodium Addition                 </v>
      </c>
      <c r="Q1" s="29" t="str">
        <f>Secanim!Q29</f>
        <v>SO3  Addition                             kg/ha</v>
      </c>
      <c r="R1" s="29" t="str">
        <f>Secanim!R29</f>
        <v xml:space="preserve">Selenium Addition </v>
      </c>
      <c r="S1" s="29" t="str">
        <f>Secanim!S29</f>
        <v xml:space="preserve">Arsenic  Addition  </v>
      </c>
      <c r="T1" s="29" t="str">
        <f>Secanim!T29</f>
        <v xml:space="preserve">Molybdenum Addition  </v>
      </c>
      <c r="U1" s="29" t="str">
        <f>Secanim!U29</f>
        <v xml:space="preserve">Fluoride Addition </v>
      </c>
    </row>
    <row r="2" spans="1:21" ht="25.5" x14ac:dyDescent="0.2">
      <c r="A2" s="174"/>
      <c r="B2" s="29" t="str">
        <f>Secanim!B30</f>
        <v>tonnes/ha</v>
      </c>
      <c r="C2" s="29" t="str">
        <f>Secanim!C30</f>
        <v>kg/ha</v>
      </c>
      <c r="D2" s="29" t="str">
        <f>Secanim!D30</f>
        <v>P2O5 
kg/ha</v>
      </c>
      <c r="E2" s="29" t="str">
        <f>Secanim!E30</f>
        <v>K2O 
kg/ha</v>
      </c>
      <c r="F2" s="29" t="str">
        <f>Secanim!F30</f>
        <v>MgO 
kg/ha</v>
      </c>
      <c r="G2" s="29" t="str">
        <f>Secanim!G30</f>
        <v>kg/ha</v>
      </c>
      <c r="H2" s="29" t="str">
        <f>Secanim!H30</f>
        <v>kg/ha</v>
      </c>
      <c r="I2" s="29" t="str">
        <f>Secanim!I30</f>
        <v>kg/ha</v>
      </c>
      <c r="J2" s="29" t="str">
        <f>Secanim!J30</f>
        <v>kg/ha</v>
      </c>
      <c r="K2" s="29" t="str">
        <f>Secanim!K30</f>
        <v>kg/ha</v>
      </c>
      <c r="L2" s="29" t="str">
        <f>Secanim!L30</f>
        <v>kg/ha</v>
      </c>
      <c r="M2" s="29" t="str">
        <f>Secanim!M30</f>
        <v>kg/ha</v>
      </c>
      <c r="N2" s="29" t="str">
        <f>Secanim!N30</f>
        <v>kg/ha</v>
      </c>
      <c r="O2" s="29" t="str">
        <f>Secanim!O30</f>
        <v>kg/ha</v>
      </c>
      <c r="P2" s="29" t="str">
        <f>Secanim!P30</f>
        <v>kg/ha</v>
      </c>
      <c r="Q2" s="29" t="str">
        <f>Secanim!Q30</f>
        <v>kg/ha</v>
      </c>
      <c r="R2" s="29" t="str">
        <f>Secanim!R30</f>
        <v>kg/ha</v>
      </c>
      <c r="S2" s="29" t="str">
        <f>Secanim!S30</f>
        <v>kg/ha</v>
      </c>
      <c r="T2" s="29" t="str">
        <f>Secanim!T30</f>
        <v>kg/ha</v>
      </c>
      <c r="U2" s="29" t="str">
        <f>Secanim!U30</f>
        <v>kg/ha</v>
      </c>
    </row>
    <row r="3" spans="1:21" x14ac:dyDescent="0.2">
      <c r="A3" s="27">
        <v>1</v>
      </c>
      <c r="B3" s="24">
        <f>Secanim!B31</f>
        <v>140</v>
      </c>
      <c r="C3" s="24">
        <f>Secanim!C31</f>
        <v>168</v>
      </c>
      <c r="D3" s="24">
        <f>Secanim!D31</f>
        <v>31.817408000000004</v>
      </c>
      <c r="E3" s="24">
        <f>Secanim!E31</f>
        <v>19.737900000000003</v>
      </c>
      <c r="F3" s="24">
        <f>Secanim!F31</f>
        <v>3.6210719999999994</v>
      </c>
      <c r="G3" s="24">
        <f>Secanim!G31</f>
        <v>0.27439999999999998</v>
      </c>
      <c r="H3" s="24">
        <f>Secanim!H31</f>
        <v>1.3313999999999999</v>
      </c>
      <c r="I3" s="24">
        <f>Secanim!I31</f>
        <v>7.0000000000000007E-2</v>
      </c>
      <c r="J3" s="24">
        <f>Secanim!J31</f>
        <v>1.4000000000000002E-3</v>
      </c>
      <c r="K3" s="24">
        <f>Secanim!K31</f>
        <v>7.0000000000000001E-3</v>
      </c>
      <c r="L3" s="24">
        <f>Secanim!L31</f>
        <v>2.8000000000000001E-2</v>
      </c>
      <c r="M3" s="24">
        <f>Secanim!M31</f>
        <v>5.2220000000000003E-2</v>
      </c>
      <c r="N3" s="24">
        <f>Secanim!N31</f>
        <v>0</v>
      </c>
      <c r="O3" s="24">
        <f>Secanim!O31</f>
        <v>0</v>
      </c>
      <c r="P3" s="24">
        <f>Secanim!P31</f>
        <v>148.54</v>
      </c>
      <c r="Q3" s="24">
        <f>Secanim!Q31</f>
        <v>94.500000000000014</v>
      </c>
      <c r="R3" s="24">
        <f>Secanim!R31</f>
        <v>0</v>
      </c>
      <c r="S3" s="24">
        <f>Secanim!S31</f>
        <v>0</v>
      </c>
      <c r="T3" s="24">
        <f>Secanim!T31</f>
        <v>0</v>
      </c>
      <c r="U3" s="24">
        <f>Secanim!U31</f>
        <v>0</v>
      </c>
    </row>
    <row r="4" spans="1:21" x14ac:dyDescent="0.2">
      <c r="A4" s="27">
        <v>2</v>
      </c>
      <c r="B4" s="24">
        <f>'Croda-Goole'!B31</f>
        <v>92</v>
      </c>
      <c r="C4" s="24">
        <f>'Croda-Goole'!C31</f>
        <v>55.199999999999996</v>
      </c>
      <c r="D4" s="24">
        <f>'Croda-Goole'!D31</f>
        <v>63.231599999999993</v>
      </c>
      <c r="E4" s="24">
        <f>'Croda-Goole'!E31</f>
        <v>6.2303320000000015</v>
      </c>
      <c r="F4" s="24">
        <f>'Croda-Goole'!F31</f>
        <v>3.8134000000000001</v>
      </c>
      <c r="G4" s="24">
        <f>'Croda-Goole'!G31</f>
        <v>3.2291999999999994E-2</v>
      </c>
      <c r="H4" s="24">
        <f>'Croda-Goole'!H31</f>
        <v>0.55844000000000005</v>
      </c>
      <c r="I4" s="24">
        <f>'Croda-Goole'!I31</f>
        <v>4.5999999999999999E-2</v>
      </c>
      <c r="J4" s="24">
        <f>'Croda-Goole'!J31</f>
        <v>9.2000000000000003E-4</v>
      </c>
      <c r="K4" s="24">
        <f>'Croda-Goole'!K31</f>
        <v>4.5999999999999999E-3</v>
      </c>
      <c r="L4" s="24">
        <f>'Croda-Goole'!L31</f>
        <v>1.8400000000000001E-3</v>
      </c>
      <c r="M4" s="24">
        <f>'Croda-Goole'!M31</f>
        <v>5.6672E-2</v>
      </c>
      <c r="N4" s="24">
        <f>'Croda-Goole'!N31</f>
        <v>0</v>
      </c>
      <c r="O4" s="24">
        <f>'Croda-Goole'!O31</f>
        <v>0</v>
      </c>
      <c r="P4" s="24">
        <f>'Croda-Goole'!P31</f>
        <v>224.20399999999998</v>
      </c>
      <c r="Q4" s="24">
        <f>'Croda-Goole'!Q31</f>
        <v>187.22000000000003</v>
      </c>
      <c r="R4" s="24">
        <f>'Croda-Goole'!R31</f>
        <v>0</v>
      </c>
      <c r="S4" s="24">
        <f>'Croda-Goole'!S31</f>
        <v>0</v>
      </c>
      <c r="T4" s="24">
        <f>'Croda-Goole'!T31</f>
        <v>0</v>
      </c>
      <c r="U4" s="24">
        <f>'Croda-Goole'!U31</f>
        <v>0</v>
      </c>
    </row>
    <row r="5" spans="1:21" x14ac:dyDescent="0.2">
      <c r="A5" s="27">
        <v>3</v>
      </c>
      <c r="B5" s="24">
        <f>'Croda-Widnes'!B31</f>
        <v>150</v>
      </c>
      <c r="C5" s="24">
        <f>'Croda-Widnes'!C31</f>
        <v>135</v>
      </c>
      <c r="D5" s="24">
        <f>'Croda-Widnes'!D31</f>
        <v>62.5443</v>
      </c>
      <c r="E5" s="24">
        <f>'Croda-Widnes'!E31</f>
        <v>21.870750000000001</v>
      </c>
      <c r="F5" s="24">
        <f>'Croda-Widnes'!F31</f>
        <v>27.356999999999999</v>
      </c>
      <c r="G5" s="24">
        <f>'Croda-Widnes'!G31</f>
        <v>0.13109999999999999</v>
      </c>
      <c r="H5" s="24">
        <f>'Croda-Widnes'!H31</f>
        <v>0.34649999999999997</v>
      </c>
      <c r="I5" s="24">
        <f>'Croda-Widnes'!I31</f>
        <v>7.4999999999999997E-2</v>
      </c>
      <c r="J5" s="24">
        <f>'Croda-Widnes'!J31</f>
        <v>1.5E-3</v>
      </c>
      <c r="K5" s="24">
        <f>'Croda-Widnes'!K31</f>
        <v>7.5000000000000006E-3</v>
      </c>
      <c r="L5" s="24">
        <f>'Croda-Widnes'!L31</f>
        <v>3.0000000000000002E-2</v>
      </c>
      <c r="M5" s="24">
        <f>'Croda-Widnes'!M31</f>
        <v>3.0000000000000002E-2</v>
      </c>
      <c r="N5" s="24">
        <f>'Croda-Widnes'!N31</f>
        <v>0</v>
      </c>
      <c r="O5" s="24">
        <f>'Croda-Widnes'!O31</f>
        <v>0</v>
      </c>
      <c r="P5" s="24">
        <f>'Croda-Widnes'!P31</f>
        <v>46.95</v>
      </c>
      <c r="Q5" s="24">
        <f>'Croda-Widnes'!Q31</f>
        <v>59.625</v>
      </c>
      <c r="R5" s="24">
        <f>'Croda-Widnes'!R31</f>
        <v>0</v>
      </c>
      <c r="S5" s="24">
        <f>'Croda-Widnes'!S31</f>
        <v>0</v>
      </c>
      <c r="T5" s="24">
        <f>'Croda-Widnes'!T31</f>
        <v>0</v>
      </c>
      <c r="U5" s="24">
        <f>'Croda-Widnes'!U31</f>
        <v>0</v>
      </c>
    </row>
    <row r="6" spans="1:21" x14ac:dyDescent="0.2">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1.9200000000000003E-3</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
      <c r="A8" s="27">
        <v>6</v>
      </c>
      <c r="B8" s="24">
        <f>Kellogs!B31</f>
        <v>77</v>
      </c>
      <c r="C8" s="24">
        <f>Kellogs!C31</f>
        <v>169.4</v>
      </c>
      <c r="D8" s="24">
        <f>Kellogs!D31</f>
        <v>40.750017000000007</v>
      </c>
      <c r="E8" s="24">
        <f>Kellogs!E31</f>
        <v>25.887015000000002</v>
      </c>
      <c r="F8" s="24">
        <f>Kellogs!F31</f>
        <v>3.2427163999999999</v>
      </c>
      <c r="G8" s="24">
        <f>Kellogs!G31</f>
        <v>0.14476</v>
      </c>
      <c r="H8" s="24">
        <f>Kellogs!H31</f>
        <v>0.19788999999999998</v>
      </c>
      <c r="I8" s="24">
        <f>Kellogs!I31</f>
        <v>3.85E-2</v>
      </c>
      <c r="J8" s="24">
        <f>Kellogs!J31</f>
        <v>7.7000000000000007E-4</v>
      </c>
      <c r="K8" s="24">
        <f>Kellogs!K31</f>
        <v>3.8500000000000001E-3</v>
      </c>
      <c r="L8" s="24">
        <f>Kellogs!L31</f>
        <v>1.54E-2</v>
      </c>
      <c r="M8" s="24">
        <f>Kellogs!M31</f>
        <v>1.7094000000000002E-2</v>
      </c>
      <c r="N8" s="24">
        <f>Kellogs!N31</f>
        <v>0</v>
      </c>
      <c r="O8" s="24">
        <f>Kellogs!O31</f>
        <v>0</v>
      </c>
      <c r="P8" s="24">
        <f>Kellogs!P31</f>
        <v>16.863</v>
      </c>
      <c r="Q8" s="24">
        <f>Kellogs!Q31</f>
        <v>20.982500000000002</v>
      </c>
      <c r="R8" s="24">
        <f>Kellogs!R31</f>
        <v>0</v>
      </c>
      <c r="S8" s="24">
        <f>Kellogs!S31</f>
        <v>0</v>
      </c>
      <c r="T8" s="24">
        <f>Kellogs!T31</f>
        <v>0</v>
      </c>
      <c r="U8" s="24">
        <f>Kellogs!U31</f>
        <v>0</v>
      </c>
    </row>
    <row r="9" spans="1:21" x14ac:dyDescent="0.2">
      <c r="A9" s="27">
        <v>7</v>
      </c>
      <c r="B9" s="24">
        <f>ABP!B31</f>
        <v>40</v>
      </c>
      <c r="C9" s="24">
        <f>ABP!C31</f>
        <v>168</v>
      </c>
      <c r="D9" s="24">
        <f>ABP!D31</f>
        <v>48.844119999999997</v>
      </c>
      <c r="E9" s="24">
        <f>ABP!E31</f>
        <v>5.6394000000000011</v>
      </c>
      <c r="F9" s="24">
        <f>ABP!F31</f>
        <v>4.4368080000000001</v>
      </c>
      <c r="G9" s="24">
        <f>ABP!G31</f>
        <v>8.5199999999999998E-2</v>
      </c>
      <c r="H9" s="24">
        <f>ABP!H31</f>
        <v>0.40399999999999997</v>
      </c>
      <c r="I9" s="24">
        <f>ABP!I31</f>
        <v>0.02</v>
      </c>
      <c r="J9" s="24">
        <f>ABP!J31</f>
        <v>4.3999999999999996E-4</v>
      </c>
      <c r="K9" s="24">
        <f>ABP!K31</f>
        <v>2E-3</v>
      </c>
      <c r="L9" s="24">
        <f>ABP!L31</f>
        <v>9.5199999999999989E-3</v>
      </c>
      <c r="M9" s="24">
        <f>ABP!M31</f>
        <v>2.1000000000000005E-2</v>
      </c>
      <c r="N9" s="24">
        <f>ABP!N31</f>
        <v>0</v>
      </c>
      <c r="O9" s="24">
        <f>ABP!O31</f>
        <v>0</v>
      </c>
      <c r="P9" s="24">
        <f>ABP!P31</f>
        <v>19.96</v>
      </c>
      <c r="Q9" s="24">
        <f>ABP!Q31</f>
        <v>26.1</v>
      </c>
      <c r="R9" s="24">
        <f>ABP!R31</f>
        <v>0</v>
      </c>
      <c r="S9" s="24">
        <f>ABP!S31</f>
        <v>0</v>
      </c>
      <c r="T9" s="24">
        <f>ABP!T31</f>
        <v>0</v>
      </c>
      <c r="U9" s="24">
        <f>ABP!U31</f>
        <v>0</v>
      </c>
    </row>
    <row r="10" spans="1:21" x14ac:dyDescent="0.2">
      <c r="A10" s="27">
        <v>8</v>
      </c>
      <c r="B10" s="24">
        <f>Nimbus!B31</f>
        <v>249</v>
      </c>
      <c r="C10" s="24">
        <f>Nimbus!C31</f>
        <v>49.800000000000004</v>
      </c>
      <c r="D10" s="24">
        <f>Nimbus!D31</f>
        <v>20.1372027</v>
      </c>
      <c r="E10" s="24">
        <f>Nimbus!E31</f>
        <v>9.9314895000000014</v>
      </c>
      <c r="F10" s="24">
        <f>Nimbus!F31</f>
        <v>4.1284200000000002</v>
      </c>
      <c r="G10" s="24">
        <f>Nimbus!G31</f>
        <v>0.26145000000000002</v>
      </c>
      <c r="H10" s="24">
        <f>Nimbus!H31</f>
        <v>0.56772</v>
      </c>
      <c r="I10" s="24">
        <f>Nimbus!I31</f>
        <v>0.1245</v>
      </c>
      <c r="J10" s="24">
        <f>Nimbus!J31</f>
        <v>2.49E-3</v>
      </c>
      <c r="K10" s="24">
        <f>Nimbus!K31</f>
        <v>1.2450000000000001E-2</v>
      </c>
      <c r="L10" s="24">
        <f>Nimbus!L31</f>
        <v>4.9800000000000004E-2</v>
      </c>
      <c r="M10" s="24">
        <f>Nimbus!M31</f>
        <v>6.8475000000000008E-2</v>
      </c>
      <c r="N10" s="24">
        <f>Nimbus!N31</f>
        <v>0</v>
      </c>
      <c r="O10" s="24">
        <f>Nimbus!O31</f>
        <v>0</v>
      </c>
      <c r="P10" s="24">
        <f>Nimbus!P31</f>
        <v>111.054</v>
      </c>
      <c r="Q10" s="24">
        <f>Nimbus!Q31</f>
        <v>36.229500000000002</v>
      </c>
      <c r="R10" s="24">
        <f>Nimbus!R31</f>
        <v>0</v>
      </c>
      <c r="S10" s="24">
        <f>Nimbus!S31</f>
        <v>0</v>
      </c>
      <c r="T10" s="24">
        <f>Nimbus!T31</f>
        <v>0</v>
      </c>
      <c r="U10" s="24">
        <f>Nimbus!U31</f>
        <v>0</v>
      </c>
    </row>
    <row r="11" spans="1:21" x14ac:dyDescent="0.2">
      <c r="A11" s="27">
        <v>9</v>
      </c>
      <c r="B11" s="24">
        <f>Roberts!B31</f>
        <v>40</v>
      </c>
      <c r="C11" s="24">
        <f>Roberts!C31</f>
        <v>168</v>
      </c>
      <c r="D11" s="24">
        <f>Roberts!D31</f>
        <v>55.808759999999999</v>
      </c>
      <c r="E11" s="24">
        <f>Roberts!E31</f>
        <v>17.400200000000002</v>
      </c>
      <c r="F11" s="24">
        <f>Roberts!F31</f>
        <v>5.1000080000000008</v>
      </c>
      <c r="G11" s="24">
        <f>Roberts!G31</f>
        <v>9.0000000000000011E-2</v>
      </c>
      <c r="H11" s="24">
        <f>Roberts!H31</f>
        <v>0.18559999999999999</v>
      </c>
      <c r="I11" s="24">
        <f>Roberts!I31</f>
        <v>0.02</v>
      </c>
      <c r="J11" s="24">
        <f>Roberts!J31</f>
        <v>4.0000000000000002E-4</v>
      </c>
      <c r="K11" s="24">
        <f>Roberts!K31</f>
        <v>2E-3</v>
      </c>
      <c r="L11" s="24">
        <f>Roberts!L31</f>
        <v>2.4279999999999999E-2</v>
      </c>
      <c r="M11" s="24">
        <f>Roberts!M31</f>
        <v>4.5199999999999997E-2</v>
      </c>
      <c r="N11" s="24">
        <f>Roberts!N31</f>
        <v>0</v>
      </c>
      <c r="O11" s="24">
        <f>Roberts!O31</f>
        <v>0</v>
      </c>
      <c r="P11" s="24">
        <f>Roberts!P31</f>
        <v>11.879999999999999</v>
      </c>
      <c r="Q11" s="24">
        <f>Roberts!Q31</f>
        <v>23.6</v>
      </c>
      <c r="R11" s="24">
        <f>Roberts!R31</f>
        <v>0</v>
      </c>
      <c r="S11" s="24">
        <f>Roberts!S31</f>
        <v>0</v>
      </c>
      <c r="T11" s="24">
        <f>Roberts!T31</f>
        <v>0</v>
      </c>
      <c r="U11" s="24">
        <f>Roberts!U31</f>
        <v>0</v>
      </c>
    </row>
    <row r="12" spans="1:21" x14ac:dyDescent="0.2">
      <c r="A12" s="27">
        <v>10</v>
      </c>
      <c r="B12" s="24">
        <f>Village!B31</f>
        <v>249</v>
      </c>
      <c r="C12" s="24">
        <f>Village!C31</f>
        <v>74.7</v>
      </c>
      <c r="D12" s="24">
        <f>Village!D31</f>
        <v>30.918877800000001</v>
      </c>
      <c r="E12" s="24">
        <f>Village!E31</f>
        <v>25.233784499999999</v>
      </c>
      <c r="F12" s="24">
        <f>Village!F31</f>
        <v>4.1284200000000002</v>
      </c>
      <c r="G12" s="24">
        <f>Village!G31</f>
        <v>5.3534999999999999E-2</v>
      </c>
      <c r="H12" s="24">
        <f>Village!H31</f>
        <v>0.186501</v>
      </c>
      <c r="I12" s="24">
        <f>Village!I31</f>
        <v>0.1245</v>
      </c>
      <c r="J12" s="24">
        <f>Village!J31</f>
        <v>2.49E-3</v>
      </c>
      <c r="K12" s="24">
        <f>Village!K31</f>
        <v>1.2450000000000001E-2</v>
      </c>
      <c r="L12" s="24">
        <f>Village!L31</f>
        <v>4.9800000000000004E-2</v>
      </c>
      <c r="M12" s="24">
        <f>Village!M31</f>
        <v>4.9800000000000004E-2</v>
      </c>
      <c r="N12" s="24">
        <f>Village!N31</f>
        <v>0</v>
      </c>
      <c r="O12" s="24">
        <f>Village!O31</f>
        <v>0</v>
      </c>
      <c r="P12" s="24">
        <f>Village!P31</f>
        <v>30.378</v>
      </c>
      <c r="Q12" s="24">
        <f>Village!Q31</f>
        <v>43.014749999999999</v>
      </c>
      <c r="R12" s="24">
        <f>Village!R31</f>
        <v>0</v>
      </c>
      <c r="S12" s="24">
        <f>Village!S31</f>
        <v>0</v>
      </c>
      <c r="T12" s="24">
        <f>Village!T31</f>
        <v>0</v>
      </c>
      <c r="U12" s="24">
        <f>Village!U31</f>
        <v>0</v>
      </c>
    </row>
    <row r="13" spans="1:21" s="69" customFormat="1" ht="15.75" x14ac:dyDescent="0.25">
      <c r="A13" s="67" t="s">
        <v>85</v>
      </c>
      <c r="B13" s="68">
        <f>SUM(B3:B12)</f>
        <v>1288</v>
      </c>
      <c r="C13" s="68">
        <f t="shared" ref="C13:U13" si="0">SUM(C3:C12)</f>
        <v>1224.2</v>
      </c>
      <c r="D13" s="68">
        <f t="shared" si="0"/>
        <v>481.49832450000002</v>
      </c>
      <c r="E13" s="68">
        <f t="shared" si="0"/>
        <v>220.99001100000004</v>
      </c>
      <c r="F13" s="68">
        <f t="shared" si="0"/>
        <v>84.008870400000021</v>
      </c>
      <c r="G13" s="68">
        <f t="shared" si="0"/>
        <v>1.2987570000000002</v>
      </c>
      <c r="H13" s="68">
        <f t="shared" si="0"/>
        <v>4.6056509999999991</v>
      </c>
      <c r="I13" s="68">
        <f t="shared" si="0"/>
        <v>0.64399999999999991</v>
      </c>
      <c r="J13" s="68">
        <f t="shared" si="0"/>
        <v>1.3156000000000001E-2</v>
      </c>
      <c r="K13" s="68">
        <f t="shared" si="0"/>
        <v>6.5579999999999999E-2</v>
      </c>
      <c r="L13" s="68">
        <f t="shared" si="0"/>
        <v>0.27069900000000002</v>
      </c>
      <c r="M13" s="68">
        <f t="shared" si="0"/>
        <v>0.4264150000000001</v>
      </c>
      <c r="N13" s="68">
        <f t="shared" si="0"/>
        <v>0</v>
      </c>
      <c r="O13" s="68">
        <f t="shared" si="0"/>
        <v>0</v>
      </c>
      <c r="P13" s="68">
        <f t="shared" si="0"/>
        <v>668.59379999999999</v>
      </c>
      <c r="Q13" s="68">
        <f t="shared" si="0"/>
        <v>596.42075000000011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Secanim!B29</f>
        <v>Application Rate</v>
      </c>
      <c r="D1" s="26" t="str">
        <f>Secanim!C29</f>
        <v>Nitrogen Addition</v>
      </c>
      <c r="E1" s="26" t="str">
        <f>Secanim!D29</f>
        <v>Phosphate Addition</v>
      </c>
      <c r="F1" s="26" t="str">
        <f>Secanim!E29</f>
        <v>Potash  Addition</v>
      </c>
      <c r="G1" s="26" t="str">
        <f>Secanim!F29</f>
        <v>Mg Oxide Addition</v>
      </c>
      <c r="H1" s="26" t="str">
        <f>Secanim!G29</f>
        <v>Copper Addition</v>
      </c>
      <c r="I1" s="26" t="str">
        <f>Secanim!H29</f>
        <v>Zinc Addition</v>
      </c>
      <c r="J1" s="26" t="str">
        <f>Secanim!I29</f>
        <v>Lead Addition</v>
      </c>
      <c r="K1" s="26" t="str">
        <f>Secanim!J29</f>
        <v>Cadmium Addition</v>
      </c>
      <c r="L1" s="26" t="str">
        <f>Secanim!K29</f>
        <v>Mercury Addition</v>
      </c>
      <c r="M1" s="26" t="str">
        <f>Secanim!L29</f>
        <v>Nickel Addition</v>
      </c>
      <c r="N1" s="26" t="str">
        <f>Secanim!M29</f>
        <v>Chromium Addition</v>
      </c>
      <c r="O1" s="26" t="str">
        <f>Secanim!N29</f>
        <v>Aluminium Addition</v>
      </c>
      <c r="P1" s="26" t="str">
        <f>Secanim!O29</f>
        <v>Iron Addition</v>
      </c>
      <c r="Q1" s="26" t="str">
        <f>Secanim!P29</f>
        <v xml:space="preserve">Sodium Addition                 </v>
      </c>
      <c r="R1" s="26" t="str">
        <f>Secanim!Q29</f>
        <v>SO3  Addition                             kg/ha</v>
      </c>
      <c r="S1" s="26" t="str">
        <f>Secanim!R29</f>
        <v xml:space="preserve">Selenium Addition </v>
      </c>
      <c r="T1" s="26" t="str">
        <f>Secanim!S29</f>
        <v xml:space="preserve">Arsenic  Addition  </v>
      </c>
      <c r="U1" s="26" t="str">
        <f>Secanim!T29</f>
        <v xml:space="preserve">Molybdenum Addition  </v>
      </c>
      <c r="V1" s="26" t="str">
        <f>Secanim!U29</f>
        <v xml:space="preserve">Fluoride Addition </v>
      </c>
    </row>
    <row r="2" spans="1:22" s="70" customFormat="1" ht="25.5" x14ac:dyDescent="0.25">
      <c r="A2" s="175"/>
      <c r="B2" s="23" t="s">
        <v>46</v>
      </c>
      <c r="C2" s="26" t="str">
        <f>Secanim!B30</f>
        <v>tonnes/ha</v>
      </c>
      <c r="D2" s="26" t="str">
        <f>Secanim!C30</f>
        <v>kg/ha</v>
      </c>
      <c r="E2" s="26" t="str">
        <f>Secanim!D30</f>
        <v>P2O5 
kg/ha</v>
      </c>
      <c r="F2" s="26" t="str">
        <f>Secanim!E30</f>
        <v>K2O 
kg/ha</v>
      </c>
      <c r="G2" s="26" t="str">
        <f>Secanim!F30</f>
        <v>MgO 
kg/ha</v>
      </c>
      <c r="H2" s="26" t="str">
        <f>Secanim!G30</f>
        <v>kg/ha</v>
      </c>
      <c r="I2" s="26" t="str">
        <f>Secanim!H30</f>
        <v>kg/ha</v>
      </c>
      <c r="J2" s="26" t="str">
        <f>Secanim!I30</f>
        <v>kg/ha</v>
      </c>
      <c r="K2" s="26" t="str">
        <f>Secanim!J30</f>
        <v>kg/ha</v>
      </c>
      <c r="L2" s="26" t="str">
        <f>Secanim!K30</f>
        <v>kg/ha</v>
      </c>
      <c r="M2" s="26" t="str">
        <f>Secanim!L30</f>
        <v>kg/ha</v>
      </c>
      <c r="N2" s="26" t="str">
        <f>Secanim!M30</f>
        <v>kg/ha</v>
      </c>
      <c r="O2" s="26" t="str">
        <f>Secanim!N30</f>
        <v>kg/ha</v>
      </c>
      <c r="P2" s="26" t="str">
        <f>Secanim!O30</f>
        <v>kg/ha</v>
      </c>
      <c r="Q2" s="26" t="str">
        <f>Secanim!P30</f>
        <v>kg/ha</v>
      </c>
      <c r="R2" s="26" t="str">
        <f>Secanim!Q30</f>
        <v>kg/ha</v>
      </c>
      <c r="S2" s="26" t="str">
        <f>Secanim!R30</f>
        <v>kg/ha</v>
      </c>
      <c r="T2" s="26" t="str">
        <f>Secanim!S30</f>
        <v>kg/ha</v>
      </c>
      <c r="U2" s="26" t="str">
        <f>Secanim!T30</f>
        <v>kg/ha</v>
      </c>
      <c r="V2" s="26" t="str">
        <f>Secanim!U30</f>
        <v>kg/ha</v>
      </c>
    </row>
    <row r="3" spans="1:22" x14ac:dyDescent="0.2">
      <c r="A3" s="27">
        <v>1</v>
      </c>
      <c r="B3" s="78"/>
      <c r="C3" s="24">
        <f>Secanim!B31</f>
        <v>140</v>
      </c>
      <c r="D3" s="24">
        <f>Secanim!C31</f>
        <v>168</v>
      </c>
      <c r="E3" s="24">
        <f>Secanim!D31</f>
        <v>31.817408000000004</v>
      </c>
      <c r="F3" s="24">
        <f>Secanim!E31</f>
        <v>19.737900000000003</v>
      </c>
      <c r="G3" s="24">
        <f>Secanim!F31</f>
        <v>3.6210719999999994</v>
      </c>
      <c r="H3" s="24">
        <f>Secanim!G31</f>
        <v>0.27439999999999998</v>
      </c>
      <c r="I3" s="24">
        <f>Secanim!H31</f>
        <v>1.3313999999999999</v>
      </c>
      <c r="J3" s="24">
        <f>Secanim!I31</f>
        <v>7.0000000000000007E-2</v>
      </c>
      <c r="K3" s="24">
        <f>Secanim!J31</f>
        <v>1.4000000000000002E-3</v>
      </c>
      <c r="L3" s="24">
        <f>Secanim!K31</f>
        <v>7.0000000000000001E-3</v>
      </c>
      <c r="M3" s="24">
        <f>Secanim!L31</f>
        <v>2.8000000000000001E-2</v>
      </c>
      <c r="N3" s="24">
        <f>Secanim!M31</f>
        <v>5.2220000000000003E-2</v>
      </c>
      <c r="O3" s="24">
        <f>Secanim!N31</f>
        <v>0</v>
      </c>
      <c r="P3" s="24">
        <f>Secanim!O31</f>
        <v>0</v>
      </c>
      <c r="Q3" s="24">
        <f>Secanim!P31</f>
        <v>148.54</v>
      </c>
      <c r="R3" s="24">
        <f>Secanim!Q31</f>
        <v>94.500000000000014</v>
      </c>
      <c r="S3" s="24">
        <f>Secanim!R31</f>
        <v>0</v>
      </c>
      <c r="T3" s="24">
        <f>Secanim!S31</f>
        <v>0</v>
      </c>
      <c r="U3" s="24">
        <f>Secanim!T31</f>
        <v>0</v>
      </c>
      <c r="V3" s="24">
        <f>Secanim!U31</f>
        <v>0</v>
      </c>
    </row>
    <row r="4" spans="1:22" x14ac:dyDescent="0.2">
      <c r="A4" s="27">
        <v>2</v>
      </c>
      <c r="B4" s="78"/>
      <c r="C4" s="24">
        <f>'Croda-Goole'!B31</f>
        <v>92</v>
      </c>
      <c r="D4" s="24">
        <f>'Croda-Goole'!C31</f>
        <v>55.199999999999996</v>
      </c>
      <c r="E4" s="24">
        <f>'Croda-Goole'!D31</f>
        <v>63.231599999999993</v>
      </c>
      <c r="F4" s="24">
        <f>'Croda-Goole'!E31</f>
        <v>6.2303320000000015</v>
      </c>
      <c r="G4" s="24">
        <f>'Croda-Goole'!F31</f>
        <v>3.8134000000000001</v>
      </c>
      <c r="H4" s="24">
        <f>'Croda-Goole'!G31</f>
        <v>3.2291999999999994E-2</v>
      </c>
      <c r="I4" s="24">
        <f>'Croda-Goole'!H31</f>
        <v>0.55844000000000005</v>
      </c>
      <c r="J4" s="24">
        <f>'Croda-Goole'!I31</f>
        <v>4.5999999999999999E-2</v>
      </c>
      <c r="K4" s="24">
        <f>'Croda-Goole'!J31</f>
        <v>9.2000000000000003E-4</v>
      </c>
      <c r="L4" s="24">
        <f>'Croda-Goole'!K31</f>
        <v>4.5999999999999999E-3</v>
      </c>
      <c r="M4" s="24">
        <f>'Croda-Goole'!L31</f>
        <v>1.8400000000000001E-3</v>
      </c>
      <c r="N4" s="24">
        <f>'Croda-Goole'!M31</f>
        <v>5.6672E-2</v>
      </c>
      <c r="O4" s="24">
        <f>'Croda-Goole'!N31</f>
        <v>0</v>
      </c>
      <c r="P4" s="24">
        <f>'Croda-Goole'!O31</f>
        <v>0</v>
      </c>
      <c r="Q4" s="24">
        <f>'Croda-Goole'!P31</f>
        <v>224.20399999999998</v>
      </c>
      <c r="R4" s="24">
        <f>'Croda-Goole'!Q31</f>
        <v>187.22000000000003</v>
      </c>
      <c r="S4" s="24">
        <f>'Croda-Goole'!R31</f>
        <v>0</v>
      </c>
      <c r="T4" s="24">
        <f>'Croda-Goole'!S31</f>
        <v>0</v>
      </c>
      <c r="U4" s="24">
        <f>'Croda-Goole'!T31</f>
        <v>0</v>
      </c>
      <c r="V4" s="24">
        <f>'Croda-Goole'!U31</f>
        <v>0</v>
      </c>
    </row>
    <row r="5" spans="1:22" x14ac:dyDescent="0.2">
      <c r="A5" s="27">
        <v>3</v>
      </c>
      <c r="B5" s="78"/>
      <c r="C5" s="24">
        <f>'Croda-Widnes'!B31</f>
        <v>150</v>
      </c>
      <c r="D5" s="24">
        <f>'Croda-Widnes'!C31</f>
        <v>135</v>
      </c>
      <c r="E5" s="24">
        <f>'Croda-Widnes'!D31</f>
        <v>62.5443</v>
      </c>
      <c r="F5" s="24">
        <f>'Croda-Widnes'!E31</f>
        <v>21.870750000000001</v>
      </c>
      <c r="G5" s="24">
        <f>'Croda-Widnes'!F31</f>
        <v>27.356999999999999</v>
      </c>
      <c r="H5" s="24">
        <f>'Croda-Widnes'!G31</f>
        <v>0.13109999999999999</v>
      </c>
      <c r="I5" s="24">
        <f>'Croda-Widnes'!H31</f>
        <v>0.34649999999999997</v>
      </c>
      <c r="J5" s="24">
        <f>'Croda-Widnes'!I31</f>
        <v>7.4999999999999997E-2</v>
      </c>
      <c r="K5" s="24">
        <f>'Croda-Widnes'!J31</f>
        <v>1.5E-3</v>
      </c>
      <c r="L5" s="24">
        <f>'Croda-Widnes'!K31</f>
        <v>7.5000000000000006E-3</v>
      </c>
      <c r="M5" s="24">
        <f>'Croda-Widnes'!L31</f>
        <v>3.0000000000000002E-2</v>
      </c>
      <c r="N5" s="24">
        <f>'Croda-Widnes'!M31</f>
        <v>3.0000000000000002E-2</v>
      </c>
      <c r="O5" s="24">
        <f>'Croda-Widnes'!N31</f>
        <v>0</v>
      </c>
      <c r="P5" s="24">
        <f>'Croda-Widnes'!O31</f>
        <v>0</v>
      </c>
      <c r="Q5" s="24">
        <f>'Croda-Widnes'!P31</f>
        <v>46.95</v>
      </c>
      <c r="R5" s="24">
        <f>'Croda-Widnes'!Q31</f>
        <v>59.625</v>
      </c>
      <c r="S5" s="24">
        <f>'Croda-Widnes'!R31</f>
        <v>0</v>
      </c>
      <c r="T5" s="24">
        <f>'Croda-Widnes'!S31</f>
        <v>0</v>
      </c>
      <c r="U5" s="24">
        <f>'Croda-Widnes'!T31</f>
        <v>0</v>
      </c>
      <c r="V5" s="24">
        <f>'Croda-Widnes'!U31</f>
        <v>0</v>
      </c>
    </row>
    <row r="6" spans="1:22" x14ac:dyDescent="0.2">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1.9200000000000003E-3</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
      <c r="A8" s="27">
        <v>6</v>
      </c>
      <c r="B8" s="78"/>
      <c r="C8" s="24">
        <f>Kellogs!B31</f>
        <v>77</v>
      </c>
      <c r="D8" s="24">
        <f>Kellogs!C31</f>
        <v>169.4</v>
      </c>
      <c r="E8" s="24">
        <f>Kellogs!D31</f>
        <v>40.750017000000007</v>
      </c>
      <c r="F8" s="24">
        <f>Kellogs!E31</f>
        <v>25.887015000000002</v>
      </c>
      <c r="G8" s="24">
        <f>Kellogs!F31</f>
        <v>3.2427163999999999</v>
      </c>
      <c r="H8" s="24">
        <f>Kellogs!G31</f>
        <v>0.14476</v>
      </c>
      <c r="I8" s="24">
        <f>Kellogs!H31</f>
        <v>0.19788999999999998</v>
      </c>
      <c r="J8" s="24">
        <f>Kellogs!I31</f>
        <v>3.85E-2</v>
      </c>
      <c r="K8" s="24">
        <f>Kellogs!J31</f>
        <v>7.7000000000000007E-4</v>
      </c>
      <c r="L8" s="24">
        <f>Kellogs!K31</f>
        <v>3.8500000000000001E-3</v>
      </c>
      <c r="M8" s="24">
        <f>Kellogs!L31</f>
        <v>1.54E-2</v>
      </c>
      <c r="N8" s="24">
        <f>Kellogs!M31</f>
        <v>1.7094000000000002E-2</v>
      </c>
      <c r="O8" s="24">
        <f>Kellogs!N31</f>
        <v>0</v>
      </c>
      <c r="P8" s="24">
        <f>Kellogs!O31</f>
        <v>0</v>
      </c>
      <c r="Q8" s="24">
        <f>Kellogs!P31</f>
        <v>16.863</v>
      </c>
      <c r="R8" s="24">
        <f>Kellogs!Q31</f>
        <v>20.982500000000002</v>
      </c>
      <c r="S8" s="24">
        <f>Kellogs!R31</f>
        <v>0</v>
      </c>
      <c r="T8" s="24">
        <f>Kellogs!S31</f>
        <v>0</v>
      </c>
      <c r="U8" s="24">
        <f>Kellogs!T31</f>
        <v>0</v>
      </c>
      <c r="V8" s="24">
        <f>Kellogs!U31</f>
        <v>0</v>
      </c>
    </row>
    <row r="9" spans="1:22" x14ac:dyDescent="0.2">
      <c r="A9" s="27">
        <v>7</v>
      </c>
      <c r="B9" s="78"/>
      <c r="C9" s="24">
        <f>ABP!B31</f>
        <v>40</v>
      </c>
      <c r="D9" s="24">
        <f>ABP!C31</f>
        <v>168</v>
      </c>
      <c r="E9" s="24">
        <f>ABP!D31</f>
        <v>48.844119999999997</v>
      </c>
      <c r="F9" s="24">
        <f>ABP!E31</f>
        <v>5.6394000000000011</v>
      </c>
      <c r="G9" s="24">
        <f>ABP!F31</f>
        <v>4.4368080000000001</v>
      </c>
      <c r="H9" s="24">
        <f>ABP!G31</f>
        <v>8.5199999999999998E-2</v>
      </c>
      <c r="I9" s="24">
        <f>ABP!H31</f>
        <v>0.40399999999999997</v>
      </c>
      <c r="J9" s="24">
        <f>ABP!I31</f>
        <v>0.02</v>
      </c>
      <c r="K9" s="24">
        <f>ABP!J31</f>
        <v>4.3999999999999996E-4</v>
      </c>
      <c r="L9" s="24">
        <f>ABP!K31</f>
        <v>2E-3</v>
      </c>
      <c r="M9" s="24">
        <f>ABP!L31</f>
        <v>9.5199999999999989E-3</v>
      </c>
      <c r="N9" s="24">
        <f>ABP!M31</f>
        <v>2.1000000000000005E-2</v>
      </c>
      <c r="O9" s="24">
        <f>ABP!N31</f>
        <v>0</v>
      </c>
      <c r="P9" s="24">
        <f>ABP!O31</f>
        <v>0</v>
      </c>
      <c r="Q9" s="24">
        <f>ABP!P31</f>
        <v>19.96</v>
      </c>
      <c r="R9" s="24">
        <f>ABP!Q31</f>
        <v>26.1</v>
      </c>
      <c r="S9" s="24">
        <f>ABP!R31</f>
        <v>0</v>
      </c>
      <c r="T9" s="24">
        <f>ABP!S31</f>
        <v>0</v>
      </c>
      <c r="U9" s="24">
        <f>ABP!T31</f>
        <v>0</v>
      </c>
      <c r="V9" s="24">
        <f>ABP!U31</f>
        <v>0</v>
      </c>
    </row>
    <row r="10" spans="1:22" x14ac:dyDescent="0.2">
      <c r="A10" s="27">
        <v>8</v>
      </c>
      <c r="B10" s="78"/>
      <c r="C10" s="24">
        <f>Nimbus!B31</f>
        <v>249</v>
      </c>
      <c r="D10" s="24">
        <f>Nimbus!C31</f>
        <v>49.800000000000004</v>
      </c>
      <c r="E10" s="24">
        <f>Nimbus!D31</f>
        <v>20.1372027</v>
      </c>
      <c r="F10" s="24">
        <f>Nimbus!E31</f>
        <v>9.9314895000000014</v>
      </c>
      <c r="G10" s="24">
        <f>Nimbus!F31</f>
        <v>4.1284200000000002</v>
      </c>
      <c r="H10" s="24">
        <f>Nimbus!G31</f>
        <v>0.26145000000000002</v>
      </c>
      <c r="I10" s="24">
        <f>Nimbus!H31</f>
        <v>0.56772</v>
      </c>
      <c r="J10" s="24">
        <f>Nimbus!I31</f>
        <v>0.1245</v>
      </c>
      <c r="K10" s="24">
        <f>Nimbus!J31</f>
        <v>2.49E-3</v>
      </c>
      <c r="L10" s="24">
        <f>Nimbus!K31</f>
        <v>1.2450000000000001E-2</v>
      </c>
      <c r="M10" s="24">
        <f>Nimbus!L31</f>
        <v>4.9800000000000004E-2</v>
      </c>
      <c r="N10" s="24">
        <f>Nimbus!M31</f>
        <v>6.8475000000000008E-2</v>
      </c>
      <c r="O10" s="24">
        <f>Nimbus!N31</f>
        <v>0</v>
      </c>
      <c r="P10" s="24">
        <f>Nimbus!O31</f>
        <v>0</v>
      </c>
      <c r="Q10" s="24">
        <f>Nimbus!P31</f>
        <v>111.054</v>
      </c>
      <c r="R10" s="24">
        <f>Nimbus!Q31</f>
        <v>36.229500000000002</v>
      </c>
      <c r="S10" s="24">
        <f>Nimbus!R31</f>
        <v>0</v>
      </c>
      <c r="T10" s="24">
        <f>Nimbus!S31</f>
        <v>0</v>
      </c>
      <c r="U10" s="24">
        <f>Nimbus!T31</f>
        <v>0</v>
      </c>
      <c r="V10" s="24">
        <f>Nimbus!U31</f>
        <v>0</v>
      </c>
    </row>
    <row r="11" spans="1:22" x14ac:dyDescent="0.2">
      <c r="A11" s="27">
        <v>9</v>
      </c>
      <c r="B11" s="78"/>
      <c r="C11" s="24">
        <f>Roberts!B31</f>
        <v>40</v>
      </c>
      <c r="D11" s="24">
        <f>Roberts!C31</f>
        <v>168</v>
      </c>
      <c r="E11" s="24">
        <f>Roberts!D31</f>
        <v>55.808759999999999</v>
      </c>
      <c r="F11" s="24">
        <f>Roberts!E31</f>
        <v>17.400200000000002</v>
      </c>
      <c r="G11" s="24">
        <f>Roberts!F31</f>
        <v>5.1000080000000008</v>
      </c>
      <c r="H11" s="24">
        <f>Roberts!G31</f>
        <v>9.0000000000000011E-2</v>
      </c>
      <c r="I11" s="24">
        <f>Roberts!H31</f>
        <v>0.18559999999999999</v>
      </c>
      <c r="J11" s="24">
        <f>Roberts!I31</f>
        <v>0.02</v>
      </c>
      <c r="K11" s="24">
        <f>Roberts!J31</f>
        <v>4.0000000000000002E-4</v>
      </c>
      <c r="L11" s="24">
        <f>Roberts!K31</f>
        <v>2E-3</v>
      </c>
      <c r="M11" s="24">
        <f>Roberts!L31</f>
        <v>2.4279999999999999E-2</v>
      </c>
      <c r="N11" s="24">
        <f>Roberts!M31</f>
        <v>4.5199999999999997E-2</v>
      </c>
      <c r="O11" s="24">
        <f>Roberts!N31</f>
        <v>0</v>
      </c>
      <c r="P11" s="24">
        <f>Roberts!O31</f>
        <v>0</v>
      </c>
      <c r="Q11" s="24">
        <f>Roberts!P31</f>
        <v>11.879999999999999</v>
      </c>
      <c r="R11" s="24">
        <f>Roberts!Q31</f>
        <v>23.6</v>
      </c>
      <c r="S11" s="24">
        <f>Roberts!R31</f>
        <v>0</v>
      </c>
      <c r="T11" s="24">
        <f>Roberts!S31</f>
        <v>0</v>
      </c>
      <c r="U11" s="24">
        <f>Roberts!T31</f>
        <v>0</v>
      </c>
      <c r="V11" s="24">
        <f>Roberts!U31</f>
        <v>0</v>
      </c>
    </row>
    <row r="12" spans="1:22" x14ac:dyDescent="0.2">
      <c r="A12" s="27">
        <v>10</v>
      </c>
      <c r="B12" s="78"/>
      <c r="C12" s="24">
        <f>Village!B31</f>
        <v>249</v>
      </c>
      <c r="D12" s="24">
        <f>Village!C31</f>
        <v>74.7</v>
      </c>
      <c r="E12" s="24">
        <f>Village!D31</f>
        <v>30.918877800000001</v>
      </c>
      <c r="F12" s="24">
        <f>Village!E31</f>
        <v>25.233784499999999</v>
      </c>
      <c r="G12" s="24">
        <f>Village!F31</f>
        <v>4.1284200000000002</v>
      </c>
      <c r="H12" s="24">
        <f>Village!G31</f>
        <v>5.3534999999999999E-2</v>
      </c>
      <c r="I12" s="24">
        <f>Village!H31</f>
        <v>0.186501</v>
      </c>
      <c r="J12" s="24">
        <f>Village!I31</f>
        <v>0.1245</v>
      </c>
      <c r="K12" s="24">
        <f>Village!J31</f>
        <v>2.49E-3</v>
      </c>
      <c r="L12" s="24">
        <f>Village!K31</f>
        <v>1.2450000000000001E-2</v>
      </c>
      <c r="M12" s="24">
        <f>Village!L31</f>
        <v>4.9800000000000004E-2</v>
      </c>
      <c r="N12" s="24">
        <f>Village!M31</f>
        <v>4.9800000000000004E-2</v>
      </c>
      <c r="O12" s="24">
        <f>Village!N31</f>
        <v>0</v>
      </c>
      <c r="P12" s="24">
        <f>Village!O31</f>
        <v>0</v>
      </c>
      <c r="Q12" s="24">
        <f>Village!P31</f>
        <v>30.378</v>
      </c>
      <c r="R12" s="24">
        <f>Village!Q31</f>
        <v>43.014749999999999</v>
      </c>
      <c r="S12" s="24">
        <f>Village!R31</f>
        <v>0</v>
      </c>
      <c r="T12" s="24">
        <f>Village!S31</f>
        <v>0</v>
      </c>
      <c r="U12" s="24">
        <f>Village!T31</f>
        <v>0</v>
      </c>
      <c r="V12" s="24">
        <f>Village!U31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Secanim!B43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Secanim!B44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D68F9977B3A1D14B8A8AA1A65B836800" ma:contentTypeVersion="786" ma:contentTypeDescription="Permitting &amp; Compliance Excel Document" ma:contentTypeScope="" ma:versionID="64bf6783f13460b1ccbb84f6c617df7d">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REGU-488-523</_dlc_DocId>
    <_dlc_DocIdUrl xmlns="9be56660-2c31-41ef-bc00-23e72f632f2a">
      <Url>https://cyfoethnaturiolcymru.sharepoint.com/teams/Regulatory/Permitting/_layouts/15/DocIdRedir.aspx?ID=REGU-488-523</Url>
      <Description>REGU-488-523</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DDD8D56-24FD-43E0-8230-AB76FC912807}"/>
</file>

<file path=customXml/itemProps3.xml><?xml version="1.0" encoding="utf-8"?>
<ds:datastoreItem xmlns:ds="http://schemas.openxmlformats.org/officeDocument/2006/customXml" ds:itemID="{529DBD37-72F7-4290-8D5B-9B50A0607EEE}"/>
</file>

<file path=customXml/itemProps4.xml><?xml version="1.0" encoding="utf-8"?>
<ds:datastoreItem xmlns:ds="http://schemas.openxmlformats.org/officeDocument/2006/customXml" ds:itemID="{3EB88BFD-E29A-4849-A8E6-116EB74B98EA}">
  <ds:schemaRefs>
    <ds:schemaRef ds:uri="9be56660-2c31-41ef-bc00-23e72f632f2a"/>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Croda-Goole</vt:lpstr>
      <vt:lpstr>Croda-Widnes</vt:lpstr>
      <vt:lpstr>Maelor foods</vt:lpstr>
      <vt:lpstr>Encirc</vt:lpstr>
      <vt:lpstr>Kellogs</vt:lpstr>
      <vt:lpstr>ABP</vt:lpstr>
      <vt:lpstr>Nimbus</vt:lpstr>
      <vt:lpstr>Roberts</vt:lpstr>
      <vt:lpstr>Village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Bailey, Louise</cp:lastModifiedBy>
  <dcterms:created xsi:type="dcterms:W3CDTF">2016-09-26T10:07:59Z</dcterms:created>
  <dcterms:modified xsi:type="dcterms:W3CDTF">2025-08-19T13:05:10Z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0x01010067EB80C5FE939D4A9B3D8BA62129B7F5020200D68F9977B3A1D14B8A8AA1A65B836800</vt:lpwstr>
  </property>
  <property fmtid="{D5CDD505-2E9C-101B-9397-08002B2CF9AE}" pid="3" name="_dlc_DocIdItemGuid">
    <vt:lpwstr>1c80d158-8d29-481e-bafe-da604f1cae9e</vt:lpwstr>
  </property>
  <property fmtid="{D5CDD505-2E9C-101B-9397-08002B2CF9AE}" pid="4" name="Order">
    <vt:r8>52300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