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cyfoethnaturiolcymru-my.sharepoint.com/personal/megan_tucker_cyfoethnaturiolcymru_gov_uk/Documents/Documents/"/>
    </mc:Choice>
  </mc:AlternateContent>
  <xr:revisionPtr revIDLastSave="20" documentId="8_{4BB01940-FA6E-490D-95EC-88AB311E9B5D}" xr6:coauthVersionLast="47" xr6:coauthVersionMax="47" xr10:uidLastSave="{6DCB2CAD-F6D0-487D-B192-96D5F12640B9}"/>
  <bookViews>
    <workbookView xWindow="33720" yWindow="-120" windowWidth="29040" windowHeight="15720" tabRatio="870" activeTab="2" xr2:uid="{00000000-000D-0000-FFFF-FFFF00000000}"/>
  </bookViews>
  <sheets>
    <sheet name="Lagoon " sheetId="1" r:id="rId1"/>
    <sheet name="Tank" sheetId="21" r:id="rId2"/>
    <sheet name="Sweepings"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T65" i="1" l="1"/>
  <c r="U65" i="1"/>
  <c r="T65" i="21"/>
  <c r="U65" i="21"/>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V18"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D64" i="21" s="1"/>
  <c r="D65" i="21" s="1"/>
  <c r="M11" i="19"/>
  <c r="M25" i="19" s="1"/>
  <c r="F8" i="19"/>
  <c r="F22" i="19" s="1"/>
  <c r="G17" i="27"/>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P64" i="21" s="1"/>
  <c r="Q21" i="21"/>
  <c r="Q23" i="21" s="1"/>
  <c r="Q24" i="21" s="1"/>
  <c r="Q17" i="21"/>
  <c r="Q19" i="21" s="1"/>
  <c r="Q20" i="21" s="1"/>
  <c r="I17" i="21"/>
  <c r="I19" i="21" s="1"/>
  <c r="I20" i="21" s="1"/>
  <c r="I21" i="21"/>
  <c r="I23" i="21" s="1"/>
  <c r="I24" i="21" s="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S20"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T20"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P20" i="21" s="1"/>
  <c r="H21" i="21"/>
  <c r="H23" i="21" s="1"/>
  <c r="H24" i="21" s="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23" i="21" s="1"/>
  <c r="G24" i="21" s="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H19" i="27" s="1"/>
  <c r="H20" i="27" s="1"/>
  <c r="P17" i="27"/>
  <c r="P19" i="27" s="1"/>
  <c r="P20"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D23" i="21" s="1"/>
  <c r="D24" i="21" s="1"/>
  <c r="I59" i="27"/>
  <c r="J17" i="27"/>
  <c r="J19" i="27" s="1"/>
  <c r="J20" i="27" s="1"/>
  <c r="Q59" i="27"/>
  <c r="R17" i="27"/>
  <c r="R19" i="27" s="1"/>
  <c r="R20" i="27"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1"/>
  <c r="C21" i="21"/>
  <c r="C17" i="21"/>
  <c r="C19" i="21" s="1"/>
  <c r="C20" i="21" s="1"/>
  <c r="S58" i="21"/>
  <c r="S61" i="21" s="1"/>
  <c r="C58" i="21"/>
  <c r="C61" i="21" s="1"/>
  <c r="K58" i="21"/>
  <c r="K61" i="21" s="1"/>
  <c r="K64" i="21" s="1"/>
  <c r="K65" i="21" s="1"/>
  <c r="I21" i="27"/>
  <c r="I23" i="27" s="1"/>
  <c r="I24" i="27" s="1"/>
  <c r="Q21" i="27"/>
  <c r="Q23" i="27" s="1"/>
  <c r="Q24" i="27" s="1"/>
  <c r="R58" i="21"/>
  <c r="R61" i="21" s="1"/>
  <c r="O57" i="21"/>
  <c r="A43" i="21"/>
  <c r="J58" i="21"/>
  <c r="J61" i="21" s="1"/>
  <c r="G21" i="27"/>
  <c r="G23" i="27" s="1"/>
  <c r="G24" i="27" s="1"/>
  <c r="O21" i="27"/>
  <c r="O23" i="27" s="1"/>
  <c r="O24" i="27" s="1"/>
  <c r="H21" i="27"/>
  <c r="H23" i="27" s="1"/>
  <c r="H24" i="27" s="1"/>
  <c r="P21" i="27"/>
  <c r="P23" i="27" s="1"/>
  <c r="P24" i="27" s="1"/>
  <c r="J58" i="27"/>
  <c r="J61" i="27" s="1"/>
  <c r="J64" i="27" s="1"/>
  <c r="R58" i="27"/>
  <c r="R61" i="27" s="1"/>
  <c r="R64" i="27" s="1"/>
  <c r="L21" i="27"/>
  <c r="L23" i="27" s="1"/>
  <c r="L24" i="27" s="1"/>
  <c r="T21" i="27"/>
  <c r="T23" i="27" s="1"/>
  <c r="T24" i="27" s="1"/>
  <c r="P58" i="21"/>
  <c r="P61" i="21" s="1"/>
  <c r="H58" i="21"/>
  <c r="H61" i="21" s="1"/>
  <c r="R57" i="21"/>
  <c r="D58" i="27"/>
  <c r="D61" i="27" s="1"/>
  <c r="D64"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Q58" i="27"/>
  <c r="Q61" i="27" s="1"/>
  <c r="H57" i="27"/>
  <c r="F59" i="27"/>
  <c r="N57" i="27"/>
  <c r="H59" i="27"/>
  <c r="Q58" i="21"/>
  <c r="Q61" i="21" s="1"/>
  <c r="Q64" i="21" s="1"/>
  <c r="I58" i="21"/>
  <c r="I61" i="21" s="1"/>
  <c r="C58" i="27"/>
  <c r="C61" i="27" s="1"/>
  <c r="K58" i="27"/>
  <c r="K61" i="27" s="1"/>
  <c r="K64" i="27" s="1"/>
  <c r="S58" i="27"/>
  <c r="S61" i="27" s="1"/>
  <c r="S64" i="27" s="1"/>
  <c r="P57" i="27"/>
  <c r="N59" i="27"/>
  <c r="G57" i="21"/>
  <c r="P59" i="27"/>
  <c r="B58" i="27"/>
  <c r="B61" i="27" s="1"/>
  <c r="D5" i="20"/>
  <c r="D6" i="20"/>
  <c r="D4" i="20"/>
  <c r="E9" i="20"/>
  <c r="D9" i="20"/>
  <c r="E11" i="20"/>
  <c r="D11" i="20"/>
  <c r="E8" i="20"/>
  <c r="D8" i="20"/>
  <c r="E10" i="20"/>
  <c r="D10" i="20"/>
  <c r="E7" i="20"/>
  <c r="D7" i="20"/>
  <c r="E6" i="20"/>
  <c r="E5" i="20"/>
  <c r="E4" i="20"/>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Q19" i="27"/>
  <c r="Q20" i="27" s="1"/>
  <c r="E63" i="27"/>
  <c r="M63" i="27"/>
  <c r="A33" i="21"/>
  <c r="A37" i="21"/>
  <c r="A41" i="21"/>
  <c r="A45" i="21"/>
  <c r="A49" i="21"/>
  <c r="E58" i="21"/>
  <c r="E61" i="21" s="1"/>
  <c r="M58" i="21"/>
  <c r="M61" i="21" s="1"/>
  <c r="U58" i="21"/>
  <c r="U61" i="21" s="1"/>
  <c r="U64" i="21" s="1"/>
  <c r="U66" i="21" s="1"/>
  <c r="S19" i="21"/>
  <c r="S20" i="21" s="1"/>
  <c r="C57" i="21"/>
  <c r="K57" i="21"/>
  <c r="S57" i="21"/>
  <c r="G19" i="21"/>
  <c r="G20" i="21" s="1"/>
  <c r="R23" i="21"/>
  <c r="R24" i="21" s="1"/>
  <c r="R19" i="21"/>
  <c r="R20" i="21" s="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5" i="27" l="1"/>
  <c r="K65" i="27"/>
  <c r="R65" i="27"/>
  <c r="J65" i="27"/>
  <c r="D65" i="27"/>
  <c r="E65" i="27"/>
  <c r="L65" i="21"/>
  <c r="Q65" i="21"/>
  <c r="P65" i="21"/>
  <c r="C23" i="21"/>
  <c r="C24" i="21" s="1"/>
  <c r="R64" i="21"/>
  <c r="R65" i="21" s="1"/>
  <c r="Q64" i="27"/>
  <c r="Q65" i="27" s="1"/>
  <c r="O64" i="21"/>
  <c r="O65" i="21" s="1"/>
  <c r="I64" i="27"/>
  <c r="I65" i="27" s="1"/>
  <c r="C64" i="21"/>
  <c r="C65" i="21" s="1"/>
  <c r="C64" i="27"/>
  <c r="C65" i="27" s="1"/>
  <c r="N66" i="21"/>
  <c r="N65" i="21"/>
  <c r="P64" i="27"/>
  <c r="P65" i="27" s="1"/>
  <c r="G64" i="21"/>
  <c r="S64" i="21"/>
  <c r="E64" i="21"/>
  <c r="F64" i="21"/>
  <c r="J64" i="21"/>
  <c r="H64" i="21"/>
  <c r="H65" i="21" s="1"/>
  <c r="M64" i="27"/>
  <c r="H64" i="27"/>
  <c r="L64" i="27"/>
  <c r="M64" i="21"/>
  <c r="M65" i="21" s="1"/>
  <c r="I64" i="21"/>
  <c r="U64" i="27"/>
  <c r="U66" i="27" s="1"/>
  <c r="S66" i="27"/>
  <c r="B64" i="27"/>
  <c r="B64" i="21"/>
  <c r="O64" i="27"/>
  <c r="N64" i="27"/>
  <c r="Q66" i="21"/>
  <c r="P66" i="21"/>
  <c r="K66" i="27"/>
  <c r="R66" i="27"/>
  <c r="J66" i="27"/>
  <c r="G64" i="27"/>
  <c r="F64" i="27"/>
  <c r="T66" i="27"/>
  <c r="T66" i="21"/>
  <c r="L66" i="21"/>
  <c r="S64" i="1"/>
  <c r="D66" i="27"/>
  <c r="R64" i="1"/>
  <c r="R65" i="1" s="1"/>
  <c r="Q64" i="1"/>
  <c r="Q65" i="1" s="1"/>
  <c r="U64" i="1"/>
  <c r="P64" i="1"/>
  <c r="E66" i="27"/>
  <c r="Q66" i="27"/>
  <c r="I66" i="27"/>
  <c r="K66" i="21"/>
  <c r="D66" i="21"/>
  <c r="N64" i="1"/>
  <c r="N65" i="1" s="1"/>
  <c r="M64" i="1"/>
  <c r="T64" i="1"/>
  <c r="L64" i="1"/>
  <c r="J64" i="1"/>
  <c r="K64" i="1"/>
  <c r="O64" i="1"/>
  <c r="O65" i="1" s="1"/>
  <c r="C64" i="1"/>
  <c r="I64" i="1"/>
  <c r="H64" i="1"/>
  <c r="H65" i="1" s="1"/>
  <c r="G64" i="1"/>
  <c r="G65" i="1" s="1"/>
  <c r="F64" i="1"/>
  <c r="F65" i="1" s="1"/>
  <c r="E64" i="1"/>
  <c r="E65" i="1" s="1"/>
  <c r="D64" i="1"/>
  <c r="B64" i="1"/>
  <c r="D63" i="1"/>
  <c r="L63" i="1"/>
  <c r="F63" i="1"/>
  <c r="R63" i="1"/>
  <c r="J63" i="1"/>
  <c r="Q63" i="1"/>
  <c r="I63" i="1"/>
  <c r="C63" i="1"/>
  <c r="K63" i="1"/>
  <c r="P63" i="1"/>
  <c r="H63" i="1"/>
  <c r="T63" i="1"/>
  <c r="T66" i="1" s="1"/>
  <c r="S63" i="1"/>
  <c r="O63" i="1"/>
  <c r="G63" i="1"/>
  <c r="N63" i="1"/>
  <c r="E63" i="1"/>
  <c r="B63" i="1"/>
  <c r="U63" i="1"/>
  <c r="M63" i="1"/>
  <c r="C65" i="1" l="1"/>
  <c r="S65" i="1"/>
  <c r="I65" i="1"/>
  <c r="K65" i="1"/>
  <c r="J65" i="1"/>
  <c r="L65" i="1"/>
  <c r="D65" i="1"/>
  <c r="M65" i="1"/>
  <c r="P65" i="1"/>
  <c r="B65" i="1"/>
  <c r="R66" i="21"/>
  <c r="O66" i="21"/>
  <c r="H66" i="21"/>
  <c r="C66" i="27"/>
  <c r="C66" i="21"/>
  <c r="M66" i="21"/>
  <c r="S66" i="21"/>
  <c r="S65" i="21"/>
  <c r="Q66" i="1"/>
  <c r="P66" i="27"/>
  <c r="O66" i="27"/>
  <c r="O65" i="27"/>
  <c r="N66" i="27"/>
  <c r="N65" i="27"/>
  <c r="M66" i="27"/>
  <c r="M65" i="27"/>
  <c r="L66" i="27"/>
  <c r="L65" i="27"/>
  <c r="J66" i="21"/>
  <c r="J65" i="21"/>
  <c r="I66" i="21"/>
  <c r="I65" i="21"/>
  <c r="H66" i="27"/>
  <c r="H65" i="27"/>
  <c r="G66" i="27"/>
  <c r="G65" i="27"/>
  <c r="G66" i="21"/>
  <c r="G65" i="21"/>
  <c r="F66" i="27"/>
  <c r="F65" i="27"/>
  <c r="F66" i="21"/>
  <c r="F65" i="21"/>
  <c r="B66" i="21"/>
  <c r="B65" i="21"/>
  <c r="B66" i="27"/>
  <c r="B65" i="27"/>
  <c r="E66" i="21"/>
  <c r="E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<sst xmlns="http://schemas.openxmlformats.org/spreadsheetml/2006/main" count="714" uniqueCount="169">
  <si>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</si>
  <si>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</si>
  <si>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</si>
  <si>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</si>
  <si>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</si>
  <si>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</si>
  <si>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</si>
  <si>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</si>
  <si>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</si>
  <si>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</si>
  <si>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</si>
  <si>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</si>
  <si>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</si>
  <si>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</si>
  <si>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</si>
  <si>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</si>
  <si>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</si>
  <si>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</si>
  <si>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</si>
  <si>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</si>
  <si>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</si>
  <si>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</si>
  <si>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</si>
  <si>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</si>
  <si>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</si>
  <si>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</si>
  <si>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</si>
  <si>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</si>
  <si>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</si>
  <si>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</si>
  <si>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</si>
  <si>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</si>
  <si>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</si>
  <si>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</si>
  <si>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</si>
  <si>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</si>
  <si>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</si>
  <si>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</si>
  <si>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</si>
  <si>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</si>
  <si>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</si>
  <si>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</si>
  <si>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</si>
  <si>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</si>
  <si>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</si>
  <si>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</si>
  <si>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</si>
  <si>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</si>
  <si>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</si>
  <si>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</si>
  <si>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</si>
  <si>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</si>
  <si>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</si>
  <si>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</si>
  <si>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</si>
  <si>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</si>
  <si>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</si>
  <si>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</si>
  <si>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</si>
  <si>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</si>
  <si>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</si>
  <si>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</si>
  <si>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</si>
  <si>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</si>
  <si>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</si>
  <si>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</si>
  <si>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</si>
  <si>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</si>
  <si>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</si>
  <si>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</si>
  <si>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</si>
  <si>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</si>
  <si>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</si>
  <si>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</si>
  <si>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</si>
  <si>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</si>
  <si>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</si>
  <si>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</si>
  <si>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</si>
  <si>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</si>
  <si>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</si>
  <si>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</si>
  <si>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</si>
  <si>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</si>
  <si>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</si>
  <si>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</si>
  <si>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</si>
  <si>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</si>
  <si>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</si>
  <si>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</si>
  <si>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</si>
  <si>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</si>
  <si>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</si>
  <si>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</si>
  <si>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</si>
  <si>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</si>
  <si>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</si>
  <si>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</si>
  <si>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</si>
  <si>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</si>
  <si>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</si>
  <si>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</si>
  <si>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</si>
  <si>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</si>
  <si>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</si>
  <si>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</si>
  <si>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</si>
  <si>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</si>
  <si>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</si>
  <si>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</si>
  <si>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</si>
  <si>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</si>
  <si>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</si>
  <si>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</si>
  <si>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</si>
  <si>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</si>
  <si>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</si>
  <si>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</si>
  <si>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</si>
  <si>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</si>
  <si>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</si>
  <si>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</si>
  <si>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</si>
  <si>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</si>
  <si>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</si>
  <si>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</si>
  <si>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</si>
  <si>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</si>
  <si>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</si>
  <si>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</si>
  <si>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</si>
  <si>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</si>
  <si>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</si>
  <si>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</si>
  <si>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</si>
  <si>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</si>
  <si>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</si>
  <si>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</si>
  <si>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</si>
  <si>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</si>
  <si>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</si>
  <si>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</si>
  <si>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</si>
  <si>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</si>
  <si>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</si>
  <si>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</si>
  <si>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</si>
  <si>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</si>
  <si>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</si>
  <si>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</si>
  <si>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</si>
  <si>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</si>
  <si>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</si>
  <si>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</si>
  <si>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</si>
  <si>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</si>
  <si>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</si>
  <si>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</si>
  <si>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</si>
  <si>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</si>
  <si>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EPR/CB3791ZU</t>
  </si>
  <si>
    <t xml:space="preserve">Mr Evan Williams </t>
  </si>
  <si>
    <t>Bodwina, Gwalchmai, Holyhead, Anglesey, LL65 4RL</t>
  </si>
  <si>
    <t xml:space="preserve">Megan Tucker </t>
  </si>
  <si>
    <t>19 05 99</t>
  </si>
  <si>
    <t xml:space="preserve">Lagoon Leachate </t>
  </si>
  <si>
    <t>Tank</t>
  </si>
  <si>
    <t>Sweepings</t>
  </si>
  <si>
    <t>PAN-028759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</si>
</sst>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6">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3" fontId="5" fillId="3" borderId="3" xfId="0" applyNumberFormat="1" applyFont="1" applyFill="1" applyBorder="1" applyAlignment="1" applyProtection="1">
      <alignment horizontal="left" vertical="top"/>
      <protection locked="0"/>
    </xf>
    <xf numFmtId="3" fontId="5" fillId="3" borderId="3" xfId="0" applyNumberFormat="1"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17">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16" dataDxfId="114" headerRowBorderDxfId="115" tableBorderDxfId="113" totalsRowBorderDxfId="112">
  <autoFilter ref="AI1:AN26" xr:uid="{F8B5EC87-3095-445A-A980-2CFAA0A7B9A2}"/>
  <sortState xmlns:xlrd2="http://schemas.microsoft.com/office/spreadsheetml/2017/richdata2" ref="AI2:AL25">
    <sortCondition ref="AL1:AL25"/>
  </sortState>
  <tableColumns count="6">
    <tableColumn id="1" xr3:uid="{360F44E4-7249-415F-8D5E-41D249F9A162}" name="Crop" dataDxfId="111"/>
    <tableColumn id="2" xr3:uid="{55E07717-B4EC-4E8A-B9A9-34F3CF85E32D}" name="P Offtake" dataDxfId="110"/>
    <tableColumn id="3" xr3:uid="{7B25FA52-8104-4FE3-AED4-B53CBFDF89B2}" name="K Offtake" dataDxfId="109"/>
    <tableColumn id="4" xr3:uid="{0DBAE461-2D09-43C8-9342-3980D552AE4D}" name="Order" dataDxfId="108"/>
    <tableColumn id="5" xr3:uid="{52CACE7B-0CBA-46FC-9F24-02CBD6100239}" name="Lime pH requirement" dataDxfId="107"/>
    <tableColumn id="6" xr3:uid="{F1432630-9B16-4266-8147-CE754A715307}" name="Column1" dataDxfId="10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5" dataDxfId="103" headerRowBorderDxfId="104" tableBorderDxfId="102" totalsRowBorderDxfId="101">
  <autoFilter ref="AI1:AN26" xr:uid="{F8B5EC87-3095-445A-A980-2CFAA0A7B9A2}"/>
  <sortState xmlns:xlrd2="http://schemas.microsoft.com/office/spreadsheetml/2017/richdata2" ref="AI2:AL25">
    <sortCondition ref="AL1:AL25"/>
  </sortState>
  <tableColumns count="6">
    <tableColumn id="1" xr3:uid="{7E96A84B-948F-445F-BD6E-30CC8E6E6DD1}" name="Crop" dataDxfId="100"/>
    <tableColumn id="2" xr3:uid="{12657DDB-F680-47DE-ABB1-8675D5F91E41}" name="P Offtake" dataDxfId="99"/>
    <tableColumn id="3" xr3:uid="{DEB99109-D325-4F98-8A71-E70C03433437}" name="K Offtake" dataDxfId="98"/>
    <tableColumn id="4" xr3:uid="{E96A561F-7E7F-4FB3-97AA-0B35D8C8E93A}" name="Order" dataDxfId="97"/>
    <tableColumn id="5" xr3:uid="{181DD475-0A71-4C52-AF1A-8BFF46F5A827}" name="Lime pH requirement" dataDxfId="96"/>
    <tableColumn id="6" xr3:uid="{AC3FA7E8-D76B-43A3-B715-04446DFF63C6}" name="Column1" dataDxfId="9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06008BA1-A1E9-4286-B67A-352533C06A26}" name="Crop" dataDxfId="89"/>
    <tableColumn id="2" xr3:uid="{2AEB5EEB-C9D1-41DC-913E-953A33D1A4AF}" name="P Offtake" dataDxfId="88"/>
    <tableColumn id="3" xr3:uid="{8FA16A0B-1017-4CEE-862E-0A8CBD8EB3D3}" name="K Offtake" dataDxfId="87"/>
    <tableColumn id="4" xr3:uid="{E7A3B8CD-4036-47F4-B818-C3F22E80C749}" name="Order" dataDxfId="86"/>
    <tableColumn id="5" xr3:uid="{8F3EBD84-7904-4559-9B5C-63088B792C98}" name="Lime pH requirement" dataDxfId="85"/>
    <tableColumn id="6" xr3:uid="{A21DD95A-C955-4510-9114-E3F1CB645370}" name="Column1" dataDxfId="8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Z29" sqref="Z2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08" t="s">
        <v>41</v>
      </c>
      <c r="B1" s="108"/>
      <c r="C1" s="124" t="s">
        <v>168</v>
      </c>
      <c r="D1" s="125"/>
      <c r="E1" s="83" t="s">
        <v>45</v>
      </c>
      <c r="F1" s="86">
        <v>50</v>
      </c>
      <c r="G1" s="109" t="s">
        <v>43</v>
      </c>
      <c r="H1" s="110"/>
      <c r="I1" s="86">
        <v>7.4</v>
      </c>
      <c r="J1" s="108" t="s">
        <v>153</v>
      </c>
      <c r="K1" s="108"/>
      <c r="L1" s="86">
        <v>25</v>
      </c>
      <c r="AB1" s="14"/>
      <c r="AC1" s="14"/>
      <c r="AD1" s="23" t="s">
        <v>126</v>
      </c>
      <c r="AE1" s="14"/>
      <c r="AF1" s="14"/>
      <c r="AG1" s="14"/>
      <c r="AH1" s="14"/>
      <c r="AI1" s="33" t="s">
        <v>79</v>
      </c>
      <c r="AJ1" s="34" t="s">
        <v>94</v>
      </c>
      <c r="AK1" s="35" t="s">
        <v>95</v>
      </c>
      <c r="AL1" s="36" t="s">
        <v>125</v>
      </c>
      <c r="AM1" s="36" t="s">
        <v>131</v>
      </c>
      <c r="AN1" s="36" t="s">
        <v>111</v>
      </c>
    </row>
    <row r="2" spans="1:40" ht="13" x14ac:dyDescent="0.3">
      <c r="A2" s="108" t="s">
        <v>87</v>
      </c>
      <c r="B2" s="108"/>
      <c r="C2" s="122" t="s">
        <v>160</v>
      </c>
      <c r="D2" s="123"/>
      <c r="E2" s="83" t="s">
        <v>109</v>
      </c>
      <c r="F2" s="86" t="s">
        <v>164</v>
      </c>
      <c r="G2" s="127" t="s">
        <v>110</v>
      </c>
      <c r="H2" s="128"/>
      <c r="I2" s="86"/>
      <c r="J2" s="108" t="s">
        <v>158</v>
      </c>
      <c r="K2" s="108"/>
      <c r="L2" s="106">
        <v>2.2000000000000001E-3</v>
      </c>
      <c r="AB2" s="23" t="s">
        <v>56</v>
      </c>
      <c r="AC2" s="14"/>
      <c r="AD2" s="23" t="s">
        <v>70</v>
      </c>
      <c r="AE2" s="14"/>
      <c r="AF2" s="14"/>
      <c r="AG2" s="37" t="s">
        <v>76</v>
      </c>
      <c r="AH2" s="14"/>
      <c r="AI2" s="38" t="s">
        <v>126</v>
      </c>
      <c r="AJ2" s="39">
        <v>0</v>
      </c>
      <c r="AK2" s="40">
        <v>0</v>
      </c>
      <c r="AL2" s="7">
        <v>0</v>
      </c>
      <c r="AM2" s="9">
        <v>0</v>
      </c>
      <c r="AN2" s="9">
        <v>0</v>
      </c>
    </row>
    <row r="3" spans="1:40" ht="13" x14ac:dyDescent="0.25">
      <c r="A3" s="109" t="s">
        <v>42</v>
      </c>
      <c r="B3" s="110"/>
      <c r="C3" s="122" t="s">
        <v>161</v>
      </c>
      <c r="D3" s="123"/>
      <c r="E3" s="83" t="s">
        <v>108</v>
      </c>
      <c r="F3" s="24" t="s">
        <v>78</v>
      </c>
      <c r="G3" s="108" t="s">
        <v>159</v>
      </c>
      <c r="H3" s="108"/>
      <c r="I3" s="86"/>
      <c r="J3" s="109" t="s">
        <v>154</v>
      </c>
      <c r="K3" s="110"/>
      <c r="L3" s="86">
        <f>(L1/(L2*10000))*100</f>
        <v>113.63636363636364</v>
      </c>
      <c r="AB3" s="23" t="s">
        <v>57</v>
      </c>
      <c r="AC3" s="14"/>
      <c r="AD3" s="23" t="s">
        <v>71</v>
      </c>
      <c r="AE3" s="14"/>
      <c r="AF3" s="14"/>
      <c r="AG3" s="37" t="s">
        <v>77</v>
      </c>
      <c r="AH3" s="14"/>
      <c r="AI3" s="41" t="s">
        <v>113</v>
      </c>
      <c r="AJ3" s="42">
        <v>1.7</v>
      </c>
      <c r="AK3" s="43">
        <v>6</v>
      </c>
      <c r="AL3" s="44">
        <v>1</v>
      </c>
      <c r="AM3" s="9">
        <v>6.2</v>
      </c>
      <c r="AN3" s="9" t="s">
        <v>112</v>
      </c>
    </row>
    <row r="4" spans="1:40" ht="13" x14ac:dyDescent="0.25">
      <c r="A4" s="108" t="s">
        <v>0</v>
      </c>
      <c r="B4" s="108"/>
      <c r="C4" s="124" t="s">
        <v>162</v>
      </c>
      <c r="D4" s="125"/>
      <c r="E4" s="84" t="s">
        <v>1</v>
      </c>
      <c r="F4" s="85" t="s">
        <v>165</v>
      </c>
      <c r="G4" s="108"/>
      <c r="H4" s="108"/>
      <c r="I4" s="86"/>
      <c r="J4" s="109"/>
      <c r="K4" s="110"/>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08" t="s">
        <v>47</v>
      </c>
      <c r="B5" s="108"/>
      <c r="C5" s="126" t="s">
        <v>163</v>
      </c>
      <c r="D5" s="126"/>
      <c r="E5" s="84"/>
      <c r="F5" s="85"/>
      <c r="G5" s="108"/>
      <c r="H5" s="108"/>
      <c r="I5" s="86"/>
      <c r="J5" s="109"/>
      <c r="K5" s="110"/>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4" t="s">
        <v>63</v>
      </c>
      <c r="B7" s="114"/>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08" t="s">
        <v>2</v>
      </c>
      <c r="B8" s="108"/>
      <c r="C8" s="12">
        <v>1</v>
      </c>
      <c r="D8" s="12">
        <v>2</v>
      </c>
      <c r="E8" s="12">
        <v>3</v>
      </c>
      <c r="F8" s="12">
        <v>4</v>
      </c>
      <c r="G8" s="12">
        <v>5</v>
      </c>
      <c r="H8" s="12">
        <v>6</v>
      </c>
      <c r="I8" s="12">
        <v>7</v>
      </c>
      <c r="J8" s="12">
        <v>8</v>
      </c>
      <c r="K8" s="12">
        <v>9</v>
      </c>
      <c r="L8" s="12">
        <v>10</v>
      </c>
      <c r="M8" s="12">
        <v>11</v>
      </c>
      <c r="N8" s="12">
        <v>12</v>
      </c>
      <c r="O8" s="12">
        <v>13</v>
      </c>
      <c r="P8" s="12">
        <v>14</v>
      </c>
      <c r="Q8" s="12">
        <v>15</v>
      </c>
      <c r="R8" s="12">
        <v>16</v>
      </c>
      <c r="S8" s="12">
        <v>17</v>
      </c>
      <c r="T8" s="12">
        <v>18</v>
      </c>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08" t="s">
        <v>3</v>
      </c>
      <c r="B9" s="108"/>
      <c r="C9" s="12"/>
      <c r="D9" s="12"/>
      <c r="E9" s="12"/>
      <c r="F9" s="12"/>
      <c r="G9" s="12"/>
      <c r="H9" s="12"/>
      <c r="I9" s="12"/>
      <c r="J9" s="12"/>
      <c r="K9" s="12"/>
      <c r="L9" s="12"/>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08" t="s">
        <v>4</v>
      </c>
      <c r="B10" s="108"/>
      <c r="C10" s="12">
        <v>5.7</v>
      </c>
      <c r="D10" s="12">
        <v>5.6</v>
      </c>
      <c r="E10" s="12">
        <v>6.1</v>
      </c>
      <c r="F10" s="12">
        <v>5.8</v>
      </c>
      <c r="G10" s="12">
        <v>5.4</v>
      </c>
      <c r="H10" s="12">
        <v>5.3</v>
      </c>
      <c r="I10" s="12">
        <v>5.4</v>
      </c>
      <c r="J10" s="12">
        <v>5.5</v>
      </c>
      <c r="K10" s="12">
        <v>5.5</v>
      </c>
      <c r="L10" s="12">
        <v>5.3</v>
      </c>
      <c r="M10" s="12">
        <v>5.7</v>
      </c>
      <c r="N10" s="12">
        <v>5.6</v>
      </c>
      <c r="O10" s="12">
        <v>5.4</v>
      </c>
      <c r="P10" s="12">
        <v>5.2</v>
      </c>
      <c r="Q10" s="12">
        <v>5.5</v>
      </c>
      <c r="R10" s="12">
        <v>5.5</v>
      </c>
      <c r="S10" s="12">
        <v>5.5</v>
      </c>
      <c r="T10" s="12">
        <v>5.2</v>
      </c>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08" t="s">
        <v>5</v>
      </c>
      <c r="B11" s="108"/>
      <c r="C11" s="12">
        <v>2</v>
      </c>
      <c r="D11" s="12">
        <v>2</v>
      </c>
      <c r="E11" s="12">
        <v>1</v>
      </c>
      <c r="F11" s="12">
        <v>2</v>
      </c>
      <c r="G11" s="12">
        <v>2</v>
      </c>
      <c r="H11" s="12">
        <v>3</v>
      </c>
      <c r="I11" s="12">
        <v>3</v>
      </c>
      <c r="J11" s="12">
        <v>1</v>
      </c>
      <c r="K11" s="12">
        <v>0</v>
      </c>
      <c r="L11" s="12">
        <v>1</v>
      </c>
      <c r="M11" s="12">
        <v>0</v>
      </c>
      <c r="N11" s="12">
        <v>0</v>
      </c>
      <c r="O11" s="12">
        <v>0</v>
      </c>
      <c r="P11" s="12">
        <v>1</v>
      </c>
      <c r="Q11" s="12">
        <v>2</v>
      </c>
      <c r="R11" s="12">
        <v>2</v>
      </c>
      <c r="S11" s="12">
        <v>2</v>
      </c>
      <c r="T11" s="12">
        <v>2</v>
      </c>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08" t="s">
        <v>6</v>
      </c>
      <c r="B12" s="108"/>
      <c r="C12" s="12">
        <v>1</v>
      </c>
      <c r="D12" s="12">
        <v>1</v>
      </c>
      <c r="E12" s="12">
        <v>0</v>
      </c>
      <c r="F12" s="12">
        <v>1</v>
      </c>
      <c r="G12" s="12">
        <v>2</v>
      </c>
      <c r="H12" s="12">
        <v>3</v>
      </c>
      <c r="I12" s="12">
        <v>2</v>
      </c>
      <c r="J12" s="12">
        <v>1</v>
      </c>
      <c r="K12" s="12">
        <v>1</v>
      </c>
      <c r="L12" s="12">
        <v>1</v>
      </c>
      <c r="M12" s="12">
        <v>2</v>
      </c>
      <c r="N12" s="12">
        <v>2</v>
      </c>
      <c r="O12" s="12">
        <v>1</v>
      </c>
      <c r="P12" s="12">
        <v>1</v>
      </c>
      <c r="Q12" s="12">
        <v>1</v>
      </c>
      <c r="R12" s="12">
        <v>1</v>
      </c>
      <c r="S12" s="12">
        <v>1</v>
      </c>
      <c r="T12" s="12">
        <v>1</v>
      </c>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08" t="s">
        <v>7</v>
      </c>
      <c r="B13" s="108"/>
      <c r="C13" s="12">
        <v>3</v>
      </c>
      <c r="D13" s="12">
        <v>2</v>
      </c>
      <c r="E13" s="12">
        <v>4</v>
      </c>
      <c r="F13" s="12">
        <v>3</v>
      </c>
      <c r="G13" s="12">
        <v>3</v>
      </c>
      <c r="H13" s="12">
        <v>3</v>
      </c>
      <c r="I13" s="12">
        <v>3</v>
      </c>
      <c r="J13" s="12">
        <v>2</v>
      </c>
      <c r="K13" s="12">
        <v>3</v>
      </c>
      <c r="L13" s="12">
        <v>2</v>
      </c>
      <c r="M13" s="12">
        <v>2</v>
      </c>
      <c r="N13" s="12">
        <v>2</v>
      </c>
      <c r="O13" s="12">
        <v>2</v>
      </c>
      <c r="P13" s="12">
        <v>2</v>
      </c>
      <c r="Q13" s="12">
        <v>2</v>
      </c>
      <c r="R13" s="12">
        <v>2</v>
      </c>
      <c r="S13" s="12">
        <v>4</v>
      </c>
      <c r="T13" s="12">
        <v>2</v>
      </c>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20" t="s">
        <v>8</v>
      </c>
      <c r="B14" s="120"/>
      <c r="C14" s="89" t="s">
        <v>113</v>
      </c>
      <c r="D14" s="89" t="s">
        <v>113</v>
      </c>
      <c r="E14" s="89" t="s">
        <v>113</v>
      </c>
      <c r="F14" s="89" t="s">
        <v>113</v>
      </c>
      <c r="G14" s="89" t="s">
        <v>113</v>
      </c>
      <c r="H14" s="89" t="s">
        <v>113</v>
      </c>
      <c r="I14" s="89" t="s">
        <v>113</v>
      </c>
      <c r="J14" s="89" t="s">
        <v>113</v>
      </c>
      <c r="K14" s="89" t="s">
        <v>113</v>
      </c>
      <c r="L14" s="89" t="s">
        <v>113</v>
      </c>
      <c r="M14" s="89" t="s">
        <v>113</v>
      </c>
      <c r="N14" s="89" t="s">
        <v>113</v>
      </c>
      <c r="O14" s="89" t="s">
        <v>113</v>
      </c>
      <c r="P14" s="89" t="s">
        <v>113</v>
      </c>
      <c r="Q14" s="89" t="s">
        <v>113</v>
      </c>
      <c r="R14" s="89" t="s">
        <v>113</v>
      </c>
      <c r="S14" s="89" t="s">
        <v>113</v>
      </c>
      <c r="T14" s="89" t="s">
        <v>113</v>
      </c>
      <c r="U14" s="89"/>
      <c r="V14" s="89"/>
      <c r="AD14" s="23" t="s">
        <v>138</v>
      </c>
      <c r="AE14" s="23">
        <v>6</v>
      </c>
      <c r="AI14" s="46" t="s">
        <v>119</v>
      </c>
      <c r="AJ14" s="47">
        <v>0.8</v>
      </c>
      <c r="AK14" s="48">
        <v>1.7</v>
      </c>
      <c r="AL14" s="9">
        <v>12</v>
      </c>
      <c r="AM14" s="9">
        <v>6.7</v>
      </c>
      <c r="AN14" s="9" t="s">
        <v>135</v>
      </c>
    </row>
    <row r="15" spans="1:40" ht="13" x14ac:dyDescent="0.25">
      <c r="A15" s="119" t="s">
        <v>9</v>
      </c>
      <c r="B15" s="119"/>
      <c r="C15" s="12">
        <v>47</v>
      </c>
      <c r="D15" s="12">
        <v>47</v>
      </c>
      <c r="E15" s="12">
        <v>47</v>
      </c>
      <c r="F15" s="12">
        <v>47</v>
      </c>
      <c r="G15" s="12">
        <v>47</v>
      </c>
      <c r="H15" s="12">
        <v>47</v>
      </c>
      <c r="I15" s="12">
        <v>47</v>
      </c>
      <c r="J15" s="12">
        <v>47</v>
      </c>
      <c r="K15" s="12">
        <v>47</v>
      </c>
      <c r="L15" s="12">
        <v>47</v>
      </c>
      <c r="M15" s="12">
        <v>47</v>
      </c>
      <c r="N15" s="12">
        <v>47</v>
      </c>
      <c r="O15" s="12">
        <v>47</v>
      </c>
      <c r="P15" s="12">
        <v>47</v>
      </c>
      <c r="Q15" s="12">
        <v>47</v>
      </c>
      <c r="R15" s="12">
        <v>47</v>
      </c>
      <c r="S15" s="12">
        <v>47</v>
      </c>
      <c r="T15" s="12">
        <v>47</v>
      </c>
      <c r="U15" s="12"/>
      <c r="V15" s="12"/>
      <c r="AD15" s="23" t="s">
        <v>144</v>
      </c>
      <c r="AE15" s="23">
        <v>7</v>
      </c>
      <c r="AI15" s="46" t="s">
        <v>101</v>
      </c>
      <c r="AJ15" s="54">
        <v>1.8</v>
      </c>
      <c r="AK15" s="48">
        <v>5.4</v>
      </c>
      <c r="AL15" s="9">
        <v>13</v>
      </c>
      <c r="AM15" s="9">
        <v>6.7</v>
      </c>
      <c r="AN15" s="9" t="s">
        <v>135</v>
      </c>
    </row>
    <row r="16" spans="1:40" ht="13.5" thickBot="1" x14ac:dyDescent="0.3">
      <c r="A16" s="121" t="s">
        <v>44</v>
      </c>
      <c r="B16" s="121"/>
      <c r="C16" s="90" t="s">
        <v>72</v>
      </c>
      <c r="D16" s="90" t="s">
        <v>72</v>
      </c>
      <c r="E16" s="90" t="s">
        <v>72</v>
      </c>
      <c r="F16" s="90" t="s">
        <v>72</v>
      </c>
      <c r="G16" s="90" t="s">
        <v>72</v>
      </c>
      <c r="H16" s="90" t="s">
        <v>72</v>
      </c>
      <c r="I16" s="90" t="s">
        <v>72</v>
      </c>
      <c r="J16" s="90" t="s">
        <v>72</v>
      </c>
      <c r="K16" s="90" t="s">
        <v>72</v>
      </c>
      <c r="L16" s="90" t="s">
        <v>72</v>
      </c>
      <c r="M16" s="90" t="s">
        <v>72</v>
      </c>
      <c r="N16" s="90" t="s">
        <v>72</v>
      </c>
      <c r="O16" s="90" t="s">
        <v>72</v>
      </c>
      <c r="P16" s="90" t="s">
        <v>72</v>
      </c>
      <c r="Q16" s="90" t="s">
        <v>72</v>
      </c>
      <c r="R16" s="90" t="s">
        <v>72</v>
      </c>
      <c r="S16" s="90" t="s">
        <v>72</v>
      </c>
      <c r="T16" s="90" t="s">
        <v>72</v>
      </c>
      <c r="U16" s="90"/>
      <c r="V16" s="90"/>
      <c r="AD16" s="45" t="s">
        <v>145</v>
      </c>
      <c r="AE16" s="23">
        <v>8</v>
      </c>
      <c r="AI16" s="46" t="s">
        <v>118</v>
      </c>
      <c r="AJ16" s="47">
        <v>8</v>
      </c>
      <c r="AK16" s="48">
        <v>5.5</v>
      </c>
      <c r="AL16" s="7">
        <v>14</v>
      </c>
      <c r="AM16" s="9">
        <v>6.7</v>
      </c>
      <c r="AN16" s="9" t="s">
        <v>135</v>
      </c>
    </row>
    <row r="17" spans="1:40" ht="13" x14ac:dyDescent="0.25">
      <c r="A17" s="111" t="s">
        <v>69</v>
      </c>
      <c r="B17" s="112"/>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f t="shared" si="0"/>
        <v>79.899999999999991</v>
      </c>
      <c r="O17" s="21">
        <f t="shared" si="0"/>
        <v>79.899999999999991</v>
      </c>
      <c r="P17" s="21">
        <f t="shared" si="0"/>
        <v>79.899999999999991</v>
      </c>
      <c r="Q17" s="21">
        <f t="shared" si="0"/>
        <v>79.899999999999991</v>
      </c>
      <c r="R17" s="21">
        <f t="shared" si="0"/>
        <v>79.899999999999991</v>
      </c>
      <c r="S17" s="21">
        <f t="shared" si="0"/>
        <v>79.899999999999991</v>
      </c>
      <c r="T17" s="21">
        <f t="shared" si="0"/>
        <v>79.899999999999991</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3" t="s">
        <v>23</v>
      </c>
      <c r="B18" s="114"/>
      <c r="C18" s="13">
        <f>$D31</f>
        <v>2.2738175000000003</v>
      </c>
      <c r="D18" s="13">
        <f>$D32</f>
        <v>2.2738175000000003</v>
      </c>
      <c r="E18" s="13">
        <f>$D33</f>
        <v>2.2738175000000003</v>
      </c>
      <c r="F18" s="13">
        <f>$D34</f>
        <v>2.2738175000000003</v>
      </c>
      <c r="G18" s="13">
        <f>$D35</f>
        <v>2.2738175000000003</v>
      </c>
      <c r="H18" s="13">
        <f>$D36</f>
        <v>2.2738175000000003</v>
      </c>
      <c r="I18" s="13">
        <f>$D37</f>
        <v>2.2738175000000003</v>
      </c>
      <c r="J18" s="13">
        <f>$D38</f>
        <v>2.2738175000000003</v>
      </c>
      <c r="K18" s="13">
        <f>$D39</f>
        <v>2.2738175000000003</v>
      </c>
      <c r="L18" s="13">
        <f>$D40</f>
        <v>2.2738175000000003</v>
      </c>
      <c r="M18" s="13">
        <f>$D41</f>
        <v>2.2738175000000003</v>
      </c>
      <c r="N18" s="13">
        <f>$D42</f>
        <v>2.2738175000000003</v>
      </c>
      <c r="O18" s="13">
        <f>$D43</f>
        <v>2.2738175000000003</v>
      </c>
      <c r="P18" s="13">
        <f>$D44</f>
        <v>2.2738175000000003</v>
      </c>
      <c r="Q18" s="13">
        <f>$D45</f>
        <v>2.2738175000000003</v>
      </c>
      <c r="R18" s="13">
        <f>$D46</f>
        <v>2.2738175000000003</v>
      </c>
      <c r="S18" s="13">
        <f>$D47</f>
        <v>2.2738175000000003</v>
      </c>
      <c r="T18" s="13">
        <f>$D48</f>
        <v>2.2738175000000003</v>
      </c>
      <c r="U18" s="13">
        <f>$D49</f>
        <v>0</v>
      </c>
      <c r="V18" s="18">
        <f>$D50</f>
        <v>0</v>
      </c>
      <c r="AD18" s="45" t="s">
        <v>147</v>
      </c>
      <c r="AE18" s="23">
        <v>16</v>
      </c>
      <c r="AI18" s="41" t="s">
        <v>106</v>
      </c>
      <c r="AJ18" s="42">
        <v>5.9</v>
      </c>
      <c r="AK18" s="43">
        <v>18</v>
      </c>
      <c r="AL18" s="44">
        <v>16</v>
      </c>
      <c r="AM18" s="9">
        <v>6.2</v>
      </c>
      <c r="AN18" s="9" t="s">
        <v>112</v>
      </c>
    </row>
    <row r="19" spans="1:40" ht="13" x14ac:dyDescent="0.25">
      <c r="A19" s="113" t="s">
        <v>90</v>
      </c>
      <c r="B19" s="114"/>
      <c r="C19" s="13">
        <f>C18-C17</f>
        <v>-77.626182499999985</v>
      </c>
      <c r="D19" s="13">
        <f t="shared" ref="D19:V19" si="1">D18-D17</f>
        <v>-77.626182499999985</v>
      </c>
      <c r="E19" s="13">
        <f t="shared" si="1"/>
        <v>-77.626182499999985</v>
      </c>
      <c r="F19" s="13">
        <f t="shared" si="1"/>
        <v>-77.626182499999985</v>
      </c>
      <c r="G19" s="13">
        <f t="shared" si="1"/>
        <v>-77.626182499999985</v>
      </c>
      <c r="H19" s="13">
        <f t="shared" si="1"/>
        <v>-77.626182499999985</v>
      </c>
      <c r="I19" s="13">
        <f t="shared" si="1"/>
        <v>-77.626182499999985</v>
      </c>
      <c r="J19" s="13">
        <f t="shared" si="1"/>
        <v>-77.626182499999985</v>
      </c>
      <c r="K19" s="13">
        <f t="shared" si="1"/>
        <v>-77.626182499999985</v>
      </c>
      <c r="L19" s="13">
        <f t="shared" si="1"/>
        <v>-77.626182499999985</v>
      </c>
      <c r="M19" s="13">
        <f t="shared" si="1"/>
        <v>-77.626182499999985</v>
      </c>
      <c r="N19" s="13">
        <f t="shared" si="1"/>
        <v>-77.626182499999985</v>
      </c>
      <c r="O19" s="13">
        <f t="shared" si="1"/>
        <v>-77.626182499999985</v>
      </c>
      <c r="P19" s="13">
        <f t="shared" si="1"/>
        <v>-77.626182499999985</v>
      </c>
      <c r="Q19" s="13">
        <f t="shared" si="1"/>
        <v>-77.626182499999985</v>
      </c>
      <c r="R19" s="13">
        <f t="shared" si="1"/>
        <v>-77.626182499999985</v>
      </c>
      <c r="S19" s="13">
        <f t="shared" si="1"/>
        <v>-77.626182499999985</v>
      </c>
      <c r="T19" s="13">
        <f t="shared" si="1"/>
        <v>-77.626182499999985</v>
      </c>
      <c r="U19" s="13" t="e">
        <f t="shared" si="1"/>
        <v>#N/A</v>
      </c>
      <c r="V19" s="18" t="e">
        <f t="shared" si="1"/>
        <v>#N/A</v>
      </c>
      <c r="AI19" s="41" t="s">
        <v>107</v>
      </c>
      <c r="AJ19" s="42">
        <v>3.2</v>
      </c>
      <c r="AK19" s="43">
        <v>10.5</v>
      </c>
      <c r="AL19" s="44">
        <v>17</v>
      </c>
      <c r="AM19" s="9">
        <v>6.2</v>
      </c>
      <c r="AN19" s="9" t="s">
        <v>112</v>
      </c>
    </row>
    <row r="20" spans="1:40" ht="13.5" thickBot="1" x14ac:dyDescent="0.3">
      <c r="A20" s="115" t="s">
        <v>91</v>
      </c>
      <c r="B20" s="116"/>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11" t="s">
        <v>88</v>
      </c>
      <c r="B21" s="112"/>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f t="shared" si="2"/>
        <v>282</v>
      </c>
      <c r="O21" s="21">
        <f t="shared" si="2"/>
        <v>282</v>
      </c>
      <c r="P21" s="21">
        <f t="shared" si="2"/>
        <v>282</v>
      </c>
      <c r="Q21" s="21">
        <f t="shared" si="2"/>
        <v>282</v>
      </c>
      <c r="R21" s="21">
        <f t="shared" si="2"/>
        <v>282</v>
      </c>
      <c r="S21" s="21">
        <f t="shared" si="2"/>
        <v>282</v>
      </c>
      <c r="T21" s="21">
        <f t="shared" si="2"/>
        <v>282</v>
      </c>
      <c r="U21" s="21" t="e">
        <f t="shared" si="2"/>
        <v>#N/A</v>
      </c>
      <c r="V21" s="21" t="e">
        <f t="shared" si="2"/>
        <v>#N/A</v>
      </c>
      <c r="AI21" s="55" t="s">
        <v>100</v>
      </c>
      <c r="AJ21" s="58">
        <v>11</v>
      </c>
      <c r="AK21" s="57">
        <v>12</v>
      </c>
      <c r="AL21" s="22">
        <v>19</v>
      </c>
      <c r="AM21" s="9">
        <v>6.7</v>
      </c>
      <c r="AN21" s="9" t="s">
        <v>135</v>
      </c>
    </row>
    <row r="22" spans="1:40" ht="13" x14ac:dyDescent="0.25">
      <c r="A22" s="113" t="s">
        <v>89</v>
      </c>
      <c r="B22" s="114"/>
      <c r="C22" s="13">
        <f>$E31</f>
        <v>131.345</v>
      </c>
      <c r="D22" s="13">
        <f>$E32</f>
        <v>131.345</v>
      </c>
      <c r="E22" s="13">
        <f>$E33</f>
        <v>131.345</v>
      </c>
      <c r="F22" s="13">
        <f>$E34</f>
        <v>131.345</v>
      </c>
      <c r="G22" s="13">
        <f>$E35</f>
        <v>131.345</v>
      </c>
      <c r="H22" s="13">
        <f>$E36</f>
        <v>131.345</v>
      </c>
      <c r="I22" s="13">
        <f>$E37</f>
        <v>131.345</v>
      </c>
      <c r="J22" s="13">
        <f>$E38</f>
        <v>131.345</v>
      </c>
      <c r="K22" s="13">
        <f>$E39</f>
        <v>131.345</v>
      </c>
      <c r="L22" s="13">
        <f>$E40</f>
        <v>131.345</v>
      </c>
      <c r="M22" s="13">
        <f>$E41</f>
        <v>131.345</v>
      </c>
      <c r="N22" s="13">
        <f>$E42</f>
        <v>131.345</v>
      </c>
      <c r="O22" s="13">
        <f>$E43</f>
        <v>131.345</v>
      </c>
      <c r="P22" s="13">
        <f>$E44</f>
        <v>131.345</v>
      </c>
      <c r="Q22" s="13">
        <f>$E45</f>
        <v>131.345</v>
      </c>
      <c r="R22" s="13">
        <f>$E46</f>
        <v>131.345</v>
      </c>
      <c r="S22" s="13">
        <f>$E47</f>
        <v>131.345</v>
      </c>
      <c r="T22" s="13">
        <f>$E48</f>
        <v>131.345</v>
      </c>
      <c r="U22" s="13">
        <f>$E49</f>
        <v>0</v>
      </c>
      <c r="V22" s="13">
        <f>$E50</f>
        <v>0</v>
      </c>
      <c r="AI22" s="55" t="s">
        <v>102</v>
      </c>
      <c r="AJ22" s="56">
        <v>1.2</v>
      </c>
      <c r="AK22" s="57">
        <v>5</v>
      </c>
      <c r="AL22" s="22">
        <v>20</v>
      </c>
      <c r="AM22" s="9">
        <v>6.7</v>
      </c>
      <c r="AN22" s="9" t="s">
        <v>135</v>
      </c>
    </row>
    <row r="23" spans="1:40" ht="13" x14ac:dyDescent="0.25">
      <c r="A23" s="113" t="s">
        <v>92</v>
      </c>
      <c r="B23" s="114"/>
      <c r="C23" s="13">
        <f>C22-C21</f>
        <v>-150.655</v>
      </c>
      <c r="D23" s="13">
        <f t="shared" ref="D23:V23" si="3">D22-D21</f>
        <v>-150.655</v>
      </c>
      <c r="E23" s="13">
        <f t="shared" si="3"/>
        <v>-150.655</v>
      </c>
      <c r="F23" s="13">
        <f t="shared" si="3"/>
        <v>-150.655</v>
      </c>
      <c r="G23" s="13">
        <f t="shared" si="3"/>
        <v>-150.655</v>
      </c>
      <c r="H23" s="13">
        <f t="shared" si="3"/>
        <v>-150.655</v>
      </c>
      <c r="I23" s="13">
        <f t="shared" si="3"/>
        <v>-150.655</v>
      </c>
      <c r="J23" s="13">
        <f t="shared" si="3"/>
        <v>-150.655</v>
      </c>
      <c r="K23" s="13">
        <f t="shared" si="3"/>
        <v>-150.655</v>
      </c>
      <c r="L23" s="13">
        <f t="shared" si="3"/>
        <v>-150.655</v>
      </c>
      <c r="M23" s="13">
        <f t="shared" si="3"/>
        <v>-150.655</v>
      </c>
      <c r="N23" s="13">
        <f t="shared" si="3"/>
        <v>-150.655</v>
      </c>
      <c r="O23" s="13">
        <f t="shared" si="3"/>
        <v>-150.655</v>
      </c>
      <c r="P23" s="13">
        <f t="shared" si="3"/>
        <v>-150.655</v>
      </c>
      <c r="Q23" s="13">
        <f t="shared" si="3"/>
        <v>-150.655</v>
      </c>
      <c r="R23" s="13">
        <f t="shared" si="3"/>
        <v>-150.655</v>
      </c>
      <c r="S23" s="13">
        <f t="shared" si="3"/>
        <v>-150.655</v>
      </c>
      <c r="T23" s="13">
        <f t="shared" si="3"/>
        <v>-150.655</v>
      </c>
      <c r="U23" s="13" t="e">
        <f t="shared" si="3"/>
        <v>#N/A</v>
      </c>
      <c r="V23" s="13" t="e">
        <f t="shared" si="3"/>
        <v>#N/A</v>
      </c>
      <c r="AI23" s="55" t="s">
        <v>98</v>
      </c>
      <c r="AJ23" s="58">
        <v>9</v>
      </c>
      <c r="AK23" s="57">
        <v>10</v>
      </c>
      <c r="AL23" s="22">
        <v>21</v>
      </c>
      <c r="AM23" s="9">
        <v>6.7</v>
      </c>
      <c r="AN23" s="9" t="s">
        <v>135</v>
      </c>
    </row>
    <row r="24" spans="1:40" ht="13.5" thickBot="1" x14ac:dyDescent="0.3">
      <c r="A24" s="115" t="s">
        <v>93</v>
      </c>
      <c r="B24" s="116"/>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c r="R27" s="96" t="s">
        <v>54</v>
      </c>
      <c r="S27" s="96" t="s">
        <v>54</v>
      </c>
      <c r="T27" s="96"/>
      <c r="U27" s="96"/>
    </row>
    <row r="28" spans="1:40" x14ac:dyDescent="0.35">
      <c r="A28" s="97"/>
      <c r="B28" s="17"/>
      <c r="C28" s="107">
        <v>2.2000000000000001E-3</v>
      </c>
      <c r="D28" s="12">
        <v>3.97</v>
      </c>
      <c r="E28" s="12">
        <v>436</v>
      </c>
      <c r="F28" s="12">
        <v>15.9</v>
      </c>
      <c r="G28" s="12">
        <v>2.9700000000000001E-2</v>
      </c>
      <c r="H28" s="12">
        <v>0.77</v>
      </c>
      <c r="I28" s="12">
        <v>1.2E-2</v>
      </c>
      <c r="J28" s="12">
        <v>1.6000000000000001E-4</v>
      </c>
      <c r="K28" s="16">
        <v>5.0000000000000002E-5</v>
      </c>
      <c r="L28" s="12">
        <v>1.5299999999999999E-2</v>
      </c>
      <c r="M28" s="12">
        <v>1.0500000000000001E-2</v>
      </c>
      <c r="N28" s="12">
        <v>0.34</v>
      </c>
      <c r="O28" s="12">
        <v>4.0000000000000001E-3</v>
      </c>
      <c r="P28" s="12">
        <v>96.9</v>
      </c>
      <c r="Q28" s="12"/>
      <c r="R28" s="12">
        <v>1.1000000000000001E-3</v>
      </c>
      <c r="S28" s="12">
        <v>2.24E-2</v>
      </c>
      <c r="T28" s="12"/>
      <c r="U28" s="12"/>
    </row>
    <row r="29" spans="1:40" s="7" customFormat="1" ht="28" x14ac:dyDescent="0.35">
      <c r="A29" s="11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5.5000000000000009</v>
      </c>
      <c r="D31" s="68">
        <f>(IF(D$27="%w/w SAR",((D$28*10)*$B31),IF(D$27="%w/w DM",(((D$28*10)*($B$28/100))*$B31),IF(D$27="kg/t SAR",(D$28*$B31),IF(D$27="kg/t DM",((D$28*($B$28/100))*$B31),IF(D$27="mg/kg SAR",((D$28*0.001)*$B31),IF(D$27="mg/kg DM",(((D$28*0.001)*($B$28/100))*$B31),"0")))))))*2.291</f>
        <v>2.2738175000000003</v>
      </c>
      <c r="E31" s="68">
        <f>(IF(E$27="%w/w SAR",((E$28*10)*$B31),IF(E$27="%w/w DM",(((E$28*10)*($B$28/100))*$B31),IF(E$27="kg/t SAR",(E$28*$B31),IF(E$27="kg/t DM",((E$28*($B$28/100))*$B31),IF(E$27="mg/kg SAR",((E$28*0.001)*$B31),IF(E$27="mg/kg DM",(((E$28*0.001)*($B$28/100))*$B31),"0")))))))*1.205</f>
        <v>131.345</v>
      </c>
      <c r="F31" s="68">
        <f>(IF(F$27="%w/w SAR",((F$28*10)*$B31),IF(F$27="%w/w DM",(((F$28*10)*($B$28/100))*$B31),IF(F$27="kg/t SAR",(F$28*$B31),IF(F$27="kg/t DM",((F$28*($B$28/100))*$B31),IF(F$27="mg/kg SAR",((F$28*0.001)*$B31),IF(F$27="mg/kg DM",(((F$28*0.001)*($B$28/100))*$B31),"0")))))))*1.658</f>
        <v>6.5905499999999995</v>
      </c>
      <c r="G31" s="68">
        <f t="shared" ref="G31:P31" si="5">IF(G$27="%w/w SAR",((G$28*10)*$B31),IF(G$27="%w/w DM",(((G$28*10)*($B$28/100))*$B31),IF(G$27="kg/t SAR",(G$28*$B31),IF(G$27="kg/t DM",((G$28*($B$28/100))*$B31),IF(G$27="mg/kg SAR",((G$28*0.001)*$B31),IF(G$27="mg/kg DM",(((G$28*0.001)*($B$28/100))*$B31),0))))))</f>
        <v>7.4250000000000002E-3</v>
      </c>
      <c r="H31" s="68">
        <f t="shared" si="5"/>
        <v>0.1925</v>
      </c>
      <c r="I31" s="68">
        <f t="shared" si="5"/>
        <v>3.0000000000000001E-3</v>
      </c>
      <c r="J31" s="68">
        <f t="shared" si="5"/>
        <v>4.0000000000000003E-5</v>
      </c>
      <c r="K31" s="68">
        <f t="shared" si="5"/>
        <v>1.2500000000000001E-5</v>
      </c>
      <c r="L31" s="68">
        <f t="shared" si="5"/>
        <v>3.8249999999999998E-3</v>
      </c>
      <c r="M31" s="68">
        <f t="shared" si="5"/>
        <v>2.6250000000000002E-3</v>
      </c>
      <c r="N31" s="68">
        <f t="shared" si="5"/>
        <v>8.5000000000000006E-2</v>
      </c>
      <c r="O31" s="68">
        <f t="shared" si="5"/>
        <v>1E-3</v>
      </c>
      <c r="P31" s="68">
        <f t="shared" si="5"/>
        <v>24.225000000000005</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2.7500000000000002E-4</v>
      </c>
      <c r="S31" s="68">
        <f>IF(S$27="%w/w SAR",((S$28*10)*$B31),IF(S$27="%w/w DM",(((S$28*10)*($B$28/100))*$B31),IF(S$27="kg/t SAR",(S$28*$B31),IF(S$27="kg/t DM",((S$28*($B$28/100))*$B31),IF(S$27="mg/kg SAR",((S$28*0.001)*$B31),IF(S$27="mg/kg DM",(((S$28*0.001)*($B$28/100))*$B31),0))))))</f>
        <v>5.5999999999999999E-3</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5.5000000000000009</v>
      </c>
      <c r="D32" s="68">
        <f t="shared" ref="D32:D50" si="7">(IF(D$27="%w/w SAR",((D$28*10)*$B32),IF(D$27="%w/w DM",(((D$28*10)*($B$28/100))*$B32),IF(D$27="kg/t SAR",(D$28*$B32),IF(D$27="kg/t DM",((D$28*($B$28/100))*$B32),IF(D$27="mg/kg SAR",((D$28*0.001)*$B32),IF(D$27="mg/kg DM",(((D$28*0.001)*($B$28/100))*$B32),"0")))))))*2.291</f>
        <v>2.2738175000000003</v>
      </c>
      <c r="E32" s="68">
        <f t="shared" ref="E32:E50" si="8">(IF(E$27="%w/w SAR",((E$28*10)*$B32),IF(E$27="%w/w DM",(((E$28*10)*($B$28/100))*$B32),IF(E$27="kg/t SAR",(E$28*$B32),IF(E$27="kg/t DM",((E$28*($B$28/100))*$B32),IF(E$27="mg/kg SAR",((E$28*0.001)*$B32),IF(E$27="mg/kg DM",(((E$28*0.001)*($B$28/100))*$B32),"0")))))))*1.205</f>
        <v>131.345</v>
      </c>
      <c r="F32" s="68">
        <f t="shared" ref="F32:F50" si="9">(IF(F$27="%w/w SAR",((F$28*10)*$B32),IF(F$27="%w/w DM",(((F$28*10)*($B$28/100))*$B32),IF(F$27="kg/t SAR",(F$28*$B32),IF(F$27="kg/t DM",((F$28*($B$28/100))*$B32),IF(F$27="mg/kg SAR",((F$28*0.001)*$B32),IF(F$27="mg/kg DM",(((F$28*0.001)*($B$28/100))*$B32),"0")))))))*1.658</f>
        <v>6.5905499999999995</v>
      </c>
      <c r="G32" s="68">
        <f t="shared" ref="G32:P50" si="10">IF(G$27="%w/w SAR",((G$28*10)*$B32),IF(G$27="%w/w DM",(((G$28*10)*($B$28/100))*$B32),IF(G$27="kg/t SAR",(G$28*$B32),IF(G$27="kg/t DM",((G$28*($B$28/100))*$B32),IF(G$27="mg/kg SAR",((G$28*0.001)*$B32),IF(G$27="mg/kg DM",(((G$28*0.001)*($B$28/100))*$B32),0))))))</f>
        <v>7.4250000000000002E-3</v>
      </c>
      <c r="H32" s="68">
        <f t="shared" si="10"/>
        <v>0.1925</v>
      </c>
      <c r="I32" s="68">
        <f t="shared" si="10"/>
        <v>3.0000000000000001E-3</v>
      </c>
      <c r="J32" s="68">
        <f t="shared" si="10"/>
        <v>4.0000000000000003E-5</v>
      </c>
      <c r="K32" s="68">
        <f t="shared" si="10"/>
        <v>1.2500000000000001E-5</v>
      </c>
      <c r="L32" s="68">
        <f t="shared" si="10"/>
        <v>3.8249999999999998E-3</v>
      </c>
      <c r="M32" s="68">
        <f t="shared" si="10"/>
        <v>2.6250000000000002E-3</v>
      </c>
      <c r="N32" s="68">
        <f t="shared" si="10"/>
        <v>8.5000000000000006E-2</v>
      </c>
      <c r="O32" s="68">
        <f t="shared" si="10"/>
        <v>1E-3</v>
      </c>
      <c r="P32" s="68">
        <f t="shared" si="10"/>
        <v>24.225000000000005</v>
      </c>
      <c r="Q32" s="68">
        <f t="shared" ref="Q32:Q50" si="11">(IF(Q$27="%w/w SAR",((Q$28*10)*$B32),IF(Q$27="%w/w DM",(((Q$28*10)*($B$28/100))*$B32),IF(Q$27="kg/t SAR",(Q$28*$B32),IF(Q$27="kg/t DM",((Q$28*($B$28/100))*$B32),IF(Q$27="mg/kg SAR",((Q$28*0.001)*$B32),IF(Q$27="mg/kg DM",(((Q$28*0.001)*($B$28/100))*$B32),0)))))))*2.5</f>
        <v>0</v>
      </c>
      <c r="R32" s="68">
        <f t="shared" ref="R32:U50" si="12">IF(R$27="%w/w SAR",((R$28*10)*$B32),IF(R$27="%w/w DM",(((R$28*10)*($B$28/100))*$B32),IF(R$27="kg/t SAR",(R$28*$B32),IF(R$27="kg/t DM",((R$28*($B$28/100))*$B32),IF(R$27="mg/kg SAR",((R$28*0.001)*$B32),IF(R$27="mg/kg DM",(((R$28*0.001)*($B$28/100))*$B32),0))))))</f>
        <v>2.7500000000000002E-4</v>
      </c>
      <c r="S32" s="68">
        <f t="shared" si="12"/>
        <v>5.5999999999999999E-3</v>
      </c>
      <c r="T32" s="68">
        <f t="shared" si="12"/>
        <v>0</v>
      </c>
      <c r="U32" s="68">
        <f t="shared" si="12"/>
        <v>0</v>
      </c>
    </row>
    <row r="33" spans="1:21" s="51" customFormat="1" ht="13" x14ac:dyDescent="0.35">
      <c r="A33" s="10">
        <f>E8</f>
        <v>3</v>
      </c>
      <c r="B33" s="12">
        <v>250</v>
      </c>
      <c r="C33" s="68">
        <f t="shared" si="6"/>
        <v>5.5000000000000009</v>
      </c>
      <c r="D33" s="68">
        <f t="shared" si="7"/>
        <v>2.2738175000000003</v>
      </c>
      <c r="E33" s="68">
        <f t="shared" si="8"/>
        <v>131.345</v>
      </c>
      <c r="F33" s="68">
        <f t="shared" si="9"/>
        <v>6.5905499999999995</v>
      </c>
      <c r="G33" s="68">
        <f t="shared" si="10"/>
        <v>7.4250000000000002E-3</v>
      </c>
      <c r="H33" s="68">
        <f t="shared" si="10"/>
        <v>0.1925</v>
      </c>
      <c r="I33" s="68">
        <f t="shared" si="10"/>
        <v>3.0000000000000001E-3</v>
      </c>
      <c r="J33" s="68">
        <f t="shared" si="10"/>
        <v>4.0000000000000003E-5</v>
      </c>
      <c r="K33" s="68">
        <f t="shared" si="10"/>
        <v>1.2500000000000001E-5</v>
      </c>
      <c r="L33" s="68">
        <f t="shared" si="10"/>
        <v>3.8249999999999998E-3</v>
      </c>
      <c r="M33" s="68">
        <f t="shared" si="10"/>
        <v>2.6250000000000002E-3</v>
      </c>
      <c r="N33" s="68">
        <f t="shared" si="10"/>
        <v>8.5000000000000006E-2</v>
      </c>
      <c r="O33" s="68">
        <f t="shared" si="10"/>
        <v>1E-3</v>
      </c>
      <c r="P33" s="68">
        <f t="shared" si="10"/>
        <v>24.225000000000005</v>
      </c>
      <c r="Q33" s="68">
        <f t="shared" si="11"/>
        <v>0</v>
      </c>
      <c r="R33" s="68">
        <f t="shared" si="12"/>
        <v>2.7500000000000002E-4</v>
      </c>
      <c r="S33" s="68">
        <f t="shared" si="12"/>
        <v>5.5999999999999999E-3</v>
      </c>
      <c r="T33" s="68">
        <f t="shared" si="12"/>
        <v>0</v>
      </c>
      <c r="U33" s="68">
        <f t="shared" si="12"/>
        <v>0</v>
      </c>
    </row>
    <row r="34" spans="1:21" s="51" customFormat="1" ht="13" x14ac:dyDescent="0.35">
      <c r="A34" s="10">
        <f>F8</f>
        <v>4</v>
      </c>
      <c r="B34" s="12">
        <v>250</v>
      </c>
      <c r="C34" s="68">
        <f t="shared" si="6"/>
        <v>5.5000000000000009</v>
      </c>
      <c r="D34" s="68">
        <f t="shared" si="7"/>
        <v>2.2738175000000003</v>
      </c>
      <c r="E34" s="68">
        <f t="shared" si="8"/>
        <v>131.345</v>
      </c>
      <c r="F34" s="68">
        <f t="shared" si="9"/>
        <v>6.5905499999999995</v>
      </c>
      <c r="G34" s="68">
        <f t="shared" si="10"/>
        <v>7.4250000000000002E-3</v>
      </c>
      <c r="H34" s="68">
        <f t="shared" si="10"/>
        <v>0.1925</v>
      </c>
      <c r="I34" s="68">
        <f t="shared" si="10"/>
        <v>3.0000000000000001E-3</v>
      </c>
      <c r="J34" s="68">
        <f t="shared" si="10"/>
        <v>4.0000000000000003E-5</v>
      </c>
      <c r="K34" s="68">
        <f t="shared" si="10"/>
        <v>1.2500000000000001E-5</v>
      </c>
      <c r="L34" s="68">
        <f t="shared" si="10"/>
        <v>3.8249999999999998E-3</v>
      </c>
      <c r="M34" s="68">
        <f t="shared" si="10"/>
        <v>2.6250000000000002E-3</v>
      </c>
      <c r="N34" s="68">
        <f t="shared" si="10"/>
        <v>8.5000000000000006E-2</v>
      </c>
      <c r="O34" s="68">
        <f t="shared" si="10"/>
        <v>1E-3</v>
      </c>
      <c r="P34" s="68">
        <f t="shared" si="10"/>
        <v>24.225000000000005</v>
      </c>
      <c r="Q34" s="68">
        <f t="shared" si="11"/>
        <v>0</v>
      </c>
      <c r="R34" s="68">
        <f t="shared" si="12"/>
        <v>2.7500000000000002E-4</v>
      </c>
      <c r="S34" s="68">
        <f t="shared" si="12"/>
        <v>5.5999999999999999E-3</v>
      </c>
      <c r="T34" s="68">
        <f t="shared" si="12"/>
        <v>0</v>
      </c>
      <c r="U34" s="68">
        <f t="shared" si="12"/>
        <v>0</v>
      </c>
    </row>
    <row r="35" spans="1:21" s="51" customFormat="1" ht="13" x14ac:dyDescent="0.35">
      <c r="A35" s="10">
        <f>G8</f>
        <v>5</v>
      </c>
      <c r="B35" s="12">
        <v>250</v>
      </c>
      <c r="C35" s="68">
        <f t="shared" si="6"/>
        <v>5.5000000000000009</v>
      </c>
      <c r="D35" s="68">
        <f t="shared" si="7"/>
        <v>2.2738175000000003</v>
      </c>
      <c r="E35" s="68">
        <f t="shared" si="8"/>
        <v>131.345</v>
      </c>
      <c r="F35" s="68">
        <f t="shared" si="9"/>
        <v>6.5905499999999995</v>
      </c>
      <c r="G35" s="68">
        <f t="shared" si="10"/>
        <v>7.4250000000000002E-3</v>
      </c>
      <c r="H35" s="68">
        <f t="shared" si="10"/>
        <v>0.1925</v>
      </c>
      <c r="I35" s="68">
        <f t="shared" si="10"/>
        <v>3.0000000000000001E-3</v>
      </c>
      <c r="J35" s="68">
        <f t="shared" si="10"/>
        <v>4.0000000000000003E-5</v>
      </c>
      <c r="K35" s="68">
        <f t="shared" si="10"/>
        <v>1.2500000000000001E-5</v>
      </c>
      <c r="L35" s="68">
        <f t="shared" si="10"/>
        <v>3.8249999999999998E-3</v>
      </c>
      <c r="M35" s="68">
        <f t="shared" si="10"/>
        <v>2.6250000000000002E-3</v>
      </c>
      <c r="N35" s="68">
        <f t="shared" si="10"/>
        <v>8.5000000000000006E-2</v>
      </c>
      <c r="O35" s="68">
        <f t="shared" si="10"/>
        <v>1E-3</v>
      </c>
      <c r="P35" s="68">
        <f t="shared" si="10"/>
        <v>24.225000000000005</v>
      </c>
      <c r="Q35" s="68">
        <f t="shared" si="11"/>
        <v>0</v>
      </c>
      <c r="R35" s="68">
        <f t="shared" si="12"/>
        <v>2.7500000000000002E-4</v>
      </c>
      <c r="S35" s="68">
        <f t="shared" si="12"/>
        <v>5.5999999999999999E-3</v>
      </c>
      <c r="T35" s="68">
        <f t="shared" si="12"/>
        <v>0</v>
      </c>
      <c r="U35" s="68">
        <f t="shared" si="12"/>
        <v>0</v>
      </c>
    </row>
    <row r="36" spans="1:21" s="51" customFormat="1" ht="13" x14ac:dyDescent="0.35">
      <c r="A36" s="10">
        <f>H8</f>
        <v>6</v>
      </c>
      <c r="B36" s="12">
        <v>250</v>
      </c>
      <c r="C36" s="68">
        <f t="shared" si="6"/>
        <v>5.5000000000000009</v>
      </c>
      <c r="D36" s="68">
        <f t="shared" si="7"/>
        <v>2.2738175000000003</v>
      </c>
      <c r="E36" s="68">
        <f t="shared" si="8"/>
        <v>131.345</v>
      </c>
      <c r="F36" s="68">
        <f t="shared" si="9"/>
        <v>6.5905499999999995</v>
      </c>
      <c r="G36" s="68">
        <f t="shared" si="10"/>
        <v>7.4250000000000002E-3</v>
      </c>
      <c r="H36" s="68">
        <f t="shared" si="10"/>
        <v>0.1925</v>
      </c>
      <c r="I36" s="68">
        <f t="shared" si="10"/>
        <v>3.0000000000000001E-3</v>
      </c>
      <c r="J36" s="68">
        <f t="shared" si="10"/>
        <v>4.0000000000000003E-5</v>
      </c>
      <c r="K36" s="68">
        <f t="shared" si="10"/>
        <v>1.2500000000000001E-5</v>
      </c>
      <c r="L36" s="68">
        <f t="shared" si="10"/>
        <v>3.8249999999999998E-3</v>
      </c>
      <c r="M36" s="68">
        <f t="shared" si="10"/>
        <v>2.6250000000000002E-3</v>
      </c>
      <c r="N36" s="68">
        <f t="shared" si="10"/>
        <v>8.5000000000000006E-2</v>
      </c>
      <c r="O36" s="68">
        <f t="shared" si="10"/>
        <v>1E-3</v>
      </c>
      <c r="P36" s="68">
        <f t="shared" si="10"/>
        <v>24.225000000000005</v>
      </c>
      <c r="Q36" s="68">
        <f t="shared" si="11"/>
        <v>0</v>
      </c>
      <c r="R36" s="68">
        <f t="shared" si="12"/>
        <v>2.7500000000000002E-4</v>
      </c>
      <c r="S36" s="68">
        <f t="shared" si="12"/>
        <v>5.5999999999999999E-3</v>
      </c>
      <c r="T36" s="68">
        <f t="shared" si="12"/>
        <v>0</v>
      </c>
      <c r="U36" s="68">
        <f t="shared" si="12"/>
        <v>0</v>
      </c>
    </row>
    <row r="37" spans="1:21" s="51" customFormat="1" ht="13" x14ac:dyDescent="0.35">
      <c r="A37" s="10">
        <f>I8</f>
        <v>7</v>
      </c>
      <c r="B37" s="12">
        <v>250</v>
      </c>
      <c r="C37" s="68">
        <f t="shared" si="6"/>
        <v>5.5000000000000009</v>
      </c>
      <c r="D37" s="68">
        <f t="shared" si="7"/>
        <v>2.2738175000000003</v>
      </c>
      <c r="E37" s="68">
        <f t="shared" si="8"/>
        <v>131.345</v>
      </c>
      <c r="F37" s="68">
        <f t="shared" si="9"/>
        <v>6.5905499999999995</v>
      </c>
      <c r="G37" s="68">
        <f t="shared" si="10"/>
        <v>7.4250000000000002E-3</v>
      </c>
      <c r="H37" s="68">
        <f t="shared" si="10"/>
        <v>0.1925</v>
      </c>
      <c r="I37" s="68">
        <f t="shared" si="10"/>
        <v>3.0000000000000001E-3</v>
      </c>
      <c r="J37" s="68">
        <f t="shared" si="10"/>
        <v>4.0000000000000003E-5</v>
      </c>
      <c r="K37" s="68">
        <f t="shared" si="10"/>
        <v>1.2500000000000001E-5</v>
      </c>
      <c r="L37" s="68">
        <f t="shared" si="10"/>
        <v>3.8249999999999998E-3</v>
      </c>
      <c r="M37" s="68">
        <f t="shared" si="10"/>
        <v>2.6250000000000002E-3</v>
      </c>
      <c r="N37" s="68">
        <f t="shared" si="10"/>
        <v>8.5000000000000006E-2</v>
      </c>
      <c r="O37" s="68">
        <f t="shared" si="10"/>
        <v>1E-3</v>
      </c>
      <c r="P37" s="68">
        <f t="shared" si="10"/>
        <v>24.225000000000005</v>
      </c>
      <c r="Q37" s="68">
        <f t="shared" si="11"/>
        <v>0</v>
      </c>
      <c r="R37" s="68">
        <f t="shared" si="12"/>
        <v>2.7500000000000002E-4</v>
      </c>
      <c r="S37" s="68">
        <f t="shared" si="12"/>
        <v>5.5999999999999999E-3</v>
      </c>
      <c r="T37" s="68">
        <f t="shared" si="12"/>
        <v>0</v>
      </c>
      <c r="U37" s="68">
        <f t="shared" si="12"/>
        <v>0</v>
      </c>
    </row>
    <row r="38" spans="1:21" s="51" customFormat="1" ht="13" x14ac:dyDescent="0.35">
      <c r="A38" s="10">
        <f>J8</f>
        <v>8</v>
      </c>
      <c r="B38" s="12">
        <v>250</v>
      </c>
      <c r="C38" s="68">
        <f t="shared" si="6"/>
        <v>5.5000000000000009</v>
      </c>
      <c r="D38" s="68">
        <f t="shared" si="7"/>
        <v>2.2738175000000003</v>
      </c>
      <c r="E38" s="68">
        <f t="shared" si="8"/>
        <v>131.345</v>
      </c>
      <c r="F38" s="68">
        <f t="shared" si="9"/>
        <v>6.5905499999999995</v>
      </c>
      <c r="G38" s="68">
        <f t="shared" si="10"/>
        <v>7.4250000000000002E-3</v>
      </c>
      <c r="H38" s="68">
        <f t="shared" si="10"/>
        <v>0.1925</v>
      </c>
      <c r="I38" s="68">
        <f t="shared" si="10"/>
        <v>3.0000000000000001E-3</v>
      </c>
      <c r="J38" s="68">
        <f t="shared" si="10"/>
        <v>4.0000000000000003E-5</v>
      </c>
      <c r="K38" s="68">
        <f t="shared" si="10"/>
        <v>1.2500000000000001E-5</v>
      </c>
      <c r="L38" s="68">
        <f t="shared" si="10"/>
        <v>3.8249999999999998E-3</v>
      </c>
      <c r="M38" s="68">
        <f t="shared" si="10"/>
        <v>2.6250000000000002E-3</v>
      </c>
      <c r="N38" s="68">
        <f t="shared" si="10"/>
        <v>8.5000000000000006E-2</v>
      </c>
      <c r="O38" s="68">
        <f t="shared" si="10"/>
        <v>1E-3</v>
      </c>
      <c r="P38" s="68">
        <f t="shared" si="10"/>
        <v>24.225000000000005</v>
      </c>
      <c r="Q38" s="68">
        <f t="shared" si="11"/>
        <v>0</v>
      </c>
      <c r="R38" s="68">
        <f t="shared" si="12"/>
        <v>2.7500000000000002E-4</v>
      </c>
      <c r="S38" s="68">
        <f t="shared" si="12"/>
        <v>5.5999999999999999E-3</v>
      </c>
      <c r="T38" s="68">
        <f t="shared" si="12"/>
        <v>0</v>
      </c>
      <c r="U38" s="68">
        <f t="shared" si="12"/>
        <v>0</v>
      </c>
    </row>
    <row r="39" spans="1:21" s="51" customFormat="1" ht="13" x14ac:dyDescent="0.35">
      <c r="A39" s="10">
        <f>K8</f>
        <v>9</v>
      </c>
      <c r="B39" s="12">
        <v>250</v>
      </c>
      <c r="C39" s="68">
        <f t="shared" si="6"/>
        <v>5.5000000000000009</v>
      </c>
      <c r="D39" s="68">
        <f t="shared" si="7"/>
        <v>2.2738175000000003</v>
      </c>
      <c r="E39" s="68">
        <f t="shared" si="8"/>
        <v>131.345</v>
      </c>
      <c r="F39" s="68">
        <f t="shared" si="9"/>
        <v>6.5905499999999995</v>
      </c>
      <c r="G39" s="68">
        <f t="shared" si="10"/>
        <v>7.4250000000000002E-3</v>
      </c>
      <c r="H39" s="68">
        <f t="shared" si="10"/>
        <v>0.1925</v>
      </c>
      <c r="I39" s="68">
        <f t="shared" si="10"/>
        <v>3.0000000000000001E-3</v>
      </c>
      <c r="J39" s="68">
        <f t="shared" si="10"/>
        <v>4.0000000000000003E-5</v>
      </c>
      <c r="K39" s="68">
        <f t="shared" si="10"/>
        <v>1.2500000000000001E-5</v>
      </c>
      <c r="L39" s="68">
        <f t="shared" si="10"/>
        <v>3.8249999999999998E-3</v>
      </c>
      <c r="M39" s="68">
        <f t="shared" si="10"/>
        <v>2.6250000000000002E-3</v>
      </c>
      <c r="N39" s="68">
        <f t="shared" si="10"/>
        <v>8.5000000000000006E-2</v>
      </c>
      <c r="O39" s="68">
        <f t="shared" si="10"/>
        <v>1E-3</v>
      </c>
      <c r="P39" s="68">
        <f t="shared" si="10"/>
        <v>24.225000000000005</v>
      </c>
      <c r="Q39" s="68">
        <f t="shared" si="11"/>
        <v>0</v>
      </c>
      <c r="R39" s="68">
        <f t="shared" si="12"/>
        <v>2.7500000000000002E-4</v>
      </c>
      <c r="S39" s="68">
        <f t="shared" si="12"/>
        <v>5.5999999999999999E-3</v>
      </c>
      <c r="T39" s="68">
        <f t="shared" si="12"/>
        <v>0</v>
      </c>
      <c r="U39" s="68">
        <f t="shared" si="12"/>
        <v>0</v>
      </c>
    </row>
    <row r="40" spans="1:21" s="51" customFormat="1" ht="13" x14ac:dyDescent="0.35">
      <c r="A40" s="10">
        <f>L8</f>
        <v>10</v>
      </c>
      <c r="B40" s="12">
        <v>250</v>
      </c>
      <c r="C40" s="68">
        <f t="shared" si="6"/>
        <v>5.5000000000000009</v>
      </c>
      <c r="D40" s="68">
        <f t="shared" si="7"/>
        <v>2.2738175000000003</v>
      </c>
      <c r="E40" s="68">
        <f t="shared" si="8"/>
        <v>131.345</v>
      </c>
      <c r="F40" s="68">
        <f t="shared" si="9"/>
        <v>6.5905499999999995</v>
      </c>
      <c r="G40" s="68">
        <f t="shared" si="10"/>
        <v>7.4250000000000002E-3</v>
      </c>
      <c r="H40" s="68">
        <f t="shared" si="10"/>
        <v>0.1925</v>
      </c>
      <c r="I40" s="68">
        <f t="shared" si="10"/>
        <v>3.0000000000000001E-3</v>
      </c>
      <c r="J40" s="68">
        <f t="shared" si="10"/>
        <v>4.0000000000000003E-5</v>
      </c>
      <c r="K40" s="68">
        <f t="shared" si="10"/>
        <v>1.2500000000000001E-5</v>
      </c>
      <c r="L40" s="68">
        <f t="shared" si="10"/>
        <v>3.8249999999999998E-3</v>
      </c>
      <c r="M40" s="68">
        <f t="shared" si="10"/>
        <v>2.6250000000000002E-3</v>
      </c>
      <c r="N40" s="68">
        <f t="shared" si="10"/>
        <v>8.5000000000000006E-2</v>
      </c>
      <c r="O40" s="68">
        <f t="shared" si="10"/>
        <v>1E-3</v>
      </c>
      <c r="P40" s="68">
        <f t="shared" si="10"/>
        <v>24.225000000000005</v>
      </c>
      <c r="Q40" s="68">
        <f t="shared" si="11"/>
        <v>0</v>
      </c>
      <c r="R40" s="68">
        <f t="shared" si="12"/>
        <v>2.7500000000000002E-4</v>
      </c>
      <c r="S40" s="68">
        <f t="shared" si="12"/>
        <v>5.5999999999999999E-3</v>
      </c>
      <c r="T40" s="68">
        <f t="shared" si="12"/>
        <v>0</v>
      </c>
      <c r="U40" s="68">
        <f t="shared" si="12"/>
        <v>0</v>
      </c>
    </row>
    <row r="41" spans="1:21" s="51" customFormat="1" ht="13" x14ac:dyDescent="0.35">
      <c r="A41" s="10">
        <f>M8</f>
        <v>11</v>
      </c>
      <c r="B41" s="12">
        <v>250</v>
      </c>
      <c r="C41" s="68">
        <f t="shared" si="6"/>
        <v>5.5000000000000009</v>
      </c>
      <c r="D41" s="68">
        <f t="shared" si="7"/>
        <v>2.2738175000000003</v>
      </c>
      <c r="E41" s="68">
        <f t="shared" si="8"/>
        <v>131.345</v>
      </c>
      <c r="F41" s="68">
        <f t="shared" si="9"/>
        <v>6.5905499999999995</v>
      </c>
      <c r="G41" s="68">
        <f t="shared" si="10"/>
        <v>7.4250000000000002E-3</v>
      </c>
      <c r="H41" s="68">
        <f t="shared" si="10"/>
        <v>0.1925</v>
      </c>
      <c r="I41" s="68">
        <f t="shared" si="10"/>
        <v>3.0000000000000001E-3</v>
      </c>
      <c r="J41" s="68">
        <f t="shared" si="10"/>
        <v>4.0000000000000003E-5</v>
      </c>
      <c r="K41" s="68">
        <f t="shared" si="10"/>
        <v>1.2500000000000001E-5</v>
      </c>
      <c r="L41" s="68">
        <f t="shared" si="10"/>
        <v>3.8249999999999998E-3</v>
      </c>
      <c r="M41" s="68">
        <f t="shared" si="10"/>
        <v>2.6250000000000002E-3</v>
      </c>
      <c r="N41" s="68">
        <f t="shared" si="10"/>
        <v>8.5000000000000006E-2</v>
      </c>
      <c r="O41" s="68">
        <f t="shared" si="10"/>
        <v>1E-3</v>
      </c>
      <c r="P41" s="68">
        <f t="shared" si="10"/>
        <v>24.225000000000005</v>
      </c>
      <c r="Q41" s="68">
        <f t="shared" si="11"/>
        <v>0</v>
      </c>
      <c r="R41" s="68">
        <f t="shared" si="12"/>
        <v>2.7500000000000002E-4</v>
      </c>
      <c r="S41" s="68">
        <f t="shared" si="12"/>
        <v>5.5999999999999999E-3</v>
      </c>
      <c r="T41" s="68">
        <f t="shared" si="12"/>
        <v>0</v>
      </c>
      <c r="U41" s="68">
        <f t="shared" si="12"/>
        <v>0</v>
      </c>
    </row>
    <row r="42" spans="1:21" s="51" customFormat="1" ht="13" x14ac:dyDescent="0.35">
      <c r="A42" s="10">
        <f>N8</f>
        <v>12</v>
      </c>
      <c r="B42" s="12">
        <v>250</v>
      </c>
      <c r="C42" s="68">
        <f t="shared" si="6"/>
        <v>5.5000000000000009</v>
      </c>
      <c r="D42" s="68">
        <f t="shared" si="7"/>
        <v>2.2738175000000003</v>
      </c>
      <c r="E42" s="68">
        <f t="shared" si="8"/>
        <v>131.345</v>
      </c>
      <c r="F42" s="68">
        <f t="shared" si="9"/>
        <v>6.5905499999999995</v>
      </c>
      <c r="G42" s="68">
        <f t="shared" si="10"/>
        <v>7.4250000000000002E-3</v>
      </c>
      <c r="H42" s="68">
        <f t="shared" si="10"/>
        <v>0.1925</v>
      </c>
      <c r="I42" s="68">
        <f t="shared" si="10"/>
        <v>3.0000000000000001E-3</v>
      </c>
      <c r="J42" s="68">
        <f t="shared" si="10"/>
        <v>4.0000000000000003E-5</v>
      </c>
      <c r="K42" s="68">
        <f t="shared" si="10"/>
        <v>1.2500000000000001E-5</v>
      </c>
      <c r="L42" s="68">
        <f t="shared" si="10"/>
        <v>3.8249999999999998E-3</v>
      </c>
      <c r="M42" s="68">
        <f t="shared" si="10"/>
        <v>2.6250000000000002E-3</v>
      </c>
      <c r="N42" s="68">
        <f t="shared" si="10"/>
        <v>8.5000000000000006E-2</v>
      </c>
      <c r="O42" s="68">
        <f t="shared" si="10"/>
        <v>1E-3</v>
      </c>
      <c r="P42" s="68">
        <f t="shared" si="10"/>
        <v>24.225000000000005</v>
      </c>
      <c r="Q42" s="68">
        <f t="shared" si="11"/>
        <v>0</v>
      </c>
      <c r="R42" s="68">
        <f t="shared" si="12"/>
        <v>2.7500000000000002E-4</v>
      </c>
      <c r="S42" s="68">
        <f t="shared" si="12"/>
        <v>5.5999999999999999E-3</v>
      </c>
      <c r="T42" s="68">
        <f t="shared" si="12"/>
        <v>0</v>
      </c>
      <c r="U42" s="68">
        <f t="shared" si="12"/>
        <v>0</v>
      </c>
    </row>
    <row r="43" spans="1:21" s="51" customFormat="1" ht="13" x14ac:dyDescent="0.35">
      <c r="A43" s="10">
        <f>O8</f>
        <v>13</v>
      </c>
      <c r="B43" s="12">
        <v>250</v>
      </c>
      <c r="C43" s="68">
        <f t="shared" si="6"/>
        <v>5.5000000000000009</v>
      </c>
      <c r="D43" s="68">
        <f t="shared" si="7"/>
        <v>2.2738175000000003</v>
      </c>
      <c r="E43" s="68">
        <f t="shared" si="8"/>
        <v>131.345</v>
      </c>
      <c r="F43" s="68">
        <f t="shared" si="9"/>
        <v>6.5905499999999995</v>
      </c>
      <c r="G43" s="68">
        <f t="shared" si="10"/>
        <v>7.4250000000000002E-3</v>
      </c>
      <c r="H43" s="68">
        <f t="shared" si="10"/>
        <v>0.1925</v>
      </c>
      <c r="I43" s="68">
        <f t="shared" si="10"/>
        <v>3.0000000000000001E-3</v>
      </c>
      <c r="J43" s="68">
        <f t="shared" si="10"/>
        <v>4.0000000000000003E-5</v>
      </c>
      <c r="K43" s="68">
        <f t="shared" si="10"/>
        <v>1.2500000000000001E-5</v>
      </c>
      <c r="L43" s="68">
        <f t="shared" si="10"/>
        <v>3.8249999999999998E-3</v>
      </c>
      <c r="M43" s="68">
        <f t="shared" si="10"/>
        <v>2.6250000000000002E-3</v>
      </c>
      <c r="N43" s="68">
        <f t="shared" si="10"/>
        <v>8.5000000000000006E-2</v>
      </c>
      <c r="O43" s="68">
        <f t="shared" si="10"/>
        <v>1E-3</v>
      </c>
      <c r="P43" s="68">
        <f t="shared" si="10"/>
        <v>24.225000000000005</v>
      </c>
      <c r="Q43" s="68">
        <f t="shared" si="11"/>
        <v>0</v>
      </c>
      <c r="R43" s="68">
        <f t="shared" si="12"/>
        <v>2.7500000000000002E-4</v>
      </c>
      <c r="S43" s="68">
        <f t="shared" si="12"/>
        <v>5.5999999999999999E-3</v>
      </c>
      <c r="T43" s="68">
        <f t="shared" si="12"/>
        <v>0</v>
      </c>
      <c r="U43" s="68">
        <f t="shared" si="12"/>
        <v>0</v>
      </c>
    </row>
    <row r="44" spans="1:21" s="51" customFormat="1" ht="13" x14ac:dyDescent="0.35">
      <c r="A44" s="10">
        <f>P8</f>
        <v>14</v>
      </c>
      <c r="B44" s="12">
        <v>250</v>
      </c>
      <c r="C44" s="68">
        <f t="shared" si="6"/>
        <v>5.5000000000000009</v>
      </c>
      <c r="D44" s="68">
        <f t="shared" si="7"/>
        <v>2.2738175000000003</v>
      </c>
      <c r="E44" s="68">
        <f t="shared" si="8"/>
        <v>131.345</v>
      </c>
      <c r="F44" s="68">
        <f t="shared" si="9"/>
        <v>6.5905499999999995</v>
      </c>
      <c r="G44" s="68">
        <f t="shared" si="10"/>
        <v>7.4250000000000002E-3</v>
      </c>
      <c r="H44" s="68">
        <f t="shared" si="10"/>
        <v>0.1925</v>
      </c>
      <c r="I44" s="68">
        <f t="shared" si="10"/>
        <v>3.0000000000000001E-3</v>
      </c>
      <c r="J44" s="68">
        <f t="shared" si="10"/>
        <v>4.0000000000000003E-5</v>
      </c>
      <c r="K44" s="68">
        <f t="shared" si="10"/>
        <v>1.2500000000000001E-5</v>
      </c>
      <c r="L44" s="68">
        <f t="shared" si="10"/>
        <v>3.8249999999999998E-3</v>
      </c>
      <c r="M44" s="68">
        <f t="shared" si="10"/>
        <v>2.6250000000000002E-3</v>
      </c>
      <c r="N44" s="68">
        <f t="shared" si="10"/>
        <v>8.5000000000000006E-2</v>
      </c>
      <c r="O44" s="68">
        <f t="shared" si="10"/>
        <v>1E-3</v>
      </c>
      <c r="P44" s="68">
        <f t="shared" si="10"/>
        <v>24.225000000000005</v>
      </c>
      <c r="Q44" s="68">
        <f t="shared" si="11"/>
        <v>0</v>
      </c>
      <c r="R44" s="68">
        <f t="shared" si="12"/>
        <v>2.7500000000000002E-4</v>
      </c>
      <c r="S44" s="68">
        <f t="shared" si="12"/>
        <v>5.5999999999999999E-3</v>
      </c>
      <c r="T44" s="68">
        <f t="shared" si="12"/>
        <v>0</v>
      </c>
      <c r="U44" s="68">
        <f t="shared" si="12"/>
        <v>0</v>
      </c>
    </row>
    <row r="45" spans="1:21" s="51" customFormat="1" ht="13" x14ac:dyDescent="0.35">
      <c r="A45" s="10">
        <f>Q8</f>
        <v>15</v>
      </c>
      <c r="B45" s="12">
        <v>250</v>
      </c>
      <c r="C45" s="68">
        <f t="shared" si="6"/>
        <v>5.5000000000000009</v>
      </c>
      <c r="D45" s="68">
        <f t="shared" si="7"/>
        <v>2.2738175000000003</v>
      </c>
      <c r="E45" s="68">
        <f t="shared" si="8"/>
        <v>131.345</v>
      </c>
      <c r="F45" s="68">
        <f t="shared" si="9"/>
        <v>6.5905499999999995</v>
      </c>
      <c r="G45" s="68">
        <f t="shared" si="10"/>
        <v>7.4250000000000002E-3</v>
      </c>
      <c r="H45" s="68">
        <f t="shared" si="10"/>
        <v>0.1925</v>
      </c>
      <c r="I45" s="68">
        <f t="shared" si="10"/>
        <v>3.0000000000000001E-3</v>
      </c>
      <c r="J45" s="68">
        <f t="shared" si="10"/>
        <v>4.0000000000000003E-5</v>
      </c>
      <c r="K45" s="68">
        <f t="shared" si="10"/>
        <v>1.2500000000000001E-5</v>
      </c>
      <c r="L45" s="68">
        <f t="shared" si="10"/>
        <v>3.8249999999999998E-3</v>
      </c>
      <c r="M45" s="68">
        <f t="shared" si="10"/>
        <v>2.6250000000000002E-3</v>
      </c>
      <c r="N45" s="68">
        <f t="shared" si="10"/>
        <v>8.5000000000000006E-2</v>
      </c>
      <c r="O45" s="68">
        <f t="shared" si="10"/>
        <v>1E-3</v>
      </c>
      <c r="P45" s="68">
        <f t="shared" si="10"/>
        <v>24.225000000000005</v>
      </c>
      <c r="Q45" s="68">
        <f t="shared" si="11"/>
        <v>0</v>
      </c>
      <c r="R45" s="68">
        <f t="shared" si="12"/>
        <v>2.7500000000000002E-4</v>
      </c>
      <c r="S45" s="68">
        <f t="shared" si="12"/>
        <v>5.5999999999999999E-3</v>
      </c>
      <c r="T45" s="68">
        <f t="shared" si="12"/>
        <v>0</v>
      </c>
      <c r="U45" s="68">
        <f t="shared" si="12"/>
        <v>0</v>
      </c>
    </row>
    <row r="46" spans="1:21" s="51" customFormat="1" ht="13" x14ac:dyDescent="0.35">
      <c r="A46" s="10">
        <f>R8</f>
        <v>16</v>
      </c>
      <c r="B46" s="12">
        <v>250</v>
      </c>
      <c r="C46" s="68">
        <f t="shared" si="6"/>
        <v>5.5000000000000009</v>
      </c>
      <c r="D46" s="68">
        <f t="shared" si="7"/>
        <v>2.2738175000000003</v>
      </c>
      <c r="E46" s="68">
        <f t="shared" si="8"/>
        <v>131.345</v>
      </c>
      <c r="F46" s="68">
        <f t="shared" si="9"/>
        <v>6.5905499999999995</v>
      </c>
      <c r="G46" s="68">
        <f t="shared" si="10"/>
        <v>7.4250000000000002E-3</v>
      </c>
      <c r="H46" s="68">
        <f t="shared" si="10"/>
        <v>0.1925</v>
      </c>
      <c r="I46" s="68">
        <f t="shared" si="10"/>
        <v>3.0000000000000001E-3</v>
      </c>
      <c r="J46" s="68">
        <f t="shared" si="10"/>
        <v>4.0000000000000003E-5</v>
      </c>
      <c r="K46" s="68">
        <f t="shared" si="10"/>
        <v>1.2500000000000001E-5</v>
      </c>
      <c r="L46" s="68">
        <f t="shared" si="10"/>
        <v>3.8249999999999998E-3</v>
      </c>
      <c r="M46" s="68">
        <f t="shared" si="10"/>
        <v>2.6250000000000002E-3</v>
      </c>
      <c r="N46" s="68">
        <f t="shared" si="10"/>
        <v>8.5000000000000006E-2</v>
      </c>
      <c r="O46" s="68">
        <f t="shared" si="10"/>
        <v>1E-3</v>
      </c>
      <c r="P46" s="68">
        <f t="shared" si="10"/>
        <v>24.225000000000005</v>
      </c>
      <c r="Q46" s="68">
        <f t="shared" si="11"/>
        <v>0</v>
      </c>
      <c r="R46" s="68">
        <f t="shared" si="12"/>
        <v>2.7500000000000002E-4</v>
      </c>
      <c r="S46" s="68">
        <f t="shared" si="12"/>
        <v>5.5999999999999999E-3</v>
      </c>
      <c r="T46" s="68">
        <f t="shared" si="12"/>
        <v>0</v>
      </c>
      <c r="U46" s="68">
        <f t="shared" si="12"/>
        <v>0</v>
      </c>
    </row>
    <row r="47" spans="1:21" s="51" customFormat="1" ht="13" x14ac:dyDescent="0.35">
      <c r="A47" s="10">
        <f>S8</f>
        <v>17</v>
      </c>
      <c r="B47" s="12">
        <v>250</v>
      </c>
      <c r="C47" s="68">
        <f t="shared" si="6"/>
        <v>5.5000000000000009</v>
      </c>
      <c r="D47" s="68">
        <f t="shared" si="7"/>
        <v>2.2738175000000003</v>
      </c>
      <c r="E47" s="68">
        <f t="shared" si="8"/>
        <v>131.345</v>
      </c>
      <c r="F47" s="68">
        <f t="shared" si="9"/>
        <v>6.5905499999999995</v>
      </c>
      <c r="G47" s="68">
        <f t="shared" si="10"/>
        <v>7.4250000000000002E-3</v>
      </c>
      <c r="H47" s="68">
        <f t="shared" si="10"/>
        <v>0.1925</v>
      </c>
      <c r="I47" s="68">
        <f t="shared" si="10"/>
        <v>3.0000000000000001E-3</v>
      </c>
      <c r="J47" s="68">
        <f t="shared" si="10"/>
        <v>4.0000000000000003E-5</v>
      </c>
      <c r="K47" s="68">
        <f t="shared" si="10"/>
        <v>1.2500000000000001E-5</v>
      </c>
      <c r="L47" s="68">
        <f t="shared" si="10"/>
        <v>3.8249999999999998E-3</v>
      </c>
      <c r="M47" s="68">
        <f t="shared" si="10"/>
        <v>2.6250000000000002E-3</v>
      </c>
      <c r="N47" s="68">
        <f t="shared" si="10"/>
        <v>8.5000000000000006E-2</v>
      </c>
      <c r="O47" s="68">
        <f t="shared" si="10"/>
        <v>1E-3</v>
      </c>
      <c r="P47" s="68">
        <f t="shared" si="10"/>
        <v>24.225000000000005</v>
      </c>
      <c r="Q47" s="68">
        <f t="shared" si="11"/>
        <v>0</v>
      </c>
      <c r="R47" s="68">
        <f t="shared" si="12"/>
        <v>2.7500000000000002E-4</v>
      </c>
      <c r="S47" s="68">
        <f t="shared" si="12"/>
        <v>5.5999999999999999E-3</v>
      </c>
      <c r="T47" s="68">
        <f t="shared" si="12"/>
        <v>0</v>
      </c>
      <c r="U47" s="68">
        <f t="shared" si="12"/>
        <v>0</v>
      </c>
    </row>
    <row r="48" spans="1:21" s="51" customFormat="1" ht="13" x14ac:dyDescent="0.35">
      <c r="A48" s="10">
        <f>T8</f>
        <v>18</v>
      </c>
      <c r="B48" s="12">
        <v>250</v>
      </c>
      <c r="C48" s="68">
        <f t="shared" si="6"/>
        <v>5.5000000000000009</v>
      </c>
      <c r="D48" s="68">
        <f t="shared" si="7"/>
        <v>2.2738175000000003</v>
      </c>
      <c r="E48" s="68">
        <f t="shared" si="8"/>
        <v>131.345</v>
      </c>
      <c r="F48" s="68">
        <f t="shared" si="9"/>
        <v>6.5905499999999995</v>
      </c>
      <c r="G48" s="68">
        <f t="shared" si="10"/>
        <v>7.4250000000000002E-3</v>
      </c>
      <c r="H48" s="68">
        <f t="shared" si="10"/>
        <v>0.1925</v>
      </c>
      <c r="I48" s="68">
        <f t="shared" si="10"/>
        <v>3.0000000000000001E-3</v>
      </c>
      <c r="J48" s="68">
        <f t="shared" si="10"/>
        <v>4.0000000000000003E-5</v>
      </c>
      <c r="K48" s="68">
        <f t="shared" si="10"/>
        <v>1.2500000000000001E-5</v>
      </c>
      <c r="L48" s="68">
        <f t="shared" si="10"/>
        <v>3.8249999999999998E-3</v>
      </c>
      <c r="M48" s="68">
        <f t="shared" si="10"/>
        <v>2.6250000000000002E-3</v>
      </c>
      <c r="N48" s="68">
        <f t="shared" si="10"/>
        <v>8.5000000000000006E-2</v>
      </c>
      <c r="O48" s="68">
        <f t="shared" si="10"/>
        <v>1E-3</v>
      </c>
      <c r="P48" s="68">
        <f t="shared" si="10"/>
        <v>24.225000000000005</v>
      </c>
      <c r="Q48" s="68">
        <f t="shared" si="11"/>
        <v>0</v>
      </c>
      <c r="R48" s="68">
        <f t="shared" si="12"/>
        <v>2.7500000000000002E-4</v>
      </c>
      <c r="S48" s="68">
        <f t="shared" si="12"/>
        <v>5.5999999999999999E-3</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0</v>
      </c>
      <c r="U57" s="8">
        <f t="shared" si="13"/>
        <v>0</v>
      </c>
    </row>
    <row r="58" spans="1:21" ht="13" x14ac:dyDescent="0.3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str">
        <f>R16&amp;" I "&amp;(VLOOKUP(R14,Table24[],6,FALSE))</f>
        <v>Medium/Clay I Grass</v>
      </c>
      <c r="R58" s="10" t="str">
        <f>S16&amp;" I "&amp;(VLOOKUP(S14,Table24[],6,FALSE))</f>
        <v>Medium/Clay I Grass</v>
      </c>
      <c r="S58" s="10" t="str">
        <f>T16&amp;" I "&amp;(VLOOKUP(T14,Table24[],6,FALSE))</f>
        <v>Medium/Clay I Grass</v>
      </c>
      <c r="T58" s="10" t="e">
        <f>U16&amp;" I "&amp;(VLOOKUP(U14,Table24[],6,FALSE))</f>
        <v>#N/A</v>
      </c>
      <c r="U58" s="10" t="e">
        <f>V16&amp;" I "&amp;(VLOOKUP(V14,Table24[],6,FALSE))</f>
        <v>#N/A</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f>VLOOKUP(J$14,Table24[],5,FALSE)</f>
        <v>6.2</v>
      </c>
      <c r="J59" s="67">
        <f>VLOOKUP(K$14,Table24[],5,FALSE)</f>
        <v>6.2</v>
      </c>
      <c r="K59" s="67">
        <f>VLOOKUP(L$14,Table24[],5,FALSE)</f>
        <v>6.2</v>
      </c>
      <c r="L59" s="67">
        <f>VLOOKUP(M$14,Table24[],5,FALSE)</f>
        <v>6.2</v>
      </c>
      <c r="M59" s="67">
        <f>VLOOKUP(N$14,Table24[],5,FALSE)</f>
        <v>6.2</v>
      </c>
      <c r="N59" s="67">
        <f>VLOOKUP(O$14,Table24[],5,FALSE)</f>
        <v>6.2</v>
      </c>
      <c r="O59" s="67">
        <f>VLOOKUP(P$14,Table24[],5,FALSE)</f>
        <v>6.2</v>
      </c>
      <c r="P59" s="67">
        <f>VLOOKUP(Q$14,Table24[],5,FALSE)</f>
        <v>6.2</v>
      </c>
      <c r="Q59" s="67">
        <f>VLOOKUP(R$14,Table24[],5,FALSE)</f>
        <v>6.2</v>
      </c>
      <c r="R59" s="67">
        <f>VLOOKUP(S$14,Table24[],5,FALSE)</f>
        <v>6.2</v>
      </c>
      <c r="S59" s="67">
        <f>VLOOKUP(T$14,Table24[],5,FALSE)</f>
        <v>6.2</v>
      </c>
      <c r="T59" s="67" t="e">
        <f>VLOOKUP(U$14,Table24[],5,FALSE)</f>
        <v>#N/A</v>
      </c>
      <c r="U59" s="67" t="e">
        <f>VLOOKUP(V$14,Table24[],5,FALSE)</f>
        <v>#N/A</v>
      </c>
    </row>
    <row r="60" spans="1:21" ht="13" x14ac:dyDescent="0.3">
      <c r="A60" s="100" t="s">
        <v>4</v>
      </c>
      <c r="B60" s="67">
        <f>C10</f>
        <v>5.7</v>
      </c>
      <c r="C60" s="67">
        <f t="shared" ref="C60:U60" si="14">D10</f>
        <v>5.6</v>
      </c>
      <c r="D60" s="67">
        <f t="shared" si="14"/>
        <v>6.1</v>
      </c>
      <c r="E60" s="67">
        <f t="shared" si="14"/>
        <v>5.8</v>
      </c>
      <c r="F60" s="67">
        <f t="shared" si="14"/>
        <v>5.4</v>
      </c>
      <c r="G60" s="67">
        <f t="shared" si="14"/>
        <v>5.3</v>
      </c>
      <c r="H60" s="67">
        <f t="shared" si="14"/>
        <v>5.4</v>
      </c>
      <c r="I60" s="67">
        <f t="shared" si="14"/>
        <v>5.5</v>
      </c>
      <c r="J60" s="67">
        <f t="shared" si="14"/>
        <v>5.5</v>
      </c>
      <c r="K60" s="67">
        <f t="shared" si="14"/>
        <v>5.3</v>
      </c>
      <c r="L60" s="67">
        <f t="shared" si="14"/>
        <v>5.7</v>
      </c>
      <c r="M60" s="67">
        <f t="shared" si="14"/>
        <v>5.6</v>
      </c>
      <c r="N60" s="67">
        <f t="shared" si="14"/>
        <v>5.4</v>
      </c>
      <c r="O60" s="67">
        <f t="shared" si="14"/>
        <v>5.2</v>
      </c>
      <c r="P60" s="67">
        <f t="shared" si="14"/>
        <v>5.5</v>
      </c>
      <c r="Q60" s="67">
        <f t="shared" si="14"/>
        <v>5.5</v>
      </c>
      <c r="R60" s="67">
        <f t="shared" si="14"/>
        <v>5.5</v>
      </c>
      <c r="S60" s="67">
        <f t="shared" si="14"/>
        <v>5.2</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250</v>
      </c>
      <c r="P62" s="68">
        <f>B45</f>
        <v>250</v>
      </c>
      <c r="Q62" s="68">
        <f>B46</f>
        <v>250</v>
      </c>
      <c r="R62" s="68">
        <f>B47</f>
        <v>250</v>
      </c>
      <c r="S62" s="68">
        <f>B48</f>
        <v>250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3.6000000000000032</v>
      </c>
      <c r="D64" s="68">
        <f t="shared" si="17"/>
        <v>0.6000000000000032</v>
      </c>
      <c r="E64" s="68">
        <f t="shared" si="17"/>
        <v>2.4000000000000021</v>
      </c>
      <c r="F64" s="68">
        <f t="shared" si="17"/>
        <v>4.7999999999999989</v>
      </c>
      <c r="G64" s="68">
        <f t="shared" si="17"/>
        <v>5.4000000000000021</v>
      </c>
      <c r="H64" s="68">
        <f t="shared" si="17"/>
        <v>4.7999999999999989</v>
      </c>
      <c r="I64" s="68">
        <f t="shared" si="17"/>
        <v>4.2000000000000011</v>
      </c>
      <c r="J64" s="68">
        <f t="shared" si="17"/>
        <v>4.2000000000000011</v>
      </c>
      <c r="K64" s="68">
        <f t="shared" si="17"/>
        <v>5.4000000000000021</v>
      </c>
      <c r="L64" s="68">
        <f t="shared" si="17"/>
        <v>3</v>
      </c>
      <c r="M64" s="68">
        <f t="shared" si="17"/>
        <v>3.6000000000000032</v>
      </c>
      <c r="N64" s="68">
        <f t="shared" si="17"/>
        <v>4.7999999999999989</v>
      </c>
      <c r="O64" s="68">
        <f t="shared" si="17"/>
        <v>6</v>
      </c>
      <c r="P64" s="68">
        <f t="shared" si="17"/>
        <v>4.2000000000000011</v>
      </c>
      <c r="Q64" s="68">
        <f t="shared" si="17"/>
        <v>4.2000000000000011</v>
      </c>
      <c r="R64" s="68">
        <f t="shared" si="17"/>
        <v>4.2000000000000011</v>
      </c>
      <c r="S64" s="68">
        <f t="shared" si="17"/>
        <v>6</v>
      </c>
      <c r="T64" s="68" t="e">
        <f t="shared" si="17"/>
        <v>#N/A</v>
      </c>
      <c r="U64" s="68" t="e">
        <f t="shared" si="17"/>
        <v>#N/A</v>
      </c>
    </row>
    <row r="65" spans="1:21" ht="52" x14ac:dyDescent="0.3">
      <c r="A65" s="101" t="s">
        <v>157</v>
      </c>
      <c r="B65" s="68">
        <f>B63-B64</f>
        <v>-3</v>
      </c>
      <c r="C65" s="68">
        <f t="shared" ref="C65:U65" si="18">C63-C64</f>
        <v>-3.6000000000000032</v>
      </c>
      <c r="D65" s="68">
        <f t="shared" si="18"/>
        <v>-0.6000000000000032</v>
      </c>
      <c r="E65" s="68">
        <f t="shared" si="18"/>
        <v>-2.4000000000000021</v>
      </c>
      <c r="F65" s="68">
        <f t="shared" si="18"/>
        <v>-4.7999999999999989</v>
      </c>
      <c r="G65" s="68">
        <f t="shared" si="18"/>
        <v>-5.4000000000000021</v>
      </c>
      <c r="H65" s="68">
        <f t="shared" si="18"/>
        <v>-4.7999999999999989</v>
      </c>
      <c r="I65" s="68">
        <f t="shared" si="18"/>
        <v>-4.2000000000000011</v>
      </c>
      <c r="J65" s="68">
        <f t="shared" si="18"/>
        <v>-4.2000000000000011</v>
      </c>
      <c r="K65" s="68">
        <f t="shared" si="18"/>
        <v>-5.4000000000000021</v>
      </c>
      <c r="L65" s="68">
        <f t="shared" si="18"/>
        <v>-3</v>
      </c>
      <c r="M65" s="68">
        <f t="shared" si="18"/>
        <v>-3.6000000000000032</v>
      </c>
      <c r="N65" s="68">
        <f t="shared" si="18"/>
        <v>-4.7999999999999989</v>
      </c>
      <c r="O65" s="68">
        <f t="shared" si="18"/>
        <v>-6</v>
      </c>
      <c r="P65" s="68">
        <f t="shared" si="18"/>
        <v>-4.2000000000000011</v>
      </c>
      <c r="Q65" s="68">
        <f t="shared" si="18"/>
        <v>-4.2000000000000011</v>
      </c>
      <c r="R65" s="68">
        <f t="shared" si="18"/>
        <v>-4.2000000000000011</v>
      </c>
      <c r="S65" s="68">
        <f t="shared" si="18"/>
        <v>-6</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str">
        <f t="shared" si="19"/>
        <v>UNDER</v>
      </c>
      <c r="L66" s="69" t="str">
        <f t="shared" si="19"/>
        <v>UNDER</v>
      </c>
      <c r="M66" s="69" t="str">
        <f t="shared" si="19"/>
        <v>UNDER</v>
      </c>
      <c r="N66" s="69" t="str">
        <f t="shared" si="19"/>
        <v>UNDER</v>
      </c>
      <c r="O66" s="69" t="str">
        <f t="shared" si="19"/>
        <v>UNDER</v>
      </c>
      <c r="P66" s="69" t="str">
        <f t="shared" si="19"/>
        <v>UNDER</v>
      </c>
      <c r="Q66" s="69" t="str">
        <f t="shared" si="19"/>
        <v>UNDER</v>
      </c>
      <c r="R66" s="69" t="str">
        <f t="shared" si="19"/>
        <v>UNDER</v>
      </c>
      <c r="S66" s="69" t="str">
        <f t="shared" si="19"/>
        <v>UNDER</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83" priority="42" operator="greaterThan">
      <formula>$B$51</formula>
    </cfRule>
  </conditionalFormatting>
  <conditionalFormatting sqref="B66:U66">
    <cfRule type="cellIs" dxfId="82" priority="4" operator="equal">
      <formula>"UNDER"</formula>
    </cfRule>
    <cfRule type="cellIs" dxfId="81" priority="5" operator="equal">
      <formula>"OVER"</formula>
    </cfRule>
  </conditionalFormatting>
  <conditionalFormatting sqref="C31:C50">
    <cfRule type="cellIs" dxfId="80" priority="41" operator="greaterThan">
      <formula>$C$51</formula>
    </cfRule>
  </conditionalFormatting>
  <conditionalFormatting sqref="C17:V19">
    <cfRule type="cellIs" dxfId="79" priority="34" operator="equal">
      <formula>0</formula>
    </cfRule>
  </conditionalFormatting>
  <conditionalFormatting sqref="C20:V21">
    <cfRule type="cellIs" dxfId="78" priority="43" operator="equal">
      <formula>"DECREASE"</formula>
    </cfRule>
    <cfRule type="cellIs" dxfId="77" priority="44" operator="equal">
      <formula>"INCREASE"</formula>
    </cfRule>
  </conditionalFormatting>
  <conditionalFormatting sqref="C21:V21">
    <cfRule type="cellIs" dxfId="76" priority="8" operator="equal">
      <formula>0</formula>
    </cfRule>
  </conditionalFormatting>
  <conditionalFormatting sqref="C22:V23">
    <cfRule type="cellIs" dxfId="75" priority="15" operator="equal">
      <formula>0</formula>
    </cfRule>
  </conditionalFormatting>
  <conditionalFormatting sqref="C24:V24">
    <cfRule type="cellIs" dxfId="74" priority="16" operator="equal">
      <formula>"DECREASE"</formula>
    </cfRule>
    <cfRule type="cellIs" dxfId="73" priority="17"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11" operator="between">
      <formula>0.1</formula>
      <formula>5</formula>
    </cfRule>
  </conditionalFormatting>
  <conditionalFormatting sqref="I2">
    <cfRule type="cellIs" dxfId="69" priority="10" operator="greaterThan">
      <formula>5000.1</formula>
    </cfRule>
  </conditionalFormatting>
  <conditionalFormatting sqref="I3">
    <cfRule type="cellIs" dxfId="68" priority="9" operator="greaterThan">
      <formula>40000.01</formula>
    </cfRule>
  </conditionalFormatting>
  <conditionalFormatting sqref="I31:I50">
    <cfRule type="cellIs" dxfId="67" priority="29" operator="greaterThan">
      <formula>$I$51</formula>
    </cfRule>
  </conditionalFormatting>
  <conditionalFormatting sqref="J31:J50">
    <cfRule type="cellIs" dxfId="66" priority="3" operator="greaterThan">
      <formula>$J$51</formula>
    </cfRule>
  </conditionalFormatting>
  <conditionalFormatting sqref="K31:K50">
    <cfRule type="cellIs" dxfId="65" priority="27" operator="greaterThan">
      <formula>$K$51</formula>
    </cfRule>
  </conditionalFormatting>
  <conditionalFormatting sqref="L3">
    <cfRule type="cellIs" dxfId="64" priority="1" operator="lessThan">
      <formula>30</formula>
    </cfRule>
    <cfRule type="cellIs" dxfId="63" priority="2" operator="greaterThanOrEqual">
      <formula>30</formula>
    </cfRule>
  </conditionalFormatting>
  <conditionalFormatting sqref="L31:L50">
    <cfRule type="cellIs" dxfId="62" priority="26" operator="greaterThan">
      <formula>$L$51</formula>
    </cfRule>
  </conditionalFormatting>
  <conditionalFormatting sqref="M31:M50">
    <cfRule type="cellIs" dxfId="61" priority="25" operator="greaterThan">
      <formula>$M$51</formula>
    </cfRule>
  </conditionalFormatting>
  <conditionalFormatting sqref="P31:P50">
    <cfRule type="cellIs" dxfId="60" priority="24" operator="greaterThan">
      <formula>$P$51</formula>
    </cfRule>
  </conditionalFormatting>
  <conditionalFormatting sqref="R31:R50">
    <cfRule type="cellIs" dxfId="59" priority="23" operator="greaterThan">
      <formula>$R$51</formula>
    </cfRule>
  </conditionalFormatting>
  <conditionalFormatting sqref="S31:S50">
    <cfRule type="cellIs" dxfId="58" priority="22" operator="greaterThan">
      <formula>$S$51</formula>
    </cfRule>
  </conditionalFormatting>
  <conditionalFormatting sqref="T31:T50">
    <cfRule type="cellIs" dxfId="57" priority="21" operator="greaterThan">
      <formula>$T$51</formula>
    </cfRule>
  </conditionalFormatting>
  <conditionalFormatting sqref="U31:U50">
    <cfRule type="cellIs" dxfId="56"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Q28" sqref="Q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8" t="s">
        <v>41</v>
      </c>
      <c r="B1" s="108"/>
      <c r="C1" s="129" t="str">
        <f>'Lagoon '!C1:D1</f>
        <v>PAN-028759</v>
      </c>
      <c r="D1" s="130"/>
      <c r="E1" s="83" t="s">
        <v>45</v>
      </c>
      <c r="F1" s="32">
        <f>'Lagoon '!F1</f>
        <v>50</v>
      </c>
      <c r="G1" s="109" t="s">
        <v>43</v>
      </c>
      <c r="H1" s="110"/>
      <c r="I1" s="86">
        <v>7.9</v>
      </c>
      <c r="J1" s="108" t="s">
        <v>153</v>
      </c>
      <c r="K1" s="108"/>
      <c r="L1" s="86">
        <v>279</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8" t="s">
        <v>87</v>
      </c>
      <c r="B2" s="108"/>
      <c r="C2" s="131" t="str">
        <f>'Lagoon '!C2:D2</f>
        <v>EPR/CB3791ZU</v>
      </c>
      <c r="D2" s="132"/>
      <c r="E2" s="83" t="s">
        <v>109</v>
      </c>
      <c r="F2" s="86" t="s">
        <v>164</v>
      </c>
      <c r="G2" s="127" t="s">
        <v>110</v>
      </c>
      <c r="H2" s="128"/>
      <c r="I2" s="86"/>
      <c r="J2" s="108" t="s">
        <v>158</v>
      </c>
      <c r="K2" s="108"/>
      <c r="L2" s="86">
        <v>2.1700000000000001E-2</v>
      </c>
      <c r="AB2" s="23" t="s">
        <v>56</v>
      </c>
      <c r="AC2" s="14"/>
      <c r="AD2" s="23" t="s">
        <v>70</v>
      </c>
      <c r="AE2" s="14"/>
      <c r="AF2" s="14"/>
      <c r="AG2" s="37" t="s">
        <v>76</v>
      </c>
      <c r="AH2" s="14"/>
      <c r="AI2" s="38" t="s">
        <v>126</v>
      </c>
      <c r="AJ2" s="39">
        <v>0</v>
      </c>
      <c r="AK2" s="40">
        <v>0</v>
      </c>
      <c r="AL2" s="7">
        <v>0</v>
      </c>
      <c r="AM2" s="9">
        <v>0</v>
      </c>
      <c r="AN2" s="9">
        <v>0</v>
      </c>
    </row>
    <row r="3" spans="1:41" ht="13" x14ac:dyDescent="0.25">
      <c r="A3" s="109" t="s">
        <v>42</v>
      </c>
      <c r="B3" s="110"/>
      <c r="C3" s="131" t="str">
        <f>'Lagoon '!C3:D3</f>
        <v xml:space="preserve">Mr Evan Williams </v>
      </c>
      <c r="D3" s="132"/>
      <c r="E3" s="83" t="s">
        <v>108</v>
      </c>
      <c r="F3" s="24" t="s">
        <v>78</v>
      </c>
      <c r="G3" s="108" t="s">
        <v>159</v>
      </c>
      <c r="H3" s="108"/>
      <c r="I3" s="86"/>
      <c r="J3" s="109" t="s">
        <v>154</v>
      </c>
      <c r="K3" s="110"/>
      <c r="L3" s="86">
        <f>(L1/(L2*10000))*100</f>
        <v>128.57142857142858</v>
      </c>
      <c r="AB3" s="23" t="s">
        <v>57</v>
      </c>
      <c r="AC3" s="14"/>
      <c r="AD3" s="23" t="s">
        <v>71</v>
      </c>
      <c r="AE3" s="14"/>
      <c r="AF3" s="14"/>
      <c r="AG3" s="37" t="s">
        <v>77</v>
      </c>
      <c r="AH3" s="14"/>
      <c r="AI3" s="41" t="s">
        <v>113</v>
      </c>
      <c r="AJ3" s="42">
        <v>1.7</v>
      </c>
      <c r="AK3" s="43">
        <v>6</v>
      </c>
      <c r="AL3" s="44">
        <v>1</v>
      </c>
      <c r="AM3" s="9">
        <v>6.2</v>
      </c>
      <c r="AN3" s="9" t="s">
        <v>112</v>
      </c>
    </row>
    <row r="4" spans="1:41" ht="13" x14ac:dyDescent="0.25">
      <c r="A4" s="108" t="s">
        <v>0</v>
      </c>
      <c r="B4" s="108"/>
      <c r="C4" s="129" t="str">
        <f>'Lagoon '!C4:D4</f>
        <v>Bodwina, Gwalchmai, Holyhead, Anglesey, LL65 4RL</v>
      </c>
      <c r="D4" s="130"/>
      <c r="E4" s="84" t="s">
        <v>1</v>
      </c>
      <c r="F4" s="86" t="s">
        <v>166</v>
      </c>
      <c r="G4" s="109"/>
      <c r="H4" s="110"/>
      <c r="I4" s="32"/>
      <c r="J4" s="109"/>
      <c r="K4" s="110"/>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8" t="s">
        <v>47</v>
      </c>
      <c r="B5" s="108"/>
      <c r="C5" s="129" t="str">
        <f>'Lagoon '!C5:D5</f>
        <v xml:space="preserve">Megan Tucker </v>
      </c>
      <c r="D5" s="130"/>
      <c r="E5" s="83"/>
      <c r="F5" s="32"/>
      <c r="G5" s="109"/>
      <c r="H5" s="110"/>
      <c r="I5" s="32"/>
      <c r="J5" s="109"/>
      <c r="K5" s="110"/>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4" t="s">
        <v>63</v>
      </c>
      <c r="B7" s="114"/>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8" t="s">
        <v>2</v>
      </c>
      <c r="B8" s="108"/>
      <c r="C8" s="52">
        <f>'Lagoon '!C8</f>
        <v>1</v>
      </c>
      <c r="D8" s="52">
        <f>'Lagoon '!D8</f>
        <v>2</v>
      </c>
      <c r="E8" s="52">
        <f>'Lagoon '!E8</f>
        <v>3</v>
      </c>
      <c r="F8" s="52">
        <f>'Lagoon '!F8</f>
        <v>4</v>
      </c>
      <c r="G8" s="52">
        <f>'Lagoon '!G8</f>
        <v>5</v>
      </c>
      <c r="H8" s="52">
        <f>'Lagoon '!H8</f>
        <v>6</v>
      </c>
      <c r="I8" s="52">
        <f>'Lagoon '!I8</f>
        <v>7</v>
      </c>
      <c r="J8" s="52">
        <f>'Lagoon '!J8</f>
        <v>8</v>
      </c>
      <c r="K8" s="52">
        <f>'Lagoon '!K8</f>
        <v>9</v>
      </c>
      <c r="L8" s="52">
        <f>'Lagoon '!L8</f>
        <v>10</v>
      </c>
      <c r="M8" s="52">
        <f>'Lagoon '!M8</f>
        <v>11</v>
      </c>
      <c r="N8" s="52">
        <f>'Lagoon '!N8</f>
        <v>12</v>
      </c>
      <c r="O8" s="52">
        <f>'Lagoon '!O8</f>
        <v>13</v>
      </c>
      <c r="P8" s="52">
        <f>'Lagoon '!P8</f>
        <v>14</v>
      </c>
      <c r="Q8" s="52">
        <f>'Lagoon '!Q8</f>
        <v>15</v>
      </c>
      <c r="R8" s="52">
        <f>'Lagoon '!R8</f>
        <v>16</v>
      </c>
      <c r="S8" s="52">
        <f>'Lagoon '!S8</f>
        <v>17</v>
      </c>
      <c r="T8" s="52">
        <f>'Lagoon '!T8</f>
        <v>18</v>
      </c>
      <c r="U8" s="52">
        <f>'Lagoon '!U8</f>
        <v>0</v>
      </c>
      <c r="V8" s="52">
        <f>'Lagoon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8" t="s">
        <v>3</v>
      </c>
      <c r="B9" s="108"/>
      <c r="C9" s="52">
        <f>'Lagoon '!C9</f>
        <v>0</v>
      </c>
      <c r="D9" s="52">
        <f>'Lagoon '!D9</f>
        <v>0</v>
      </c>
      <c r="E9" s="52">
        <f>'Lagoon '!E9</f>
        <v>0</v>
      </c>
      <c r="F9" s="52">
        <f>'Lagoon '!F9</f>
        <v>0</v>
      </c>
      <c r="G9" s="52">
        <f>'Lagoon '!G9</f>
        <v>0</v>
      </c>
      <c r="H9" s="52">
        <f>'Lagoon '!H9</f>
        <v>0</v>
      </c>
      <c r="I9" s="52">
        <f>'Lagoon '!I9</f>
        <v>0</v>
      </c>
      <c r="J9" s="52">
        <f>'Lagoon '!J9</f>
        <v>0</v>
      </c>
      <c r="K9" s="52">
        <f>'Lagoon '!K9</f>
        <v>0</v>
      </c>
      <c r="L9" s="52">
        <f>'Lagoon '!L9</f>
        <v>0</v>
      </c>
      <c r="M9" s="52">
        <f>'Lagoon '!M9</f>
        <v>0</v>
      </c>
      <c r="N9" s="52">
        <f>'Lagoon '!N9</f>
        <v>0</v>
      </c>
      <c r="O9" s="52">
        <f>'Lagoon '!O9</f>
        <v>0</v>
      </c>
      <c r="P9" s="52">
        <f>'Lagoon '!P9</f>
        <v>0</v>
      </c>
      <c r="Q9" s="52">
        <f>'Lagoon '!Q9</f>
        <v>0</v>
      </c>
      <c r="R9" s="52">
        <f>'Lagoon '!R9</f>
        <v>0</v>
      </c>
      <c r="S9" s="52">
        <f>'Lagoon '!S9</f>
        <v>0</v>
      </c>
      <c r="T9" s="52">
        <f>'Lagoon '!T9</f>
        <v>0</v>
      </c>
      <c r="U9" s="52">
        <f>'Lagoon '!U9</f>
        <v>0</v>
      </c>
      <c r="V9" s="52">
        <f>'Lagoon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8" t="s">
        <v>4</v>
      </c>
      <c r="B10" s="108"/>
      <c r="C10" s="52">
        <f>'Lagoon '!C10</f>
        <v>5.7</v>
      </c>
      <c r="D10" s="52">
        <f>'Lagoon '!D10</f>
        <v>5.6</v>
      </c>
      <c r="E10" s="52">
        <f>'Lagoon '!E10</f>
        <v>6.1</v>
      </c>
      <c r="F10" s="52">
        <f>'Lagoon '!F10</f>
        <v>5.8</v>
      </c>
      <c r="G10" s="52">
        <f>'Lagoon '!G10</f>
        <v>5.4</v>
      </c>
      <c r="H10" s="52">
        <f>'Lagoon '!H10</f>
        <v>5.3</v>
      </c>
      <c r="I10" s="52">
        <f>'Lagoon '!I10</f>
        <v>5.4</v>
      </c>
      <c r="J10" s="52">
        <f>'Lagoon '!J10</f>
        <v>5.5</v>
      </c>
      <c r="K10" s="52">
        <f>'Lagoon '!K10</f>
        <v>5.5</v>
      </c>
      <c r="L10" s="52">
        <f>'Lagoon '!L10</f>
        <v>5.3</v>
      </c>
      <c r="M10" s="52">
        <f>'Lagoon '!M10</f>
        <v>5.7</v>
      </c>
      <c r="N10" s="52">
        <f>'Lagoon '!N10</f>
        <v>5.6</v>
      </c>
      <c r="O10" s="52">
        <f>'Lagoon '!O10</f>
        <v>5.4</v>
      </c>
      <c r="P10" s="52">
        <f>'Lagoon '!P10</f>
        <v>5.2</v>
      </c>
      <c r="Q10" s="52">
        <f>'Lagoon '!Q10</f>
        <v>5.5</v>
      </c>
      <c r="R10" s="52">
        <f>'Lagoon '!R10</f>
        <v>5.5</v>
      </c>
      <c r="S10" s="52">
        <f>'Lagoon '!S10</f>
        <v>5.5</v>
      </c>
      <c r="T10" s="52">
        <f>'Lagoon '!T10</f>
        <v>5.2</v>
      </c>
      <c r="U10" s="52">
        <f>'Lagoon '!U10</f>
        <v>0</v>
      </c>
      <c r="V10" s="52">
        <f>'Lagoon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8" t="s">
        <v>5</v>
      </c>
      <c r="B11" s="108"/>
      <c r="C11" s="52">
        <f>'Lagoon '!C11</f>
        <v>2</v>
      </c>
      <c r="D11" s="52">
        <f>'Lagoon '!D11</f>
        <v>2</v>
      </c>
      <c r="E11" s="52">
        <f>'Lagoon '!E11</f>
        <v>1</v>
      </c>
      <c r="F11" s="52">
        <f>'Lagoon '!F11</f>
        <v>2</v>
      </c>
      <c r="G11" s="52">
        <f>'Lagoon '!G11</f>
        <v>2</v>
      </c>
      <c r="H11" s="52">
        <f>'Lagoon '!H11</f>
        <v>3</v>
      </c>
      <c r="I11" s="52">
        <f>'Lagoon '!I11</f>
        <v>3</v>
      </c>
      <c r="J11" s="52">
        <f>'Lagoon '!J11</f>
        <v>1</v>
      </c>
      <c r="K11" s="52">
        <f>'Lagoon '!K11</f>
        <v>0</v>
      </c>
      <c r="L11" s="52">
        <f>'Lagoon '!L11</f>
        <v>1</v>
      </c>
      <c r="M11" s="52">
        <f>'Lagoon '!M11</f>
        <v>0</v>
      </c>
      <c r="N11" s="52">
        <f>'Lagoon '!N11</f>
        <v>0</v>
      </c>
      <c r="O11" s="52">
        <f>'Lagoon '!O11</f>
        <v>0</v>
      </c>
      <c r="P11" s="52">
        <f>'Lagoon '!P11</f>
        <v>1</v>
      </c>
      <c r="Q11" s="52">
        <f>'Lagoon '!Q11</f>
        <v>2</v>
      </c>
      <c r="R11" s="52">
        <f>'Lagoon '!R11</f>
        <v>2</v>
      </c>
      <c r="S11" s="52">
        <f>'Lagoon '!S11</f>
        <v>2</v>
      </c>
      <c r="T11" s="52">
        <f>'Lagoon '!T11</f>
        <v>2</v>
      </c>
      <c r="U11" s="52">
        <f>'Lagoon '!U11</f>
        <v>0</v>
      </c>
      <c r="V11" s="52">
        <f>'Lagoon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8" t="s">
        <v>6</v>
      </c>
      <c r="B12" s="108"/>
      <c r="C12" s="52">
        <f>'Lagoon '!C12</f>
        <v>1</v>
      </c>
      <c r="D12" s="52">
        <f>'Lagoon '!D12</f>
        <v>1</v>
      </c>
      <c r="E12" s="52">
        <f>'Lagoon '!E12</f>
        <v>0</v>
      </c>
      <c r="F12" s="52">
        <f>'Lagoon '!F12</f>
        <v>1</v>
      </c>
      <c r="G12" s="52">
        <f>'Lagoon '!G12</f>
        <v>2</v>
      </c>
      <c r="H12" s="52">
        <f>'Lagoon '!H12</f>
        <v>3</v>
      </c>
      <c r="I12" s="52">
        <f>'Lagoon '!I12</f>
        <v>2</v>
      </c>
      <c r="J12" s="52">
        <f>'Lagoon '!J12</f>
        <v>1</v>
      </c>
      <c r="K12" s="52">
        <f>'Lagoon '!K12</f>
        <v>1</v>
      </c>
      <c r="L12" s="52">
        <f>'Lagoon '!L12</f>
        <v>1</v>
      </c>
      <c r="M12" s="52">
        <f>'Lagoon '!M12</f>
        <v>2</v>
      </c>
      <c r="N12" s="52">
        <f>'Lagoon '!N12</f>
        <v>2</v>
      </c>
      <c r="O12" s="52">
        <f>'Lagoon '!O12</f>
        <v>1</v>
      </c>
      <c r="P12" s="52">
        <f>'Lagoon '!P12</f>
        <v>1</v>
      </c>
      <c r="Q12" s="52">
        <f>'Lagoon '!Q12</f>
        <v>1</v>
      </c>
      <c r="R12" s="52">
        <f>'Lagoon '!R12</f>
        <v>1</v>
      </c>
      <c r="S12" s="52">
        <f>'Lagoon '!S12</f>
        <v>1</v>
      </c>
      <c r="T12" s="52">
        <f>'Lagoon '!T12</f>
        <v>1</v>
      </c>
      <c r="U12" s="52">
        <f>'Lagoon '!U12</f>
        <v>0</v>
      </c>
      <c r="V12" s="52">
        <f>'Lagoon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8" t="s">
        <v>7</v>
      </c>
      <c r="B13" s="108"/>
      <c r="C13" s="52">
        <f>'Lagoon '!C13</f>
        <v>3</v>
      </c>
      <c r="D13" s="52">
        <f>'Lagoon '!D13</f>
        <v>2</v>
      </c>
      <c r="E13" s="52">
        <f>'Lagoon '!E13</f>
        <v>4</v>
      </c>
      <c r="F13" s="52">
        <f>'Lagoon '!F13</f>
        <v>3</v>
      </c>
      <c r="G13" s="52">
        <f>'Lagoon '!G13</f>
        <v>3</v>
      </c>
      <c r="H13" s="52">
        <f>'Lagoon '!H13</f>
        <v>3</v>
      </c>
      <c r="I13" s="52">
        <f>'Lagoon '!I13</f>
        <v>3</v>
      </c>
      <c r="J13" s="52">
        <f>'Lagoon '!J13</f>
        <v>2</v>
      </c>
      <c r="K13" s="52">
        <f>'Lagoon '!K13</f>
        <v>3</v>
      </c>
      <c r="L13" s="52">
        <f>'Lagoon '!L13</f>
        <v>2</v>
      </c>
      <c r="M13" s="52">
        <f>'Lagoon '!M13</f>
        <v>2</v>
      </c>
      <c r="N13" s="52">
        <f>'Lagoon '!N13</f>
        <v>2</v>
      </c>
      <c r="O13" s="52">
        <f>'Lagoon '!O13</f>
        <v>2</v>
      </c>
      <c r="P13" s="52">
        <f>'Lagoon '!P13</f>
        <v>2</v>
      </c>
      <c r="Q13" s="52">
        <f>'Lagoon '!Q13</f>
        <v>2</v>
      </c>
      <c r="R13" s="52">
        <f>'Lagoon '!R13</f>
        <v>2</v>
      </c>
      <c r="S13" s="52">
        <f>'Lagoon '!S13</f>
        <v>4</v>
      </c>
      <c r="T13" s="52">
        <f>'Lagoon '!T13</f>
        <v>2</v>
      </c>
      <c r="U13" s="52">
        <f>'Lagoon '!U13</f>
        <v>0</v>
      </c>
      <c r="V13" s="52">
        <f>'Lagoon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0" t="s">
        <v>8</v>
      </c>
      <c r="B14" s="120"/>
      <c r="C14" s="91" t="str">
        <f>'Lagoon '!C14</f>
        <v xml:space="preserve">Grass Silage (25% DM) </v>
      </c>
      <c r="D14" s="91" t="str">
        <f>'Lagoon '!D14</f>
        <v xml:space="preserve">Grass Silage (25% DM) </v>
      </c>
      <c r="E14" s="91" t="str">
        <f>'Lagoon '!E14</f>
        <v xml:space="preserve">Grass Silage (25% DM) </v>
      </c>
      <c r="F14" s="91" t="str">
        <f>'Lagoon '!F14</f>
        <v xml:space="preserve">Grass Silage (25% DM) </v>
      </c>
      <c r="G14" s="91" t="str">
        <f>'Lagoon '!G14</f>
        <v xml:space="preserve">Grass Silage (25% DM) </v>
      </c>
      <c r="H14" s="91" t="str">
        <f>'Lagoon '!H14</f>
        <v xml:space="preserve">Grass Silage (25% DM) </v>
      </c>
      <c r="I14" s="91" t="str">
        <f>'Lagoon '!I14</f>
        <v xml:space="preserve">Grass Silage (25% DM) </v>
      </c>
      <c r="J14" s="91" t="str">
        <f>'Lagoon '!J14</f>
        <v xml:space="preserve">Grass Silage (25% DM) </v>
      </c>
      <c r="K14" s="91" t="str">
        <f>'Lagoon '!K14</f>
        <v xml:space="preserve">Grass Silage (25% DM) </v>
      </c>
      <c r="L14" s="91" t="str">
        <f>'Lagoon '!L14</f>
        <v xml:space="preserve">Grass Silage (25% DM) </v>
      </c>
      <c r="M14" s="91" t="str">
        <f>'Lagoon '!M14</f>
        <v xml:space="preserve">Grass Silage (25% DM) </v>
      </c>
      <c r="N14" s="91" t="str">
        <f>'Lagoon '!N14</f>
        <v xml:space="preserve">Grass Silage (25% DM) </v>
      </c>
      <c r="O14" s="91" t="str">
        <f>'Lagoon '!O14</f>
        <v xml:space="preserve">Grass Silage (25% DM) </v>
      </c>
      <c r="P14" s="91" t="str">
        <f>'Lagoon '!P14</f>
        <v xml:space="preserve">Grass Silage (25% DM) </v>
      </c>
      <c r="Q14" s="91" t="str">
        <f>'Lagoon '!Q14</f>
        <v xml:space="preserve">Grass Silage (25% DM) </v>
      </c>
      <c r="R14" s="91" t="str">
        <f>'Lagoon '!R14</f>
        <v xml:space="preserve">Grass Silage (25% DM) </v>
      </c>
      <c r="S14" s="91" t="str">
        <f>'Lagoon '!S14</f>
        <v xml:space="preserve">Grass Silage (25% DM) </v>
      </c>
      <c r="T14" s="91" t="str">
        <f>'Lagoon '!T14</f>
        <v xml:space="preserve">Grass Silage (25% DM) </v>
      </c>
      <c r="U14" s="91">
        <f>'Lagoon '!U14</f>
        <v>0</v>
      </c>
      <c r="V14" s="91">
        <f>'Lagoon '!V14</f>
        <v>0</v>
      </c>
      <c r="AD14" s="23" t="s">
        <v>138</v>
      </c>
      <c r="AE14" s="23">
        <v>6</v>
      </c>
      <c r="AI14" s="46" t="s">
        <v>119</v>
      </c>
      <c r="AJ14" s="47">
        <v>0.8</v>
      </c>
      <c r="AK14" s="48">
        <v>1.7</v>
      </c>
      <c r="AL14" s="9">
        <v>12</v>
      </c>
      <c r="AM14" s="9">
        <v>6.7</v>
      </c>
      <c r="AN14" s="9" t="s">
        <v>135</v>
      </c>
    </row>
    <row r="15" spans="1:41" ht="13" x14ac:dyDescent="0.25">
      <c r="A15" s="119" t="s">
        <v>9</v>
      </c>
      <c r="B15" s="119"/>
      <c r="C15" s="52">
        <f>'Lagoon '!C15</f>
        <v>47</v>
      </c>
      <c r="D15" s="52">
        <f>'Lagoon '!D15</f>
        <v>47</v>
      </c>
      <c r="E15" s="52">
        <f>'Lagoon '!E15</f>
        <v>47</v>
      </c>
      <c r="F15" s="52">
        <f>'Lagoon '!F15</f>
        <v>47</v>
      </c>
      <c r="G15" s="52">
        <f>'Lagoon '!G15</f>
        <v>47</v>
      </c>
      <c r="H15" s="52">
        <f>'Lagoon '!H15</f>
        <v>47</v>
      </c>
      <c r="I15" s="52">
        <f>'Lagoon '!I15</f>
        <v>47</v>
      </c>
      <c r="J15" s="52">
        <f>'Lagoon '!J15</f>
        <v>47</v>
      </c>
      <c r="K15" s="52">
        <f>'Lagoon '!K15</f>
        <v>47</v>
      </c>
      <c r="L15" s="52">
        <f>'Lagoon '!L15</f>
        <v>47</v>
      </c>
      <c r="M15" s="52">
        <f>'Lagoon '!M15</f>
        <v>47</v>
      </c>
      <c r="N15" s="52">
        <f>'Lagoon '!N15</f>
        <v>47</v>
      </c>
      <c r="O15" s="52">
        <f>'Lagoon '!O15</f>
        <v>47</v>
      </c>
      <c r="P15" s="52">
        <f>'Lagoon '!P15</f>
        <v>47</v>
      </c>
      <c r="Q15" s="52">
        <f>'Lagoon '!Q15</f>
        <v>47</v>
      </c>
      <c r="R15" s="52">
        <f>'Lagoon '!R15</f>
        <v>47</v>
      </c>
      <c r="S15" s="52">
        <f>'Lagoon '!S15</f>
        <v>47</v>
      </c>
      <c r="T15" s="52">
        <f>'Lagoon '!T15</f>
        <v>47</v>
      </c>
      <c r="U15" s="52">
        <f>'Lagoon '!U15</f>
        <v>0</v>
      </c>
      <c r="V15" s="52">
        <f>'Lagoon '!V15</f>
        <v>0</v>
      </c>
      <c r="AD15" s="23" t="s">
        <v>144</v>
      </c>
      <c r="AE15" s="23">
        <v>7</v>
      </c>
      <c r="AI15" s="46" t="s">
        <v>101</v>
      </c>
      <c r="AJ15" s="54">
        <v>1.8</v>
      </c>
      <c r="AK15" s="48">
        <v>5.4</v>
      </c>
      <c r="AL15" s="9">
        <v>13</v>
      </c>
      <c r="AM15" s="9">
        <v>6.7</v>
      </c>
      <c r="AN15" s="9" t="s">
        <v>135</v>
      </c>
    </row>
    <row r="16" spans="1:41" ht="13.5" thickBot="1" x14ac:dyDescent="0.3">
      <c r="A16" s="121" t="s">
        <v>44</v>
      </c>
      <c r="B16" s="121"/>
      <c r="C16" s="92" t="str">
        <f>'Lagoon '!C16</f>
        <v>Medium/Clay</v>
      </c>
      <c r="D16" s="92" t="str">
        <f>'Lagoon '!D16</f>
        <v>Medium/Clay</v>
      </c>
      <c r="E16" s="92" t="str">
        <f>'Lagoon '!E16</f>
        <v>Medium/Clay</v>
      </c>
      <c r="F16" s="92" t="str">
        <f>'Lagoon '!F16</f>
        <v>Medium/Clay</v>
      </c>
      <c r="G16" s="92" t="str">
        <f>'Lagoon '!G16</f>
        <v>Medium/Clay</v>
      </c>
      <c r="H16" s="92" t="str">
        <f>'Lagoon '!H16</f>
        <v>Medium/Clay</v>
      </c>
      <c r="I16" s="92" t="str">
        <f>'Lagoon '!I16</f>
        <v>Medium/Clay</v>
      </c>
      <c r="J16" s="92" t="str">
        <f>'Lagoon '!J16</f>
        <v>Medium/Clay</v>
      </c>
      <c r="K16" s="92" t="str">
        <f>'Lagoon '!K16</f>
        <v>Medium/Clay</v>
      </c>
      <c r="L16" s="92" t="str">
        <f>'Lagoon '!L16</f>
        <v>Medium/Clay</v>
      </c>
      <c r="M16" s="92" t="str">
        <f>'Lagoon '!M16</f>
        <v>Medium/Clay</v>
      </c>
      <c r="N16" s="92" t="str">
        <f>'Lagoon '!N16</f>
        <v>Medium/Clay</v>
      </c>
      <c r="O16" s="92" t="str">
        <f>'Lagoon '!O16</f>
        <v>Medium/Clay</v>
      </c>
      <c r="P16" s="92" t="str">
        <f>'Lagoon '!P16</f>
        <v>Medium/Clay</v>
      </c>
      <c r="Q16" s="92" t="str">
        <f>'Lagoon '!Q16</f>
        <v>Medium/Clay</v>
      </c>
      <c r="R16" s="92" t="str">
        <f>'Lagoon '!R16</f>
        <v>Medium/Clay</v>
      </c>
      <c r="S16" s="92" t="str">
        <f>'Lagoon '!S16</f>
        <v>Medium/Clay</v>
      </c>
      <c r="T16" s="92" t="str">
        <f>'Lagoon '!T16</f>
        <v>Medium/Clay</v>
      </c>
      <c r="U16" s="92">
        <f>'Lagoon '!U16</f>
        <v>0</v>
      </c>
      <c r="V16" s="92">
        <f>'Lagoon '!V16</f>
        <v>0</v>
      </c>
      <c r="AD16" s="45" t="s">
        <v>145</v>
      </c>
      <c r="AE16" s="23">
        <v>8</v>
      </c>
      <c r="AI16" s="46" t="s">
        <v>118</v>
      </c>
      <c r="AJ16" s="47">
        <v>8</v>
      </c>
      <c r="AK16" s="48">
        <v>5.5</v>
      </c>
      <c r="AL16" s="7">
        <v>14</v>
      </c>
      <c r="AM16" s="9">
        <v>6.7</v>
      </c>
      <c r="AN16" s="9" t="s">
        <v>135</v>
      </c>
    </row>
    <row r="17" spans="1:40" ht="13" x14ac:dyDescent="0.25">
      <c r="A17" s="111" t="s">
        <v>69</v>
      </c>
      <c r="B17" s="112"/>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f t="shared" si="0"/>
        <v>79.899999999999991</v>
      </c>
      <c r="O17" s="21">
        <f t="shared" si="0"/>
        <v>79.899999999999991</v>
      </c>
      <c r="P17" s="21">
        <f t="shared" si="0"/>
        <v>79.899999999999991</v>
      </c>
      <c r="Q17" s="21">
        <f t="shared" si="0"/>
        <v>79.899999999999991</v>
      </c>
      <c r="R17" s="21">
        <f t="shared" si="0"/>
        <v>79.899999999999991</v>
      </c>
      <c r="S17" s="21">
        <f t="shared" si="0"/>
        <v>79.899999999999991</v>
      </c>
      <c r="T17" s="21">
        <f t="shared" si="0"/>
        <v>79.899999999999991</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3" t="s">
        <v>23</v>
      </c>
      <c r="B18" s="114"/>
      <c r="C18" s="13">
        <f>$D31</f>
        <v>2.9512662000000001</v>
      </c>
      <c r="D18" s="13">
        <f>$D32</f>
        <v>2.9512662000000001</v>
      </c>
      <c r="E18" s="13">
        <f>$D33</f>
        <v>2.9512662000000001</v>
      </c>
      <c r="F18" s="13">
        <f>$D34</f>
        <v>2.9512662000000001</v>
      </c>
      <c r="G18" s="13">
        <f>$D35</f>
        <v>2.9512662000000001</v>
      </c>
      <c r="H18" s="13">
        <f>$D36</f>
        <v>2.8206792000000003</v>
      </c>
      <c r="I18" s="13">
        <f>$D37</f>
        <v>2.9512662000000001</v>
      </c>
      <c r="J18" s="13">
        <f>$D38</f>
        <v>2.9512662000000001</v>
      </c>
      <c r="K18" s="13">
        <f>$D39</f>
        <v>2.9512662000000001</v>
      </c>
      <c r="L18" s="13">
        <f>$D40</f>
        <v>2.9512662000000001</v>
      </c>
      <c r="M18" s="13">
        <f>$D41</f>
        <v>2.9512662000000001</v>
      </c>
      <c r="N18" s="13">
        <f>$D42</f>
        <v>2.9512662000000001</v>
      </c>
      <c r="O18" s="13">
        <f>$D43</f>
        <v>2.9512662000000001</v>
      </c>
      <c r="P18" s="13">
        <f>$D44</f>
        <v>2.9512662000000001</v>
      </c>
      <c r="Q18" s="13">
        <f>$D45</f>
        <v>2.9512662000000001</v>
      </c>
      <c r="R18" s="13">
        <f>$D46</f>
        <v>2.9512662000000001</v>
      </c>
      <c r="S18" s="13">
        <f>$D47</f>
        <v>2.9512662000000001</v>
      </c>
      <c r="T18" s="13">
        <f>$D48</f>
        <v>2.9512662000000001</v>
      </c>
      <c r="U18" s="13">
        <f>$D49</f>
        <v>0</v>
      </c>
      <c r="V18" s="18">
        <f>$D50</f>
        <v>0</v>
      </c>
      <c r="AD18" s="45" t="s">
        <v>147</v>
      </c>
      <c r="AE18" s="23">
        <v>16</v>
      </c>
      <c r="AI18" s="41" t="s">
        <v>106</v>
      </c>
      <c r="AJ18" s="42">
        <v>5.9</v>
      </c>
      <c r="AK18" s="43">
        <v>18</v>
      </c>
      <c r="AL18" s="44">
        <v>16</v>
      </c>
      <c r="AM18" s="9">
        <v>6.2</v>
      </c>
      <c r="AN18" s="9" t="s">
        <v>112</v>
      </c>
    </row>
    <row r="19" spans="1:40" ht="13" x14ac:dyDescent="0.25">
      <c r="A19" s="113" t="s">
        <v>90</v>
      </c>
      <c r="B19" s="114"/>
      <c r="C19" s="13">
        <f>C18-C17</f>
        <v>-76.948733799999985</v>
      </c>
      <c r="D19" s="13">
        <f t="shared" ref="D19:V19" si="1">D18-D17</f>
        <v>-76.948733799999985</v>
      </c>
      <c r="E19" s="13">
        <f t="shared" si="1"/>
        <v>-76.948733799999985</v>
      </c>
      <c r="F19" s="13">
        <f t="shared" si="1"/>
        <v>-76.948733799999985</v>
      </c>
      <c r="G19" s="13">
        <f t="shared" si="1"/>
        <v>-76.948733799999985</v>
      </c>
      <c r="H19" s="13">
        <f t="shared" si="1"/>
        <v>-77.079320799999991</v>
      </c>
      <c r="I19" s="13">
        <f t="shared" si="1"/>
        <v>-76.948733799999985</v>
      </c>
      <c r="J19" s="13">
        <f t="shared" si="1"/>
        <v>-76.948733799999985</v>
      </c>
      <c r="K19" s="13">
        <f t="shared" si="1"/>
        <v>-76.948733799999985</v>
      </c>
      <c r="L19" s="13">
        <f t="shared" si="1"/>
        <v>-76.948733799999985</v>
      </c>
      <c r="M19" s="13">
        <f t="shared" si="1"/>
        <v>-76.948733799999985</v>
      </c>
      <c r="N19" s="13">
        <f t="shared" si="1"/>
        <v>-76.948733799999985</v>
      </c>
      <c r="O19" s="13">
        <f t="shared" si="1"/>
        <v>-76.948733799999985</v>
      </c>
      <c r="P19" s="13">
        <f t="shared" si="1"/>
        <v>-76.948733799999985</v>
      </c>
      <c r="Q19" s="13">
        <f t="shared" si="1"/>
        <v>-76.948733799999985</v>
      </c>
      <c r="R19" s="13">
        <f t="shared" si="1"/>
        <v>-76.948733799999985</v>
      </c>
      <c r="S19" s="13">
        <f t="shared" si="1"/>
        <v>-76.948733799999985</v>
      </c>
      <c r="T19" s="13">
        <f t="shared" si="1"/>
        <v>-76.948733799999985</v>
      </c>
      <c r="U19" s="13" t="e">
        <f t="shared" si="1"/>
        <v>#N/A</v>
      </c>
      <c r="V19" s="18" t="e">
        <f t="shared" si="1"/>
        <v>#N/A</v>
      </c>
      <c r="AI19" s="41" t="s">
        <v>107</v>
      </c>
      <c r="AJ19" s="42">
        <v>3.2</v>
      </c>
      <c r="AK19" s="43">
        <v>10.5</v>
      </c>
      <c r="AL19" s="44">
        <v>17</v>
      </c>
      <c r="AM19" s="9">
        <v>6.2</v>
      </c>
      <c r="AN19" s="9" t="s">
        <v>112</v>
      </c>
    </row>
    <row r="20" spans="1:40" ht="13.5" thickBot="1" x14ac:dyDescent="0.3">
      <c r="A20" s="115" t="s">
        <v>91</v>
      </c>
      <c r="B20" s="116"/>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11" t="s">
        <v>88</v>
      </c>
      <c r="B21" s="112"/>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f t="shared" si="2"/>
        <v>282</v>
      </c>
      <c r="O21" s="21">
        <f t="shared" si="2"/>
        <v>282</v>
      </c>
      <c r="P21" s="21">
        <f t="shared" si="2"/>
        <v>282</v>
      </c>
      <c r="Q21" s="21">
        <f t="shared" si="2"/>
        <v>282</v>
      </c>
      <c r="R21" s="21">
        <f t="shared" si="2"/>
        <v>282</v>
      </c>
      <c r="S21" s="21">
        <f t="shared" si="2"/>
        <v>282</v>
      </c>
      <c r="T21" s="21">
        <f t="shared" si="2"/>
        <v>282</v>
      </c>
      <c r="U21" s="21" t="e">
        <f t="shared" si="2"/>
        <v>#N/A</v>
      </c>
      <c r="V21" s="21" t="e">
        <f t="shared" si="2"/>
        <v>#N/A</v>
      </c>
      <c r="AI21" s="55" t="s">
        <v>100</v>
      </c>
      <c r="AJ21" s="58">
        <v>11</v>
      </c>
      <c r="AK21" s="57">
        <v>12</v>
      </c>
      <c r="AL21" s="22">
        <v>19</v>
      </c>
      <c r="AM21" s="9">
        <v>6.7</v>
      </c>
      <c r="AN21" s="9" t="s">
        <v>135</v>
      </c>
    </row>
    <row r="22" spans="1:40" ht="13" x14ac:dyDescent="0.25">
      <c r="A22" s="113" t="s">
        <v>89</v>
      </c>
      <c r="B22" s="114"/>
      <c r="C22" s="13">
        <f>$E31</f>
        <v>147.05820000000003</v>
      </c>
      <c r="D22" s="13">
        <f>$E32</f>
        <v>147.05820000000003</v>
      </c>
      <c r="E22" s="13">
        <f>$E33</f>
        <v>147.05820000000003</v>
      </c>
      <c r="F22" s="13">
        <f>$E34</f>
        <v>147.05820000000003</v>
      </c>
      <c r="G22" s="13">
        <f>$E35</f>
        <v>147.05820000000003</v>
      </c>
      <c r="H22" s="13">
        <f>$E36</f>
        <v>140.55120000000002</v>
      </c>
      <c r="I22" s="13">
        <f>$E37</f>
        <v>147.05820000000003</v>
      </c>
      <c r="J22" s="13">
        <f>$E38</f>
        <v>147.05820000000003</v>
      </c>
      <c r="K22" s="13">
        <f>$E39</f>
        <v>147.05820000000003</v>
      </c>
      <c r="L22" s="13">
        <f>$E40</f>
        <v>147.05820000000003</v>
      </c>
      <c r="M22" s="13">
        <f>$E41</f>
        <v>147.05820000000003</v>
      </c>
      <c r="N22" s="13">
        <f>$E42</f>
        <v>147.05820000000003</v>
      </c>
      <c r="O22" s="13">
        <f>$E43</f>
        <v>147.05820000000003</v>
      </c>
      <c r="P22" s="13">
        <f>$E44</f>
        <v>147.05820000000003</v>
      </c>
      <c r="Q22" s="13">
        <f>$E45</f>
        <v>147.05820000000003</v>
      </c>
      <c r="R22" s="13">
        <f>$E46</f>
        <v>147.05820000000003</v>
      </c>
      <c r="S22" s="13">
        <f>$E47</f>
        <v>147.05820000000003</v>
      </c>
      <c r="T22" s="13">
        <f>$E48</f>
        <v>147.05820000000003</v>
      </c>
      <c r="U22" s="13">
        <f>$E49</f>
        <v>0</v>
      </c>
      <c r="V22" s="13">
        <f>$E50</f>
        <v>0</v>
      </c>
      <c r="AI22" s="55" t="s">
        <v>102</v>
      </c>
      <c r="AJ22" s="56">
        <v>1.2</v>
      </c>
      <c r="AK22" s="57">
        <v>5</v>
      </c>
      <c r="AL22" s="22">
        <v>20</v>
      </c>
      <c r="AM22" s="9">
        <v>6.7</v>
      </c>
      <c r="AN22" s="9" t="s">
        <v>135</v>
      </c>
    </row>
    <row r="23" spans="1:40" ht="13" x14ac:dyDescent="0.25">
      <c r="A23" s="113" t="s">
        <v>92</v>
      </c>
      <c r="B23" s="114"/>
      <c r="C23" s="13">
        <f>C22-C21</f>
        <v>-134.94179999999997</v>
      </c>
      <c r="D23" s="13">
        <f t="shared" ref="D23:V23" si="3">D22-D21</f>
        <v>-134.94179999999997</v>
      </c>
      <c r="E23" s="13">
        <f t="shared" si="3"/>
        <v>-134.94179999999997</v>
      </c>
      <c r="F23" s="13">
        <f t="shared" si="3"/>
        <v>-134.94179999999997</v>
      </c>
      <c r="G23" s="13">
        <f t="shared" si="3"/>
        <v>-134.94179999999997</v>
      </c>
      <c r="H23" s="13">
        <f t="shared" si="3"/>
        <v>-141.44879999999998</v>
      </c>
      <c r="I23" s="13">
        <f t="shared" si="3"/>
        <v>-134.94179999999997</v>
      </c>
      <c r="J23" s="13">
        <f t="shared" si="3"/>
        <v>-134.94179999999997</v>
      </c>
      <c r="K23" s="13">
        <f t="shared" si="3"/>
        <v>-134.94179999999997</v>
      </c>
      <c r="L23" s="13">
        <f t="shared" si="3"/>
        <v>-134.94179999999997</v>
      </c>
      <c r="M23" s="13">
        <f t="shared" si="3"/>
        <v>-134.94179999999997</v>
      </c>
      <c r="N23" s="13">
        <f t="shared" si="3"/>
        <v>-134.94179999999997</v>
      </c>
      <c r="O23" s="13">
        <f t="shared" si="3"/>
        <v>-134.94179999999997</v>
      </c>
      <c r="P23" s="13">
        <f t="shared" si="3"/>
        <v>-134.94179999999997</v>
      </c>
      <c r="Q23" s="13">
        <f t="shared" si="3"/>
        <v>-134.94179999999997</v>
      </c>
      <c r="R23" s="13">
        <f t="shared" si="3"/>
        <v>-134.94179999999997</v>
      </c>
      <c r="S23" s="13">
        <f t="shared" si="3"/>
        <v>-134.94179999999997</v>
      </c>
      <c r="T23" s="13">
        <f t="shared" si="3"/>
        <v>-134.94179999999997</v>
      </c>
      <c r="U23" s="13" t="e">
        <f t="shared" si="3"/>
        <v>#N/A</v>
      </c>
      <c r="V23" s="13" t="e">
        <f t="shared" si="3"/>
        <v>#N/A</v>
      </c>
      <c r="AI23" s="55" t="s">
        <v>98</v>
      </c>
      <c r="AJ23" s="58">
        <v>9</v>
      </c>
      <c r="AK23" s="57">
        <v>10</v>
      </c>
      <c r="AL23" s="22">
        <v>21</v>
      </c>
      <c r="AM23" s="9">
        <v>6.7</v>
      </c>
      <c r="AN23" s="9" t="s">
        <v>135</v>
      </c>
    </row>
    <row r="24" spans="1:40" ht="13.5" thickBot="1" x14ac:dyDescent="0.3">
      <c r="A24" s="115" t="s">
        <v>93</v>
      </c>
      <c r="B24" s="116"/>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54</v>
      </c>
      <c r="E27" s="96" t="s">
        <v>54</v>
      </c>
      <c r="F27" s="96" t="s">
        <v>54</v>
      </c>
      <c r="G27" s="96" t="s">
        <v>54</v>
      </c>
      <c r="H27" s="96" t="s">
        <v>54</v>
      </c>
      <c r="I27" s="96" t="s">
        <v>54</v>
      </c>
      <c r="J27" s="96" t="s">
        <v>54</v>
      </c>
      <c r="K27" s="96" t="s">
        <v>55</v>
      </c>
      <c r="L27" s="96" t="s">
        <v>54</v>
      </c>
      <c r="M27" s="96" t="s">
        <v>54</v>
      </c>
      <c r="N27" s="96" t="s">
        <v>54</v>
      </c>
      <c r="O27" s="96" t="s">
        <v>54</v>
      </c>
      <c r="P27" s="96" t="s">
        <v>54</v>
      </c>
      <c r="Q27" s="96"/>
      <c r="R27" s="96" t="s">
        <v>54</v>
      </c>
      <c r="S27" s="96" t="s">
        <v>54</v>
      </c>
      <c r="T27" s="96"/>
      <c r="U27" s="96"/>
    </row>
    <row r="28" spans="1:40" x14ac:dyDescent="0.35">
      <c r="A28" s="97"/>
      <c r="B28" s="17"/>
      <c r="C28" s="12">
        <v>0.217</v>
      </c>
      <c r="D28" s="12">
        <v>11.4</v>
      </c>
      <c r="E28" s="12">
        <v>1080</v>
      </c>
      <c r="F28" s="12">
        <v>55.2</v>
      </c>
      <c r="G28" s="12">
        <v>1.12E-2</v>
      </c>
      <c r="H28" s="12">
        <v>8.3000000000000004E-2</v>
      </c>
      <c r="I28" s="12">
        <v>5.5999999999999999E-3</v>
      </c>
      <c r="J28" s="12">
        <v>1.3999999999999999E-4</v>
      </c>
      <c r="K28" s="16">
        <v>5.0000000000000002E-5</v>
      </c>
      <c r="L28" s="12">
        <v>5.2499999999999998E-2</v>
      </c>
      <c r="M28" s="12">
        <v>1.3100000000000001E-2</v>
      </c>
      <c r="N28" s="12">
        <v>0.2</v>
      </c>
      <c r="O28" s="12">
        <v>7.3499999999999998E-4</v>
      </c>
      <c r="P28" s="12">
        <v>166</v>
      </c>
      <c r="Q28" s="12"/>
      <c r="R28" s="12">
        <v>1.1000000000000001E-3</v>
      </c>
      <c r="S28" s="12">
        <v>4.0599999999999997E-2</v>
      </c>
      <c r="T28" s="12"/>
      <c r="U28" s="12"/>
    </row>
    <row r="29" spans="1:40" s="7" customFormat="1" ht="28" x14ac:dyDescent="0.35">
      <c r="A29" s="11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113</v>
      </c>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2.9512662000000001</v>
      </c>
      <c r="E31" s="68">
        <f>(IF(E$27="%w/w SAR",((E$28*10)*$B31),IF(E$27="%w/w DM",(((E$28*10)*($B$28/100))*$B31),IF(E$27="kg/t SAR",(E$28*$B31),IF(E$27="kg/t DM",((E$28*($B$28/100))*$B31),IF(E$27="mg/kg SAR",((E$28*0.001)*$B31),IF(E$27="mg/kg DM",(((E$28*0.001)*($B$28/100))*$B31),"0")))))))*1.205</f>
        <v>147.05820000000003</v>
      </c>
      <c r="F31" s="68">
        <f>(IF(F$27="%w/w SAR",((F$28*10)*$B31),IF(F$27="%w/w DM",(((F$28*10)*($B$28/100))*$B31),IF(F$27="kg/t SAR",(F$28*$B31),IF(F$27="kg/t DM",((F$28*($B$28/100))*$B31),IF(F$27="mg/kg SAR",((F$28*0.001)*$B31),IF(F$27="mg/kg DM",(((F$28*0.001)*($B$28/100))*$B31),"0")))))))*1.658</f>
        <v>10.3419408</v>
      </c>
      <c r="G31" s="68">
        <f t="shared" ref="G31:P46" si="5">IF(G$27="%w/w SAR",((G$28*10)*$B31),IF(G$27="%w/w DM",(((G$28*10)*($B$28/100))*$B31),IF(G$27="kg/t SAR",(G$28*$B31),IF(G$27="kg/t DM",((G$28*($B$28/100))*$B31),IF(G$27="mg/kg SAR",((G$28*0.001)*$B31),IF(G$27="mg/kg DM",(((G$28*0.001)*($B$28/100))*$B31),0))))))</f>
        <v>1.2656E-3</v>
      </c>
      <c r="H31" s="68">
        <f t="shared" si="5"/>
        <v>9.3790000000000019E-3</v>
      </c>
      <c r="I31" s="68">
        <f t="shared" si="5"/>
        <v>6.3279999999999999E-4</v>
      </c>
      <c r="J31" s="68">
        <f t="shared" si="5"/>
        <v>1.5819999999999998E-5</v>
      </c>
      <c r="K31" s="68">
        <f t="shared" si="5"/>
        <v>0</v>
      </c>
      <c r="L31" s="68">
        <f t="shared" si="5"/>
        <v>5.9325000000000003E-3</v>
      </c>
      <c r="M31" s="68">
        <f t="shared" si="5"/>
        <v>1.4803000000000001E-3</v>
      </c>
      <c r="N31" s="68">
        <f t="shared" si="5"/>
        <v>2.2600000000000002E-2</v>
      </c>
      <c r="O31" s="68">
        <f t="shared" si="5"/>
        <v>8.3054999999999997E-5</v>
      </c>
      <c r="P31" s="68">
        <f t="shared" si="5"/>
        <v>18.758000000000003</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1.2430000000000001E-4</v>
      </c>
      <c r="S31" s="68">
        <f>IF(S$27="%w/w SAR",((S$28*10)*$B31),IF(S$27="%w/w DM",(((S$28*10)*($B$28/100))*$B31),IF(S$27="kg/t SAR",(S$28*$B31),IF(S$27="kg/t DM",((S$28*($B$28/100))*$B31),IF(S$27="mg/kg SAR",((S$28*0.001)*$B31),IF(S$27="mg/kg DM",(((S$28*0.001)*($B$28/100))*$B31),0))))))</f>
        <v>4.5877999999999995E-3</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113</v>
      </c>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2.9512662000000001</v>
      </c>
      <c r="E32" s="68">
        <f t="shared" ref="E32:E50" si="8">(IF(E$27="%w/w SAR",((E$28*10)*$B32),IF(E$27="%w/w DM",(((E$28*10)*($B$28/100))*$B32),IF(E$27="kg/t SAR",(E$28*$B32),IF(E$27="kg/t DM",((E$28*($B$28/100))*$B32),IF(E$27="mg/kg SAR",((E$28*0.001)*$B32),IF(E$27="mg/kg DM",(((E$28*0.001)*($B$28/100))*$B32),"0")))))))*1.205</f>
        <v>147.05820000000003</v>
      </c>
      <c r="F32" s="68">
        <f t="shared" ref="F32:F50" si="9">(IF(F$27="%w/w SAR",((F$28*10)*$B32),IF(F$27="%w/w DM",(((F$28*10)*($B$28/100))*$B32),IF(F$27="kg/t SAR",(F$28*$B32),IF(F$27="kg/t DM",((F$28*($B$28/100))*$B32),IF(F$27="mg/kg SAR",((F$28*0.001)*$B32),IF(F$27="mg/kg DM",(((F$28*0.001)*($B$28/100))*$B32),"0")))))))*1.658</f>
        <v>10.3419408</v>
      </c>
      <c r="G32" s="68">
        <f t="shared" si="5"/>
        <v>1.2656E-3</v>
      </c>
      <c r="H32" s="68">
        <f t="shared" si="5"/>
        <v>9.3790000000000019E-3</v>
      </c>
      <c r="I32" s="68">
        <f t="shared" si="5"/>
        <v>6.3279999999999999E-4</v>
      </c>
      <c r="J32" s="68">
        <f t="shared" si="5"/>
        <v>1.5819999999999998E-5</v>
      </c>
      <c r="K32" s="68">
        <f t="shared" si="5"/>
        <v>0</v>
      </c>
      <c r="L32" s="68">
        <f t="shared" si="5"/>
        <v>5.9325000000000003E-3</v>
      </c>
      <c r="M32" s="68">
        <f t="shared" si="5"/>
        <v>1.4803000000000001E-3</v>
      </c>
      <c r="N32" s="68">
        <f t="shared" si="5"/>
        <v>2.2600000000000002E-2</v>
      </c>
      <c r="O32" s="68">
        <f t="shared" si="5"/>
        <v>8.3054999999999997E-5</v>
      </c>
      <c r="P32" s="68">
        <f t="shared" si="5"/>
        <v>18.758000000000003</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1.2430000000000001E-4</v>
      </c>
      <c r="S32" s="68">
        <f t="shared" si="11"/>
        <v>4.5877999999999995E-3</v>
      </c>
      <c r="T32" s="68">
        <f t="shared" si="11"/>
        <v>0</v>
      </c>
      <c r="U32" s="68">
        <f t="shared" si="11"/>
        <v>0</v>
      </c>
    </row>
    <row r="33" spans="1:21" s="51" customFormat="1" ht="13" x14ac:dyDescent="0.35">
      <c r="A33" s="10">
        <f>E8</f>
        <v>3</v>
      </c>
      <c r="B33" s="12">
        <v>113</v>
      </c>
      <c r="C33" s="68">
        <f t="shared" si="6"/>
        <v>0</v>
      </c>
      <c r="D33" s="68">
        <f t="shared" si="7"/>
        <v>2.9512662000000001</v>
      </c>
      <c r="E33" s="68">
        <f t="shared" si="8"/>
        <v>147.05820000000003</v>
      </c>
      <c r="F33" s="68">
        <f t="shared" si="9"/>
        <v>10.3419408</v>
      </c>
      <c r="G33" s="68">
        <f t="shared" si="5"/>
        <v>1.2656E-3</v>
      </c>
      <c r="H33" s="68">
        <f t="shared" si="5"/>
        <v>9.3790000000000019E-3</v>
      </c>
      <c r="I33" s="68">
        <f t="shared" si="5"/>
        <v>6.3279999999999999E-4</v>
      </c>
      <c r="J33" s="68">
        <f t="shared" si="5"/>
        <v>1.5819999999999998E-5</v>
      </c>
      <c r="K33" s="68">
        <f t="shared" si="5"/>
        <v>0</v>
      </c>
      <c r="L33" s="68">
        <f t="shared" si="5"/>
        <v>5.9325000000000003E-3</v>
      </c>
      <c r="M33" s="68">
        <f t="shared" si="5"/>
        <v>1.4803000000000001E-3</v>
      </c>
      <c r="N33" s="68">
        <f t="shared" si="5"/>
        <v>2.2600000000000002E-2</v>
      </c>
      <c r="O33" s="68">
        <f t="shared" si="5"/>
        <v>8.3054999999999997E-5</v>
      </c>
      <c r="P33" s="68">
        <f t="shared" si="5"/>
        <v>18.758000000000003</v>
      </c>
      <c r="Q33" s="68">
        <f t="shared" si="10"/>
        <v>0</v>
      </c>
      <c r="R33" s="68">
        <f t="shared" si="11"/>
        <v>1.2430000000000001E-4</v>
      </c>
      <c r="S33" s="68">
        <f t="shared" si="11"/>
        <v>4.5877999999999995E-3</v>
      </c>
      <c r="T33" s="68">
        <f t="shared" si="11"/>
        <v>0</v>
      </c>
      <c r="U33" s="68">
        <f t="shared" si="11"/>
        <v>0</v>
      </c>
    </row>
    <row r="34" spans="1:21" s="51" customFormat="1" ht="13" x14ac:dyDescent="0.35">
      <c r="A34" s="10">
        <f>F8</f>
        <v>4</v>
      </c>
      <c r="B34" s="12">
        <v>113</v>
      </c>
      <c r="C34" s="68">
        <f t="shared" si="6"/>
        <v>0</v>
      </c>
      <c r="D34" s="68">
        <f t="shared" si="7"/>
        <v>2.9512662000000001</v>
      </c>
      <c r="E34" s="68">
        <f t="shared" si="8"/>
        <v>147.05820000000003</v>
      </c>
      <c r="F34" s="68">
        <f t="shared" si="9"/>
        <v>10.3419408</v>
      </c>
      <c r="G34" s="68">
        <f t="shared" si="5"/>
        <v>1.2656E-3</v>
      </c>
      <c r="H34" s="68">
        <f t="shared" si="5"/>
        <v>9.3790000000000019E-3</v>
      </c>
      <c r="I34" s="68">
        <f t="shared" si="5"/>
        <v>6.3279999999999999E-4</v>
      </c>
      <c r="J34" s="68">
        <f t="shared" si="5"/>
        <v>1.5819999999999998E-5</v>
      </c>
      <c r="K34" s="68">
        <f t="shared" si="5"/>
        <v>0</v>
      </c>
      <c r="L34" s="68">
        <f t="shared" si="5"/>
        <v>5.9325000000000003E-3</v>
      </c>
      <c r="M34" s="68">
        <f t="shared" si="5"/>
        <v>1.4803000000000001E-3</v>
      </c>
      <c r="N34" s="68">
        <f t="shared" si="5"/>
        <v>2.2600000000000002E-2</v>
      </c>
      <c r="O34" s="68">
        <f t="shared" si="5"/>
        <v>8.3054999999999997E-5</v>
      </c>
      <c r="P34" s="68">
        <f t="shared" si="5"/>
        <v>18.758000000000003</v>
      </c>
      <c r="Q34" s="68">
        <f t="shared" si="10"/>
        <v>0</v>
      </c>
      <c r="R34" s="68">
        <f t="shared" si="11"/>
        <v>1.2430000000000001E-4</v>
      </c>
      <c r="S34" s="68">
        <f t="shared" si="11"/>
        <v>4.5877999999999995E-3</v>
      </c>
      <c r="T34" s="68">
        <f t="shared" si="11"/>
        <v>0</v>
      </c>
      <c r="U34" s="68">
        <f t="shared" si="11"/>
        <v>0</v>
      </c>
    </row>
    <row r="35" spans="1:21" s="51" customFormat="1" ht="13" x14ac:dyDescent="0.35">
      <c r="A35" s="10">
        <f>G8</f>
        <v>5</v>
      </c>
      <c r="B35" s="12">
        <v>113</v>
      </c>
      <c r="C35" s="68">
        <f t="shared" si="6"/>
        <v>0</v>
      </c>
      <c r="D35" s="68">
        <f t="shared" si="7"/>
        <v>2.9512662000000001</v>
      </c>
      <c r="E35" s="68">
        <f t="shared" si="8"/>
        <v>147.05820000000003</v>
      </c>
      <c r="F35" s="68">
        <f t="shared" si="9"/>
        <v>10.3419408</v>
      </c>
      <c r="G35" s="68">
        <f t="shared" si="5"/>
        <v>1.2656E-3</v>
      </c>
      <c r="H35" s="68">
        <f t="shared" si="5"/>
        <v>9.3790000000000019E-3</v>
      </c>
      <c r="I35" s="68">
        <f t="shared" si="5"/>
        <v>6.3279999999999999E-4</v>
      </c>
      <c r="J35" s="68">
        <f t="shared" si="5"/>
        <v>1.5819999999999998E-5</v>
      </c>
      <c r="K35" s="68">
        <f t="shared" si="5"/>
        <v>0</v>
      </c>
      <c r="L35" s="68">
        <f t="shared" si="5"/>
        <v>5.9325000000000003E-3</v>
      </c>
      <c r="M35" s="68">
        <f t="shared" si="5"/>
        <v>1.4803000000000001E-3</v>
      </c>
      <c r="N35" s="68">
        <f t="shared" si="5"/>
        <v>2.2600000000000002E-2</v>
      </c>
      <c r="O35" s="68">
        <f t="shared" si="5"/>
        <v>8.3054999999999997E-5</v>
      </c>
      <c r="P35" s="68">
        <f t="shared" si="5"/>
        <v>18.758000000000003</v>
      </c>
      <c r="Q35" s="68">
        <f t="shared" si="10"/>
        <v>0</v>
      </c>
      <c r="R35" s="68">
        <f t="shared" si="11"/>
        <v>1.2430000000000001E-4</v>
      </c>
      <c r="S35" s="68">
        <f t="shared" si="11"/>
        <v>4.5877999999999995E-3</v>
      </c>
      <c r="T35" s="68">
        <f t="shared" si="11"/>
        <v>0</v>
      </c>
      <c r="U35" s="68">
        <f t="shared" si="11"/>
        <v>0</v>
      </c>
    </row>
    <row r="36" spans="1:21" s="51" customFormat="1" ht="13" x14ac:dyDescent="0.35">
      <c r="A36" s="10">
        <f>H8</f>
        <v>6</v>
      </c>
      <c r="B36" s="12">
        <v>108</v>
      </c>
      <c r="C36" s="68">
        <f t="shared" si="6"/>
        <v>0</v>
      </c>
      <c r="D36" s="68">
        <f t="shared" si="7"/>
        <v>2.8206792000000003</v>
      </c>
      <c r="E36" s="68">
        <f t="shared" si="8"/>
        <v>140.55120000000002</v>
      </c>
      <c r="F36" s="68">
        <f t="shared" si="9"/>
        <v>9.884332800000001</v>
      </c>
      <c r="G36" s="68">
        <f t="shared" si="5"/>
        <v>1.2095999999999999E-3</v>
      </c>
      <c r="H36" s="68">
        <f t="shared" si="5"/>
        <v>8.9640000000000015E-3</v>
      </c>
      <c r="I36" s="68">
        <f t="shared" si="5"/>
        <v>6.0479999999999996E-4</v>
      </c>
      <c r="J36" s="68">
        <f t="shared" si="5"/>
        <v>1.5119999999999998E-5</v>
      </c>
      <c r="K36" s="68">
        <f t="shared" si="5"/>
        <v>0</v>
      </c>
      <c r="L36" s="68">
        <f t="shared" si="5"/>
        <v>5.6700000000000006E-3</v>
      </c>
      <c r="M36" s="68">
        <f t="shared" si="5"/>
        <v>1.4148000000000001E-3</v>
      </c>
      <c r="N36" s="68">
        <f t="shared" si="5"/>
        <v>2.1600000000000001E-2</v>
      </c>
      <c r="O36" s="68">
        <f t="shared" si="5"/>
        <v>7.9379999999999989E-5</v>
      </c>
      <c r="P36" s="68">
        <f t="shared" si="5"/>
        <v>17.928000000000001</v>
      </c>
      <c r="Q36" s="68">
        <f t="shared" si="10"/>
        <v>0</v>
      </c>
      <c r="R36" s="68">
        <f t="shared" si="11"/>
        <v>1.188E-4</v>
      </c>
      <c r="S36" s="68">
        <f t="shared" si="11"/>
        <v>4.3847999999999995E-3</v>
      </c>
      <c r="T36" s="68">
        <f t="shared" si="11"/>
        <v>0</v>
      </c>
      <c r="U36" s="68">
        <f t="shared" si="11"/>
        <v>0</v>
      </c>
    </row>
    <row r="37" spans="1:21" s="51" customFormat="1" ht="13" x14ac:dyDescent="0.35">
      <c r="A37" s="10">
        <f>I8</f>
        <v>7</v>
      </c>
      <c r="B37" s="12">
        <v>113</v>
      </c>
      <c r="C37" s="68">
        <f t="shared" si="6"/>
        <v>0</v>
      </c>
      <c r="D37" s="68">
        <f t="shared" si="7"/>
        <v>2.9512662000000001</v>
      </c>
      <c r="E37" s="68">
        <f t="shared" si="8"/>
        <v>147.05820000000003</v>
      </c>
      <c r="F37" s="68">
        <f t="shared" si="9"/>
        <v>10.3419408</v>
      </c>
      <c r="G37" s="68">
        <f t="shared" si="5"/>
        <v>1.2656E-3</v>
      </c>
      <c r="H37" s="68">
        <f t="shared" si="5"/>
        <v>9.3790000000000019E-3</v>
      </c>
      <c r="I37" s="68">
        <f t="shared" si="5"/>
        <v>6.3279999999999999E-4</v>
      </c>
      <c r="J37" s="68">
        <f t="shared" si="5"/>
        <v>1.5819999999999998E-5</v>
      </c>
      <c r="K37" s="68">
        <f t="shared" si="5"/>
        <v>0</v>
      </c>
      <c r="L37" s="68">
        <f t="shared" si="5"/>
        <v>5.9325000000000003E-3</v>
      </c>
      <c r="M37" s="68">
        <f t="shared" si="5"/>
        <v>1.4803000000000001E-3</v>
      </c>
      <c r="N37" s="68">
        <f t="shared" si="5"/>
        <v>2.2600000000000002E-2</v>
      </c>
      <c r="O37" s="68">
        <f t="shared" si="5"/>
        <v>8.3054999999999997E-5</v>
      </c>
      <c r="P37" s="68">
        <f t="shared" si="5"/>
        <v>18.758000000000003</v>
      </c>
      <c r="Q37" s="68">
        <f t="shared" si="10"/>
        <v>0</v>
      </c>
      <c r="R37" s="68">
        <f t="shared" si="11"/>
        <v>1.2430000000000001E-4</v>
      </c>
      <c r="S37" s="68">
        <f t="shared" si="11"/>
        <v>4.5877999999999995E-3</v>
      </c>
      <c r="T37" s="68">
        <f t="shared" si="11"/>
        <v>0</v>
      </c>
      <c r="U37" s="68">
        <f t="shared" si="11"/>
        <v>0</v>
      </c>
    </row>
    <row r="38" spans="1:21" s="51" customFormat="1" ht="13" x14ac:dyDescent="0.35">
      <c r="A38" s="10">
        <f>J8</f>
        <v>8</v>
      </c>
      <c r="B38" s="12">
        <v>113</v>
      </c>
      <c r="C38" s="68">
        <f t="shared" si="6"/>
        <v>0</v>
      </c>
      <c r="D38" s="68">
        <f t="shared" si="7"/>
        <v>2.9512662000000001</v>
      </c>
      <c r="E38" s="68">
        <f t="shared" si="8"/>
        <v>147.05820000000003</v>
      </c>
      <c r="F38" s="68">
        <f t="shared" si="9"/>
        <v>10.3419408</v>
      </c>
      <c r="G38" s="68">
        <f t="shared" si="5"/>
        <v>1.2656E-3</v>
      </c>
      <c r="H38" s="68">
        <f t="shared" si="5"/>
        <v>9.3790000000000019E-3</v>
      </c>
      <c r="I38" s="68">
        <f t="shared" si="5"/>
        <v>6.3279999999999999E-4</v>
      </c>
      <c r="J38" s="68">
        <f t="shared" si="5"/>
        <v>1.5819999999999998E-5</v>
      </c>
      <c r="K38" s="68">
        <f t="shared" si="5"/>
        <v>0</v>
      </c>
      <c r="L38" s="68">
        <f t="shared" si="5"/>
        <v>5.9325000000000003E-3</v>
      </c>
      <c r="M38" s="68">
        <f t="shared" si="5"/>
        <v>1.4803000000000001E-3</v>
      </c>
      <c r="N38" s="68">
        <f t="shared" si="5"/>
        <v>2.2600000000000002E-2</v>
      </c>
      <c r="O38" s="68">
        <f t="shared" si="5"/>
        <v>8.3054999999999997E-5</v>
      </c>
      <c r="P38" s="68">
        <f t="shared" si="5"/>
        <v>18.758000000000003</v>
      </c>
      <c r="Q38" s="68">
        <f t="shared" si="10"/>
        <v>0</v>
      </c>
      <c r="R38" s="68">
        <f t="shared" si="11"/>
        <v>1.2430000000000001E-4</v>
      </c>
      <c r="S38" s="68">
        <f t="shared" si="11"/>
        <v>4.5877999999999995E-3</v>
      </c>
      <c r="T38" s="68">
        <f t="shared" si="11"/>
        <v>0</v>
      </c>
      <c r="U38" s="68">
        <f t="shared" si="11"/>
        <v>0</v>
      </c>
    </row>
    <row r="39" spans="1:21" s="51" customFormat="1" ht="13" x14ac:dyDescent="0.35">
      <c r="A39" s="10">
        <f>K8</f>
        <v>9</v>
      </c>
      <c r="B39" s="12">
        <v>113</v>
      </c>
      <c r="C39" s="68">
        <f t="shared" si="6"/>
        <v>0</v>
      </c>
      <c r="D39" s="68">
        <f t="shared" si="7"/>
        <v>2.9512662000000001</v>
      </c>
      <c r="E39" s="68">
        <f t="shared" si="8"/>
        <v>147.05820000000003</v>
      </c>
      <c r="F39" s="68">
        <f t="shared" si="9"/>
        <v>10.3419408</v>
      </c>
      <c r="G39" s="68">
        <f t="shared" si="5"/>
        <v>1.2656E-3</v>
      </c>
      <c r="H39" s="68">
        <f t="shared" si="5"/>
        <v>9.3790000000000019E-3</v>
      </c>
      <c r="I39" s="68">
        <f t="shared" si="5"/>
        <v>6.3279999999999999E-4</v>
      </c>
      <c r="J39" s="68">
        <f t="shared" si="5"/>
        <v>1.5819999999999998E-5</v>
      </c>
      <c r="K39" s="68">
        <f t="shared" si="5"/>
        <v>0</v>
      </c>
      <c r="L39" s="68">
        <f t="shared" si="5"/>
        <v>5.9325000000000003E-3</v>
      </c>
      <c r="M39" s="68">
        <f t="shared" si="5"/>
        <v>1.4803000000000001E-3</v>
      </c>
      <c r="N39" s="68">
        <f t="shared" si="5"/>
        <v>2.2600000000000002E-2</v>
      </c>
      <c r="O39" s="68">
        <f t="shared" si="5"/>
        <v>8.3054999999999997E-5</v>
      </c>
      <c r="P39" s="68">
        <f t="shared" si="5"/>
        <v>18.758000000000003</v>
      </c>
      <c r="Q39" s="68">
        <f t="shared" si="10"/>
        <v>0</v>
      </c>
      <c r="R39" s="68">
        <f t="shared" si="11"/>
        <v>1.2430000000000001E-4</v>
      </c>
      <c r="S39" s="68">
        <f t="shared" si="11"/>
        <v>4.5877999999999995E-3</v>
      </c>
      <c r="T39" s="68">
        <f t="shared" si="11"/>
        <v>0</v>
      </c>
      <c r="U39" s="68">
        <f t="shared" si="11"/>
        <v>0</v>
      </c>
    </row>
    <row r="40" spans="1:21" s="51" customFormat="1" ht="13" x14ac:dyDescent="0.35">
      <c r="A40" s="10">
        <f>L8</f>
        <v>10</v>
      </c>
      <c r="B40" s="12">
        <v>113</v>
      </c>
      <c r="C40" s="68">
        <f t="shared" si="6"/>
        <v>0</v>
      </c>
      <c r="D40" s="68">
        <f t="shared" si="7"/>
        <v>2.9512662000000001</v>
      </c>
      <c r="E40" s="68">
        <f t="shared" si="8"/>
        <v>147.05820000000003</v>
      </c>
      <c r="F40" s="68">
        <f t="shared" si="9"/>
        <v>10.3419408</v>
      </c>
      <c r="G40" s="68">
        <f t="shared" si="5"/>
        <v>1.2656E-3</v>
      </c>
      <c r="H40" s="68">
        <f t="shared" si="5"/>
        <v>9.3790000000000019E-3</v>
      </c>
      <c r="I40" s="68">
        <f t="shared" si="5"/>
        <v>6.3279999999999999E-4</v>
      </c>
      <c r="J40" s="68">
        <f t="shared" si="5"/>
        <v>1.5819999999999998E-5</v>
      </c>
      <c r="K40" s="68">
        <f t="shared" si="5"/>
        <v>0</v>
      </c>
      <c r="L40" s="68">
        <f t="shared" si="5"/>
        <v>5.9325000000000003E-3</v>
      </c>
      <c r="M40" s="68">
        <f t="shared" si="5"/>
        <v>1.4803000000000001E-3</v>
      </c>
      <c r="N40" s="68">
        <f t="shared" si="5"/>
        <v>2.2600000000000002E-2</v>
      </c>
      <c r="O40" s="68">
        <f t="shared" si="5"/>
        <v>8.3054999999999997E-5</v>
      </c>
      <c r="P40" s="68">
        <f t="shared" si="5"/>
        <v>18.758000000000003</v>
      </c>
      <c r="Q40" s="68">
        <f t="shared" si="10"/>
        <v>0</v>
      </c>
      <c r="R40" s="68">
        <f t="shared" si="11"/>
        <v>1.2430000000000001E-4</v>
      </c>
      <c r="S40" s="68">
        <f t="shared" si="11"/>
        <v>4.5877999999999995E-3</v>
      </c>
      <c r="T40" s="68">
        <f t="shared" si="11"/>
        <v>0</v>
      </c>
      <c r="U40" s="68">
        <f t="shared" si="11"/>
        <v>0</v>
      </c>
    </row>
    <row r="41" spans="1:21" s="51" customFormat="1" ht="13" x14ac:dyDescent="0.35">
      <c r="A41" s="10">
        <f>M8</f>
        <v>11</v>
      </c>
      <c r="B41" s="12">
        <v>113</v>
      </c>
      <c r="C41" s="68">
        <f t="shared" si="6"/>
        <v>0</v>
      </c>
      <c r="D41" s="68">
        <f t="shared" si="7"/>
        <v>2.9512662000000001</v>
      </c>
      <c r="E41" s="68">
        <f t="shared" si="8"/>
        <v>147.05820000000003</v>
      </c>
      <c r="F41" s="68">
        <f t="shared" si="9"/>
        <v>10.3419408</v>
      </c>
      <c r="G41" s="68">
        <f t="shared" si="5"/>
        <v>1.2656E-3</v>
      </c>
      <c r="H41" s="68">
        <f t="shared" si="5"/>
        <v>9.3790000000000019E-3</v>
      </c>
      <c r="I41" s="68">
        <f t="shared" si="5"/>
        <v>6.3279999999999999E-4</v>
      </c>
      <c r="J41" s="68">
        <f t="shared" si="5"/>
        <v>1.5819999999999998E-5</v>
      </c>
      <c r="K41" s="68">
        <f t="shared" si="5"/>
        <v>0</v>
      </c>
      <c r="L41" s="68">
        <f t="shared" si="5"/>
        <v>5.9325000000000003E-3</v>
      </c>
      <c r="M41" s="68">
        <f t="shared" si="5"/>
        <v>1.4803000000000001E-3</v>
      </c>
      <c r="N41" s="68">
        <f t="shared" si="5"/>
        <v>2.2600000000000002E-2</v>
      </c>
      <c r="O41" s="68">
        <f t="shared" si="5"/>
        <v>8.3054999999999997E-5</v>
      </c>
      <c r="P41" s="68">
        <f t="shared" si="5"/>
        <v>18.758000000000003</v>
      </c>
      <c r="Q41" s="68">
        <f t="shared" si="10"/>
        <v>0</v>
      </c>
      <c r="R41" s="68">
        <f t="shared" si="11"/>
        <v>1.2430000000000001E-4</v>
      </c>
      <c r="S41" s="68">
        <f t="shared" si="11"/>
        <v>4.5877999999999995E-3</v>
      </c>
      <c r="T41" s="68">
        <f t="shared" si="11"/>
        <v>0</v>
      </c>
      <c r="U41" s="68">
        <f t="shared" si="11"/>
        <v>0</v>
      </c>
    </row>
    <row r="42" spans="1:21" s="51" customFormat="1" ht="13" x14ac:dyDescent="0.35">
      <c r="A42" s="10">
        <f>N8</f>
        <v>12</v>
      </c>
      <c r="B42" s="12">
        <v>113</v>
      </c>
      <c r="C42" s="68">
        <f t="shared" si="6"/>
        <v>0</v>
      </c>
      <c r="D42" s="68">
        <f t="shared" si="7"/>
        <v>2.9512662000000001</v>
      </c>
      <c r="E42" s="68">
        <f t="shared" si="8"/>
        <v>147.05820000000003</v>
      </c>
      <c r="F42" s="68">
        <f t="shared" si="9"/>
        <v>10.3419408</v>
      </c>
      <c r="G42" s="68">
        <f t="shared" si="5"/>
        <v>1.2656E-3</v>
      </c>
      <c r="H42" s="68">
        <f t="shared" si="5"/>
        <v>9.3790000000000019E-3</v>
      </c>
      <c r="I42" s="68">
        <f t="shared" si="5"/>
        <v>6.3279999999999999E-4</v>
      </c>
      <c r="J42" s="68">
        <f t="shared" si="5"/>
        <v>1.5819999999999998E-5</v>
      </c>
      <c r="K42" s="68">
        <f t="shared" si="5"/>
        <v>0</v>
      </c>
      <c r="L42" s="68">
        <f t="shared" si="5"/>
        <v>5.9325000000000003E-3</v>
      </c>
      <c r="M42" s="68">
        <f t="shared" si="5"/>
        <v>1.4803000000000001E-3</v>
      </c>
      <c r="N42" s="68">
        <f t="shared" si="5"/>
        <v>2.2600000000000002E-2</v>
      </c>
      <c r="O42" s="68">
        <f t="shared" si="5"/>
        <v>8.3054999999999997E-5</v>
      </c>
      <c r="P42" s="68">
        <f t="shared" si="5"/>
        <v>18.758000000000003</v>
      </c>
      <c r="Q42" s="68">
        <f t="shared" si="10"/>
        <v>0</v>
      </c>
      <c r="R42" s="68">
        <f t="shared" si="11"/>
        <v>1.2430000000000001E-4</v>
      </c>
      <c r="S42" s="68">
        <f t="shared" si="11"/>
        <v>4.5877999999999995E-3</v>
      </c>
      <c r="T42" s="68">
        <f t="shared" si="11"/>
        <v>0</v>
      </c>
      <c r="U42" s="68">
        <f t="shared" si="11"/>
        <v>0</v>
      </c>
    </row>
    <row r="43" spans="1:21" s="51" customFormat="1" ht="13" x14ac:dyDescent="0.35">
      <c r="A43" s="10">
        <f>O8</f>
        <v>13</v>
      </c>
      <c r="B43" s="12">
        <v>113</v>
      </c>
      <c r="C43" s="68">
        <f t="shared" si="6"/>
        <v>0</v>
      </c>
      <c r="D43" s="68">
        <f t="shared" si="7"/>
        <v>2.9512662000000001</v>
      </c>
      <c r="E43" s="68">
        <f t="shared" si="8"/>
        <v>147.05820000000003</v>
      </c>
      <c r="F43" s="68">
        <f t="shared" si="9"/>
        <v>10.3419408</v>
      </c>
      <c r="G43" s="68">
        <f t="shared" si="5"/>
        <v>1.2656E-3</v>
      </c>
      <c r="H43" s="68">
        <f t="shared" si="5"/>
        <v>9.3790000000000019E-3</v>
      </c>
      <c r="I43" s="68">
        <f t="shared" si="5"/>
        <v>6.3279999999999999E-4</v>
      </c>
      <c r="J43" s="68">
        <f t="shared" si="5"/>
        <v>1.5819999999999998E-5</v>
      </c>
      <c r="K43" s="68">
        <f t="shared" si="5"/>
        <v>0</v>
      </c>
      <c r="L43" s="68">
        <f t="shared" si="5"/>
        <v>5.9325000000000003E-3</v>
      </c>
      <c r="M43" s="68">
        <f t="shared" si="5"/>
        <v>1.4803000000000001E-3</v>
      </c>
      <c r="N43" s="68">
        <f t="shared" si="5"/>
        <v>2.2600000000000002E-2</v>
      </c>
      <c r="O43" s="68">
        <f t="shared" si="5"/>
        <v>8.3054999999999997E-5</v>
      </c>
      <c r="P43" s="68">
        <f t="shared" si="5"/>
        <v>18.758000000000003</v>
      </c>
      <c r="Q43" s="68">
        <f t="shared" si="10"/>
        <v>0</v>
      </c>
      <c r="R43" s="68">
        <f t="shared" si="11"/>
        <v>1.2430000000000001E-4</v>
      </c>
      <c r="S43" s="68">
        <f t="shared" si="11"/>
        <v>4.5877999999999995E-3</v>
      </c>
      <c r="T43" s="68">
        <f t="shared" si="11"/>
        <v>0</v>
      </c>
      <c r="U43" s="68">
        <f t="shared" si="11"/>
        <v>0</v>
      </c>
    </row>
    <row r="44" spans="1:21" s="51" customFormat="1" ht="13" x14ac:dyDescent="0.35">
      <c r="A44" s="10">
        <f>P8</f>
        <v>14</v>
      </c>
      <c r="B44" s="12">
        <v>113</v>
      </c>
      <c r="C44" s="68">
        <f t="shared" si="6"/>
        <v>0</v>
      </c>
      <c r="D44" s="68">
        <f t="shared" si="7"/>
        <v>2.9512662000000001</v>
      </c>
      <c r="E44" s="68">
        <f t="shared" si="8"/>
        <v>147.05820000000003</v>
      </c>
      <c r="F44" s="68">
        <f t="shared" si="9"/>
        <v>10.3419408</v>
      </c>
      <c r="G44" s="68">
        <f t="shared" si="5"/>
        <v>1.2656E-3</v>
      </c>
      <c r="H44" s="68">
        <f t="shared" si="5"/>
        <v>9.3790000000000019E-3</v>
      </c>
      <c r="I44" s="68">
        <f t="shared" si="5"/>
        <v>6.3279999999999999E-4</v>
      </c>
      <c r="J44" s="68">
        <f t="shared" si="5"/>
        <v>1.5819999999999998E-5</v>
      </c>
      <c r="K44" s="68">
        <f t="shared" si="5"/>
        <v>0</v>
      </c>
      <c r="L44" s="68">
        <f t="shared" si="5"/>
        <v>5.9325000000000003E-3</v>
      </c>
      <c r="M44" s="68">
        <f t="shared" si="5"/>
        <v>1.4803000000000001E-3</v>
      </c>
      <c r="N44" s="68">
        <f t="shared" si="5"/>
        <v>2.2600000000000002E-2</v>
      </c>
      <c r="O44" s="68">
        <f t="shared" si="5"/>
        <v>8.3054999999999997E-5</v>
      </c>
      <c r="P44" s="68">
        <f t="shared" si="5"/>
        <v>18.758000000000003</v>
      </c>
      <c r="Q44" s="68">
        <f t="shared" si="10"/>
        <v>0</v>
      </c>
      <c r="R44" s="68">
        <f t="shared" si="11"/>
        <v>1.2430000000000001E-4</v>
      </c>
      <c r="S44" s="68">
        <f t="shared" si="11"/>
        <v>4.5877999999999995E-3</v>
      </c>
      <c r="T44" s="68">
        <f t="shared" si="11"/>
        <v>0</v>
      </c>
      <c r="U44" s="68">
        <f t="shared" si="11"/>
        <v>0</v>
      </c>
    </row>
    <row r="45" spans="1:21" s="51" customFormat="1" ht="13" x14ac:dyDescent="0.35">
      <c r="A45" s="10">
        <f>Q8</f>
        <v>15</v>
      </c>
      <c r="B45" s="12">
        <v>113</v>
      </c>
      <c r="C45" s="68">
        <f t="shared" si="6"/>
        <v>0</v>
      </c>
      <c r="D45" s="68">
        <f t="shared" si="7"/>
        <v>2.9512662000000001</v>
      </c>
      <c r="E45" s="68">
        <f t="shared" si="8"/>
        <v>147.05820000000003</v>
      </c>
      <c r="F45" s="68">
        <f t="shared" si="9"/>
        <v>10.3419408</v>
      </c>
      <c r="G45" s="68">
        <f t="shared" si="5"/>
        <v>1.2656E-3</v>
      </c>
      <c r="H45" s="68">
        <f t="shared" si="5"/>
        <v>9.3790000000000019E-3</v>
      </c>
      <c r="I45" s="68">
        <f t="shared" si="5"/>
        <v>6.3279999999999999E-4</v>
      </c>
      <c r="J45" s="68">
        <f t="shared" si="5"/>
        <v>1.5819999999999998E-5</v>
      </c>
      <c r="K45" s="68">
        <f t="shared" si="5"/>
        <v>0</v>
      </c>
      <c r="L45" s="68">
        <f t="shared" si="5"/>
        <v>5.9325000000000003E-3</v>
      </c>
      <c r="M45" s="68">
        <f t="shared" si="5"/>
        <v>1.4803000000000001E-3</v>
      </c>
      <c r="N45" s="68">
        <f t="shared" si="5"/>
        <v>2.2600000000000002E-2</v>
      </c>
      <c r="O45" s="68">
        <f t="shared" si="5"/>
        <v>8.3054999999999997E-5</v>
      </c>
      <c r="P45" s="68">
        <f t="shared" si="5"/>
        <v>18.758000000000003</v>
      </c>
      <c r="Q45" s="68">
        <f t="shared" si="10"/>
        <v>0</v>
      </c>
      <c r="R45" s="68">
        <f t="shared" si="11"/>
        <v>1.2430000000000001E-4</v>
      </c>
      <c r="S45" s="68">
        <f t="shared" si="11"/>
        <v>4.5877999999999995E-3</v>
      </c>
      <c r="T45" s="68">
        <f t="shared" si="11"/>
        <v>0</v>
      </c>
      <c r="U45" s="68">
        <f t="shared" si="11"/>
        <v>0</v>
      </c>
    </row>
    <row r="46" spans="1:21" s="51" customFormat="1" ht="13" x14ac:dyDescent="0.35">
      <c r="A46" s="10">
        <f>R8</f>
        <v>16</v>
      </c>
      <c r="B46" s="12">
        <v>113</v>
      </c>
      <c r="C46" s="68">
        <f t="shared" si="6"/>
        <v>0</v>
      </c>
      <c r="D46" s="68">
        <f t="shared" si="7"/>
        <v>2.9512662000000001</v>
      </c>
      <c r="E46" s="68">
        <f t="shared" si="8"/>
        <v>147.05820000000003</v>
      </c>
      <c r="F46" s="68">
        <f t="shared" si="9"/>
        <v>10.3419408</v>
      </c>
      <c r="G46" s="68">
        <f t="shared" si="5"/>
        <v>1.2656E-3</v>
      </c>
      <c r="H46" s="68">
        <f t="shared" si="5"/>
        <v>9.3790000000000019E-3</v>
      </c>
      <c r="I46" s="68">
        <f t="shared" si="5"/>
        <v>6.3279999999999999E-4</v>
      </c>
      <c r="J46" s="68">
        <f t="shared" si="5"/>
        <v>1.5819999999999998E-5</v>
      </c>
      <c r="K46" s="68">
        <f t="shared" si="5"/>
        <v>0</v>
      </c>
      <c r="L46" s="68">
        <f t="shared" si="5"/>
        <v>5.9325000000000003E-3</v>
      </c>
      <c r="M46" s="68">
        <f t="shared" si="5"/>
        <v>1.4803000000000001E-3</v>
      </c>
      <c r="N46" s="68">
        <f t="shared" si="5"/>
        <v>2.2600000000000002E-2</v>
      </c>
      <c r="O46" s="68">
        <f t="shared" si="5"/>
        <v>8.3054999999999997E-5</v>
      </c>
      <c r="P46" s="68">
        <f t="shared" si="5"/>
        <v>18.758000000000003</v>
      </c>
      <c r="Q46" s="68">
        <f t="shared" si="10"/>
        <v>0</v>
      </c>
      <c r="R46" s="68">
        <f t="shared" si="11"/>
        <v>1.2430000000000001E-4</v>
      </c>
      <c r="S46" s="68">
        <f t="shared" si="11"/>
        <v>4.5877999999999995E-3</v>
      </c>
      <c r="T46" s="68">
        <f t="shared" si="11"/>
        <v>0</v>
      </c>
      <c r="U46" s="68">
        <f t="shared" si="11"/>
        <v>0</v>
      </c>
    </row>
    <row r="47" spans="1:21" s="51" customFormat="1" ht="13" x14ac:dyDescent="0.35">
      <c r="A47" s="10">
        <f>S8</f>
        <v>17</v>
      </c>
      <c r="B47" s="12">
        <v>113</v>
      </c>
      <c r="C47" s="68">
        <f t="shared" si="6"/>
        <v>0</v>
      </c>
      <c r="D47" s="68">
        <f t="shared" si="7"/>
        <v>2.9512662000000001</v>
      </c>
      <c r="E47" s="68">
        <f t="shared" si="8"/>
        <v>147.05820000000003</v>
      </c>
      <c r="F47" s="68">
        <f t="shared" si="9"/>
        <v>10.3419408</v>
      </c>
      <c r="G47" s="68">
        <f t="shared" ref="G47:P50" si="12">IF(G$27="%w/w SAR",((G$28*10)*$B47),IF(G$27="%w/w DM",(((G$28*10)*($B$28/100))*$B47),IF(G$27="kg/t SAR",(G$28*$B47),IF(G$27="kg/t DM",((G$28*($B$28/100))*$B47),IF(G$27="mg/kg SAR",((G$28*0.001)*$B47),IF(G$27="mg/kg DM",(((G$28*0.001)*($B$28/100))*$B47),0))))))</f>
        <v>1.2656E-3</v>
      </c>
      <c r="H47" s="68">
        <f t="shared" si="12"/>
        <v>9.3790000000000019E-3</v>
      </c>
      <c r="I47" s="68">
        <f t="shared" si="12"/>
        <v>6.3279999999999999E-4</v>
      </c>
      <c r="J47" s="68">
        <f t="shared" si="12"/>
        <v>1.5819999999999998E-5</v>
      </c>
      <c r="K47" s="68">
        <f t="shared" si="12"/>
        <v>0</v>
      </c>
      <c r="L47" s="68">
        <f t="shared" si="12"/>
        <v>5.9325000000000003E-3</v>
      </c>
      <c r="M47" s="68">
        <f t="shared" si="12"/>
        <v>1.4803000000000001E-3</v>
      </c>
      <c r="N47" s="68">
        <f t="shared" si="12"/>
        <v>2.2600000000000002E-2</v>
      </c>
      <c r="O47" s="68">
        <f t="shared" si="12"/>
        <v>8.3054999999999997E-5</v>
      </c>
      <c r="P47" s="68">
        <f t="shared" si="12"/>
        <v>18.758000000000003</v>
      </c>
      <c r="Q47" s="68">
        <f t="shared" si="10"/>
        <v>0</v>
      </c>
      <c r="R47" s="68">
        <f t="shared" si="11"/>
        <v>1.2430000000000001E-4</v>
      </c>
      <c r="S47" s="68">
        <f t="shared" si="11"/>
        <v>4.5877999999999995E-3</v>
      </c>
      <c r="T47" s="68">
        <f t="shared" si="11"/>
        <v>0</v>
      </c>
      <c r="U47" s="68">
        <f t="shared" si="11"/>
        <v>0</v>
      </c>
    </row>
    <row r="48" spans="1:21" s="51" customFormat="1" ht="13" x14ac:dyDescent="0.35">
      <c r="A48" s="10">
        <f>T8</f>
        <v>18</v>
      </c>
      <c r="B48" s="12">
        <v>113</v>
      </c>
      <c r="C48" s="68">
        <f t="shared" si="6"/>
        <v>0</v>
      </c>
      <c r="D48" s="68">
        <f t="shared" si="7"/>
        <v>2.9512662000000001</v>
      </c>
      <c r="E48" s="68">
        <f t="shared" si="8"/>
        <v>147.05820000000003</v>
      </c>
      <c r="F48" s="68">
        <f t="shared" si="9"/>
        <v>10.3419408</v>
      </c>
      <c r="G48" s="68">
        <f t="shared" si="12"/>
        <v>1.2656E-3</v>
      </c>
      <c r="H48" s="68">
        <f t="shared" si="12"/>
        <v>9.3790000000000019E-3</v>
      </c>
      <c r="I48" s="68">
        <f t="shared" si="12"/>
        <v>6.3279999999999999E-4</v>
      </c>
      <c r="J48" s="68">
        <f t="shared" si="12"/>
        <v>1.5819999999999998E-5</v>
      </c>
      <c r="K48" s="68">
        <f t="shared" si="12"/>
        <v>0</v>
      </c>
      <c r="L48" s="68">
        <f t="shared" si="12"/>
        <v>5.9325000000000003E-3</v>
      </c>
      <c r="M48" s="68">
        <f t="shared" si="12"/>
        <v>1.4803000000000001E-3</v>
      </c>
      <c r="N48" s="68">
        <f t="shared" si="12"/>
        <v>2.2600000000000002E-2</v>
      </c>
      <c r="O48" s="68">
        <f t="shared" si="12"/>
        <v>8.3054999999999997E-5</v>
      </c>
      <c r="P48" s="68">
        <f t="shared" si="12"/>
        <v>18.758000000000003</v>
      </c>
      <c r="Q48" s="68">
        <f t="shared" si="10"/>
        <v>0</v>
      </c>
      <c r="R48" s="68">
        <f t="shared" si="11"/>
        <v>1.2430000000000001E-4</v>
      </c>
      <c r="S48" s="68">
        <f t="shared" si="11"/>
        <v>4.5877999999999995E-3</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0</v>
      </c>
      <c r="U57" s="8">
        <f t="shared" si="13"/>
        <v>0</v>
      </c>
    </row>
    <row r="58" spans="1:21" ht="13" x14ac:dyDescent="0.3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str">
        <f>R16&amp;" I "&amp;(VLOOKUP(R14,Table245[],6,FALSE))</f>
        <v>Medium/Clay I Grass</v>
      </c>
      <c r="R58" s="10" t="str">
        <f>S16&amp;" I "&amp;(VLOOKUP(S14,Table245[],6,FALSE))</f>
        <v>Medium/Clay I Grass</v>
      </c>
      <c r="S58" s="10" t="str">
        <f>T16&amp;" I "&amp;(VLOOKUP(T14,Table245[],6,FALSE))</f>
        <v>Medium/Clay I Grass</v>
      </c>
      <c r="T58" s="10" t="e">
        <f>U16&amp;" I "&amp;(VLOOKUP(U14,Table245[],6,FALSE))</f>
        <v>#N/A</v>
      </c>
      <c r="U58" s="10" t="e">
        <f>V16&amp;" I "&amp;(VLOOKUP(V14,Table245[],6,FALSE))</f>
        <v>#N/A</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f>VLOOKUP(J$14,Table245[],5,FALSE)</f>
        <v>6.2</v>
      </c>
      <c r="J59" s="67">
        <f>VLOOKUP(K$14,Table245[],5,FALSE)</f>
        <v>6.2</v>
      </c>
      <c r="K59" s="67">
        <f>VLOOKUP(L$14,Table245[],5,FALSE)</f>
        <v>6.2</v>
      </c>
      <c r="L59" s="67">
        <f>VLOOKUP(M$14,Table245[],5,FALSE)</f>
        <v>6.2</v>
      </c>
      <c r="M59" s="67">
        <f>VLOOKUP(N$14,Table245[],5,FALSE)</f>
        <v>6.2</v>
      </c>
      <c r="N59" s="67">
        <f>VLOOKUP(O$14,Table245[],5,FALSE)</f>
        <v>6.2</v>
      </c>
      <c r="O59" s="67">
        <f>VLOOKUP(P$14,Table245[],5,FALSE)</f>
        <v>6.2</v>
      </c>
      <c r="P59" s="67">
        <f>VLOOKUP(Q$14,Table245[],5,FALSE)</f>
        <v>6.2</v>
      </c>
      <c r="Q59" s="67">
        <f>VLOOKUP(R$14,Table245[],5,FALSE)</f>
        <v>6.2</v>
      </c>
      <c r="R59" s="67">
        <f>VLOOKUP(S$14,Table245[],5,FALSE)</f>
        <v>6.2</v>
      </c>
      <c r="S59" s="67">
        <f>VLOOKUP(T$14,Table245[],5,FALSE)</f>
        <v>6.2</v>
      </c>
      <c r="T59" s="67" t="e">
        <f>VLOOKUP(U$14,Table245[],5,FALSE)</f>
        <v>#N/A</v>
      </c>
      <c r="U59" s="67" t="e">
        <f>VLOOKUP(V$14,Table245[],5,FALSE)</f>
        <v>#N/A</v>
      </c>
    </row>
    <row r="60" spans="1:21" ht="13" x14ac:dyDescent="0.3">
      <c r="A60" s="100" t="s">
        <v>4</v>
      </c>
      <c r="B60" s="67">
        <f>C10</f>
        <v>5.7</v>
      </c>
      <c r="C60" s="67">
        <f t="shared" ref="C60:U60" si="14">D10</f>
        <v>5.6</v>
      </c>
      <c r="D60" s="67">
        <f t="shared" si="14"/>
        <v>6.1</v>
      </c>
      <c r="E60" s="67">
        <f t="shared" si="14"/>
        <v>5.8</v>
      </c>
      <c r="F60" s="67">
        <f t="shared" si="14"/>
        <v>5.4</v>
      </c>
      <c r="G60" s="67">
        <f t="shared" si="14"/>
        <v>5.3</v>
      </c>
      <c r="H60" s="67">
        <f t="shared" si="14"/>
        <v>5.4</v>
      </c>
      <c r="I60" s="67">
        <f t="shared" si="14"/>
        <v>5.5</v>
      </c>
      <c r="J60" s="67">
        <f t="shared" si="14"/>
        <v>5.5</v>
      </c>
      <c r="K60" s="67">
        <f t="shared" si="14"/>
        <v>5.3</v>
      </c>
      <c r="L60" s="67">
        <f t="shared" si="14"/>
        <v>5.7</v>
      </c>
      <c r="M60" s="67">
        <f t="shared" si="14"/>
        <v>5.6</v>
      </c>
      <c r="N60" s="67">
        <f t="shared" si="14"/>
        <v>5.4</v>
      </c>
      <c r="O60" s="67">
        <f t="shared" si="14"/>
        <v>5.2</v>
      </c>
      <c r="P60" s="67">
        <f t="shared" si="14"/>
        <v>5.5</v>
      </c>
      <c r="Q60" s="67">
        <f t="shared" si="14"/>
        <v>5.5</v>
      </c>
      <c r="R60" s="67">
        <f t="shared" si="14"/>
        <v>5.5</v>
      </c>
      <c r="S60" s="67">
        <f t="shared" si="14"/>
        <v>5.2</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t="e">
        <f t="shared" si="15"/>
        <v>#N/A</v>
      </c>
      <c r="U61" s="67" t="e">
        <f t="shared" si="15"/>
        <v>#N/A</v>
      </c>
    </row>
    <row r="62" spans="1:21" ht="13" x14ac:dyDescent="0.3">
      <c r="A62" s="100" t="s">
        <v>134</v>
      </c>
      <c r="B62" s="68">
        <f>B31</f>
        <v>113</v>
      </c>
      <c r="C62" s="68">
        <f>B32</f>
        <v>113</v>
      </c>
      <c r="D62" s="68">
        <f>B33</f>
        <v>113</v>
      </c>
      <c r="E62" s="68">
        <f>B34</f>
        <v>113</v>
      </c>
      <c r="F62" s="68">
        <f>B35</f>
        <v>113</v>
      </c>
      <c r="G62" s="68">
        <f>B36</f>
        <v>108</v>
      </c>
      <c r="H62" s="68">
        <f>B37</f>
        <v>113</v>
      </c>
      <c r="I62" s="68">
        <f>B38</f>
        <v>113</v>
      </c>
      <c r="J62" s="68">
        <f>B39</f>
        <v>113</v>
      </c>
      <c r="K62" s="68">
        <f>B40</f>
        <v>113</v>
      </c>
      <c r="L62" s="68">
        <f>B41</f>
        <v>113</v>
      </c>
      <c r="M62" s="68">
        <f>B42</f>
        <v>113</v>
      </c>
      <c r="N62" s="68">
        <f>B43</f>
        <v>113</v>
      </c>
      <c r="O62" s="68">
        <f>B44</f>
        <v>113</v>
      </c>
      <c r="P62" s="68">
        <f>B45</f>
        <v>113</v>
      </c>
      <c r="Q62" s="68">
        <f>B46</f>
        <v>113</v>
      </c>
      <c r="R62" s="68">
        <f>B47</f>
        <v>113</v>
      </c>
      <c r="S62" s="68">
        <f>B48</f>
        <v>113</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3.6000000000000032</v>
      </c>
      <c r="D64" s="68">
        <f t="shared" si="17"/>
        <v>0.6000000000000032</v>
      </c>
      <c r="E64" s="68">
        <f t="shared" si="17"/>
        <v>2.4000000000000021</v>
      </c>
      <c r="F64" s="68">
        <f t="shared" si="17"/>
        <v>4.7999999999999989</v>
      </c>
      <c r="G64" s="68">
        <f t="shared" si="17"/>
        <v>5.4000000000000021</v>
      </c>
      <c r="H64" s="68">
        <f t="shared" si="17"/>
        <v>4.7999999999999989</v>
      </c>
      <c r="I64" s="68">
        <f t="shared" si="17"/>
        <v>4.2000000000000011</v>
      </c>
      <c r="J64" s="68">
        <f t="shared" si="17"/>
        <v>4.2000000000000011</v>
      </c>
      <c r="K64" s="68">
        <f t="shared" si="17"/>
        <v>5.4000000000000021</v>
      </c>
      <c r="L64" s="68">
        <f t="shared" si="17"/>
        <v>3</v>
      </c>
      <c r="M64" s="68">
        <f t="shared" si="17"/>
        <v>3.6000000000000032</v>
      </c>
      <c r="N64" s="68">
        <f t="shared" si="17"/>
        <v>4.7999999999999989</v>
      </c>
      <c r="O64" s="68">
        <f t="shared" si="17"/>
        <v>6</v>
      </c>
      <c r="P64" s="68">
        <f t="shared" si="17"/>
        <v>4.2000000000000011</v>
      </c>
      <c r="Q64" s="68">
        <f t="shared" si="17"/>
        <v>4.2000000000000011</v>
      </c>
      <c r="R64" s="68">
        <f t="shared" si="17"/>
        <v>4.2000000000000011</v>
      </c>
      <c r="S64" s="68">
        <f t="shared" si="17"/>
        <v>6</v>
      </c>
      <c r="T64" s="68" t="e">
        <f t="shared" si="17"/>
        <v>#N/A</v>
      </c>
      <c r="U64" s="68" t="e">
        <f t="shared" si="17"/>
        <v>#N/A</v>
      </c>
    </row>
    <row r="65" spans="1:21" ht="52" x14ac:dyDescent="0.3">
      <c r="A65" s="101" t="s">
        <v>157</v>
      </c>
      <c r="B65" s="68">
        <f>B63-B64</f>
        <v>-3</v>
      </c>
      <c r="C65" s="68">
        <f t="shared" ref="C65:U65" si="18">C63-C64</f>
        <v>-3.6000000000000032</v>
      </c>
      <c r="D65" s="68">
        <f t="shared" si="18"/>
        <v>-0.6000000000000032</v>
      </c>
      <c r="E65" s="68">
        <f t="shared" si="18"/>
        <v>-2.4000000000000021</v>
      </c>
      <c r="F65" s="68">
        <f t="shared" si="18"/>
        <v>-4.7999999999999989</v>
      </c>
      <c r="G65" s="68">
        <f t="shared" si="18"/>
        <v>-5.4000000000000021</v>
      </c>
      <c r="H65" s="68">
        <f t="shared" si="18"/>
        <v>-4.7999999999999989</v>
      </c>
      <c r="I65" s="68">
        <f t="shared" si="18"/>
        <v>-4.2000000000000011</v>
      </c>
      <c r="J65" s="68">
        <f t="shared" si="18"/>
        <v>-4.2000000000000011</v>
      </c>
      <c r="K65" s="68">
        <f t="shared" si="18"/>
        <v>-5.4000000000000021</v>
      </c>
      <c r="L65" s="68">
        <f t="shared" si="18"/>
        <v>-3</v>
      </c>
      <c r="M65" s="68">
        <f t="shared" si="18"/>
        <v>-3.6000000000000032</v>
      </c>
      <c r="N65" s="68">
        <f t="shared" si="18"/>
        <v>-4.7999999999999989</v>
      </c>
      <c r="O65" s="68">
        <f t="shared" si="18"/>
        <v>-6</v>
      </c>
      <c r="P65" s="68">
        <f t="shared" si="18"/>
        <v>-4.2000000000000011</v>
      </c>
      <c r="Q65" s="68">
        <f t="shared" si="18"/>
        <v>-4.2000000000000011</v>
      </c>
      <c r="R65" s="68">
        <f t="shared" si="18"/>
        <v>-4.2000000000000011</v>
      </c>
      <c r="S65" s="68">
        <f t="shared" si="18"/>
        <v>-6</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str">
        <f t="shared" si="19"/>
        <v>UNDER</v>
      </c>
      <c r="L66" s="69" t="str">
        <f t="shared" si="19"/>
        <v>UNDER</v>
      </c>
      <c r="M66" s="69" t="str">
        <f t="shared" si="19"/>
        <v>UNDER</v>
      </c>
      <c r="N66" s="69" t="str">
        <f t="shared" si="19"/>
        <v>UNDER</v>
      </c>
      <c r="O66" s="69" t="str">
        <f t="shared" si="19"/>
        <v>UNDER</v>
      </c>
      <c r="P66" s="69" t="str">
        <f t="shared" si="19"/>
        <v>UNDER</v>
      </c>
      <c r="Q66" s="69" t="str">
        <f t="shared" si="19"/>
        <v>UNDER</v>
      </c>
      <c r="R66" s="69" t="str">
        <f t="shared" si="19"/>
        <v>UNDER</v>
      </c>
      <c r="S66" s="69" t="str">
        <f t="shared" si="19"/>
        <v>UNDER</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H32" sqref="H3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8" t="s">
        <v>41</v>
      </c>
      <c r="B1" s="108"/>
      <c r="C1" s="129" t="str">
        <f>'Lagoon '!C1:D1</f>
        <v>PAN-028759</v>
      </c>
      <c r="D1" s="130"/>
      <c r="E1" s="83" t="s">
        <v>45</v>
      </c>
      <c r="F1" s="32">
        <f>'Lagoon '!F1</f>
        <v>50</v>
      </c>
      <c r="G1" s="109" t="s">
        <v>43</v>
      </c>
      <c r="H1" s="110"/>
      <c r="I1" s="86">
        <v>6.2</v>
      </c>
      <c r="J1" s="108" t="s">
        <v>153</v>
      </c>
      <c r="K1" s="108"/>
      <c r="L1" s="86">
        <v>11.4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8" t="s">
        <v>87</v>
      </c>
      <c r="B2" s="108"/>
      <c r="C2" s="131" t="str">
        <f>'Lagoon '!C2:D2</f>
        <v>EPR/CB3791ZU</v>
      </c>
      <c r="D2" s="132"/>
      <c r="E2" s="83" t="s">
        <v>109</v>
      </c>
      <c r="F2" s="86" t="s">
        <v>164</v>
      </c>
      <c r="G2" s="127" t="s">
        <v>110</v>
      </c>
      <c r="H2" s="128"/>
      <c r="I2" s="86"/>
      <c r="J2" s="108" t="s">
        <v>158</v>
      </c>
      <c r="K2" s="108"/>
      <c r="L2" s="86">
        <v>8.8699999999999998E-4</v>
      </c>
      <c r="AB2" s="23" t="s">
        <v>56</v>
      </c>
      <c r="AC2" s="14"/>
      <c r="AD2" s="23" t="s">
        <v>70</v>
      </c>
      <c r="AE2" s="14"/>
      <c r="AF2" s="14"/>
      <c r="AG2" s="37" t="s">
        <v>76</v>
      </c>
      <c r="AH2" s="14"/>
      <c r="AI2" s="38" t="s">
        <v>126</v>
      </c>
      <c r="AJ2" s="39">
        <v>0</v>
      </c>
      <c r="AK2" s="40">
        <v>0</v>
      </c>
      <c r="AL2" s="7">
        <v>0</v>
      </c>
      <c r="AM2" s="9">
        <v>0</v>
      </c>
      <c r="AN2" s="9">
        <v>0</v>
      </c>
    </row>
    <row r="3" spans="1:41" ht="13" x14ac:dyDescent="0.25">
      <c r="A3" s="109" t="s">
        <v>42</v>
      </c>
      <c r="B3" s="110"/>
      <c r="C3" s="131" t="str">
        <f>'Lagoon '!C3:D3</f>
        <v xml:space="preserve">Mr Evan Williams </v>
      </c>
      <c r="D3" s="132"/>
      <c r="E3" s="83" t="s">
        <v>108</v>
      </c>
      <c r="F3" s="24" t="s">
        <v>78</v>
      </c>
      <c r="G3" s="108" t="s">
        <v>159</v>
      </c>
      <c r="H3" s="108"/>
      <c r="I3" s="86"/>
      <c r="J3" s="109" t="s">
        <v>154</v>
      </c>
      <c r="K3" s="110"/>
      <c r="L3" s="86">
        <f>(L1/(L2*10000))*100</f>
        <v>128.52311161217588</v>
      </c>
      <c r="AB3" s="23" t="s">
        <v>57</v>
      </c>
      <c r="AC3" s="14"/>
      <c r="AD3" s="23" t="s">
        <v>71</v>
      </c>
      <c r="AE3" s="14"/>
      <c r="AF3" s="14"/>
      <c r="AG3" s="37" t="s">
        <v>77</v>
      </c>
      <c r="AH3" s="14"/>
      <c r="AI3" s="41" t="s">
        <v>113</v>
      </c>
      <c r="AJ3" s="42">
        <v>1.7</v>
      </c>
      <c r="AK3" s="43">
        <v>6</v>
      </c>
      <c r="AL3" s="44">
        <v>1</v>
      </c>
      <c r="AM3" s="9">
        <v>6.2</v>
      </c>
      <c r="AN3" s="9" t="s">
        <v>112</v>
      </c>
    </row>
    <row r="4" spans="1:41" ht="13" x14ac:dyDescent="0.25">
      <c r="A4" s="108" t="s">
        <v>0</v>
      </c>
      <c r="B4" s="108"/>
      <c r="C4" s="129" t="str">
        <f>'Lagoon '!C4:D4</f>
        <v>Bodwina, Gwalchmai, Holyhead, Anglesey, LL65 4RL</v>
      </c>
      <c r="D4" s="130"/>
      <c r="E4" s="84" t="s">
        <v>1</v>
      </c>
      <c r="F4" s="86" t="s">
        <v>167</v>
      </c>
      <c r="G4" s="109"/>
      <c r="H4" s="110"/>
      <c r="I4" s="32"/>
      <c r="J4" s="109"/>
      <c r="K4" s="110"/>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8" t="s">
        <v>47</v>
      </c>
      <c r="B5" s="108"/>
      <c r="C5" s="129" t="str">
        <f>'Lagoon '!C5:D5</f>
        <v xml:space="preserve">Megan Tucker </v>
      </c>
      <c r="D5" s="130"/>
      <c r="E5" s="83"/>
      <c r="F5" s="32"/>
      <c r="G5" s="109"/>
      <c r="H5" s="110"/>
      <c r="I5" s="32"/>
      <c r="J5" s="109"/>
      <c r="K5" s="110"/>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4" t="s">
        <v>63</v>
      </c>
      <c r="B7" s="114"/>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8" t="s">
        <v>2</v>
      </c>
      <c r="B8" s="108"/>
      <c r="C8" s="52">
        <f>'Lagoon '!C8</f>
        <v>1</v>
      </c>
      <c r="D8" s="52">
        <f>'Lagoon '!D8</f>
        <v>2</v>
      </c>
      <c r="E8" s="52">
        <f>'Lagoon '!E8</f>
        <v>3</v>
      </c>
      <c r="F8" s="52">
        <f>'Lagoon '!F8</f>
        <v>4</v>
      </c>
      <c r="G8" s="52">
        <f>'Lagoon '!G8</f>
        <v>5</v>
      </c>
      <c r="H8" s="52">
        <f>'Lagoon '!H8</f>
        <v>6</v>
      </c>
      <c r="I8" s="52">
        <f>'Lagoon '!I8</f>
        <v>7</v>
      </c>
      <c r="J8" s="52">
        <f>'Lagoon '!J8</f>
        <v>8</v>
      </c>
      <c r="K8" s="52">
        <f>'Lagoon '!K8</f>
        <v>9</v>
      </c>
      <c r="L8" s="52">
        <f>'Lagoon '!L8</f>
        <v>10</v>
      </c>
      <c r="M8" s="52">
        <f>'Lagoon '!M8</f>
        <v>11</v>
      </c>
      <c r="N8" s="52">
        <f>'Lagoon '!N8</f>
        <v>12</v>
      </c>
      <c r="O8" s="52">
        <f>'Lagoon '!O8</f>
        <v>13</v>
      </c>
      <c r="P8" s="52">
        <f>'Lagoon '!P8</f>
        <v>14</v>
      </c>
      <c r="Q8" s="52">
        <f>'Lagoon '!Q8</f>
        <v>15</v>
      </c>
      <c r="R8" s="52">
        <f>'Lagoon '!R8</f>
        <v>16</v>
      </c>
      <c r="S8" s="52">
        <f>'Lagoon '!S8</f>
        <v>17</v>
      </c>
      <c r="T8" s="52">
        <f>'Lagoon '!T8</f>
        <v>18</v>
      </c>
      <c r="U8" s="52">
        <f>'Lagoon '!U8</f>
        <v>0</v>
      </c>
      <c r="V8" s="52">
        <f>'Lagoon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8" t="s">
        <v>3</v>
      </c>
      <c r="B9" s="108"/>
      <c r="C9" s="52">
        <f>'Lagoon '!C9</f>
        <v>0</v>
      </c>
      <c r="D9" s="52">
        <f>'Lagoon '!D9</f>
        <v>0</v>
      </c>
      <c r="E9" s="52">
        <f>'Lagoon '!E9</f>
        <v>0</v>
      </c>
      <c r="F9" s="52">
        <f>'Lagoon '!F9</f>
        <v>0</v>
      </c>
      <c r="G9" s="52">
        <f>'Lagoon '!G9</f>
        <v>0</v>
      </c>
      <c r="H9" s="52">
        <f>'Lagoon '!H9</f>
        <v>0</v>
      </c>
      <c r="I9" s="52">
        <f>'Lagoon '!I9</f>
        <v>0</v>
      </c>
      <c r="J9" s="52">
        <f>'Lagoon '!J9</f>
        <v>0</v>
      </c>
      <c r="K9" s="52">
        <f>'Lagoon '!K9</f>
        <v>0</v>
      </c>
      <c r="L9" s="52">
        <f>'Lagoon '!L9</f>
        <v>0</v>
      </c>
      <c r="M9" s="52">
        <f>'Lagoon '!M9</f>
        <v>0</v>
      </c>
      <c r="N9" s="52">
        <f>'Lagoon '!N9</f>
        <v>0</v>
      </c>
      <c r="O9" s="52">
        <f>'Lagoon '!O9</f>
        <v>0</v>
      </c>
      <c r="P9" s="52">
        <f>'Lagoon '!P9</f>
        <v>0</v>
      </c>
      <c r="Q9" s="52">
        <f>'Lagoon '!Q9</f>
        <v>0</v>
      </c>
      <c r="R9" s="52">
        <f>'Lagoon '!R9</f>
        <v>0</v>
      </c>
      <c r="S9" s="52">
        <f>'Lagoon '!S9</f>
        <v>0</v>
      </c>
      <c r="T9" s="52">
        <f>'Lagoon '!T9</f>
        <v>0</v>
      </c>
      <c r="U9" s="52">
        <f>'Lagoon '!U9</f>
        <v>0</v>
      </c>
      <c r="V9" s="52">
        <f>'Lagoon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8" t="s">
        <v>4</v>
      </c>
      <c r="B10" s="108"/>
      <c r="C10" s="52">
        <f>'Lagoon '!C10</f>
        <v>5.7</v>
      </c>
      <c r="D10" s="52">
        <f>'Lagoon '!D10</f>
        <v>5.6</v>
      </c>
      <c r="E10" s="52">
        <f>'Lagoon '!E10</f>
        <v>6.1</v>
      </c>
      <c r="F10" s="52">
        <f>'Lagoon '!F10</f>
        <v>5.8</v>
      </c>
      <c r="G10" s="52">
        <f>'Lagoon '!G10</f>
        <v>5.4</v>
      </c>
      <c r="H10" s="52">
        <f>'Lagoon '!H10</f>
        <v>5.3</v>
      </c>
      <c r="I10" s="52">
        <f>'Lagoon '!I10</f>
        <v>5.4</v>
      </c>
      <c r="J10" s="52">
        <f>'Lagoon '!J10</f>
        <v>5.5</v>
      </c>
      <c r="K10" s="52">
        <f>'Lagoon '!K10</f>
        <v>5.5</v>
      </c>
      <c r="L10" s="52">
        <f>'Lagoon '!L10</f>
        <v>5.3</v>
      </c>
      <c r="M10" s="52">
        <f>'Lagoon '!M10</f>
        <v>5.7</v>
      </c>
      <c r="N10" s="52">
        <f>'Lagoon '!N10</f>
        <v>5.6</v>
      </c>
      <c r="O10" s="52">
        <f>'Lagoon '!O10</f>
        <v>5.4</v>
      </c>
      <c r="P10" s="52">
        <f>'Lagoon '!P10</f>
        <v>5.2</v>
      </c>
      <c r="Q10" s="52">
        <f>'Lagoon '!Q10</f>
        <v>5.5</v>
      </c>
      <c r="R10" s="52">
        <f>'Lagoon '!R10</f>
        <v>5.5</v>
      </c>
      <c r="S10" s="52">
        <f>'Lagoon '!S10</f>
        <v>5.5</v>
      </c>
      <c r="T10" s="52">
        <f>'Lagoon '!T10</f>
        <v>5.2</v>
      </c>
      <c r="U10" s="52">
        <f>'Lagoon '!U10</f>
        <v>0</v>
      </c>
      <c r="V10" s="52">
        <f>'Lagoon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8" t="s">
        <v>5</v>
      </c>
      <c r="B11" s="108"/>
      <c r="C11" s="52">
        <f>'Lagoon '!C11</f>
        <v>2</v>
      </c>
      <c r="D11" s="52">
        <f>'Lagoon '!D11</f>
        <v>2</v>
      </c>
      <c r="E11" s="52">
        <f>'Lagoon '!E11</f>
        <v>1</v>
      </c>
      <c r="F11" s="52">
        <f>'Lagoon '!F11</f>
        <v>2</v>
      </c>
      <c r="G11" s="52">
        <f>'Lagoon '!G11</f>
        <v>2</v>
      </c>
      <c r="H11" s="52">
        <f>'Lagoon '!H11</f>
        <v>3</v>
      </c>
      <c r="I11" s="52">
        <f>'Lagoon '!I11</f>
        <v>3</v>
      </c>
      <c r="J11" s="52">
        <f>'Lagoon '!J11</f>
        <v>1</v>
      </c>
      <c r="K11" s="52">
        <f>'Lagoon '!K11</f>
        <v>0</v>
      </c>
      <c r="L11" s="52">
        <f>'Lagoon '!L11</f>
        <v>1</v>
      </c>
      <c r="M11" s="52">
        <f>'Lagoon '!M11</f>
        <v>0</v>
      </c>
      <c r="N11" s="52">
        <f>'Lagoon '!N11</f>
        <v>0</v>
      </c>
      <c r="O11" s="52">
        <f>'Lagoon '!O11</f>
        <v>0</v>
      </c>
      <c r="P11" s="52">
        <f>'Lagoon '!P11</f>
        <v>1</v>
      </c>
      <c r="Q11" s="52">
        <f>'Lagoon '!Q11</f>
        <v>2</v>
      </c>
      <c r="R11" s="52">
        <f>'Lagoon '!R11</f>
        <v>2</v>
      </c>
      <c r="S11" s="52">
        <f>'Lagoon '!S11</f>
        <v>2</v>
      </c>
      <c r="T11" s="52">
        <f>'Lagoon '!T11</f>
        <v>2</v>
      </c>
      <c r="U11" s="52">
        <f>'Lagoon '!U11</f>
        <v>0</v>
      </c>
      <c r="V11" s="52">
        <f>'Lagoon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8" t="s">
        <v>6</v>
      </c>
      <c r="B12" s="108"/>
      <c r="C12" s="52">
        <f>'Lagoon '!C12</f>
        <v>1</v>
      </c>
      <c r="D12" s="52">
        <f>'Lagoon '!D12</f>
        <v>1</v>
      </c>
      <c r="E12" s="52">
        <f>'Lagoon '!E12</f>
        <v>0</v>
      </c>
      <c r="F12" s="52">
        <f>'Lagoon '!F12</f>
        <v>1</v>
      </c>
      <c r="G12" s="52">
        <f>'Lagoon '!G12</f>
        <v>2</v>
      </c>
      <c r="H12" s="52">
        <f>'Lagoon '!H12</f>
        <v>3</v>
      </c>
      <c r="I12" s="52">
        <f>'Lagoon '!I12</f>
        <v>2</v>
      </c>
      <c r="J12" s="52">
        <f>'Lagoon '!J12</f>
        <v>1</v>
      </c>
      <c r="K12" s="52">
        <f>'Lagoon '!K12</f>
        <v>1</v>
      </c>
      <c r="L12" s="52">
        <f>'Lagoon '!L12</f>
        <v>1</v>
      </c>
      <c r="M12" s="52">
        <f>'Lagoon '!M12</f>
        <v>2</v>
      </c>
      <c r="N12" s="52">
        <f>'Lagoon '!N12</f>
        <v>2</v>
      </c>
      <c r="O12" s="52">
        <f>'Lagoon '!O12</f>
        <v>1</v>
      </c>
      <c r="P12" s="52">
        <f>'Lagoon '!P12</f>
        <v>1</v>
      </c>
      <c r="Q12" s="52">
        <f>'Lagoon '!Q12</f>
        <v>1</v>
      </c>
      <c r="R12" s="52">
        <f>'Lagoon '!R12</f>
        <v>1</v>
      </c>
      <c r="S12" s="52">
        <f>'Lagoon '!S12</f>
        <v>1</v>
      </c>
      <c r="T12" s="52">
        <f>'Lagoon '!T12</f>
        <v>1</v>
      </c>
      <c r="U12" s="52">
        <f>'Lagoon '!U12</f>
        <v>0</v>
      </c>
      <c r="V12" s="52">
        <f>'Lagoon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8" t="s">
        <v>7</v>
      </c>
      <c r="B13" s="108"/>
      <c r="C13" s="52">
        <f>'Lagoon '!C13</f>
        <v>3</v>
      </c>
      <c r="D13" s="52">
        <f>'Lagoon '!D13</f>
        <v>2</v>
      </c>
      <c r="E13" s="52">
        <f>'Lagoon '!E13</f>
        <v>4</v>
      </c>
      <c r="F13" s="52">
        <f>'Lagoon '!F13</f>
        <v>3</v>
      </c>
      <c r="G13" s="52">
        <f>'Lagoon '!G13</f>
        <v>3</v>
      </c>
      <c r="H13" s="52">
        <f>'Lagoon '!H13</f>
        <v>3</v>
      </c>
      <c r="I13" s="52">
        <f>'Lagoon '!I13</f>
        <v>3</v>
      </c>
      <c r="J13" s="52">
        <f>'Lagoon '!J13</f>
        <v>2</v>
      </c>
      <c r="K13" s="52">
        <f>'Lagoon '!K13</f>
        <v>3</v>
      </c>
      <c r="L13" s="52">
        <f>'Lagoon '!L13</f>
        <v>2</v>
      </c>
      <c r="M13" s="52">
        <f>'Lagoon '!M13</f>
        <v>2</v>
      </c>
      <c r="N13" s="52">
        <f>'Lagoon '!N13</f>
        <v>2</v>
      </c>
      <c r="O13" s="52">
        <f>'Lagoon '!O13</f>
        <v>2</v>
      </c>
      <c r="P13" s="52">
        <f>'Lagoon '!P13</f>
        <v>2</v>
      </c>
      <c r="Q13" s="52">
        <f>'Lagoon '!Q13</f>
        <v>2</v>
      </c>
      <c r="R13" s="52">
        <f>'Lagoon '!R13</f>
        <v>2</v>
      </c>
      <c r="S13" s="52">
        <f>'Lagoon '!S13</f>
        <v>4</v>
      </c>
      <c r="T13" s="52">
        <f>'Lagoon '!T13</f>
        <v>2</v>
      </c>
      <c r="U13" s="52">
        <f>'Lagoon '!U13</f>
        <v>0</v>
      </c>
      <c r="V13" s="52">
        <f>'Lagoon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0" t="s">
        <v>8</v>
      </c>
      <c r="B14" s="120"/>
      <c r="C14" s="91" t="str">
        <f>'Lagoon '!C14</f>
        <v xml:space="preserve">Grass Silage (25% DM) </v>
      </c>
      <c r="D14" s="91" t="str">
        <f>'Lagoon '!D14</f>
        <v xml:space="preserve">Grass Silage (25% DM) </v>
      </c>
      <c r="E14" s="91" t="str">
        <f>'Lagoon '!E14</f>
        <v xml:space="preserve">Grass Silage (25% DM) </v>
      </c>
      <c r="F14" s="91" t="str">
        <f>'Lagoon '!F14</f>
        <v xml:space="preserve">Grass Silage (25% DM) </v>
      </c>
      <c r="G14" s="91" t="str">
        <f>'Lagoon '!G14</f>
        <v xml:space="preserve">Grass Silage (25% DM) </v>
      </c>
      <c r="H14" s="91" t="str">
        <f>'Lagoon '!H14</f>
        <v xml:space="preserve">Grass Silage (25% DM) </v>
      </c>
      <c r="I14" s="91" t="str">
        <f>'Lagoon '!I14</f>
        <v xml:space="preserve">Grass Silage (25% DM) </v>
      </c>
      <c r="J14" s="91" t="str">
        <f>'Lagoon '!J14</f>
        <v xml:space="preserve">Grass Silage (25% DM) </v>
      </c>
      <c r="K14" s="91" t="str">
        <f>'Lagoon '!K14</f>
        <v xml:space="preserve">Grass Silage (25% DM) </v>
      </c>
      <c r="L14" s="91" t="str">
        <f>'Lagoon '!L14</f>
        <v xml:space="preserve">Grass Silage (25% DM) </v>
      </c>
      <c r="M14" s="91" t="str">
        <f>'Lagoon '!M14</f>
        <v xml:space="preserve">Grass Silage (25% DM) </v>
      </c>
      <c r="N14" s="91" t="str">
        <f>'Lagoon '!N14</f>
        <v xml:space="preserve">Grass Silage (25% DM) </v>
      </c>
      <c r="O14" s="91" t="str">
        <f>'Lagoon '!O14</f>
        <v xml:space="preserve">Grass Silage (25% DM) </v>
      </c>
      <c r="P14" s="91" t="str">
        <f>'Lagoon '!P14</f>
        <v xml:space="preserve">Grass Silage (25% DM) </v>
      </c>
      <c r="Q14" s="91" t="str">
        <f>'Lagoon '!Q14</f>
        <v xml:space="preserve">Grass Silage (25% DM) </v>
      </c>
      <c r="R14" s="91" t="str">
        <f>'Lagoon '!R14</f>
        <v xml:space="preserve">Grass Silage (25% DM) </v>
      </c>
      <c r="S14" s="91" t="str">
        <f>'Lagoon '!S14</f>
        <v xml:space="preserve">Grass Silage (25% DM) </v>
      </c>
      <c r="T14" s="91" t="str">
        <f>'Lagoon '!T14</f>
        <v xml:space="preserve">Grass Silage (25% DM) </v>
      </c>
      <c r="U14" s="91">
        <f>'Lagoon '!U14</f>
        <v>0</v>
      </c>
      <c r="V14" s="91">
        <f>'Lagoon '!V14</f>
        <v>0</v>
      </c>
      <c r="AD14" s="23" t="s">
        <v>138</v>
      </c>
      <c r="AE14" s="23">
        <v>6</v>
      </c>
      <c r="AI14" s="46" t="s">
        <v>119</v>
      </c>
      <c r="AJ14" s="47">
        <v>0.8</v>
      </c>
      <c r="AK14" s="48">
        <v>1.7</v>
      </c>
      <c r="AL14" s="9">
        <v>12</v>
      </c>
      <c r="AM14" s="9">
        <v>6.7</v>
      </c>
      <c r="AN14" s="9" t="s">
        <v>135</v>
      </c>
    </row>
    <row r="15" spans="1:41" ht="13" x14ac:dyDescent="0.25">
      <c r="A15" s="119" t="s">
        <v>9</v>
      </c>
      <c r="B15" s="119"/>
      <c r="C15" s="52">
        <f>'Lagoon '!C15</f>
        <v>47</v>
      </c>
      <c r="D15" s="52">
        <f>'Lagoon '!D15</f>
        <v>47</v>
      </c>
      <c r="E15" s="52">
        <f>'Lagoon '!E15</f>
        <v>47</v>
      </c>
      <c r="F15" s="52">
        <f>'Lagoon '!F15</f>
        <v>47</v>
      </c>
      <c r="G15" s="52">
        <f>'Lagoon '!G15</f>
        <v>47</v>
      </c>
      <c r="H15" s="52">
        <f>'Lagoon '!H15</f>
        <v>47</v>
      </c>
      <c r="I15" s="52">
        <f>'Lagoon '!I15</f>
        <v>47</v>
      </c>
      <c r="J15" s="52">
        <f>'Lagoon '!J15</f>
        <v>47</v>
      </c>
      <c r="K15" s="52">
        <f>'Lagoon '!K15</f>
        <v>47</v>
      </c>
      <c r="L15" s="52">
        <f>'Lagoon '!L15</f>
        <v>47</v>
      </c>
      <c r="M15" s="52">
        <f>'Lagoon '!M15</f>
        <v>47</v>
      </c>
      <c r="N15" s="52">
        <f>'Lagoon '!N15</f>
        <v>47</v>
      </c>
      <c r="O15" s="52">
        <f>'Lagoon '!O15</f>
        <v>47</v>
      </c>
      <c r="P15" s="52">
        <f>'Lagoon '!P15</f>
        <v>47</v>
      </c>
      <c r="Q15" s="52">
        <f>'Lagoon '!Q15</f>
        <v>47</v>
      </c>
      <c r="R15" s="52">
        <f>'Lagoon '!R15</f>
        <v>47</v>
      </c>
      <c r="S15" s="52">
        <f>'Lagoon '!S15</f>
        <v>47</v>
      </c>
      <c r="T15" s="52">
        <f>'Lagoon '!T15</f>
        <v>47</v>
      </c>
      <c r="U15" s="52">
        <f>'Lagoon '!U15</f>
        <v>0</v>
      </c>
      <c r="V15" s="52">
        <f>'Lagoon '!V15</f>
        <v>0</v>
      </c>
      <c r="AD15" s="23" t="s">
        <v>144</v>
      </c>
      <c r="AE15" s="23">
        <v>7</v>
      </c>
      <c r="AI15" s="46" t="s">
        <v>101</v>
      </c>
      <c r="AJ15" s="54">
        <v>1.8</v>
      </c>
      <c r="AK15" s="48">
        <v>5.4</v>
      </c>
      <c r="AL15" s="9">
        <v>13</v>
      </c>
      <c r="AM15" s="9">
        <v>6.7</v>
      </c>
      <c r="AN15" s="9" t="s">
        <v>135</v>
      </c>
    </row>
    <row r="16" spans="1:41" ht="13.5" thickBot="1" x14ac:dyDescent="0.3">
      <c r="A16" s="121" t="s">
        <v>44</v>
      </c>
      <c r="B16" s="121"/>
      <c r="C16" s="92" t="str">
        <f>'Lagoon '!C16</f>
        <v>Medium/Clay</v>
      </c>
      <c r="D16" s="92" t="str">
        <f>'Lagoon '!D16</f>
        <v>Medium/Clay</v>
      </c>
      <c r="E16" s="92" t="str">
        <f>'Lagoon '!E16</f>
        <v>Medium/Clay</v>
      </c>
      <c r="F16" s="92" t="str">
        <f>'Lagoon '!F16</f>
        <v>Medium/Clay</v>
      </c>
      <c r="G16" s="92" t="str">
        <f>'Lagoon '!G16</f>
        <v>Medium/Clay</v>
      </c>
      <c r="H16" s="92" t="str">
        <f>'Lagoon '!H16</f>
        <v>Medium/Clay</v>
      </c>
      <c r="I16" s="92" t="str">
        <f>'Lagoon '!I16</f>
        <v>Medium/Clay</v>
      </c>
      <c r="J16" s="92" t="str">
        <f>'Lagoon '!J16</f>
        <v>Medium/Clay</v>
      </c>
      <c r="K16" s="92" t="str">
        <f>'Lagoon '!K16</f>
        <v>Medium/Clay</v>
      </c>
      <c r="L16" s="92" t="str">
        <f>'Lagoon '!L16</f>
        <v>Medium/Clay</v>
      </c>
      <c r="M16" s="92" t="str">
        <f>'Lagoon '!M16</f>
        <v>Medium/Clay</v>
      </c>
      <c r="N16" s="92" t="str">
        <f>'Lagoon '!N16</f>
        <v>Medium/Clay</v>
      </c>
      <c r="O16" s="92" t="str">
        <f>'Lagoon '!O16</f>
        <v>Medium/Clay</v>
      </c>
      <c r="P16" s="92" t="str">
        <f>'Lagoon '!P16</f>
        <v>Medium/Clay</v>
      </c>
      <c r="Q16" s="92" t="str">
        <f>'Lagoon '!Q16</f>
        <v>Medium/Clay</v>
      </c>
      <c r="R16" s="92" t="str">
        <f>'Lagoon '!R16</f>
        <v>Medium/Clay</v>
      </c>
      <c r="S16" s="92" t="str">
        <f>'Lagoon '!S16</f>
        <v>Medium/Clay</v>
      </c>
      <c r="T16" s="92" t="str">
        <f>'Lagoon '!T16</f>
        <v>Medium/Clay</v>
      </c>
      <c r="U16" s="92">
        <f>'Lagoon '!U16</f>
        <v>0</v>
      </c>
      <c r="V16" s="92">
        <f>'Lagoon '!V16</f>
        <v>0</v>
      </c>
      <c r="AD16" s="45" t="s">
        <v>145</v>
      </c>
      <c r="AE16" s="23">
        <v>8</v>
      </c>
      <c r="AI16" s="46" t="s">
        <v>118</v>
      </c>
      <c r="AJ16" s="47">
        <v>8</v>
      </c>
      <c r="AK16" s="48">
        <v>5.5</v>
      </c>
      <c r="AL16" s="7">
        <v>14</v>
      </c>
      <c r="AM16" s="9">
        <v>6.7</v>
      </c>
      <c r="AN16" s="9" t="s">
        <v>135</v>
      </c>
    </row>
    <row r="17" spans="1:40" ht="13" x14ac:dyDescent="0.25">
      <c r="A17" s="111" t="s">
        <v>69</v>
      </c>
      <c r="B17" s="112"/>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f t="shared" si="0"/>
        <v>79.899999999999991</v>
      </c>
      <c r="O17" s="21">
        <f t="shared" si="0"/>
        <v>79.899999999999991</v>
      </c>
      <c r="P17" s="21">
        <f t="shared" si="0"/>
        <v>79.899999999999991</v>
      </c>
      <c r="Q17" s="21">
        <f t="shared" si="0"/>
        <v>79.899999999999991</v>
      </c>
      <c r="R17" s="21">
        <f t="shared" si="0"/>
        <v>79.899999999999991</v>
      </c>
      <c r="S17" s="21">
        <f t="shared" si="0"/>
        <v>79.899999999999991</v>
      </c>
      <c r="T17" s="21">
        <f t="shared" si="0"/>
        <v>79.899999999999991</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3" t="s">
        <v>23</v>
      </c>
      <c r="B18" s="114"/>
      <c r="C18" s="13">
        <f>$D31</f>
        <v>1.3574174999999999</v>
      </c>
      <c r="D18" s="13">
        <f>$D32</f>
        <v>1.3574174999999999</v>
      </c>
      <c r="E18" s="13">
        <f>$D33</f>
        <v>1.3574174999999999</v>
      </c>
      <c r="F18" s="13">
        <f>$D34</f>
        <v>1.3574174999999999</v>
      </c>
      <c r="G18" s="13">
        <f>$D35</f>
        <v>1.3574174999999999</v>
      </c>
      <c r="H18" s="13">
        <f>$D36</f>
        <v>1.3574174999999999</v>
      </c>
      <c r="I18" s="13">
        <f>$D37</f>
        <v>1.3574174999999999</v>
      </c>
      <c r="J18" s="13">
        <f>$D38</f>
        <v>1.3574174999999999</v>
      </c>
      <c r="K18" s="13">
        <f>$D39</f>
        <v>1.3574174999999999</v>
      </c>
      <c r="L18" s="13">
        <f>$D40</f>
        <v>1.3574174999999999</v>
      </c>
      <c r="M18" s="13">
        <f>$D41</f>
        <v>1.3574174999999999</v>
      </c>
      <c r="N18" s="13">
        <f>$D42</f>
        <v>1.3574174999999999</v>
      </c>
      <c r="O18" s="13">
        <f>$D43</f>
        <v>1.3574174999999999</v>
      </c>
      <c r="P18" s="13">
        <f>$D44</f>
        <v>1.3574174999999999</v>
      </c>
      <c r="Q18" s="13">
        <f>$D45</f>
        <v>1.3574174999999999</v>
      </c>
      <c r="R18" s="13">
        <f>$D46</f>
        <v>1.3574174999999999</v>
      </c>
      <c r="S18" s="13">
        <f>$D47</f>
        <v>1.3574174999999999</v>
      </c>
      <c r="T18" s="13">
        <f>$D48</f>
        <v>1.3574174999999999</v>
      </c>
      <c r="U18" s="13">
        <f>$D49</f>
        <v>0</v>
      </c>
      <c r="V18" s="18">
        <f>$D50</f>
        <v>0</v>
      </c>
      <c r="AD18" s="45" t="s">
        <v>147</v>
      </c>
      <c r="AE18" s="23">
        <v>16</v>
      </c>
      <c r="AI18" s="41" t="s">
        <v>106</v>
      </c>
      <c r="AJ18" s="42">
        <v>5.9</v>
      </c>
      <c r="AK18" s="43">
        <v>18</v>
      </c>
      <c r="AL18" s="44">
        <v>16</v>
      </c>
      <c r="AM18" s="9">
        <v>6.2</v>
      </c>
      <c r="AN18" s="9" t="s">
        <v>112</v>
      </c>
    </row>
    <row r="19" spans="1:40" ht="13" x14ac:dyDescent="0.25">
      <c r="A19" s="113" t="s">
        <v>90</v>
      </c>
      <c r="B19" s="114"/>
      <c r="C19" s="13">
        <f>C18-C17</f>
        <v>-78.542582499999995</v>
      </c>
      <c r="D19" s="13">
        <f t="shared" ref="D19:V19" si="1">D18-D17</f>
        <v>-78.542582499999995</v>
      </c>
      <c r="E19" s="13">
        <f t="shared" si="1"/>
        <v>-78.542582499999995</v>
      </c>
      <c r="F19" s="13">
        <f t="shared" si="1"/>
        <v>-78.542582499999995</v>
      </c>
      <c r="G19" s="13">
        <f t="shared" si="1"/>
        <v>-78.542582499999995</v>
      </c>
      <c r="H19" s="13">
        <f t="shared" si="1"/>
        <v>-78.542582499999995</v>
      </c>
      <c r="I19" s="13">
        <f t="shared" si="1"/>
        <v>-78.542582499999995</v>
      </c>
      <c r="J19" s="13">
        <f t="shared" si="1"/>
        <v>-78.542582499999995</v>
      </c>
      <c r="K19" s="13">
        <f t="shared" si="1"/>
        <v>-78.542582499999995</v>
      </c>
      <c r="L19" s="13">
        <f t="shared" si="1"/>
        <v>-78.542582499999995</v>
      </c>
      <c r="M19" s="13">
        <f t="shared" si="1"/>
        <v>-78.542582499999995</v>
      </c>
      <c r="N19" s="13">
        <f t="shared" si="1"/>
        <v>-78.542582499999995</v>
      </c>
      <c r="O19" s="13">
        <f t="shared" si="1"/>
        <v>-78.542582499999995</v>
      </c>
      <c r="P19" s="13">
        <f t="shared" si="1"/>
        <v>-78.542582499999995</v>
      </c>
      <c r="Q19" s="13">
        <f t="shared" si="1"/>
        <v>-78.542582499999995</v>
      </c>
      <c r="R19" s="13">
        <f t="shared" si="1"/>
        <v>-78.542582499999995</v>
      </c>
      <c r="S19" s="13">
        <f t="shared" si="1"/>
        <v>-78.542582499999995</v>
      </c>
      <c r="T19" s="13">
        <f t="shared" si="1"/>
        <v>-78.542582499999995</v>
      </c>
      <c r="U19" s="13" t="e">
        <f t="shared" si="1"/>
        <v>#N/A</v>
      </c>
      <c r="V19" s="18" t="e">
        <f t="shared" si="1"/>
        <v>#N/A</v>
      </c>
      <c r="AI19" s="41" t="s">
        <v>107</v>
      </c>
      <c r="AJ19" s="42">
        <v>3.2</v>
      </c>
      <c r="AK19" s="43">
        <v>10.5</v>
      </c>
      <c r="AL19" s="44">
        <v>17</v>
      </c>
      <c r="AM19" s="9">
        <v>6.2</v>
      </c>
      <c r="AN19" s="9" t="s">
        <v>112</v>
      </c>
    </row>
    <row r="20" spans="1:40" ht="13.5" thickBot="1" x14ac:dyDescent="0.3">
      <c r="A20" s="115" t="s">
        <v>91</v>
      </c>
      <c r="B20" s="116"/>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11" t="s">
        <v>88</v>
      </c>
      <c r="B21" s="112"/>
      <c r="C21" s="21">
        <f>(VLOOKUP(C$14,$AI2:$AK26,3,FALSE))*C$15</f>
        <v>282</v>
      </c>
      <c r="D21" s="21">
        <f t="shared" ref="D21:V21" si="2">(VLOOKUP(D$14,$AI2:$AK24,3,FALSE))*D$15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f t="shared" si="2"/>
        <v>282</v>
      </c>
      <c r="O21" s="21">
        <f t="shared" si="2"/>
        <v>282</v>
      </c>
      <c r="P21" s="21">
        <f t="shared" si="2"/>
        <v>282</v>
      </c>
      <c r="Q21" s="21">
        <f t="shared" si="2"/>
        <v>282</v>
      </c>
      <c r="R21" s="21">
        <f t="shared" si="2"/>
        <v>282</v>
      </c>
      <c r="S21" s="21">
        <f t="shared" si="2"/>
        <v>282</v>
      </c>
      <c r="T21" s="21">
        <f t="shared" si="2"/>
        <v>282</v>
      </c>
      <c r="U21" s="21" t="e">
        <f t="shared" si="2"/>
        <v>#N/A</v>
      </c>
      <c r="V21" s="21" t="e">
        <f t="shared" si="2"/>
        <v>#N/A</v>
      </c>
      <c r="AI21" s="55" t="s">
        <v>100</v>
      </c>
      <c r="AJ21" s="58">
        <v>11</v>
      </c>
      <c r="AK21" s="57">
        <v>12</v>
      </c>
      <c r="AL21" s="22">
        <v>19</v>
      </c>
      <c r="AM21" s="9">
        <v>6.7</v>
      </c>
      <c r="AN21" s="9" t="s">
        <v>135</v>
      </c>
    </row>
    <row r="22" spans="1:40" ht="13" x14ac:dyDescent="0.25">
      <c r="A22" s="113" t="s">
        <v>89</v>
      </c>
      <c r="B22" s="114"/>
      <c r="C22" s="13">
        <f>$E31</f>
        <v>16.538625</v>
      </c>
      <c r="D22" s="13">
        <f>$E32</f>
        <v>16.538625</v>
      </c>
      <c r="E22" s="13">
        <f>$E33</f>
        <v>16.538625</v>
      </c>
      <c r="F22" s="13">
        <f>$E34</f>
        <v>16.538625</v>
      </c>
      <c r="G22" s="13">
        <f>$E35</f>
        <v>16.538625</v>
      </c>
      <c r="H22" s="13">
        <f>$E36</f>
        <v>16.538625</v>
      </c>
      <c r="I22" s="13">
        <f>$E37</f>
        <v>16.538625</v>
      </c>
      <c r="J22" s="13">
        <f>$E38</f>
        <v>16.538625</v>
      </c>
      <c r="K22" s="13">
        <f>$E39</f>
        <v>16.538625</v>
      </c>
      <c r="L22" s="13">
        <f>$E40</f>
        <v>16.538625</v>
      </c>
      <c r="M22" s="13">
        <f>$E41</f>
        <v>16.538625</v>
      </c>
      <c r="N22" s="13">
        <f>$E42</f>
        <v>16.538625</v>
      </c>
      <c r="O22" s="13">
        <f>$E43</f>
        <v>16.538625</v>
      </c>
      <c r="P22" s="13">
        <f>$E44</f>
        <v>16.538625</v>
      </c>
      <c r="Q22" s="13">
        <f>$E45</f>
        <v>16.538625</v>
      </c>
      <c r="R22" s="13">
        <f>$E46</f>
        <v>16.538625</v>
      </c>
      <c r="S22" s="13">
        <f>$E47</f>
        <v>16.538625</v>
      </c>
      <c r="T22" s="13">
        <f>$E48</f>
        <v>16.538625</v>
      </c>
      <c r="U22" s="13">
        <f>$E49</f>
        <v>0</v>
      </c>
      <c r="V22" s="13">
        <f>$E50</f>
        <v>0</v>
      </c>
      <c r="AI22" s="55" t="s">
        <v>102</v>
      </c>
      <c r="AJ22" s="56">
        <v>1.2</v>
      </c>
      <c r="AK22" s="57">
        <v>5</v>
      </c>
      <c r="AL22" s="22">
        <v>20</v>
      </c>
      <c r="AM22" s="9">
        <v>6.7</v>
      </c>
      <c r="AN22" s="9" t="s">
        <v>135</v>
      </c>
    </row>
    <row r="23" spans="1:40" ht="13" x14ac:dyDescent="0.25">
      <c r="A23" s="113" t="s">
        <v>92</v>
      </c>
      <c r="B23" s="114"/>
      <c r="C23" s="13">
        <f>C22-C21</f>
        <v>-265.46137499999998</v>
      </c>
      <c r="D23" s="13">
        <f t="shared" ref="D23:V23" si="3">D22-D21</f>
        <v>-265.46137499999998</v>
      </c>
      <c r="E23" s="13">
        <f t="shared" si="3"/>
        <v>-265.46137499999998</v>
      </c>
      <c r="F23" s="13">
        <f t="shared" si="3"/>
        <v>-265.46137499999998</v>
      </c>
      <c r="G23" s="13">
        <f t="shared" si="3"/>
        <v>-265.46137499999998</v>
      </c>
      <c r="H23" s="13">
        <f t="shared" si="3"/>
        <v>-265.46137499999998</v>
      </c>
      <c r="I23" s="13">
        <f t="shared" si="3"/>
        <v>-265.46137499999998</v>
      </c>
      <c r="J23" s="13">
        <f t="shared" si="3"/>
        <v>-265.46137499999998</v>
      </c>
      <c r="K23" s="13">
        <f t="shared" si="3"/>
        <v>-265.46137499999998</v>
      </c>
      <c r="L23" s="13">
        <f t="shared" si="3"/>
        <v>-265.46137499999998</v>
      </c>
      <c r="M23" s="13">
        <f t="shared" si="3"/>
        <v>-265.46137499999998</v>
      </c>
      <c r="N23" s="13">
        <f t="shared" si="3"/>
        <v>-265.46137499999998</v>
      </c>
      <c r="O23" s="13">
        <f t="shared" si="3"/>
        <v>-265.46137499999998</v>
      </c>
      <c r="P23" s="13">
        <f t="shared" si="3"/>
        <v>-265.46137499999998</v>
      </c>
      <c r="Q23" s="13">
        <f t="shared" si="3"/>
        <v>-265.46137499999998</v>
      </c>
      <c r="R23" s="13">
        <f t="shared" si="3"/>
        <v>-265.46137499999998</v>
      </c>
      <c r="S23" s="13">
        <f t="shared" si="3"/>
        <v>-265.46137499999998</v>
      </c>
      <c r="T23" s="13">
        <f t="shared" si="3"/>
        <v>-265.46137499999998</v>
      </c>
      <c r="U23" s="13" t="e">
        <f t="shared" si="3"/>
        <v>#N/A</v>
      </c>
      <c r="V23" s="13" t="e">
        <f t="shared" si="3"/>
        <v>#N/A</v>
      </c>
      <c r="AI23" s="55" t="s">
        <v>98</v>
      </c>
      <c r="AJ23" s="58">
        <v>9</v>
      </c>
      <c r="AK23" s="57">
        <v>10</v>
      </c>
      <c r="AL23" s="22">
        <v>21</v>
      </c>
      <c r="AM23" s="9">
        <v>6.7</v>
      </c>
      <c r="AN23" s="9" t="s">
        <v>135</v>
      </c>
    </row>
    <row r="24" spans="1:40" ht="13.5" thickBot="1" x14ac:dyDescent="0.3">
      <c r="A24" s="115" t="s">
        <v>93</v>
      </c>
      <c r="B24" s="116"/>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c r="R27" s="96" t="s">
        <v>54</v>
      </c>
      <c r="S27" s="96" t="s">
        <v>54</v>
      </c>
      <c r="T27" s="96"/>
      <c r="U27" s="96"/>
    </row>
    <row r="28" spans="1:40" x14ac:dyDescent="0.35">
      <c r="A28" s="97"/>
      <c r="B28" s="17"/>
      <c r="C28" s="12">
        <v>8.8699999999999994E-3</v>
      </c>
      <c r="D28" s="12">
        <v>2.37</v>
      </c>
      <c r="E28" s="12">
        <v>54.9</v>
      </c>
      <c r="F28" s="12">
        <v>8.1</v>
      </c>
      <c r="G28" s="12">
        <v>2.9700000000000001E-2</v>
      </c>
      <c r="H28" s="12">
        <v>9.8599999999999993E-2</v>
      </c>
      <c r="I28" s="12">
        <v>2.1899999999999999E-2</v>
      </c>
      <c r="J28" s="12">
        <v>1.4999999999999999E-4</v>
      </c>
      <c r="K28" s="16">
        <v>5.0000000000000002E-5</v>
      </c>
      <c r="L28" s="12">
        <v>1.3699999999999999E-3</v>
      </c>
      <c r="M28" s="12">
        <v>5.4400000000000004E-3</v>
      </c>
      <c r="N28" s="12">
        <v>0.505</v>
      </c>
      <c r="O28" s="12">
        <v>5.32</v>
      </c>
      <c r="P28" s="12">
        <v>27.7</v>
      </c>
      <c r="Q28" s="12"/>
      <c r="R28" s="12">
        <v>1.1000000000000001E-3</v>
      </c>
      <c r="S28" s="12">
        <v>4.3699999999999998E-3</v>
      </c>
      <c r="T28" s="12"/>
      <c r="U28" s="12"/>
    </row>
    <row r="29" spans="1:40" s="7" customFormat="1" ht="28" x14ac:dyDescent="0.35">
      <c r="A29" s="11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22.175000000000001</v>
      </c>
      <c r="D31" s="68">
        <f>(IF(D$27="%w/w SAR",((D$28*10)*$B31),IF(D$27="%w/w DM",(((D$28*10)*($B$28/100))*$B31),IF(D$27="kg/t SAR",(D$28*$B31),IF(D$27="kg/t DM",((D$28*($B$28/100))*$B31),IF(D$27="mg/kg SAR",((D$28*0.001)*$B31),IF(D$27="mg/kg DM",(((D$28*0.001)*($B$28/100))*$B31),"0")))))))*2.291</f>
        <v>1.3574174999999999</v>
      </c>
      <c r="E31" s="68">
        <f>(IF(E$27="%w/w SAR",((E$28*10)*$B31),IF(E$27="%w/w DM",(((E$28*10)*($B$28/100))*$B31),IF(E$27="kg/t SAR",(E$28*$B31),IF(E$27="kg/t DM",((E$28*($B$28/100))*$B31),IF(E$27="mg/kg SAR",((E$28*0.001)*$B31),IF(E$27="mg/kg DM",(((E$28*0.001)*($B$28/100))*$B31),"0")))))))*1.205</f>
        <v>16.538625</v>
      </c>
      <c r="F31" s="68">
        <f>(IF(F$27="%w/w SAR",((F$28*10)*$B31),IF(F$27="%w/w DM",(((F$28*10)*($B$28/100))*$B31),IF(F$27="kg/t SAR",(F$28*$B31),IF(F$27="kg/t DM",((F$28*($B$28/100))*$B31),IF(F$27="mg/kg SAR",((F$28*0.001)*$B31),IF(F$27="mg/kg DM",(((F$28*0.001)*($B$28/100))*$B31),"0")))))))*1.658</f>
        <v>3.3574499999999996</v>
      </c>
      <c r="G31" s="68">
        <f t="shared" ref="G31:P46" si="5">IF(G$27="%w/w SAR",((G$28*10)*$B31),IF(G$27="%w/w DM",(((G$28*10)*($B$28/100))*$B31),IF(G$27="kg/t SAR",(G$28*$B31),IF(G$27="kg/t DM",((G$28*($B$28/100))*$B31),IF(G$27="mg/kg SAR",((G$28*0.001)*$B31),IF(G$27="mg/kg DM",(((G$28*0.001)*($B$28/100))*$B31),0))))))</f>
        <v>7.4250000000000002E-3</v>
      </c>
      <c r="H31" s="68">
        <f t="shared" si="5"/>
        <v>2.4649999999999998E-2</v>
      </c>
      <c r="I31" s="68">
        <f t="shared" si="5"/>
        <v>5.4749999999999998E-3</v>
      </c>
      <c r="J31" s="68">
        <f t="shared" si="5"/>
        <v>3.7499999999999997E-5</v>
      </c>
      <c r="K31" s="68">
        <f t="shared" si="5"/>
        <v>1.2500000000000001E-5</v>
      </c>
      <c r="L31" s="68">
        <f t="shared" si="5"/>
        <v>3.4249999999999998E-4</v>
      </c>
      <c r="M31" s="68">
        <f t="shared" si="5"/>
        <v>1.3600000000000001E-3</v>
      </c>
      <c r="N31" s="68">
        <f t="shared" si="5"/>
        <v>0.12625</v>
      </c>
      <c r="O31" s="68">
        <f t="shared" si="5"/>
        <v>1.33</v>
      </c>
      <c r="P31" s="68">
        <f t="shared" si="5"/>
        <v>6.9249999999999998</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2.7500000000000002E-4</v>
      </c>
      <c r="S31" s="68">
        <f>IF(S$27="%w/w SAR",((S$28*10)*$B31),IF(S$27="%w/w DM",(((S$28*10)*($B$28/100))*$B31),IF(S$27="kg/t SAR",(S$28*$B31),IF(S$27="kg/t DM",((S$28*($B$28/100))*$B31),IF(S$27="mg/kg SAR",((S$28*0.001)*$B31),IF(S$27="mg/kg DM",(((S$28*0.001)*($B$28/100))*$B31),0))))))</f>
        <v>1.0924999999999999E-3</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22.175000000000001</v>
      </c>
      <c r="D32" s="68">
        <f t="shared" ref="D32:D50" si="7">(IF(D$27="%w/w SAR",((D$28*10)*$B32),IF(D$27="%w/w DM",(((D$28*10)*($B$28/100))*$B32),IF(D$27="kg/t SAR",(D$28*$B32),IF(D$27="kg/t DM",((D$28*($B$28/100))*$B32),IF(D$27="mg/kg SAR",((D$28*0.001)*$B32),IF(D$27="mg/kg DM",(((D$28*0.001)*($B$28/100))*$B32),"0")))))))*2.291</f>
        <v>1.3574174999999999</v>
      </c>
      <c r="E32" s="68">
        <f t="shared" ref="E32:E50" si="8">(IF(E$27="%w/w SAR",((E$28*10)*$B32),IF(E$27="%w/w DM",(((E$28*10)*($B$28/100))*$B32),IF(E$27="kg/t SAR",(E$28*$B32),IF(E$27="kg/t DM",((E$28*($B$28/100))*$B32),IF(E$27="mg/kg SAR",((E$28*0.001)*$B32),IF(E$27="mg/kg DM",(((E$28*0.001)*($B$28/100))*$B32),"0")))))))*1.205</f>
        <v>16.538625</v>
      </c>
      <c r="F32" s="68">
        <f t="shared" ref="F32:F50" si="9">(IF(F$27="%w/w SAR",((F$28*10)*$B32),IF(F$27="%w/w DM",(((F$28*10)*($B$28/100))*$B32),IF(F$27="kg/t SAR",(F$28*$B32),IF(F$27="kg/t DM",((F$28*($B$28/100))*$B32),IF(F$27="mg/kg SAR",((F$28*0.001)*$B32),IF(F$27="mg/kg DM",(((F$28*0.001)*($B$28/100))*$B32),"0")))))))*1.658</f>
        <v>3.3574499999999996</v>
      </c>
      <c r="G32" s="68">
        <f t="shared" si="5"/>
        <v>7.4250000000000002E-3</v>
      </c>
      <c r="H32" s="68">
        <f t="shared" si="5"/>
        <v>2.4649999999999998E-2</v>
      </c>
      <c r="I32" s="68">
        <f t="shared" si="5"/>
        <v>5.4749999999999998E-3</v>
      </c>
      <c r="J32" s="68">
        <f t="shared" si="5"/>
        <v>3.7499999999999997E-5</v>
      </c>
      <c r="K32" s="68">
        <f t="shared" si="5"/>
        <v>1.2500000000000001E-5</v>
      </c>
      <c r="L32" s="68">
        <f t="shared" si="5"/>
        <v>3.4249999999999998E-4</v>
      </c>
      <c r="M32" s="68">
        <f t="shared" si="5"/>
        <v>1.3600000000000001E-3</v>
      </c>
      <c r="N32" s="68">
        <f t="shared" si="5"/>
        <v>0.12625</v>
      </c>
      <c r="O32" s="68">
        <f t="shared" si="5"/>
        <v>1.33</v>
      </c>
      <c r="P32" s="68">
        <f t="shared" si="5"/>
        <v>6.9249999999999998</v>
      </c>
      <c r="Q32" s="68">
        <f t="shared" ref="Q32:Q50" si="10">(IF(Q$27="%w/w SAR",((Q$28*10)*$B32),IF(Q$27="%w/w DM",(((Q$28*10)*($B$28/100))*$B32),IF(Q$27="kg/t SAR",(Q$28*$B32),IF(Q$27="kg/t DM",((Q$28*($B$28/100))*$B32),IF(Q$27="mg/kg SAR",((Q$28*0.001)*$B32),IF(Q$27="mg/kg DM",(((Q$28*0.001)*($B$28/100))*$B32),0)))))))*2.5</f>
        <v>0</v>
      </c>
      <c r="R32" s="68">
        <f t="shared" ref="R32:U50" si="11">IF(R$27="%w/w SAR",((R$28*10)*$B32),IF(R$27="%w/w DM",(((R$28*10)*($B$28/100))*$B32),IF(R$27="kg/t SAR",(R$28*$B32),IF(R$27="kg/t DM",((R$28*($B$28/100))*$B32),IF(R$27="mg/kg SAR",((R$28*0.001)*$B32),IF(R$27="mg/kg DM",(((R$28*0.001)*($B$28/100))*$B32),0))))))</f>
        <v>2.7500000000000002E-4</v>
      </c>
      <c r="S32" s="68">
        <f t="shared" si="11"/>
        <v>1.0924999999999999E-3</v>
      </c>
      <c r="T32" s="68">
        <f t="shared" si="11"/>
        <v>0</v>
      </c>
      <c r="U32" s="68">
        <f t="shared" si="11"/>
        <v>0</v>
      </c>
    </row>
    <row r="33" spans="1:21" s="51" customFormat="1" ht="13" x14ac:dyDescent="0.35">
      <c r="A33" s="10">
        <f>E8</f>
        <v>3</v>
      </c>
      <c r="B33" s="12">
        <v>250</v>
      </c>
      <c r="C33" s="68">
        <f t="shared" si="6"/>
        <v>22.175000000000001</v>
      </c>
      <c r="D33" s="68">
        <f t="shared" si="7"/>
        <v>1.3574174999999999</v>
      </c>
      <c r="E33" s="68">
        <f t="shared" si="8"/>
        <v>16.538625</v>
      </c>
      <c r="F33" s="68">
        <f t="shared" si="9"/>
        <v>3.3574499999999996</v>
      </c>
      <c r="G33" s="68">
        <f t="shared" si="5"/>
        <v>7.4250000000000002E-3</v>
      </c>
      <c r="H33" s="68">
        <f t="shared" si="5"/>
        <v>2.4649999999999998E-2</v>
      </c>
      <c r="I33" s="68">
        <f t="shared" si="5"/>
        <v>5.4749999999999998E-3</v>
      </c>
      <c r="J33" s="68">
        <f t="shared" si="5"/>
        <v>3.7499999999999997E-5</v>
      </c>
      <c r="K33" s="68">
        <f t="shared" si="5"/>
        <v>1.2500000000000001E-5</v>
      </c>
      <c r="L33" s="68">
        <f t="shared" si="5"/>
        <v>3.4249999999999998E-4</v>
      </c>
      <c r="M33" s="68">
        <f t="shared" si="5"/>
        <v>1.3600000000000001E-3</v>
      </c>
      <c r="N33" s="68">
        <f t="shared" si="5"/>
        <v>0.12625</v>
      </c>
      <c r="O33" s="68">
        <f t="shared" si="5"/>
        <v>1.33</v>
      </c>
      <c r="P33" s="68">
        <f t="shared" si="5"/>
        <v>6.9249999999999998</v>
      </c>
      <c r="Q33" s="68">
        <f t="shared" si="10"/>
        <v>0</v>
      </c>
      <c r="R33" s="68">
        <f t="shared" si="11"/>
        <v>2.7500000000000002E-4</v>
      </c>
      <c r="S33" s="68">
        <f t="shared" si="11"/>
        <v>1.0924999999999999E-3</v>
      </c>
      <c r="T33" s="68">
        <f t="shared" si="11"/>
        <v>0</v>
      </c>
      <c r="U33" s="68">
        <f t="shared" si="11"/>
        <v>0</v>
      </c>
    </row>
    <row r="34" spans="1:21" s="51" customFormat="1" ht="13" x14ac:dyDescent="0.35">
      <c r="A34" s="10">
        <f>F8</f>
        <v>4</v>
      </c>
      <c r="B34" s="12">
        <v>250</v>
      </c>
      <c r="C34" s="68">
        <f t="shared" si="6"/>
        <v>22.175000000000001</v>
      </c>
      <c r="D34" s="68">
        <f t="shared" si="7"/>
        <v>1.3574174999999999</v>
      </c>
      <c r="E34" s="68">
        <f t="shared" si="8"/>
        <v>16.538625</v>
      </c>
      <c r="F34" s="68">
        <f t="shared" si="9"/>
        <v>3.3574499999999996</v>
      </c>
      <c r="G34" s="68">
        <f t="shared" si="5"/>
        <v>7.4250000000000002E-3</v>
      </c>
      <c r="H34" s="68">
        <f t="shared" si="5"/>
        <v>2.4649999999999998E-2</v>
      </c>
      <c r="I34" s="68">
        <f t="shared" si="5"/>
        <v>5.4749999999999998E-3</v>
      </c>
      <c r="J34" s="68">
        <f t="shared" si="5"/>
        <v>3.7499999999999997E-5</v>
      </c>
      <c r="K34" s="68">
        <f t="shared" si="5"/>
        <v>1.2500000000000001E-5</v>
      </c>
      <c r="L34" s="68">
        <f t="shared" si="5"/>
        <v>3.4249999999999998E-4</v>
      </c>
      <c r="M34" s="68">
        <f t="shared" si="5"/>
        <v>1.3600000000000001E-3</v>
      </c>
      <c r="N34" s="68">
        <f t="shared" si="5"/>
        <v>0.12625</v>
      </c>
      <c r="O34" s="68">
        <f t="shared" si="5"/>
        <v>1.33</v>
      </c>
      <c r="P34" s="68">
        <f t="shared" si="5"/>
        <v>6.9249999999999998</v>
      </c>
      <c r="Q34" s="68">
        <f t="shared" si="10"/>
        <v>0</v>
      </c>
      <c r="R34" s="68">
        <f t="shared" si="11"/>
        <v>2.7500000000000002E-4</v>
      </c>
      <c r="S34" s="68">
        <f t="shared" si="11"/>
        <v>1.0924999999999999E-3</v>
      </c>
      <c r="T34" s="68">
        <f t="shared" si="11"/>
        <v>0</v>
      </c>
      <c r="U34" s="68">
        <f t="shared" si="11"/>
        <v>0</v>
      </c>
    </row>
    <row r="35" spans="1:21" s="51" customFormat="1" ht="13" x14ac:dyDescent="0.35">
      <c r="A35" s="10">
        <f>G8</f>
        <v>5</v>
      </c>
      <c r="B35" s="12">
        <v>250</v>
      </c>
      <c r="C35" s="68">
        <f t="shared" si="6"/>
        <v>22.175000000000001</v>
      </c>
      <c r="D35" s="68">
        <f t="shared" si="7"/>
        <v>1.3574174999999999</v>
      </c>
      <c r="E35" s="68">
        <f t="shared" si="8"/>
        <v>16.538625</v>
      </c>
      <c r="F35" s="68">
        <f t="shared" si="9"/>
        <v>3.3574499999999996</v>
      </c>
      <c r="G35" s="68">
        <f t="shared" si="5"/>
        <v>7.4250000000000002E-3</v>
      </c>
      <c r="H35" s="68">
        <f t="shared" si="5"/>
        <v>2.4649999999999998E-2</v>
      </c>
      <c r="I35" s="68">
        <f t="shared" si="5"/>
        <v>5.4749999999999998E-3</v>
      </c>
      <c r="J35" s="68">
        <f t="shared" si="5"/>
        <v>3.7499999999999997E-5</v>
      </c>
      <c r="K35" s="68">
        <f t="shared" si="5"/>
        <v>1.2500000000000001E-5</v>
      </c>
      <c r="L35" s="68">
        <f t="shared" si="5"/>
        <v>3.4249999999999998E-4</v>
      </c>
      <c r="M35" s="68">
        <f t="shared" si="5"/>
        <v>1.3600000000000001E-3</v>
      </c>
      <c r="N35" s="68">
        <f t="shared" si="5"/>
        <v>0.12625</v>
      </c>
      <c r="O35" s="68">
        <f t="shared" si="5"/>
        <v>1.33</v>
      </c>
      <c r="P35" s="68">
        <f t="shared" si="5"/>
        <v>6.9249999999999998</v>
      </c>
      <c r="Q35" s="68">
        <f t="shared" si="10"/>
        <v>0</v>
      </c>
      <c r="R35" s="68">
        <f t="shared" si="11"/>
        <v>2.7500000000000002E-4</v>
      </c>
      <c r="S35" s="68">
        <f t="shared" si="11"/>
        <v>1.0924999999999999E-3</v>
      </c>
      <c r="T35" s="68">
        <f t="shared" si="11"/>
        <v>0</v>
      </c>
      <c r="U35" s="68">
        <f t="shared" si="11"/>
        <v>0</v>
      </c>
    </row>
    <row r="36" spans="1:21" s="51" customFormat="1" ht="13" x14ac:dyDescent="0.35">
      <c r="A36" s="10">
        <f>H8</f>
        <v>6</v>
      </c>
      <c r="B36" s="12">
        <v>250</v>
      </c>
      <c r="C36" s="68">
        <f t="shared" si="6"/>
        <v>22.175000000000001</v>
      </c>
      <c r="D36" s="68">
        <f t="shared" si="7"/>
        <v>1.3574174999999999</v>
      </c>
      <c r="E36" s="68">
        <f t="shared" si="8"/>
        <v>16.538625</v>
      </c>
      <c r="F36" s="68">
        <f t="shared" si="9"/>
        <v>3.3574499999999996</v>
      </c>
      <c r="G36" s="68">
        <f t="shared" si="5"/>
        <v>7.4250000000000002E-3</v>
      </c>
      <c r="H36" s="68">
        <f t="shared" si="5"/>
        <v>2.4649999999999998E-2</v>
      </c>
      <c r="I36" s="68">
        <f t="shared" si="5"/>
        <v>5.4749999999999998E-3</v>
      </c>
      <c r="J36" s="68">
        <f t="shared" si="5"/>
        <v>3.7499999999999997E-5</v>
      </c>
      <c r="K36" s="68">
        <f t="shared" si="5"/>
        <v>1.2500000000000001E-5</v>
      </c>
      <c r="L36" s="68">
        <f t="shared" si="5"/>
        <v>3.4249999999999998E-4</v>
      </c>
      <c r="M36" s="68">
        <f t="shared" si="5"/>
        <v>1.3600000000000001E-3</v>
      </c>
      <c r="N36" s="68">
        <f t="shared" si="5"/>
        <v>0.12625</v>
      </c>
      <c r="O36" s="68">
        <f t="shared" si="5"/>
        <v>1.33</v>
      </c>
      <c r="P36" s="68">
        <f t="shared" si="5"/>
        <v>6.9249999999999998</v>
      </c>
      <c r="Q36" s="68">
        <f t="shared" si="10"/>
        <v>0</v>
      </c>
      <c r="R36" s="68">
        <f t="shared" si="11"/>
        <v>2.7500000000000002E-4</v>
      </c>
      <c r="S36" s="68">
        <f t="shared" si="11"/>
        <v>1.0924999999999999E-3</v>
      </c>
      <c r="T36" s="68">
        <f t="shared" si="11"/>
        <v>0</v>
      </c>
      <c r="U36" s="68">
        <f t="shared" si="11"/>
        <v>0</v>
      </c>
    </row>
    <row r="37" spans="1:21" s="51" customFormat="1" ht="13" x14ac:dyDescent="0.35">
      <c r="A37" s="10">
        <f>I8</f>
        <v>7</v>
      </c>
      <c r="B37" s="12">
        <v>250</v>
      </c>
      <c r="C37" s="68">
        <f t="shared" si="6"/>
        <v>22.175000000000001</v>
      </c>
      <c r="D37" s="68">
        <f t="shared" si="7"/>
        <v>1.3574174999999999</v>
      </c>
      <c r="E37" s="68">
        <f t="shared" si="8"/>
        <v>16.538625</v>
      </c>
      <c r="F37" s="68">
        <f t="shared" si="9"/>
        <v>3.3574499999999996</v>
      </c>
      <c r="G37" s="68">
        <f t="shared" si="5"/>
        <v>7.4250000000000002E-3</v>
      </c>
      <c r="H37" s="68">
        <f t="shared" si="5"/>
        <v>2.4649999999999998E-2</v>
      </c>
      <c r="I37" s="68">
        <f t="shared" si="5"/>
        <v>5.4749999999999998E-3</v>
      </c>
      <c r="J37" s="68">
        <f t="shared" si="5"/>
        <v>3.7499999999999997E-5</v>
      </c>
      <c r="K37" s="68">
        <f t="shared" si="5"/>
        <v>1.2500000000000001E-5</v>
      </c>
      <c r="L37" s="68">
        <f t="shared" si="5"/>
        <v>3.4249999999999998E-4</v>
      </c>
      <c r="M37" s="68">
        <f t="shared" si="5"/>
        <v>1.3600000000000001E-3</v>
      </c>
      <c r="N37" s="68">
        <f t="shared" si="5"/>
        <v>0.12625</v>
      </c>
      <c r="O37" s="68">
        <f t="shared" si="5"/>
        <v>1.33</v>
      </c>
      <c r="P37" s="68">
        <f t="shared" si="5"/>
        <v>6.9249999999999998</v>
      </c>
      <c r="Q37" s="68">
        <f t="shared" si="10"/>
        <v>0</v>
      </c>
      <c r="R37" s="68">
        <f t="shared" si="11"/>
        <v>2.7500000000000002E-4</v>
      </c>
      <c r="S37" s="68">
        <f t="shared" si="11"/>
        <v>1.0924999999999999E-3</v>
      </c>
      <c r="T37" s="68">
        <f t="shared" si="11"/>
        <v>0</v>
      </c>
      <c r="U37" s="68">
        <f t="shared" si="11"/>
        <v>0</v>
      </c>
    </row>
    <row r="38" spans="1:21" s="51" customFormat="1" ht="13" x14ac:dyDescent="0.35">
      <c r="A38" s="10">
        <f>J8</f>
        <v>8</v>
      </c>
      <c r="B38" s="12">
        <v>250</v>
      </c>
      <c r="C38" s="68">
        <f t="shared" si="6"/>
        <v>22.175000000000001</v>
      </c>
      <c r="D38" s="68">
        <f t="shared" si="7"/>
        <v>1.3574174999999999</v>
      </c>
      <c r="E38" s="68">
        <f t="shared" si="8"/>
        <v>16.538625</v>
      </c>
      <c r="F38" s="68">
        <f t="shared" si="9"/>
        <v>3.3574499999999996</v>
      </c>
      <c r="G38" s="68">
        <f t="shared" si="5"/>
        <v>7.4250000000000002E-3</v>
      </c>
      <c r="H38" s="68">
        <f t="shared" si="5"/>
        <v>2.4649999999999998E-2</v>
      </c>
      <c r="I38" s="68">
        <f t="shared" si="5"/>
        <v>5.4749999999999998E-3</v>
      </c>
      <c r="J38" s="68">
        <f t="shared" si="5"/>
        <v>3.7499999999999997E-5</v>
      </c>
      <c r="K38" s="68">
        <f t="shared" si="5"/>
        <v>1.2500000000000001E-5</v>
      </c>
      <c r="L38" s="68">
        <f t="shared" si="5"/>
        <v>3.4249999999999998E-4</v>
      </c>
      <c r="M38" s="68">
        <f t="shared" si="5"/>
        <v>1.3600000000000001E-3</v>
      </c>
      <c r="N38" s="68">
        <f t="shared" si="5"/>
        <v>0.12625</v>
      </c>
      <c r="O38" s="68">
        <f t="shared" si="5"/>
        <v>1.33</v>
      </c>
      <c r="P38" s="68">
        <f t="shared" si="5"/>
        <v>6.9249999999999998</v>
      </c>
      <c r="Q38" s="68">
        <f t="shared" si="10"/>
        <v>0</v>
      </c>
      <c r="R38" s="68">
        <f t="shared" si="11"/>
        <v>2.7500000000000002E-4</v>
      </c>
      <c r="S38" s="68">
        <f t="shared" si="11"/>
        <v>1.0924999999999999E-3</v>
      </c>
      <c r="T38" s="68">
        <f t="shared" si="11"/>
        <v>0</v>
      </c>
      <c r="U38" s="68">
        <f t="shared" si="11"/>
        <v>0</v>
      </c>
    </row>
    <row r="39" spans="1:21" s="51" customFormat="1" ht="13" x14ac:dyDescent="0.35">
      <c r="A39" s="10">
        <f>K8</f>
        <v>9</v>
      </c>
      <c r="B39" s="12">
        <v>250</v>
      </c>
      <c r="C39" s="68">
        <f t="shared" si="6"/>
        <v>22.175000000000001</v>
      </c>
      <c r="D39" s="68">
        <f t="shared" si="7"/>
        <v>1.3574174999999999</v>
      </c>
      <c r="E39" s="68">
        <f t="shared" si="8"/>
        <v>16.538625</v>
      </c>
      <c r="F39" s="68">
        <f t="shared" si="9"/>
        <v>3.3574499999999996</v>
      </c>
      <c r="G39" s="68">
        <f t="shared" si="5"/>
        <v>7.4250000000000002E-3</v>
      </c>
      <c r="H39" s="68">
        <f t="shared" si="5"/>
        <v>2.4649999999999998E-2</v>
      </c>
      <c r="I39" s="68">
        <f t="shared" si="5"/>
        <v>5.4749999999999998E-3</v>
      </c>
      <c r="J39" s="68">
        <f t="shared" si="5"/>
        <v>3.7499999999999997E-5</v>
      </c>
      <c r="K39" s="68">
        <f t="shared" si="5"/>
        <v>1.2500000000000001E-5</v>
      </c>
      <c r="L39" s="68">
        <f t="shared" si="5"/>
        <v>3.4249999999999998E-4</v>
      </c>
      <c r="M39" s="68">
        <f t="shared" si="5"/>
        <v>1.3600000000000001E-3</v>
      </c>
      <c r="N39" s="68">
        <f t="shared" si="5"/>
        <v>0.12625</v>
      </c>
      <c r="O39" s="68">
        <f t="shared" si="5"/>
        <v>1.33</v>
      </c>
      <c r="P39" s="68">
        <f t="shared" si="5"/>
        <v>6.9249999999999998</v>
      </c>
      <c r="Q39" s="68">
        <f t="shared" si="10"/>
        <v>0</v>
      </c>
      <c r="R39" s="68">
        <f t="shared" si="11"/>
        <v>2.7500000000000002E-4</v>
      </c>
      <c r="S39" s="68">
        <f t="shared" si="11"/>
        <v>1.0924999999999999E-3</v>
      </c>
      <c r="T39" s="68">
        <f t="shared" si="11"/>
        <v>0</v>
      </c>
      <c r="U39" s="68">
        <f t="shared" si="11"/>
        <v>0</v>
      </c>
    </row>
    <row r="40" spans="1:21" s="51" customFormat="1" ht="13" x14ac:dyDescent="0.35">
      <c r="A40" s="10">
        <f>L8</f>
        <v>10</v>
      </c>
      <c r="B40" s="12">
        <v>250</v>
      </c>
      <c r="C40" s="68">
        <f t="shared" si="6"/>
        <v>22.175000000000001</v>
      </c>
      <c r="D40" s="68">
        <f t="shared" si="7"/>
        <v>1.3574174999999999</v>
      </c>
      <c r="E40" s="68">
        <f t="shared" si="8"/>
        <v>16.538625</v>
      </c>
      <c r="F40" s="68">
        <f t="shared" si="9"/>
        <v>3.3574499999999996</v>
      </c>
      <c r="G40" s="68">
        <f t="shared" si="5"/>
        <v>7.4250000000000002E-3</v>
      </c>
      <c r="H40" s="68">
        <f t="shared" si="5"/>
        <v>2.4649999999999998E-2</v>
      </c>
      <c r="I40" s="68">
        <f t="shared" si="5"/>
        <v>5.4749999999999998E-3</v>
      </c>
      <c r="J40" s="68">
        <f t="shared" si="5"/>
        <v>3.7499999999999997E-5</v>
      </c>
      <c r="K40" s="68">
        <f t="shared" si="5"/>
        <v>1.2500000000000001E-5</v>
      </c>
      <c r="L40" s="68">
        <f t="shared" si="5"/>
        <v>3.4249999999999998E-4</v>
      </c>
      <c r="M40" s="68">
        <f t="shared" si="5"/>
        <v>1.3600000000000001E-3</v>
      </c>
      <c r="N40" s="68">
        <f t="shared" si="5"/>
        <v>0.12625</v>
      </c>
      <c r="O40" s="68">
        <f t="shared" si="5"/>
        <v>1.33</v>
      </c>
      <c r="P40" s="68">
        <f t="shared" si="5"/>
        <v>6.9249999999999998</v>
      </c>
      <c r="Q40" s="68">
        <f t="shared" si="10"/>
        <v>0</v>
      </c>
      <c r="R40" s="68">
        <f t="shared" si="11"/>
        <v>2.7500000000000002E-4</v>
      </c>
      <c r="S40" s="68">
        <f t="shared" si="11"/>
        <v>1.0924999999999999E-3</v>
      </c>
      <c r="T40" s="68">
        <f t="shared" si="11"/>
        <v>0</v>
      </c>
      <c r="U40" s="68">
        <f t="shared" si="11"/>
        <v>0</v>
      </c>
    </row>
    <row r="41" spans="1:21" s="51" customFormat="1" ht="13" x14ac:dyDescent="0.35">
      <c r="A41" s="10">
        <f>M8</f>
        <v>11</v>
      </c>
      <c r="B41" s="12">
        <v>250</v>
      </c>
      <c r="C41" s="68">
        <f t="shared" si="6"/>
        <v>22.175000000000001</v>
      </c>
      <c r="D41" s="68">
        <f t="shared" si="7"/>
        <v>1.3574174999999999</v>
      </c>
      <c r="E41" s="68">
        <f t="shared" si="8"/>
        <v>16.538625</v>
      </c>
      <c r="F41" s="68">
        <f t="shared" si="9"/>
        <v>3.3574499999999996</v>
      </c>
      <c r="G41" s="68">
        <f t="shared" si="5"/>
        <v>7.4250000000000002E-3</v>
      </c>
      <c r="H41" s="68">
        <f t="shared" si="5"/>
        <v>2.4649999999999998E-2</v>
      </c>
      <c r="I41" s="68">
        <f t="shared" si="5"/>
        <v>5.4749999999999998E-3</v>
      </c>
      <c r="J41" s="68">
        <f t="shared" si="5"/>
        <v>3.7499999999999997E-5</v>
      </c>
      <c r="K41" s="68">
        <f t="shared" si="5"/>
        <v>1.2500000000000001E-5</v>
      </c>
      <c r="L41" s="68">
        <f t="shared" si="5"/>
        <v>3.4249999999999998E-4</v>
      </c>
      <c r="M41" s="68">
        <f t="shared" si="5"/>
        <v>1.3600000000000001E-3</v>
      </c>
      <c r="N41" s="68">
        <f t="shared" si="5"/>
        <v>0.12625</v>
      </c>
      <c r="O41" s="68">
        <f t="shared" si="5"/>
        <v>1.33</v>
      </c>
      <c r="P41" s="68">
        <f t="shared" si="5"/>
        <v>6.9249999999999998</v>
      </c>
      <c r="Q41" s="68">
        <f t="shared" si="10"/>
        <v>0</v>
      </c>
      <c r="R41" s="68">
        <f t="shared" si="11"/>
        <v>2.7500000000000002E-4</v>
      </c>
      <c r="S41" s="68">
        <f t="shared" si="11"/>
        <v>1.0924999999999999E-3</v>
      </c>
      <c r="T41" s="68">
        <f t="shared" si="11"/>
        <v>0</v>
      </c>
      <c r="U41" s="68">
        <f t="shared" si="11"/>
        <v>0</v>
      </c>
    </row>
    <row r="42" spans="1:21" s="51" customFormat="1" ht="13" x14ac:dyDescent="0.35">
      <c r="A42" s="10">
        <f>N8</f>
        <v>12</v>
      </c>
      <c r="B42" s="12">
        <v>250</v>
      </c>
      <c r="C42" s="68">
        <f t="shared" si="6"/>
        <v>22.175000000000001</v>
      </c>
      <c r="D42" s="68">
        <f t="shared" si="7"/>
        <v>1.3574174999999999</v>
      </c>
      <c r="E42" s="68">
        <f t="shared" si="8"/>
        <v>16.538625</v>
      </c>
      <c r="F42" s="68">
        <f t="shared" si="9"/>
        <v>3.3574499999999996</v>
      </c>
      <c r="G42" s="68">
        <f t="shared" si="5"/>
        <v>7.4250000000000002E-3</v>
      </c>
      <c r="H42" s="68">
        <f t="shared" si="5"/>
        <v>2.4649999999999998E-2</v>
      </c>
      <c r="I42" s="68">
        <f t="shared" si="5"/>
        <v>5.4749999999999998E-3</v>
      </c>
      <c r="J42" s="68">
        <f t="shared" si="5"/>
        <v>3.7499999999999997E-5</v>
      </c>
      <c r="K42" s="68">
        <f t="shared" si="5"/>
        <v>1.2500000000000001E-5</v>
      </c>
      <c r="L42" s="68">
        <f t="shared" si="5"/>
        <v>3.4249999999999998E-4</v>
      </c>
      <c r="M42" s="68">
        <f t="shared" si="5"/>
        <v>1.3600000000000001E-3</v>
      </c>
      <c r="N42" s="68">
        <f t="shared" si="5"/>
        <v>0.12625</v>
      </c>
      <c r="O42" s="68">
        <f t="shared" si="5"/>
        <v>1.33</v>
      </c>
      <c r="P42" s="68">
        <f t="shared" si="5"/>
        <v>6.9249999999999998</v>
      </c>
      <c r="Q42" s="68">
        <f t="shared" si="10"/>
        <v>0</v>
      </c>
      <c r="R42" s="68">
        <f t="shared" si="11"/>
        <v>2.7500000000000002E-4</v>
      </c>
      <c r="S42" s="68">
        <f t="shared" si="11"/>
        <v>1.0924999999999999E-3</v>
      </c>
      <c r="T42" s="68">
        <f t="shared" si="11"/>
        <v>0</v>
      </c>
      <c r="U42" s="68">
        <f t="shared" si="11"/>
        <v>0</v>
      </c>
    </row>
    <row r="43" spans="1:21" s="51" customFormat="1" ht="13" x14ac:dyDescent="0.35">
      <c r="A43" s="10">
        <f>O8</f>
        <v>13</v>
      </c>
      <c r="B43" s="12">
        <v>250</v>
      </c>
      <c r="C43" s="68">
        <f t="shared" si="6"/>
        <v>22.175000000000001</v>
      </c>
      <c r="D43" s="68">
        <f t="shared" si="7"/>
        <v>1.3574174999999999</v>
      </c>
      <c r="E43" s="68">
        <f t="shared" si="8"/>
        <v>16.538625</v>
      </c>
      <c r="F43" s="68">
        <f t="shared" si="9"/>
        <v>3.3574499999999996</v>
      </c>
      <c r="G43" s="68">
        <f t="shared" si="5"/>
        <v>7.4250000000000002E-3</v>
      </c>
      <c r="H43" s="68">
        <f t="shared" si="5"/>
        <v>2.4649999999999998E-2</v>
      </c>
      <c r="I43" s="68">
        <f t="shared" si="5"/>
        <v>5.4749999999999998E-3</v>
      </c>
      <c r="J43" s="68">
        <f t="shared" si="5"/>
        <v>3.7499999999999997E-5</v>
      </c>
      <c r="K43" s="68">
        <f t="shared" si="5"/>
        <v>1.2500000000000001E-5</v>
      </c>
      <c r="L43" s="68">
        <f t="shared" si="5"/>
        <v>3.4249999999999998E-4</v>
      </c>
      <c r="M43" s="68">
        <f t="shared" si="5"/>
        <v>1.3600000000000001E-3</v>
      </c>
      <c r="N43" s="68">
        <f t="shared" si="5"/>
        <v>0.12625</v>
      </c>
      <c r="O43" s="68">
        <f t="shared" si="5"/>
        <v>1.33</v>
      </c>
      <c r="P43" s="68">
        <f t="shared" si="5"/>
        <v>6.9249999999999998</v>
      </c>
      <c r="Q43" s="68">
        <f t="shared" si="10"/>
        <v>0</v>
      </c>
      <c r="R43" s="68">
        <f t="shared" si="11"/>
        <v>2.7500000000000002E-4</v>
      </c>
      <c r="S43" s="68">
        <f t="shared" si="11"/>
        <v>1.0924999999999999E-3</v>
      </c>
      <c r="T43" s="68">
        <f t="shared" si="11"/>
        <v>0</v>
      </c>
      <c r="U43" s="68">
        <f t="shared" si="11"/>
        <v>0</v>
      </c>
    </row>
    <row r="44" spans="1:21" s="51" customFormat="1" ht="13" x14ac:dyDescent="0.35">
      <c r="A44" s="10">
        <f>P8</f>
        <v>14</v>
      </c>
      <c r="B44" s="12">
        <v>250</v>
      </c>
      <c r="C44" s="68">
        <f t="shared" si="6"/>
        <v>22.175000000000001</v>
      </c>
      <c r="D44" s="68">
        <f t="shared" si="7"/>
        <v>1.3574174999999999</v>
      </c>
      <c r="E44" s="68">
        <f t="shared" si="8"/>
        <v>16.538625</v>
      </c>
      <c r="F44" s="68">
        <f t="shared" si="9"/>
        <v>3.3574499999999996</v>
      </c>
      <c r="G44" s="68">
        <f t="shared" si="5"/>
        <v>7.4250000000000002E-3</v>
      </c>
      <c r="H44" s="68">
        <f t="shared" si="5"/>
        <v>2.4649999999999998E-2</v>
      </c>
      <c r="I44" s="68">
        <f t="shared" si="5"/>
        <v>5.4749999999999998E-3</v>
      </c>
      <c r="J44" s="68">
        <f t="shared" si="5"/>
        <v>3.7499999999999997E-5</v>
      </c>
      <c r="K44" s="68">
        <f t="shared" si="5"/>
        <v>1.2500000000000001E-5</v>
      </c>
      <c r="L44" s="68">
        <f t="shared" si="5"/>
        <v>3.4249999999999998E-4</v>
      </c>
      <c r="M44" s="68">
        <f t="shared" si="5"/>
        <v>1.3600000000000001E-3</v>
      </c>
      <c r="N44" s="68">
        <f t="shared" si="5"/>
        <v>0.12625</v>
      </c>
      <c r="O44" s="68">
        <f t="shared" si="5"/>
        <v>1.33</v>
      </c>
      <c r="P44" s="68">
        <f t="shared" si="5"/>
        <v>6.9249999999999998</v>
      </c>
      <c r="Q44" s="68">
        <f t="shared" si="10"/>
        <v>0</v>
      </c>
      <c r="R44" s="68">
        <f t="shared" si="11"/>
        <v>2.7500000000000002E-4</v>
      </c>
      <c r="S44" s="68">
        <f t="shared" si="11"/>
        <v>1.0924999999999999E-3</v>
      </c>
      <c r="T44" s="68">
        <f t="shared" si="11"/>
        <v>0</v>
      </c>
      <c r="U44" s="68">
        <f t="shared" si="11"/>
        <v>0</v>
      </c>
    </row>
    <row r="45" spans="1:21" s="51" customFormat="1" ht="13" x14ac:dyDescent="0.35">
      <c r="A45" s="10">
        <f>Q8</f>
        <v>15</v>
      </c>
      <c r="B45" s="12">
        <v>250</v>
      </c>
      <c r="C45" s="68">
        <f t="shared" si="6"/>
        <v>22.175000000000001</v>
      </c>
      <c r="D45" s="68">
        <f t="shared" si="7"/>
        <v>1.3574174999999999</v>
      </c>
      <c r="E45" s="68">
        <f t="shared" si="8"/>
        <v>16.538625</v>
      </c>
      <c r="F45" s="68">
        <f t="shared" si="9"/>
        <v>3.3574499999999996</v>
      </c>
      <c r="G45" s="68">
        <f t="shared" si="5"/>
        <v>7.4250000000000002E-3</v>
      </c>
      <c r="H45" s="68">
        <f t="shared" si="5"/>
        <v>2.4649999999999998E-2</v>
      </c>
      <c r="I45" s="68">
        <f t="shared" si="5"/>
        <v>5.4749999999999998E-3</v>
      </c>
      <c r="J45" s="68">
        <f t="shared" si="5"/>
        <v>3.7499999999999997E-5</v>
      </c>
      <c r="K45" s="68">
        <f t="shared" si="5"/>
        <v>1.2500000000000001E-5</v>
      </c>
      <c r="L45" s="68">
        <f t="shared" si="5"/>
        <v>3.4249999999999998E-4</v>
      </c>
      <c r="M45" s="68">
        <f t="shared" si="5"/>
        <v>1.3600000000000001E-3</v>
      </c>
      <c r="N45" s="68">
        <f t="shared" si="5"/>
        <v>0.12625</v>
      </c>
      <c r="O45" s="68">
        <f t="shared" si="5"/>
        <v>1.33</v>
      </c>
      <c r="P45" s="68">
        <f t="shared" si="5"/>
        <v>6.9249999999999998</v>
      </c>
      <c r="Q45" s="68">
        <f t="shared" si="10"/>
        <v>0</v>
      </c>
      <c r="R45" s="68">
        <f t="shared" si="11"/>
        <v>2.7500000000000002E-4</v>
      </c>
      <c r="S45" s="68">
        <f t="shared" si="11"/>
        <v>1.0924999999999999E-3</v>
      </c>
      <c r="T45" s="68">
        <f t="shared" si="11"/>
        <v>0</v>
      </c>
      <c r="U45" s="68">
        <f t="shared" si="11"/>
        <v>0</v>
      </c>
    </row>
    <row r="46" spans="1:21" s="51" customFormat="1" ht="13" x14ac:dyDescent="0.35">
      <c r="A46" s="10">
        <f>R8</f>
        <v>16</v>
      </c>
      <c r="B46" s="12">
        <v>250</v>
      </c>
      <c r="C46" s="68">
        <f t="shared" si="6"/>
        <v>22.175000000000001</v>
      </c>
      <c r="D46" s="68">
        <f t="shared" si="7"/>
        <v>1.3574174999999999</v>
      </c>
      <c r="E46" s="68">
        <f t="shared" si="8"/>
        <v>16.538625</v>
      </c>
      <c r="F46" s="68">
        <f t="shared" si="9"/>
        <v>3.3574499999999996</v>
      </c>
      <c r="G46" s="68">
        <f t="shared" si="5"/>
        <v>7.4250000000000002E-3</v>
      </c>
      <c r="H46" s="68">
        <f t="shared" si="5"/>
        <v>2.4649999999999998E-2</v>
      </c>
      <c r="I46" s="68">
        <f t="shared" si="5"/>
        <v>5.4749999999999998E-3</v>
      </c>
      <c r="J46" s="68">
        <f t="shared" si="5"/>
        <v>3.7499999999999997E-5</v>
      </c>
      <c r="K46" s="68">
        <f t="shared" si="5"/>
        <v>1.2500000000000001E-5</v>
      </c>
      <c r="L46" s="68">
        <f t="shared" si="5"/>
        <v>3.4249999999999998E-4</v>
      </c>
      <c r="M46" s="68">
        <f t="shared" si="5"/>
        <v>1.3600000000000001E-3</v>
      </c>
      <c r="N46" s="68">
        <f t="shared" si="5"/>
        <v>0.12625</v>
      </c>
      <c r="O46" s="68">
        <f t="shared" si="5"/>
        <v>1.33</v>
      </c>
      <c r="P46" s="68">
        <f t="shared" si="5"/>
        <v>6.9249999999999998</v>
      </c>
      <c r="Q46" s="68">
        <f t="shared" si="10"/>
        <v>0</v>
      </c>
      <c r="R46" s="68">
        <f t="shared" si="11"/>
        <v>2.7500000000000002E-4</v>
      </c>
      <c r="S46" s="68">
        <f t="shared" si="11"/>
        <v>1.0924999999999999E-3</v>
      </c>
      <c r="T46" s="68">
        <f t="shared" si="11"/>
        <v>0</v>
      </c>
      <c r="U46" s="68">
        <f t="shared" si="11"/>
        <v>0</v>
      </c>
    </row>
    <row r="47" spans="1:21" s="51" customFormat="1" ht="13" x14ac:dyDescent="0.35">
      <c r="A47" s="10">
        <f>S8</f>
        <v>17</v>
      </c>
      <c r="B47" s="12">
        <v>250</v>
      </c>
      <c r="C47" s="68">
        <f t="shared" si="6"/>
        <v>22.175000000000001</v>
      </c>
      <c r="D47" s="68">
        <f t="shared" si="7"/>
        <v>1.3574174999999999</v>
      </c>
      <c r="E47" s="68">
        <f t="shared" si="8"/>
        <v>16.538625</v>
      </c>
      <c r="F47" s="68">
        <f t="shared" si="9"/>
        <v>3.3574499999999996</v>
      </c>
      <c r="G47" s="68">
        <f t="shared" ref="G47:P50" si="12">IF(G$27="%w/w SAR",((G$28*10)*$B47),IF(G$27="%w/w DM",(((G$28*10)*($B$28/100))*$B47),IF(G$27="kg/t SAR",(G$28*$B47),IF(G$27="kg/t DM",((G$28*($B$28/100))*$B47),IF(G$27="mg/kg SAR",((G$28*0.001)*$B47),IF(G$27="mg/kg DM",(((G$28*0.001)*($B$28/100))*$B47),0))))))</f>
        <v>7.4250000000000002E-3</v>
      </c>
      <c r="H47" s="68">
        <f t="shared" si="12"/>
        <v>2.4649999999999998E-2</v>
      </c>
      <c r="I47" s="68">
        <f t="shared" si="12"/>
        <v>5.4749999999999998E-3</v>
      </c>
      <c r="J47" s="68">
        <f t="shared" si="12"/>
        <v>3.7499999999999997E-5</v>
      </c>
      <c r="K47" s="68">
        <f t="shared" si="12"/>
        <v>1.2500000000000001E-5</v>
      </c>
      <c r="L47" s="68">
        <f t="shared" si="12"/>
        <v>3.4249999999999998E-4</v>
      </c>
      <c r="M47" s="68">
        <f t="shared" si="12"/>
        <v>1.3600000000000001E-3</v>
      </c>
      <c r="N47" s="68">
        <f t="shared" si="12"/>
        <v>0.12625</v>
      </c>
      <c r="O47" s="68">
        <f t="shared" si="12"/>
        <v>1.33</v>
      </c>
      <c r="P47" s="68">
        <f t="shared" si="12"/>
        <v>6.9249999999999998</v>
      </c>
      <c r="Q47" s="68">
        <f t="shared" si="10"/>
        <v>0</v>
      </c>
      <c r="R47" s="68">
        <f t="shared" si="11"/>
        <v>2.7500000000000002E-4</v>
      </c>
      <c r="S47" s="68">
        <f t="shared" si="11"/>
        <v>1.0924999999999999E-3</v>
      </c>
      <c r="T47" s="68">
        <f t="shared" si="11"/>
        <v>0</v>
      </c>
      <c r="U47" s="68">
        <f t="shared" si="11"/>
        <v>0</v>
      </c>
    </row>
    <row r="48" spans="1:21" s="51" customFormat="1" ht="13" x14ac:dyDescent="0.35">
      <c r="A48" s="10">
        <f>T8</f>
        <v>18</v>
      </c>
      <c r="B48" s="12">
        <v>250</v>
      </c>
      <c r="C48" s="68">
        <f t="shared" si="6"/>
        <v>22.175000000000001</v>
      </c>
      <c r="D48" s="68">
        <f t="shared" si="7"/>
        <v>1.3574174999999999</v>
      </c>
      <c r="E48" s="68">
        <f t="shared" si="8"/>
        <v>16.538625</v>
      </c>
      <c r="F48" s="68">
        <f t="shared" si="9"/>
        <v>3.3574499999999996</v>
      </c>
      <c r="G48" s="68">
        <f t="shared" si="12"/>
        <v>7.4250000000000002E-3</v>
      </c>
      <c r="H48" s="68">
        <f t="shared" si="12"/>
        <v>2.4649999999999998E-2</v>
      </c>
      <c r="I48" s="68">
        <f t="shared" si="12"/>
        <v>5.4749999999999998E-3</v>
      </c>
      <c r="J48" s="68">
        <f t="shared" si="12"/>
        <v>3.7499999999999997E-5</v>
      </c>
      <c r="K48" s="68">
        <f t="shared" si="12"/>
        <v>1.2500000000000001E-5</v>
      </c>
      <c r="L48" s="68">
        <f t="shared" si="12"/>
        <v>3.4249999999999998E-4</v>
      </c>
      <c r="M48" s="68">
        <f t="shared" si="12"/>
        <v>1.3600000000000001E-3</v>
      </c>
      <c r="N48" s="68">
        <f t="shared" si="12"/>
        <v>0.12625</v>
      </c>
      <c r="O48" s="68">
        <f t="shared" si="12"/>
        <v>1.33</v>
      </c>
      <c r="P48" s="68">
        <f t="shared" si="12"/>
        <v>6.9249999999999998</v>
      </c>
      <c r="Q48" s="68">
        <f t="shared" si="10"/>
        <v>0</v>
      </c>
      <c r="R48" s="68">
        <f t="shared" si="11"/>
        <v>2.7500000000000002E-4</v>
      </c>
      <c r="S48" s="68">
        <f t="shared" si="11"/>
        <v>1.0924999999999999E-3</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0</v>
      </c>
      <c r="U57" s="8">
        <f t="shared" si="13"/>
        <v>0</v>
      </c>
    </row>
    <row r="58" spans="1:21" ht="13" x14ac:dyDescent="0.3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str">
        <f>R16&amp;" I "&amp;(VLOOKUP(R14,Table245811[],6,FALSE))</f>
        <v>Medium/Clay I Grass</v>
      </c>
      <c r="R58" s="10" t="str">
        <f>S16&amp;" I "&amp;(VLOOKUP(S14,Table245811[],6,FALSE))</f>
        <v>Medium/Clay I Grass</v>
      </c>
      <c r="S58" s="10" t="str">
        <f>T16&amp;" I "&amp;(VLOOKUP(T14,Table245811[],6,FALSE))</f>
        <v>Medium/Clay I Grass</v>
      </c>
      <c r="T58" s="10" t="e">
        <f>U16&amp;" I "&amp;(VLOOKUP(U14,Table245811[],6,FALSE))</f>
        <v>#N/A</v>
      </c>
      <c r="U58" s="10" t="e">
        <f>V16&amp;" I "&amp;(VLOOKUP(V14,Table245811[],6,FALSE))</f>
        <v>#N/A</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f>VLOOKUP(J$14,Table245811[],5,FALSE)</f>
        <v>6.2</v>
      </c>
      <c r="J59" s="67">
        <f>VLOOKUP(K$14,Table245811[],5,FALSE)</f>
        <v>6.2</v>
      </c>
      <c r="K59" s="67">
        <f>VLOOKUP(L$14,Table245811[],5,FALSE)</f>
        <v>6.2</v>
      </c>
      <c r="L59" s="67">
        <f>VLOOKUP(M$14,Table245811[],5,FALSE)</f>
        <v>6.2</v>
      </c>
      <c r="M59" s="67">
        <f>VLOOKUP(N$14,Table245811[],5,FALSE)</f>
        <v>6.2</v>
      </c>
      <c r="N59" s="67">
        <f>VLOOKUP(O$14,Table245811[],5,FALSE)</f>
        <v>6.2</v>
      </c>
      <c r="O59" s="67">
        <f>VLOOKUP(P$14,Table245811[],5,FALSE)</f>
        <v>6.2</v>
      </c>
      <c r="P59" s="67">
        <f>VLOOKUP(Q$14,Table245811[],5,FALSE)</f>
        <v>6.2</v>
      </c>
      <c r="Q59" s="67">
        <f>VLOOKUP(R$14,Table245811[],5,FALSE)</f>
        <v>6.2</v>
      </c>
      <c r="R59" s="67">
        <f>VLOOKUP(S$14,Table245811[],5,FALSE)</f>
        <v>6.2</v>
      </c>
      <c r="S59" s="67">
        <f>VLOOKUP(T$14,Table245811[],5,FALSE)</f>
        <v>6.2</v>
      </c>
      <c r="T59" s="67" t="e">
        <f>VLOOKUP(U$14,Table245811[],5,FALSE)</f>
        <v>#N/A</v>
      </c>
      <c r="U59" s="67" t="e">
        <f>VLOOKUP(V$14,Table245811[],5,FALSE)</f>
        <v>#N/A</v>
      </c>
    </row>
    <row r="60" spans="1:21" ht="13" x14ac:dyDescent="0.3">
      <c r="A60" s="100" t="s">
        <v>4</v>
      </c>
      <c r="B60" s="67">
        <f>C10</f>
        <v>5.7</v>
      </c>
      <c r="C60" s="67">
        <f t="shared" ref="C60:U60" si="14">D10</f>
        <v>5.6</v>
      </c>
      <c r="D60" s="67">
        <f t="shared" si="14"/>
        <v>6.1</v>
      </c>
      <c r="E60" s="67">
        <f t="shared" si="14"/>
        <v>5.8</v>
      </c>
      <c r="F60" s="67">
        <f t="shared" si="14"/>
        <v>5.4</v>
      </c>
      <c r="G60" s="67">
        <f t="shared" si="14"/>
        <v>5.3</v>
      </c>
      <c r="H60" s="67">
        <f t="shared" si="14"/>
        <v>5.4</v>
      </c>
      <c r="I60" s="67">
        <f t="shared" si="14"/>
        <v>5.5</v>
      </c>
      <c r="J60" s="67">
        <f t="shared" si="14"/>
        <v>5.5</v>
      </c>
      <c r="K60" s="67">
        <f t="shared" si="14"/>
        <v>5.3</v>
      </c>
      <c r="L60" s="67">
        <f t="shared" si="14"/>
        <v>5.7</v>
      </c>
      <c r="M60" s="67">
        <f t="shared" si="14"/>
        <v>5.6</v>
      </c>
      <c r="N60" s="67">
        <f t="shared" si="14"/>
        <v>5.4</v>
      </c>
      <c r="O60" s="67">
        <f t="shared" si="14"/>
        <v>5.2</v>
      </c>
      <c r="P60" s="67">
        <f t="shared" si="14"/>
        <v>5.5</v>
      </c>
      <c r="Q60" s="67">
        <f t="shared" si="14"/>
        <v>5.5</v>
      </c>
      <c r="R60" s="67">
        <f t="shared" si="14"/>
        <v>5.5</v>
      </c>
      <c r="S60" s="67">
        <f t="shared" si="14"/>
        <v>5.2</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250</v>
      </c>
      <c r="P62" s="68">
        <f>B45</f>
        <v>250</v>
      </c>
      <c r="Q62" s="68">
        <f>B46</f>
        <v>250</v>
      </c>
      <c r="R62" s="68">
        <f>B47</f>
        <v>250</v>
      </c>
      <c r="S62" s="68">
        <f>B48</f>
        <v>250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3.6000000000000032</v>
      </c>
      <c r="D64" s="68">
        <f t="shared" si="17"/>
        <v>0.6000000000000032</v>
      </c>
      <c r="E64" s="68">
        <f t="shared" si="17"/>
        <v>2.4000000000000021</v>
      </c>
      <c r="F64" s="68">
        <f t="shared" si="17"/>
        <v>4.7999999999999989</v>
      </c>
      <c r="G64" s="68">
        <f t="shared" si="17"/>
        <v>5.4000000000000021</v>
      </c>
      <c r="H64" s="68">
        <f t="shared" si="17"/>
        <v>4.7999999999999989</v>
      </c>
      <c r="I64" s="68">
        <f t="shared" si="17"/>
        <v>4.2000000000000011</v>
      </c>
      <c r="J64" s="68">
        <f t="shared" si="17"/>
        <v>4.2000000000000011</v>
      </c>
      <c r="K64" s="68">
        <f t="shared" si="17"/>
        <v>5.4000000000000021</v>
      </c>
      <c r="L64" s="68">
        <f t="shared" si="17"/>
        <v>3</v>
      </c>
      <c r="M64" s="68">
        <f t="shared" si="17"/>
        <v>3.6000000000000032</v>
      </c>
      <c r="N64" s="68">
        <f t="shared" si="17"/>
        <v>4.7999999999999989</v>
      </c>
      <c r="O64" s="68">
        <f t="shared" si="17"/>
        <v>6</v>
      </c>
      <c r="P64" s="68">
        <f t="shared" si="17"/>
        <v>4.2000000000000011</v>
      </c>
      <c r="Q64" s="68">
        <f t="shared" si="17"/>
        <v>4.2000000000000011</v>
      </c>
      <c r="R64" s="68">
        <f t="shared" si="17"/>
        <v>4.2000000000000011</v>
      </c>
      <c r="S64" s="68">
        <f t="shared" si="17"/>
        <v>6</v>
      </c>
      <c r="T64" s="68" t="e">
        <f t="shared" si="17"/>
        <v>#N/A</v>
      </c>
      <c r="U64" s="68" t="e">
        <f t="shared" si="17"/>
        <v>#N/A</v>
      </c>
    </row>
    <row r="65" spans="1:21" ht="52" x14ac:dyDescent="0.3">
      <c r="A65" s="101" t="s">
        <v>157</v>
      </c>
      <c r="B65" s="68">
        <f>B63-B64</f>
        <v>-3</v>
      </c>
      <c r="C65" s="68">
        <f t="shared" ref="C65:U65" si="18">C63-C64</f>
        <v>-3.6000000000000032</v>
      </c>
      <c r="D65" s="68">
        <f t="shared" si="18"/>
        <v>-0.6000000000000032</v>
      </c>
      <c r="E65" s="68">
        <f t="shared" si="18"/>
        <v>-2.4000000000000021</v>
      </c>
      <c r="F65" s="68">
        <f t="shared" si="18"/>
        <v>-4.7999999999999989</v>
      </c>
      <c r="G65" s="68">
        <f t="shared" si="18"/>
        <v>-5.4000000000000021</v>
      </c>
      <c r="H65" s="68">
        <f t="shared" si="18"/>
        <v>-4.7999999999999989</v>
      </c>
      <c r="I65" s="68">
        <f t="shared" si="18"/>
        <v>-4.2000000000000011</v>
      </c>
      <c r="J65" s="68">
        <f t="shared" si="18"/>
        <v>-4.2000000000000011</v>
      </c>
      <c r="K65" s="68">
        <f t="shared" si="18"/>
        <v>-5.4000000000000021</v>
      </c>
      <c r="L65" s="68">
        <f t="shared" si="18"/>
        <v>-3</v>
      </c>
      <c r="M65" s="68">
        <f t="shared" si="18"/>
        <v>-3.6000000000000032</v>
      </c>
      <c r="N65" s="68">
        <f t="shared" si="18"/>
        <v>-4.7999999999999989</v>
      </c>
      <c r="O65" s="68">
        <f t="shared" si="18"/>
        <v>-6</v>
      </c>
      <c r="P65" s="68">
        <f t="shared" si="18"/>
        <v>-4.2000000000000011</v>
      </c>
      <c r="Q65" s="68">
        <f t="shared" si="18"/>
        <v>-4.2000000000000011</v>
      </c>
      <c r="R65" s="68">
        <f t="shared" si="18"/>
        <v>-4.2000000000000011</v>
      </c>
      <c r="S65" s="68">
        <f t="shared" si="18"/>
        <v>-6</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str">
        <f t="shared" si="19"/>
        <v>UNDER</v>
      </c>
      <c r="L66" s="69" t="str">
        <f t="shared" si="19"/>
        <v>UNDER</v>
      </c>
      <c r="M66" s="69" t="str">
        <f t="shared" si="19"/>
        <v>UNDER</v>
      </c>
      <c r="N66" s="69" t="str">
        <f t="shared" si="19"/>
        <v>UNDER</v>
      </c>
      <c r="O66" s="69" t="str">
        <f t="shared" si="19"/>
        <v>UNDER</v>
      </c>
      <c r="P66" s="69" t="str">
        <f t="shared" si="19"/>
        <v>UNDER</v>
      </c>
      <c r="Q66" s="69" t="str">
        <f t="shared" si="19"/>
        <v>UNDER</v>
      </c>
      <c r="R66" s="69" t="str">
        <f t="shared" si="19"/>
        <v>UNDER</v>
      </c>
      <c r="S66" s="69" t="str">
        <f t="shared" si="19"/>
        <v>UNDER</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3" t="s">
        <v>84</v>
      </c>
      <c r="B1" s="31" t="str">
        <f>'Lagoon '!B29</f>
        <v>Application Rate</v>
      </c>
      <c r="C1" s="31" t="str">
        <f>'Lagoon '!C29</f>
        <v>Nitrogen Addition</v>
      </c>
      <c r="D1" s="31" t="str">
        <f>'Lagoon '!D29</f>
        <v>Phosphate Addition</v>
      </c>
      <c r="E1" s="31" t="str">
        <f>'Lagoon '!E29</f>
        <v>Potash  Addition</v>
      </c>
      <c r="F1" s="31" t="str">
        <f>'Lagoon '!F29</f>
        <v>Mg Oxide Addition</v>
      </c>
      <c r="G1" s="31" t="str">
        <f>'Lagoon '!G29</f>
        <v>Copper Addition</v>
      </c>
      <c r="H1" s="31" t="str">
        <f>'Lagoon '!H29</f>
        <v>Zinc Addition</v>
      </c>
      <c r="I1" s="31" t="str">
        <f>'Lagoon '!I29</f>
        <v>Lead Addition</v>
      </c>
      <c r="J1" s="31" t="str">
        <f>'Lagoon '!J29</f>
        <v>Cadmium Addition</v>
      </c>
      <c r="K1" s="31" t="str">
        <f>'Lagoon '!K29</f>
        <v>Mercury Addition</v>
      </c>
      <c r="L1" s="31" t="str">
        <f>'Lagoon '!L29</f>
        <v>Nickel Addition</v>
      </c>
      <c r="M1" s="31" t="str">
        <f>'Lagoon '!M29</f>
        <v>Chromium Addition</v>
      </c>
      <c r="N1" s="31" t="str">
        <f>'Lagoon '!N29</f>
        <v>Aluminium Addition</v>
      </c>
      <c r="O1" s="31" t="str">
        <f>'Lagoon '!O29</f>
        <v>Iron Addition</v>
      </c>
      <c r="P1" s="31" t="str">
        <f>'Lagoon '!P29</f>
        <v xml:space="preserve">Sodium Addition                 </v>
      </c>
      <c r="Q1" s="31" t="str">
        <f>'Lagoon '!Q29</f>
        <v>SO3  Addition                             kg/ha</v>
      </c>
      <c r="R1" s="31" t="str">
        <f>'Lagoon '!R29</f>
        <v xml:space="preserve">Selenium Addition </v>
      </c>
      <c r="S1" s="31" t="str">
        <f>'Lagoon '!S29</f>
        <v xml:space="preserve">Arsenic  Addition  </v>
      </c>
      <c r="T1" s="31" t="str">
        <f>'Lagoon '!T29</f>
        <v xml:space="preserve">Molybdenum Addition  </v>
      </c>
      <c r="U1" s="31" t="str">
        <f>'Lagoon '!U29</f>
        <v xml:space="preserve">Fluoride Addition </v>
      </c>
    </row>
    <row r="2" spans="1:21" ht="25" x14ac:dyDescent="0.25">
      <c r="A2" s="133"/>
      <c r="B2" s="31" t="str">
        <f>'Lagoon '!B30</f>
        <v>tonnes/ha</v>
      </c>
      <c r="C2" s="31" t="str">
        <f>'Lagoon '!C30</f>
        <v>kg/ha</v>
      </c>
      <c r="D2" s="31" t="str">
        <f>'Lagoon '!D30</f>
        <v>P2O5 
kg/ha</v>
      </c>
      <c r="E2" s="31" t="str">
        <f>'Lagoon '!E30</f>
        <v>K2O 
kg/ha</v>
      </c>
      <c r="F2" s="31" t="str">
        <f>'Lagoon '!F30</f>
        <v>MgO 
kg/ha</v>
      </c>
      <c r="G2" s="31" t="str">
        <f>'Lagoon '!G30</f>
        <v>kg/ha</v>
      </c>
      <c r="H2" s="31" t="str">
        <f>'Lagoon '!H30</f>
        <v>kg/ha</v>
      </c>
      <c r="I2" s="31" t="str">
        <f>'Lagoon '!I30</f>
        <v>kg/ha</v>
      </c>
      <c r="J2" s="31" t="str">
        <f>'Lagoon '!J30</f>
        <v>kg/ha</v>
      </c>
      <c r="K2" s="31" t="str">
        <f>'Lagoon '!K30</f>
        <v>kg/ha</v>
      </c>
      <c r="L2" s="31" t="str">
        <f>'Lagoon '!L30</f>
        <v>kg/ha</v>
      </c>
      <c r="M2" s="31" t="str">
        <f>'Lagoon '!M30</f>
        <v>kg/ha</v>
      </c>
      <c r="N2" s="31" t="str">
        <f>'Lagoon '!N30</f>
        <v>kg/ha</v>
      </c>
      <c r="O2" s="31" t="str">
        <f>'Lagoon '!O30</f>
        <v>kg/ha</v>
      </c>
      <c r="P2" s="31" t="str">
        <f>'Lagoon '!P30</f>
        <v>kg/ha</v>
      </c>
      <c r="Q2" s="31" t="str">
        <f>'Lagoon '!Q30</f>
        <v>kg/ha</v>
      </c>
      <c r="R2" s="31" t="str">
        <f>'Lagoon '!R30</f>
        <v>kg/ha</v>
      </c>
      <c r="S2" s="31" t="str">
        <f>'Lagoon '!S30</f>
        <v>kg/ha</v>
      </c>
      <c r="T2" s="31" t="str">
        <f>'Lagoon '!T30</f>
        <v>kg/ha</v>
      </c>
      <c r="U2" s="31" t="str">
        <f>'Lagoon '!U30</f>
        <v>kg/ha</v>
      </c>
    </row>
    <row r="3" spans="1:21" x14ac:dyDescent="0.25">
      <c r="A3" s="29">
        <v>1</v>
      </c>
      <c r="B3" s="26">
        <f>'Lagoon '!B31</f>
        <v>250</v>
      </c>
      <c r="C3" s="26">
        <f>'Lagoon '!C31</f>
        <v>5.5000000000000009</v>
      </c>
      <c r="D3" s="26">
        <f>'Lagoon '!D31</f>
        <v>2.2738175000000003</v>
      </c>
      <c r="E3" s="26">
        <f>'Lagoon '!E31</f>
        <v>131.345</v>
      </c>
      <c r="F3" s="26">
        <f>'Lagoon '!F31</f>
        <v>6.5905499999999995</v>
      </c>
      <c r="G3" s="26">
        <f>'Lagoon '!G31</f>
        <v>7.4250000000000002E-3</v>
      </c>
      <c r="H3" s="26">
        <f>'Lagoon '!H31</f>
        <v>0.1925</v>
      </c>
      <c r="I3" s="26">
        <f>'Lagoon '!I31</f>
        <v>3.0000000000000001E-3</v>
      </c>
      <c r="J3" s="26">
        <f>'Lagoon '!J31</f>
        <v>4.0000000000000003E-5</v>
      </c>
      <c r="K3" s="26">
        <f>'Lagoon '!K31</f>
        <v>1.2500000000000001E-5</v>
      </c>
      <c r="L3" s="26">
        <f>'Lagoon '!L31</f>
        <v>3.8249999999999998E-3</v>
      </c>
      <c r="M3" s="26">
        <f>'Lagoon '!M31</f>
        <v>2.6250000000000002E-3</v>
      </c>
      <c r="N3" s="26">
        <f>'Lagoon '!N31</f>
        <v>8.5000000000000006E-2</v>
      </c>
      <c r="O3" s="26">
        <f>'Lagoon '!O31</f>
        <v>1E-3</v>
      </c>
      <c r="P3" s="26">
        <f>'Lagoon '!P31</f>
        <v>24.225000000000005</v>
      </c>
      <c r="Q3" s="26">
        <f>'Lagoon '!Q31</f>
        <v>0</v>
      </c>
      <c r="R3" s="26">
        <f>'Lagoon '!R31</f>
        <v>2.7500000000000002E-4</v>
      </c>
      <c r="S3" s="26">
        <f>'Lagoon '!S31</f>
        <v>5.5999999999999999E-3</v>
      </c>
      <c r="T3" s="26">
        <f>'Lagoon '!T31</f>
        <v>0</v>
      </c>
      <c r="U3" s="26">
        <f>'Lagoon '!U31</f>
        <v>0</v>
      </c>
    </row>
    <row r="4" spans="1:21" x14ac:dyDescent="0.25">
      <c r="A4" s="29">
        <v>2</v>
      </c>
      <c r="B4" s="26">
        <f>Tank!B31</f>
        <v>113</v>
      </c>
      <c r="C4" s="26">
        <f>Tank!C31</f>
        <v>0</v>
      </c>
      <c r="D4" s="26">
        <f>Tank!D31</f>
        <v>2.9512662000000001</v>
      </c>
      <c r="E4" s="26">
        <f>Tank!E31</f>
        <v>147.05820000000003</v>
      </c>
      <c r="F4" s="26">
        <f>Tank!F31</f>
        <v>10.3419408</v>
      </c>
      <c r="G4" s="26">
        <f>Tank!G31</f>
        <v>1.2656E-3</v>
      </c>
      <c r="H4" s="26">
        <f>Tank!H31</f>
        <v>9.3790000000000019E-3</v>
      </c>
      <c r="I4" s="26">
        <f>Tank!I31</f>
        <v>6.3279999999999999E-4</v>
      </c>
      <c r="J4" s="26">
        <f>Tank!J31</f>
        <v>1.5819999999999998E-5</v>
      </c>
      <c r="K4" s="26">
        <f>Tank!K31</f>
        <v>0</v>
      </c>
      <c r="L4" s="26">
        <f>Tank!L31</f>
        <v>5.9325000000000003E-3</v>
      </c>
      <c r="M4" s="26">
        <f>Tank!M31</f>
        <v>1.4803000000000001E-3</v>
      </c>
      <c r="N4" s="26">
        <f>Tank!N31</f>
        <v>2.2600000000000002E-2</v>
      </c>
      <c r="O4" s="26">
        <f>Tank!O31</f>
        <v>8.3054999999999997E-5</v>
      </c>
      <c r="P4" s="26">
        <f>Tank!P31</f>
        <v>18.758000000000003</v>
      </c>
      <c r="Q4" s="26">
        <f>Tank!Q31</f>
        <v>0</v>
      </c>
      <c r="R4" s="26">
        <f>Tank!R31</f>
        <v>1.2430000000000001E-4</v>
      </c>
      <c r="S4" s="26">
        <f>Tank!S31</f>
        <v>4.5877999999999995E-3</v>
      </c>
      <c r="T4" s="26">
        <f>Tank!T31</f>
        <v>0</v>
      </c>
      <c r="U4" s="26">
        <f>Tank!U31</f>
        <v>0</v>
      </c>
    </row>
    <row r="5" spans="1:21" x14ac:dyDescent="0.25">
      <c r="A5" s="29">
        <v>3</v>
      </c>
      <c r="B5" s="26">
        <f>Sweepings!B31</f>
        <v>250</v>
      </c>
      <c r="C5" s="26">
        <f>Sweepings!C31</f>
        <v>22.175000000000001</v>
      </c>
      <c r="D5" s="26">
        <f>Sweepings!D31</f>
        <v>1.3574174999999999</v>
      </c>
      <c r="E5" s="26">
        <f>Sweepings!E31</f>
        <v>16.538625</v>
      </c>
      <c r="F5" s="26">
        <f>Sweepings!F31</f>
        <v>3.3574499999999996</v>
      </c>
      <c r="G5" s="26">
        <f>Sweepings!G31</f>
        <v>7.4250000000000002E-3</v>
      </c>
      <c r="H5" s="26">
        <f>Sweepings!H31</f>
        <v>2.4649999999999998E-2</v>
      </c>
      <c r="I5" s="26">
        <f>Sweepings!I31</f>
        <v>5.4749999999999998E-3</v>
      </c>
      <c r="J5" s="26">
        <f>Sweepings!J31</f>
        <v>3.7499999999999997E-5</v>
      </c>
      <c r="K5" s="26">
        <f>Sweepings!K31</f>
        <v>1.2500000000000001E-5</v>
      </c>
      <c r="L5" s="26">
        <f>Sweepings!L31</f>
        <v>3.4249999999999998E-4</v>
      </c>
      <c r="M5" s="26">
        <f>Sweepings!M31</f>
        <v>1.3600000000000001E-3</v>
      </c>
      <c r="N5" s="26">
        <f>Sweepings!N31</f>
        <v>0.12625</v>
      </c>
      <c r="O5" s="26">
        <f>Sweepings!O31</f>
        <v>1.33</v>
      </c>
      <c r="P5" s="26">
        <f>Sweepings!P31</f>
        <v>6.9249999999999998</v>
      </c>
      <c r="Q5" s="26">
        <f>Sweepings!Q31</f>
        <v>0</v>
      </c>
      <c r="R5" s="26">
        <f>Sweepings!R31</f>
        <v>2.7500000000000002E-4</v>
      </c>
      <c r="S5" s="26">
        <f>Sweepings!S31</f>
        <v>1.0924999999999999E-3</v>
      </c>
      <c r="T5" s="26">
        <f>Sweepings!T31</f>
        <v>0</v>
      </c>
      <c r="U5" s="26">
        <f>Sweepings!U31</f>
        <v>0</v>
      </c>
    </row>
    <row r="6" spans="1:21" x14ac:dyDescent="0.25">
      <c r="A6" s="29">
        <v>4</v>
      </c>
      <c r="B6" s="26" t="e">
        <f>#REF!</f>
        <v>#REF!</v>
      </c>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row>
    <row r="7" spans="1:21" x14ac:dyDescent="0.25">
      <c r="A7" s="29">
        <v>5</v>
      </c>
      <c r="B7" s="26" t="e">
        <f>#REF!</f>
        <v>#REF!</v>
      </c>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row>
    <row r="8" spans="1:21" x14ac:dyDescent="0.25">
      <c r="A8" s="29">
        <v>6</v>
      </c>
      <c r="B8" s="26" t="e">
        <f>#REF!</f>
        <v>#REF!</v>
      </c>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row>
    <row r="9" spans="1:21" x14ac:dyDescent="0.25">
      <c r="A9" s="29">
        <v>7</v>
      </c>
      <c r="B9" s="26" t="e">
        <f>#REF!</f>
        <v>#REF!</v>
      </c>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row>
    <row r="10" spans="1:21" x14ac:dyDescent="0.25">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5">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4" t="s">
        <v>84</v>
      </c>
      <c r="B1" s="27" t="s">
        <v>152</v>
      </c>
      <c r="C1" s="28" t="str">
        <f>'Lagoon '!B29</f>
        <v>Application Rate</v>
      </c>
      <c r="D1" s="28" t="str">
        <f>'Lagoon '!C29</f>
        <v>Nitrogen Addition</v>
      </c>
      <c r="E1" s="28" t="str">
        <f>'Lagoon '!D29</f>
        <v>Phosphate Addition</v>
      </c>
      <c r="F1" s="28" t="str">
        <f>'Lagoon '!E29</f>
        <v>Potash  Addition</v>
      </c>
      <c r="G1" s="28" t="str">
        <f>'Lagoon '!F29</f>
        <v>Mg Oxide Addition</v>
      </c>
      <c r="H1" s="28" t="str">
        <f>'Lagoon '!G29</f>
        <v>Copper Addition</v>
      </c>
      <c r="I1" s="28" t="str">
        <f>'Lagoon '!H29</f>
        <v>Zinc Addition</v>
      </c>
      <c r="J1" s="28" t="str">
        <f>'Lagoon '!I29</f>
        <v>Lead Addition</v>
      </c>
      <c r="K1" s="28" t="str">
        <f>'Lagoon '!J29</f>
        <v>Cadmium Addition</v>
      </c>
      <c r="L1" s="28" t="str">
        <f>'Lagoon '!K29</f>
        <v>Mercury Addition</v>
      </c>
      <c r="M1" s="28" t="str">
        <f>'Lagoon '!L29</f>
        <v>Nickel Addition</v>
      </c>
      <c r="N1" s="28" t="str">
        <f>'Lagoon '!M29</f>
        <v>Chromium Addition</v>
      </c>
      <c r="O1" s="28" t="str">
        <f>'Lagoon '!N29</f>
        <v>Aluminium Addition</v>
      </c>
      <c r="P1" s="28" t="str">
        <f>'Lagoon '!O29</f>
        <v>Iron Addition</v>
      </c>
      <c r="Q1" s="28" t="str">
        <f>'Lagoon '!P29</f>
        <v xml:space="preserve">Sodium Addition                 </v>
      </c>
      <c r="R1" s="28" t="str">
        <f>'Lagoon '!Q29</f>
        <v>SO3  Addition                             kg/ha</v>
      </c>
      <c r="S1" s="28" t="str">
        <f>'Lagoon '!R29</f>
        <v xml:space="preserve">Selenium Addition </v>
      </c>
      <c r="T1" s="28" t="str">
        <f>'Lagoon '!S29</f>
        <v xml:space="preserve">Arsenic  Addition  </v>
      </c>
      <c r="U1" s="28" t="str">
        <f>'Lagoon '!T29</f>
        <v xml:space="preserve">Molybdenum Addition  </v>
      </c>
      <c r="V1" s="28" t="str">
        <f>'Lagoon '!U29</f>
        <v xml:space="preserve">Fluoride Addition </v>
      </c>
    </row>
    <row r="2" spans="1:22" s="73" customFormat="1" ht="25" x14ac:dyDescent="0.35">
      <c r="A2" s="134"/>
      <c r="B2" s="25" t="s">
        <v>46</v>
      </c>
      <c r="C2" s="28" t="str">
        <f>'Lagoon '!B30</f>
        <v>tonnes/ha</v>
      </c>
      <c r="D2" s="28" t="str">
        <f>'Lagoon '!C30</f>
        <v>kg/ha</v>
      </c>
      <c r="E2" s="28" t="str">
        <f>'Lagoon '!D30</f>
        <v>P2O5 
kg/ha</v>
      </c>
      <c r="F2" s="28" t="str">
        <f>'Lagoon '!E30</f>
        <v>K2O 
kg/ha</v>
      </c>
      <c r="G2" s="28" t="str">
        <f>'Lagoon '!F30</f>
        <v>MgO 
kg/ha</v>
      </c>
      <c r="H2" s="28" t="str">
        <f>'Lagoon '!G30</f>
        <v>kg/ha</v>
      </c>
      <c r="I2" s="28" t="str">
        <f>'Lagoon '!H30</f>
        <v>kg/ha</v>
      </c>
      <c r="J2" s="28" t="str">
        <f>'Lagoon '!I30</f>
        <v>kg/ha</v>
      </c>
      <c r="K2" s="28" t="str">
        <f>'Lagoon '!J30</f>
        <v>kg/ha</v>
      </c>
      <c r="L2" s="28" t="str">
        <f>'Lagoon '!K30</f>
        <v>kg/ha</v>
      </c>
      <c r="M2" s="28" t="str">
        <f>'Lagoon '!L30</f>
        <v>kg/ha</v>
      </c>
      <c r="N2" s="28" t="str">
        <f>'Lagoon '!M30</f>
        <v>kg/ha</v>
      </c>
      <c r="O2" s="28" t="str">
        <f>'Lagoon '!N30</f>
        <v>kg/ha</v>
      </c>
      <c r="P2" s="28" t="str">
        <f>'Lagoon '!O30</f>
        <v>kg/ha</v>
      </c>
      <c r="Q2" s="28" t="str">
        <f>'Lagoon '!P30</f>
        <v>kg/ha</v>
      </c>
      <c r="R2" s="28" t="str">
        <f>'Lagoon '!Q30</f>
        <v>kg/ha</v>
      </c>
      <c r="S2" s="28" t="str">
        <f>'Lagoon '!R30</f>
        <v>kg/ha</v>
      </c>
      <c r="T2" s="28" t="str">
        <f>'Lagoon '!S30</f>
        <v>kg/ha</v>
      </c>
      <c r="U2" s="28" t="str">
        <f>'Lagoon '!T30</f>
        <v>kg/ha</v>
      </c>
      <c r="V2" s="28" t="str">
        <f>'Lagoon '!U30</f>
        <v>kg/ha</v>
      </c>
    </row>
    <row r="3" spans="1:22" x14ac:dyDescent="0.25">
      <c r="A3" s="29">
        <v>1</v>
      </c>
      <c r="B3" s="81"/>
      <c r="C3" s="26">
        <f>'Lagoon '!B31</f>
        <v>250</v>
      </c>
      <c r="D3" s="26">
        <f>'Lagoon '!C31</f>
        <v>5.5000000000000009</v>
      </c>
      <c r="E3" s="26">
        <f>'Lagoon '!D31</f>
        <v>2.2738175000000003</v>
      </c>
      <c r="F3" s="26">
        <f>'Lagoon '!E31</f>
        <v>131.345</v>
      </c>
      <c r="G3" s="26">
        <f>'Lagoon '!F31</f>
        <v>6.5905499999999995</v>
      </c>
      <c r="H3" s="26">
        <f>'Lagoon '!G31</f>
        <v>7.4250000000000002E-3</v>
      </c>
      <c r="I3" s="26">
        <f>'Lagoon '!H31</f>
        <v>0.1925</v>
      </c>
      <c r="J3" s="26">
        <f>'Lagoon '!I31</f>
        <v>3.0000000000000001E-3</v>
      </c>
      <c r="K3" s="26">
        <f>'Lagoon '!J31</f>
        <v>4.0000000000000003E-5</v>
      </c>
      <c r="L3" s="26">
        <f>'Lagoon '!K31</f>
        <v>1.2500000000000001E-5</v>
      </c>
      <c r="M3" s="26">
        <f>'Lagoon '!L31</f>
        <v>3.8249999999999998E-3</v>
      </c>
      <c r="N3" s="26">
        <f>'Lagoon '!M31</f>
        <v>2.6250000000000002E-3</v>
      </c>
      <c r="O3" s="26">
        <f>'Lagoon '!N31</f>
        <v>8.5000000000000006E-2</v>
      </c>
      <c r="P3" s="26">
        <f>'Lagoon '!O31</f>
        <v>1E-3</v>
      </c>
      <c r="Q3" s="26">
        <f>'Lagoon '!P31</f>
        <v>24.225000000000005</v>
      </c>
      <c r="R3" s="26">
        <f>'Lagoon '!Q31</f>
        <v>0</v>
      </c>
      <c r="S3" s="26">
        <f>'Lagoon '!R31</f>
        <v>2.7500000000000002E-4</v>
      </c>
      <c r="T3" s="26">
        <f>'Lagoon '!S31</f>
        <v>5.5999999999999999E-3</v>
      </c>
      <c r="U3" s="26">
        <f>'Lagoon '!T31</f>
        <v>0</v>
      </c>
      <c r="V3" s="26">
        <f>'Lagoon '!U31</f>
        <v>0</v>
      </c>
    </row>
    <row r="4" spans="1:22" x14ac:dyDescent="0.25">
      <c r="A4" s="29">
        <v>2</v>
      </c>
      <c r="B4" s="81"/>
      <c r="C4" s="26">
        <f>Tank!B31</f>
        <v>113</v>
      </c>
      <c r="D4" s="26">
        <f>Tank!C31</f>
        <v>0</v>
      </c>
      <c r="E4" s="26">
        <f>Tank!D31</f>
        <v>2.9512662000000001</v>
      </c>
      <c r="F4" s="26">
        <f>Tank!E31</f>
        <v>147.05820000000003</v>
      </c>
      <c r="G4" s="26">
        <f>Tank!F31</f>
        <v>10.3419408</v>
      </c>
      <c r="H4" s="26">
        <f>Tank!G31</f>
        <v>1.2656E-3</v>
      </c>
      <c r="I4" s="26">
        <f>Tank!H31</f>
        <v>9.3790000000000019E-3</v>
      </c>
      <c r="J4" s="26">
        <f>Tank!I31</f>
        <v>6.3279999999999999E-4</v>
      </c>
      <c r="K4" s="26">
        <f>Tank!J31</f>
        <v>1.5819999999999998E-5</v>
      </c>
      <c r="L4" s="26">
        <f>Tank!K31</f>
        <v>0</v>
      </c>
      <c r="M4" s="26">
        <f>Tank!L31</f>
        <v>5.9325000000000003E-3</v>
      </c>
      <c r="N4" s="26">
        <f>Tank!M31</f>
        <v>1.4803000000000001E-3</v>
      </c>
      <c r="O4" s="26">
        <f>Tank!N31</f>
        <v>2.2600000000000002E-2</v>
      </c>
      <c r="P4" s="26">
        <f>Tank!O31</f>
        <v>8.3054999999999997E-5</v>
      </c>
      <c r="Q4" s="26">
        <f>Tank!P31</f>
        <v>18.758000000000003</v>
      </c>
      <c r="R4" s="26">
        <f>Tank!Q31</f>
        <v>0</v>
      </c>
      <c r="S4" s="26">
        <f>Tank!R31</f>
        <v>1.2430000000000001E-4</v>
      </c>
      <c r="T4" s="26">
        <f>Tank!S31</f>
        <v>4.5877999999999995E-3</v>
      </c>
      <c r="U4" s="26">
        <f>Tank!T31</f>
        <v>0</v>
      </c>
      <c r="V4" s="26">
        <f>Tank!U31</f>
        <v>0</v>
      </c>
    </row>
    <row r="5" spans="1:22" x14ac:dyDescent="0.25">
      <c r="A5" s="29">
        <v>3</v>
      </c>
      <c r="B5" s="81"/>
      <c r="C5" s="26">
        <f>Sweepings!B31</f>
        <v>250</v>
      </c>
      <c r="D5" s="26">
        <f>Sweepings!C31</f>
        <v>22.175000000000001</v>
      </c>
      <c r="E5" s="26">
        <f>Sweepings!D31</f>
        <v>1.3574174999999999</v>
      </c>
      <c r="F5" s="26">
        <f>Sweepings!E31</f>
        <v>16.538625</v>
      </c>
      <c r="G5" s="26">
        <f>Sweepings!F31</f>
        <v>3.3574499999999996</v>
      </c>
      <c r="H5" s="26">
        <f>Sweepings!G31</f>
        <v>7.4250000000000002E-3</v>
      </c>
      <c r="I5" s="26">
        <f>Sweepings!H31</f>
        <v>2.4649999999999998E-2</v>
      </c>
      <c r="J5" s="26">
        <f>Sweepings!I31</f>
        <v>5.4749999999999998E-3</v>
      </c>
      <c r="K5" s="26">
        <f>Sweepings!J31</f>
        <v>3.7499999999999997E-5</v>
      </c>
      <c r="L5" s="26">
        <f>Sweepings!K31</f>
        <v>1.2500000000000001E-5</v>
      </c>
      <c r="M5" s="26">
        <f>Sweepings!L31</f>
        <v>3.4249999999999998E-4</v>
      </c>
      <c r="N5" s="26">
        <f>Sweepings!M31</f>
        <v>1.3600000000000001E-3</v>
      </c>
      <c r="O5" s="26">
        <f>Sweepings!N31</f>
        <v>0.12625</v>
      </c>
      <c r="P5" s="26">
        <f>Sweepings!O31</f>
        <v>1.33</v>
      </c>
      <c r="Q5" s="26">
        <f>Sweepings!P31</f>
        <v>6.9249999999999998</v>
      </c>
      <c r="R5" s="26">
        <f>Sweepings!Q31</f>
        <v>0</v>
      </c>
      <c r="S5" s="26">
        <f>Sweepings!R31</f>
        <v>2.7500000000000002E-4</v>
      </c>
      <c r="T5" s="26">
        <f>Sweepings!S31</f>
        <v>1.0924999999999999E-3</v>
      </c>
      <c r="U5" s="26">
        <f>Sweepings!T31</f>
        <v>0</v>
      </c>
      <c r="V5" s="26">
        <f>Sweepings!U31</f>
        <v>0</v>
      </c>
    </row>
    <row r="6" spans="1:22" x14ac:dyDescent="0.25">
      <c r="A6" s="29">
        <v>4</v>
      </c>
      <c r="B6" s="81"/>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c r="V6" s="26" t="e">
        <f>#REF!</f>
        <v>#REF!</v>
      </c>
    </row>
    <row r="7" spans="1:22" x14ac:dyDescent="0.25">
      <c r="A7" s="29">
        <v>5</v>
      </c>
      <c r="B7" s="81"/>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c r="V7" s="26" t="e">
        <f>#REF!</f>
        <v>#REF!</v>
      </c>
    </row>
    <row r="8" spans="1:22" x14ac:dyDescent="0.25">
      <c r="A8" s="29">
        <v>6</v>
      </c>
      <c r="B8" s="81"/>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c r="V8" s="26" t="e">
        <f>#REF!</f>
        <v>#REF!</v>
      </c>
    </row>
    <row r="9" spans="1:22" x14ac:dyDescent="0.25">
      <c r="A9" s="29">
        <v>7</v>
      </c>
      <c r="B9" s="81"/>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c r="V9" s="26" t="e">
        <f>#REF!</f>
        <v>#REF!</v>
      </c>
    </row>
    <row r="10" spans="1:22" x14ac:dyDescent="0.25">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5">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3" t="s">
        <v>84</v>
      </c>
      <c r="B15" s="28" t="s">
        <v>152</v>
      </c>
      <c r="C15" s="28">
        <f>'Lagoon '!B43</f>
        <v>250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3"/>
      <c r="B16" s="25" t="s">
        <v>46</v>
      </c>
      <c r="C16" s="28">
        <f>'Lagoon '!B44</f>
        <v>250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250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113</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250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t="e">
        <f t="shared" si="7"/>
        <v>#REF!</v>
      </c>
      <c r="D20" s="78" t="e">
        <f>D6*$B$6</f>
        <v>#REF!</v>
      </c>
      <c r="E20" s="78" t="e">
        <f t="shared" ref="E20:V20" si="8">E6*$B$6</f>
        <v>#REF!</v>
      </c>
      <c r="F20" s="78" t="e">
        <f t="shared" si="8"/>
        <v>#REF!</v>
      </c>
      <c r="G20" s="78" t="e">
        <f t="shared" si="8"/>
        <v>#REF!</v>
      </c>
      <c r="H20" s="78" t="e">
        <f t="shared" si="8"/>
        <v>#REF!</v>
      </c>
      <c r="I20" s="78" t="e">
        <f t="shared" si="8"/>
        <v>#REF!</v>
      </c>
      <c r="J20" s="78" t="e">
        <f t="shared" si="8"/>
        <v>#REF!</v>
      </c>
      <c r="K20" s="78" t="e">
        <f t="shared" si="8"/>
        <v>#REF!</v>
      </c>
      <c r="L20" s="78" t="e">
        <f t="shared" si="8"/>
        <v>#REF!</v>
      </c>
      <c r="M20" s="78" t="e">
        <f t="shared" si="8"/>
        <v>#REF!</v>
      </c>
      <c r="N20" s="78" t="e">
        <f t="shared" si="8"/>
        <v>#REF!</v>
      </c>
      <c r="O20" s="78" t="e">
        <f t="shared" si="8"/>
        <v>#REF!</v>
      </c>
      <c r="P20" s="78" t="e">
        <f t="shared" si="8"/>
        <v>#REF!</v>
      </c>
      <c r="Q20" s="78" t="e">
        <f t="shared" si="8"/>
        <v>#REF!</v>
      </c>
      <c r="R20" s="78" t="e">
        <f t="shared" si="8"/>
        <v>#REF!</v>
      </c>
      <c r="S20" s="78" t="e">
        <f t="shared" si="8"/>
        <v>#REF!</v>
      </c>
      <c r="T20" s="78" t="e">
        <f t="shared" si="8"/>
        <v>#REF!</v>
      </c>
      <c r="U20" s="78" t="e">
        <f t="shared" si="8"/>
        <v>#REF!</v>
      </c>
      <c r="V20" s="78" t="e">
        <f t="shared" si="8"/>
        <v>#REF!</v>
      </c>
    </row>
    <row r="21" spans="1:22" x14ac:dyDescent="0.25">
      <c r="A21" s="75">
        <v>5</v>
      </c>
      <c r="B21" s="76">
        <f t="shared" ref="B21:C21" si="9">B7</f>
        <v>0</v>
      </c>
      <c r="C21" s="77" t="e">
        <f t="shared" si="9"/>
        <v>#REF!</v>
      </c>
      <c r="D21" s="78" t="e">
        <f>D7*$B$7</f>
        <v>#REF!</v>
      </c>
      <c r="E21" s="78" t="e">
        <f t="shared" ref="E21:V21" si="10">E7*$B$7</f>
        <v>#REF!</v>
      </c>
      <c r="F21" s="78" t="e">
        <f t="shared" si="10"/>
        <v>#REF!</v>
      </c>
      <c r="G21" s="78" t="e">
        <f t="shared" si="10"/>
        <v>#REF!</v>
      </c>
      <c r="H21" s="78" t="e">
        <f t="shared" si="10"/>
        <v>#REF!</v>
      </c>
      <c r="I21" s="78" t="e">
        <f t="shared" si="10"/>
        <v>#REF!</v>
      </c>
      <c r="J21" s="78" t="e">
        <f t="shared" si="10"/>
        <v>#REF!</v>
      </c>
      <c r="K21" s="78" t="e">
        <f t="shared" si="10"/>
        <v>#REF!</v>
      </c>
      <c r="L21" s="78" t="e">
        <f t="shared" si="10"/>
        <v>#REF!</v>
      </c>
      <c r="M21" s="78" t="e">
        <f t="shared" si="10"/>
        <v>#REF!</v>
      </c>
      <c r="N21" s="78" t="e">
        <f t="shared" si="10"/>
        <v>#REF!</v>
      </c>
      <c r="O21" s="78" t="e">
        <f t="shared" si="10"/>
        <v>#REF!</v>
      </c>
      <c r="P21" s="78" t="e">
        <f t="shared" si="10"/>
        <v>#REF!</v>
      </c>
      <c r="Q21" s="78" t="e">
        <f t="shared" si="10"/>
        <v>#REF!</v>
      </c>
      <c r="R21" s="78" t="e">
        <f t="shared" si="10"/>
        <v>#REF!</v>
      </c>
      <c r="S21" s="78" t="e">
        <f t="shared" si="10"/>
        <v>#REF!</v>
      </c>
      <c r="T21" s="78" t="e">
        <f t="shared" si="10"/>
        <v>#REF!</v>
      </c>
      <c r="U21" s="78" t="e">
        <f t="shared" si="10"/>
        <v>#REF!</v>
      </c>
      <c r="V21" s="78" t="e">
        <f t="shared" si="10"/>
        <v>#REF!</v>
      </c>
    </row>
    <row r="22" spans="1:22" x14ac:dyDescent="0.25">
      <c r="A22" s="75">
        <v>6</v>
      </c>
      <c r="B22" s="76">
        <f t="shared" ref="B22:C22" si="11">B8</f>
        <v>0</v>
      </c>
      <c r="C22" s="77" t="e">
        <f t="shared" si="11"/>
        <v>#REF!</v>
      </c>
      <c r="D22" s="78" t="e">
        <f>D8*$B$8</f>
        <v>#REF!</v>
      </c>
      <c r="E22" s="78" t="e">
        <f t="shared" ref="E22:V22" si="12">E8*$B$8</f>
        <v>#REF!</v>
      </c>
      <c r="F22" s="78" t="e">
        <f t="shared" si="12"/>
        <v>#REF!</v>
      </c>
      <c r="G22" s="78" t="e">
        <f t="shared" si="12"/>
        <v>#REF!</v>
      </c>
      <c r="H22" s="78" t="e">
        <f t="shared" si="12"/>
        <v>#REF!</v>
      </c>
      <c r="I22" s="78" t="e">
        <f t="shared" si="12"/>
        <v>#REF!</v>
      </c>
      <c r="J22" s="78" t="e">
        <f t="shared" si="12"/>
        <v>#REF!</v>
      </c>
      <c r="K22" s="78" t="e">
        <f t="shared" si="12"/>
        <v>#REF!</v>
      </c>
      <c r="L22" s="78" t="e">
        <f t="shared" si="12"/>
        <v>#REF!</v>
      </c>
      <c r="M22" s="78" t="e">
        <f t="shared" si="12"/>
        <v>#REF!</v>
      </c>
      <c r="N22" s="78" t="e">
        <f t="shared" si="12"/>
        <v>#REF!</v>
      </c>
      <c r="O22" s="78" t="e">
        <f t="shared" si="12"/>
        <v>#REF!</v>
      </c>
      <c r="P22" s="78" t="e">
        <f t="shared" si="12"/>
        <v>#REF!</v>
      </c>
      <c r="Q22" s="78" t="e">
        <f t="shared" si="12"/>
        <v>#REF!</v>
      </c>
      <c r="R22" s="78" t="e">
        <f t="shared" si="12"/>
        <v>#REF!</v>
      </c>
      <c r="S22" s="78" t="e">
        <f t="shared" si="12"/>
        <v>#REF!</v>
      </c>
      <c r="T22" s="78" t="e">
        <f t="shared" si="12"/>
        <v>#REF!</v>
      </c>
      <c r="U22" s="78" t="e">
        <f t="shared" si="12"/>
        <v>#REF!</v>
      </c>
      <c r="V22" s="78" t="e">
        <f t="shared" si="12"/>
        <v>#REF!</v>
      </c>
    </row>
    <row r="23" spans="1:22" x14ac:dyDescent="0.25">
      <c r="A23" s="75">
        <v>7</v>
      </c>
      <c r="B23" s="76">
        <f t="shared" ref="B23:C23" si="13">B9</f>
        <v>0</v>
      </c>
      <c r="C23" s="77" t="e">
        <f t="shared" si="13"/>
        <v>#REF!</v>
      </c>
      <c r="D23" s="78" t="e">
        <f>D9*$B$9</f>
        <v>#REF!</v>
      </c>
      <c r="E23" s="78" t="e">
        <f t="shared" ref="E23:V23" si="14">E9*$B$9</f>
        <v>#REF!</v>
      </c>
      <c r="F23" s="78" t="e">
        <f t="shared" si="14"/>
        <v>#REF!</v>
      </c>
      <c r="G23" s="78" t="e">
        <f t="shared" si="14"/>
        <v>#REF!</v>
      </c>
      <c r="H23" s="78" t="e">
        <f t="shared" si="14"/>
        <v>#REF!</v>
      </c>
      <c r="I23" s="78" t="e">
        <f t="shared" si="14"/>
        <v>#REF!</v>
      </c>
      <c r="J23" s="78" t="e">
        <f t="shared" si="14"/>
        <v>#REF!</v>
      </c>
      <c r="K23" s="78" t="e">
        <f t="shared" si="14"/>
        <v>#REF!</v>
      </c>
      <c r="L23" s="78" t="e">
        <f t="shared" si="14"/>
        <v>#REF!</v>
      </c>
      <c r="M23" s="78" t="e">
        <f t="shared" si="14"/>
        <v>#REF!</v>
      </c>
      <c r="N23" s="78" t="e">
        <f t="shared" si="14"/>
        <v>#REF!</v>
      </c>
      <c r="O23" s="78" t="e">
        <f t="shared" si="14"/>
        <v>#REF!</v>
      </c>
      <c r="P23" s="78" t="e">
        <f t="shared" si="14"/>
        <v>#REF!</v>
      </c>
      <c r="Q23" s="78" t="e">
        <f t="shared" si="14"/>
        <v>#REF!</v>
      </c>
      <c r="R23" s="78" t="e">
        <f t="shared" si="14"/>
        <v>#REF!</v>
      </c>
      <c r="S23" s="78" t="e">
        <f t="shared" si="14"/>
        <v>#REF!</v>
      </c>
      <c r="T23" s="78" t="e">
        <f t="shared" si="14"/>
        <v>#REF!</v>
      </c>
      <c r="U23" s="78" t="e">
        <f t="shared" si="14"/>
        <v>#REF!</v>
      </c>
      <c r="V23" s="78" t="e">
        <f t="shared" si="14"/>
        <v>#REF!</v>
      </c>
    </row>
    <row r="24" spans="1:22" x14ac:dyDescent="0.25">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5">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5" t="s">
        <v>85</v>
      </c>
      <c r="B27" s="135"/>
      <c r="C27" s="135"/>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5DA89620F5499478B9B89DDEF4D31DA" ma:contentTypeVersion="787" ma:contentTypeDescription="Permitting &amp; Compliance Word Document" ma:contentTypeScope="" ma:versionID="e5d2bc4f441be7b45c61129b3371f878">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4f0b7cd0a0815c3d1b5eae7144ee483c"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ma:displayName="Permit Number" ma:hidden="true" ma:internalName="Permit_x0020_Number">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REGU-488-186</_dlc_DocId>
    <_dlc_DocIdUrl xmlns="9be56660-2c31-41ef-bc00-23e72f632f2a">
      <Url>https://cyfoethnaturiolcymru.sharepoint.com/teams/Regulatory/Permitting/_layouts/15/DocIdRedir.aspx?ID=REGU-488-186</Url>
      <Description>REGU-488-186</Description>
    </_dlc_DocIdUrl>
    <Site_x0020_Name xmlns="859f7ad6-93f6-4205-b62b-a17f28acbbac">Mobile Plant</Site_x0020_Name>
    <Permit_x0020_Number xmlns="859f7ad6-93f6-4205-b62b-a17f28acbbac">EPR-CB3791ZU</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2025-04-28T23:00:00+00:00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Evan Williams</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Props1.xml><?xml version="1.0" encoding="utf-8"?>
<ds:datastoreItem xmlns:ds="http://schemas.openxmlformats.org/officeDocument/2006/customXml" ds:itemID="{731B6660-B4A5-41E9-B037-F64D47BA6CD9}"/>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www.w3.org/XML/1998/namespace"/>
    <ds:schemaRef ds:uri="9be56660-2c31-41ef-bc00-23e72f632f2a"/>
    <ds:schemaRef ds:uri="http://schemas.microsoft.com/office/infopath/2007/PartnerControls"/>
    <ds:schemaRef ds:uri="http://purl.org/dc/dcmitype/"/>
    <ds:schemaRef ds:uri="http://schemas.openxmlformats.org/package/2006/metadata/core-properties"/>
    <ds:schemaRef ds:uri="http://purl.org/dc/terms/"/>
    <ds:schemaRef ds:uri="859f7ad6-93f6-4205-b62b-a17f28acbbac"/>
    <ds:schemaRef ds:uri="f4145418-6eb2-4e2f-90f8-d42e4734b249"/>
    <ds:schemaRef ds:uri="http://schemas.microsoft.com/sharepoint/v4"/>
  </ds:schemaRefs>
</ds:datastoreItem>
</file>

<file path=customXml/itemProps5.xml><?xml version="1.0" encoding="utf-8"?>
<ds:datastoreItem xmlns:ds="http://schemas.openxmlformats.org/officeDocument/2006/customXml" ds:itemID="{3E098F62-C0AA-4C47-A21B-233255CADB6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Lagoon </vt:lpstr>
      <vt:lpstr>Tank</vt:lpstr>
      <vt:lpstr>Sweepings</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Louise Bailey</dc:creator>
  <cp:keywords>NRW Nutrient Calculator</cp:keywords>
  <cp:lastModifiedBy>Tucker, Megan</cp:lastModifiedBy>
  <dcterms:created xsi:type="dcterms:W3CDTF">2016-09-26T10:07:59Z</dcterms:created>
  <dcterms:modified xsi:type="dcterms:W3CDTF">2025-04-24T10:17:39Z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0x01010067EB80C5FE939D4A9B3D8BA62129B7F5010200F5DA89620F5499478B9B89DDEF4D31DA</vt:lpwstr>
  </property>
  <property fmtid="{D5CDD505-2E9C-101B-9397-08002B2CF9AE}" pid="3" name="_dlc_DocIdItemGuid">
    <vt:lpwstr>c69b0814-3f59-4838-89ce-89128796ff05</vt:lpwstr>
  </property>
  <property fmtid="{D5CDD505-2E9C-101B-9397-08002B2CF9AE}" pid="4" name="Order">
    <vt:r8>275135900</vt:r8>
  </property>
  <property fmtid="{D5CDD505-2E9C-101B-9397-08002B2CF9AE}" pid="5" name="MediaServiceImageTags">
    <vt:lpwstr/>
  </property>
  <property fmtid="{D5CDD505-2E9C-101B-9397-08002B2CF9AE}" pid="6" name="Email BCC">
    <vt:lpwstr/>
  </property>
  <property fmtid="{D5CDD505-2E9C-101B-9397-08002B2CF9AE}" pid="7" name="From1">
    <vt:lpwstr/>
  </property>
  <property fmtid="{D5CDD505-2E9C-101B-9397-08002B2CF9AE}" pid="8" name="DocumentSetDescription">
    <vt:lpwstr/>
  </property>
  <property fmtid="{D5CDD505-2E9C-101B-9397-08002B2CF9AE}" pid="10" name="Email Recipients">
    <vt:lpwstr/>
  </property>
  <property fmtid="{D5CDD505-2E9C-101B-9397-08002B2CF9AE}" pid="12" name="_ExtendedDescription">
    <vt:lpwstr/>
  </property>
  <property fmtid="{D5CDD505-2E9C-101B-9397-08002B2CF9AE}" pid="13" name="Process">
    <vt:lpwstr/>
  </property>
  <property fmtid="{D5CDD505-2E9C-101B-9397-08002B2CF9AE}" pid="14" name="Email Subject">
    <vt:lpwstr/>
  </property>
  <property fmtid="{D5CDD505-2E9C-101B-9397-08002B2CF9AE}" pid="15" name="Link to previous EPR Permit">
    <vt:lpwstr/>
  </property>
  <property fmtid="{D5CDD505-2E9C-101B-9397-08002B2CF9AE}" pid="16" name="CAR Language Preference">
    <vt:lpwstr/>
  </property>
  <property fmtid="{D5CDD505-2E9C-101B-9397-08002B2CF9AE}" pid="18" name="Email CC">
    <vt:lpwstr/>
  </property>
  <property fmtid="{D5CDD505-2E9C-101B-9397-08002B2CF9AE}" pid="19" name="URL">
    <vt:lpwstr/>
  </property>
  <property fmtid="{D5CDD505-2E9C-101B-9397-08002B2CF9AE}" pid="20" name="Case Reference">
    <vt:lpwstr/>
  </property>
  <property fmtid="{D5CDD505-2E9C-101B-9397-08002B2CF9AE}" pid="22" name="Email Sender">
    <vt:lpwstr/>
  </property>
  <property fmtid="{D5CDD505-2E9C-101B-9397-08002B2CF9AE}" pid="23" name="BCC">
    <vt:lpwstr/>
  </property>
  <property fmtid="{D5CDD505-2E9C-101B-9397-08002B2CF9AE}" pid="25" name="CC">
    <vt:lpwstr/>
  </property>
  <property fmtid="{D5CDD505-2E9C-101B-9397-08002B2CF9AE}" pid="26" name="To">
    <vt:lpwstr/>
  </property>
</Properties>
</file>