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Megan Tucker/PAN-028327/"/>
    </mc:Choice>
  </mc:AlternateContent>
  <xr:revisionPtr revIDLastSave="0" documentId="13_ncr:1_{3D7F162F-B3EF-4FB7-8E4D-BC1A9DC18AD7}" xr6:coauthVersionLast="47" xr6:coauthVersionMax="47" xr10:uidLastSave="{00000000-0000-0000-0000-000000000000}"/>
  <bookViews>
    <workbookView xWindow="-110" yWindow="-110" windowWidth="22780" windowHeight="14540" tabRatio="870" xr2:uid="{00000000-000D-0000-FFFF-FFFF00000000}"/>
  </bookViews>
  <sheets>
    <sheet name="Llechryd" sheetId="1" r:id="rId1"/>
    <sheet name="Bontgoch Cake" sheetId="21" r:id="rId2"/>
    <sheet name="Bontgoch L" sheetId="27" r:id="rId3"/>
    <sheet name="Bryngwyn" sheetId="28" r:id="rId4"/>
    <sheet name="Capel Dewi" sheetId="30" r:id="rId5"/>
    <sheet name="Cray" sheetId="26" r:id="rId6"/>
    <sheet name="Hirwaun" sheetId="24" r:id="rId7"/>
    <sheet name="Additions" sheetId="20" r:id="rId8"/>
    <sheet name="Ratios" sheetId="19" r:id="rId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4" l="1"/>
  <c r="L3" i="26"/>
  <c r="L3" i="30"/>
  <c r="L3" i="28"/>
  <c r="L3" i="27"/>
  <c r="L3" i="21"/>
  <c r="L3" i="1"/>
  <c r="J65" i="1" l="1"/>
  <c r="K65" i="1"/>
  <c r="L65" i="1"/>
  <c r="N65" i="1"/>
  <c r="P65" i="1"/>
  <c r="Q65" i="1"/>
  <c r="R65" i="1"/>
  <c r="S65" i="1"/>
  <c r="T65" i="1"/>
  <c r="U65" i="1"/>
  <c r="J65" i="21"/>
  <c r="K65" i="21"/>
  <c r="L65" i="21"/>
  <c r="N65" i="21"/>
  <c r="P65" i="21"/>
  <c r="Q65" i="21"/>
  <c r="R65" i="21"/>
  <c r="S65" i="21"/>
  <c r="T65" i="21"/>
  <c r="U65" i="21"/>
  <c r="J65" i="27"/>
  <c r="K65" i="27"/>
  <c r="L65" i="27"/>
  <c r="N65" i="27"/>
  <c r="P65" i="27"/>
  <c r="Q65" i="27"/>
  <c r="R65" i="27"/>
  <c r="S65" i="27"/>
  <c r="T65" i="27"/>
  <c r="U65" i="27"/>
  <c r="J65" i="28"/>
  <c r="K65" i="28"/>
  <c r="L65" i="28"/>
  <c r="N65" i="28"/>
  <c r="P65" i="28"/>
  <c r="Q65" i="28"/>
  <c r="R65" i="28"/>
  <c r="S65" i="28"/>
  <c r="T65" i="28"/>
  <c r="U65" i="28"/>
  <c r="J65" i="30"/>
  <c r="K65" i="30"/>
  <c r="L65" i="30"/>
  <c r="N65" i="30"/>
  <c r="P65" i="30"/>
  <c r="Q65" i="30"/>
  <c r="R65" i="30"/>
  <c r="S65" i="30"/>
  <c r="T65" i="30"/>
  <c r="U65" i="30"/>
  <c r="J65" i="26"/>
  <c r="K65" i="26"/>
  <c r="L65" i="26"/>
  <c r="N65" i="26"/>
  <c r="P65" i="26"/>
  <c r="Q65" i="26"/>
  <c r="R65" i="26"/>
  <c r="S65" i="26"/>
  <c r="T65" i="26"/>
  <c r="U65" i="26"/>
  <c r="J65" i="24"/>
  <c r="K65" i="24"/>
  <c r="L65" i="24"/>
  <c r="N65" i="24"/>
  <c r="P65" i="24"/>
  <c r="Q65" i="24"/>
  <c r="R65" i="24"/>
  <c r="S65" i="24"/>
  <c r="T65" i="24"/>
  <c r="U65" i="24"/>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M22" i="30"/>
  <c r="V20" i="30"/>
  <c r="U20" i="30"/>
  <c r="T20" i="30"/>
  <c r="S20" i="30"/>
  <c r="R20" i="30"/>
  <c r="Q20" i="30"/>
  <c r="P20" i="30"/>
  <c r="O20" i="30"/>
  <c r="N20" i="30"/>
  <c r="M20" i="30"/>
  <c r="L20" i="30"/>
  <c r="K20" i="30"/>
  <c r="T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10" i="20"/>
  <c r="T10" i="19"/>
  <c r="T24" i="19" s="1"/>
  <c r="R10" i="20"/>
  <c r="Q10" i="20"/>
  <c r="P10" i="20"/>
  <c r="O10" i="20"/>
  <c r="N10" i="20"/>
  <c r="M10" i="20"/>
  <c r="K10" i="20"/>
  <c r="J10" i="20"/>
  <c r="I10" i="20"/>
  <c r="H10" i="20"/>
  <c r="G10" i="20"/>
  <c r="F10" i="20"/>
  <c r="C10" i="20"/>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R20" i="28"/>
  <c r="Q20" i="28"/>
  <c r="P20" i="28"/>
  <c r="O20" i="28"/>
  <c r="N20" i="28"/>
  <c r="M20" i="28"/>
  <c r="L20" i="28"/>
  <c r="K20" i="28"/>
  <c r="M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R20" i="27"/>
  <c r="Q20" i="27"/>
  <c r="P20" i="27"/>
  <c r="O20" i="27"/>
  <c r="N20" i="27"/>
  <c r="M20" i="27"/>
  <c r="L20" i="27"/>
  <c r="K20" i="27"/>
  <c r="T18" i="27"/>
  <c r="R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K22" i="26"/>
  <c r="V20" i="26"/>
  <c r="U20" i="26"/>
  <c r="T20" i="26"/>
  <c r="S20" i="26"/>
  <c r="R20" i="26"/>
  <c r="Q20" i="26"/>
  <c r="P20" i="26"/>
  <c r="O20" i="26"/>
  <c r="N20" i="26"/>
  <c r="M20" i="26"/>
  <c r="L20" i="26"/>
  <c r="K20"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Q22" i="24"/>
  <c r="M22" i="24"/>
  <c r="V20" i="24"/>
  <c r="U20" i="24"/>
  <c r="T20" i="24"/>
  <c r="S20" i="24"/>
  <c r="R20" i="24"/>
  <c r="Q20" i="24"/>
  <c r="P20" i="24"/>
  <c r="O20" i="24"/>
  <c r="N20" i="24"/>
  <c r="M20" i="24"/>
  <c r="L20" i="24"/>
  <c r="K20"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T6" i="19" l="1"/>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D64" i="21" s="1"/>
  <c r="D65" i="21" s="1"/>
  <c r="M11" i="19"/>
  <c r="M25" i="19" s="1"/>
  <c r="F8" i="19"/>
  <c r="F22" i="19" s="1"/>
  <c r="G17" i="27"/>
  <c r="G19" i="27" s="1"/>
  <c r="G20" i="27" s="1"/>
  <c r="O17" i="27"/>
  <c r="O19" i="27" s="1"/>
  <c r="E11" i="19"/>
  <c r="E25" i="19" s="1"/>
  <c r="Q7" i="19"/>
  <c r="Q21" i="19" s="1"/>
  <c r="I7" i="20"/>
  <c r="P10" i="19"/>
  <c r="P24" i="19" s="1"/>
  <c r="I7" i="19"/>
  <c r="I21" i="19" s="1"/>
  <c r="E59" i="26"/>
  <c r="F17" i="26"/>
  <c r="F19" i="26" s="1"/>
  <c r="F20" i="26" s="1"/>
  <c r="F21" i="26"/>
  <c r="F23" i="26" s="1"/>
  <c r="F24" i="26" s="1"/>
  <c r="M59" i="26"/>
  <c r="N17" i="26"/>
  <c r="N19" i="26" s="1"/>
  <c r="N21" i="26"/>
  <c r="N23" i="26" s="1"/>
  <c r="N24" i="26" s="1"/>
  <c r="U59" i="26"/>
  <c r="V21" i="26"/>
  <c r="V17" i="26"/>
  <c r="V19" i="26"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L64" i="28" s="1"/>
  <c r="M17" i="28"/>
  <c r="M21" i="28"/>
  <c r="T59" i="28"/>
  <c r="U17" i="28"/>
  <c r="U21" i="28"/>
  <c r="U23" i="28" s="1"/>
  <c r="U24" i="28" s="1"/>
  <c r="I4" i="20"/>
  <c r="J4" i="19"/>
  <c r="J18" i="19" s="1"/>
  <c r="I59" i="21"/>
  <c r="J17" i="21"/>
  <c r="J19" i="21" s="1"/>
  <c r="J20" i="21" s="1"/>
  <c r="J21" i="21"/>
  <c r="J23" i="21" s="1"/>
  <c r="J24" i="21" s="1"/>
  <c r="O12" i="20"/>
  <c r="P12" i="19"/>
  <c r="P26" i="19" s="1"/>
  <c r="Q9" i="20"/>
  <c r="R9" i="19"/>
  <c r="R23" i="19" s="1"/>
  <c r="F5" i="20"/>
  <c r="G5" i="19"/>
  <c r="G19" i="19" s="1"/>
  <c r="N5" i="20"/>
  <c r="O5" i="19"/>
  <c r="O19" i="19" s="1"/>
  <c r="Q4" i="20"/>
  <c r="R4" i="19"/>
  <c r="R18" i="19" s="1"/>
  <c r="Q59" i="21"/>
  <c r="R21" i="21"/>
  <c r="R17" i="21"/>
  <c r="G12" i="20"/>
  <c r="H12" i="19"/>
  <c r="H26" i="19" s="1"/>
  <c r="J4" i="20"/>
  <c r="K4" i="19"/>
  <c r="K18" i="19" s="1"/>
  <c r="U63" i="21"/>
  <c r="N63" i="21"/>
  <c r="F63" i="21"/>
  <c r="P59" i="21"/>
  <c r="Q21" i="21"/>
  <c r="Q23" i="21" s="1"/>
  <c r="Q24" i="21" s="1"/>
  <c r="Q17" i="21"/>
  <c r="I17" i="21"/>
  <c r="I19" i="21" s="1"/>
  <c r="I20" i="21" s="1"/>
  <c r="I21" i="21"/>
  <c r="I23" i="21" s="1"/>
  <c r="I24" i="21" s="1"/>
  <c r="D59" i="27"/>
  <c r="E17" i="27"/>
  <c r="E19" i="27" s="1"/>
  <c r="E20" i="27" s="1"/>
  <c r="L59" i="27"/>
  <c r="M17" i="27"/>
  <c r="M19" i="27" s="1"/>
  <c r="T59" i="27"/>
  <c r="U17" i="27"/>
  <c r="I9" i="20"/>
  <c r="J9" i="19"/>
  <c r="J23" i="19" s="1"/>
  <c r="R4" i="20"/>
  <c r="S4" i="19"/>
  <c r="S18" i="19" s="1"/>
  <c r="R11" i="20"/>
  <c r="S11" i="19"/>
  <c r="S25" i="19" s="1"/>
  <c r="I59" i="24"/>
  <c r="J21" i="24"/>
  <c r="J23" i="24" s="1"/>
  <c r="J24" i="24" s="1"/>
  <c r="J17" i="24"/>
  <c r="J19" i="24" s="1"/>
  <c r="J20" i="24" s="1"/>
  <c r="Q59" i="24"/>
  <c r="R21" i="24"/>
  <c r="R17" i="24"/>
  <c r="L10" i="20"/>
  <c r="M10" i="19"/>
  <c r="M24" i="19" s="1"/>
  <c r="T10" i="20"/>
  <c r="U10" i="19"/>
  <c r="U24" i="19" s="1"/>
  <c r="J11" i="20"/>
  <c r="K11" i="19"/>
  <c r="K25" i="19" s="1"/>
  <c r="E10" i="19"/>
  <c r="E24" i="19" s="1"/>
  <c r="C22" i="21"/>
  <c r="F4" i="19"/>
  <c r="F18" i="19" s="1"/>
  <c r="M4" i="20"/>
  <c r="N4" i="19"/>
  <c r="N18" i="19" s="1"/>
  <c r="U4" i="20"/>
  <c r="V4" i="19"/>
  <c r="V18" i="19" s="1"/>
  <c r="K59" i="21"/>
  <c r="L17" i="21"/>
  <c r="L21" i="21"/>
  <c r="M57" i="21"/>
  <c r="R59" i="21"/>
  <c r="S21" i="21"/>
  <c r="S23" i="21" s="1"/>
  <c r="S24" i="21" s="1"/>
  <c r="S17" i="21"/>
  <c r="J59" i="21"/>
  <c r="K21" i="21"/>
  <c r="K23" i="21" s="1"/>
  <c r="K24" i="21" s="1"/>
  <c r="K17" i="21"/>
  <c r="H21" i="24"/>
  <c r="H17" i="24"/>
  <c r="H19" i="24" s="1"/>
  <c r="H20" i="24" s="1"/>
  <c r="P17" i="24"/>
  <c r="P21" i="24"/>
  <c r="C59" i="26"/>
  <c r="D21" i="26"/>
  <c r="D23" i="26" s="1"/>
  <c r="D24" i="26" s="1"/>
  <c r="D17" i="26"/>
  <c r="D19" i="26" s="1"/>
  <c r="D20" i="26" s="1"/>
  <c r="K59" i="26"/>
  <c r="L21" i="26"/>
  <c r="L17" i="26"/>
  <c r="S59" i="26"/>
  <c r="T21" i="26"/>
  <c r="T17" i="26"/>
  <c r="N63" i="26"/>
  <c r="J59" i="27"/>
  <c r="K17" i="27"/>
  <c r="K19" i="27" s="1"/>
  <c r="R59" i="27"/>
  <c r="S17" i="27"/>
  <c r="S19" i="27" s="1"/>
  <c r="J59" i="28"/>
  <c r="K17" i="28"/>
  <c r="K21" i="28"/>
  <c r="R59" i="28"/>
  <c r="S17" i="28"/>
  <c r="S21" i="28"/>
  <c r="S23" i="28" s="1"/>
  <c r="S24" i="28" s="1"/>
  <c r="H59" i="30"/>
  <c r="I17" i="30"/>
  <c r="I19" i="30" s="1"/>
  <c r="I20" i="30" s="1"/>
  <c r="I21" i="30"/>
  <c r="I23" i="30" s="1"/>
  <c r="I24"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I17" i="24"/>
  <c r="I19" i="24" s="1"/>
  <c r="I20" i="24" s="1"/>
  <c r="I21" i="24"/>
  <c r="I23" i="24" s="1"/>
  <c r="I24" i="24" s="1"/>
  <c r="Q17" i="24"/>
  <c r="Q19" i="24" s="1"/>
  <c r="Q21" i="24"/>
  <c r="Q23" i="24" s="1"/>
  <c r="Q24" i="24" s="1"/>
  <c r="D59" i="26"/>
  <c r="E21" i="26"/>
  <c r="E17" i="26"/>
  <c r="E19" i="26" s="1"/>
  <c r="E20" i="26" s="1"/>
  <c r="L59" i="26"/>
  <c r="M21" i="26"/>
  <c r="M17" i="26"/>
  <c r="T59" i="26"/>
  <c r="U21" i="26"/>
  <c r="U23" i="26" s="1"/>
  <c r="U24" i="26" s="1"/>
  <c r="U17" i="26"/>
  <c r="U19" i="26" s="1"/>
  <c r="C59" i="27"/>
  <c r="D17" i="27"/>
  <c r="D19" i="27" s="1"/>
  <c r="D20" i="27" s="1"/>
  <c r="K59" i="27"/>
  <c r="L17" i="27"/>
  <c r="S59" i="27"/>
  <c r="T17" i="27"/>
  <c r="T19" i="27" s="1"/>
  <c r="C59" i="28"/>
  <c r="D21" i="28"/>
  <c r="D23" i="28" s="1"/>
  <c r="D24" i="28" s="1"/>
  <c r="D17" i="28"/>
  <c r="K59" i="28"/>
  <c r="L21" i="28"/>
  <c r="L17" i="28"/>
  <c r="S59" i="28"/>
  <c r="T21" i="28"/>
  <c r="T17" i="28"/>
  <c r="T19" i="28" s="1"/>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P21" i="21"/>
  <c r="P23" i="21" s="1"/>
  <c r="P24" i="21" s="1"/>
  <c r="P17" i="21"/>
  <c r="H21" i="21"/>
  <c r="H17" i="21"/>
  <c r="H19" i="21" s="1"/>
  <c r="H20" i="21" s="1"/>
  <c r="J59" i="24"/>
  <c r="K21" i="24"/>
  <c r="K17" i="24"/>
  <c r="R59" i="24"/>
  <c r="S21" i="24"/>
  <c r="S23" i="24" s="1"/>
  <c r="S24" i="24" s="1"/>
  <c r="S17" i="24"/>
  <c r="G21" i="26"/>
  <c r="G23" i="26" s="1"/>
  <c r="G24" i="26" s="1"/>
  <c r="G17" i="26"/>
  <c r="G19" i="26" s="1"/>
  <c r="G20" i="26" s="1"/>
  <c r="O17" i="26"/>
  <c r="O21" i="26"/>
  <c r="E59" i="27"/>
  <c r="F17" i="27"/>
  <c r="F19" i="27" s="1"/>
  <c r="F20" i="27" s="1"/>
  <c r="M59" i="27"/>
  <c r="N17" i="27"/>
  <c r="N19" i="27" s="1"/>
  <c r="U59" i="27"/>
  <c r="V17" i="27"/>
  <c r="E59" i="28"/>
  <c r="F17" i="28"/>
  <c r="F21" i="28"/>
  <c r="F23" i="28" s="1"/>
  <c r="F24" i="28" s="1"/>
  <c r="M59" i="28"/>
  <c r="N17" i="28"/>
  <c r="N19" i="28" s="1"/>
  <c r="N21" i="28"/>
  <c r="N23" i="28" s="1"/>
  <c r="N24" i="28" s="1"/>
  <c r="U59" i="28"/>
  <c r="V17" i="28"/>
  <c r="V21" i="28"/>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C59" i="24"/>
  <c r="D17" i="24"/>
  <c r="D19" i="24" s="1"/>
  <c r="D20" i="24" s="1"/>
  <c r="D21" i="24"/>
  <c r="D23" i="24" s="1"/>
  <c r="D24" i="24" s="1"/>
  <c r="K59" i="24"/>
  <c r="L21" i="24"/>
  <c r="L17" i="24"/>
  <c r="L19" i="24" s="1"/>
  <c r="S59" i="24"/>
  <c r="T21" i="24"/>
  <c r="T17" i="24"/>
  <c r="T19" i="24" s="1"/>
  <c r="H21" i="26"/>
  <c r="H23" i="26" s="1"/>
  <c r="H24" i="26" s="1"/>
  <c r="H17" i="26"/>
  <c r="P21" i="26"/>
  <c r="P17" i="26"/>
  <c r="F59" i="28"/>
  <c r="G17" i="28"/>
  <c r="G19" i="28" s="1"/>
  <c r="G20" i="28" s="1"/>
  <c r="G21" i="28"/>
  <c r="G23" i="28" s="1"/>
  <c r="G24" i="28" s="1"/>
  <c r="N59" i="28"/>
  <c r="O17" i="28"/>
  <c r="O19" i="28" s="1"/>
  <c r="O21" i="28"/>
  <c r="D59" i="30"/>
  <c r="E17" i="30"/>
  <c r="E21" i="30"/>
  <c r="E23" i="30" s="1"/>
  <c r="E24" i="30" s="1"/>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N23" i="21" s="1"/>
  <c r="N24" i="21" s="1"/>
  <c r="D59" i="24"/>
  <c r="E17" i="24"/>
  <c r="E21" i="24"/>
  <c r="E23" i="24" s="1"/>
  <c r="E24" i="24" s="1"/>
  <c r="L59" i="24"/>
  <c r="M17" i="24"/>
  <c r="M19" i="24" s="1"/>
  <c r="M21" i="24"/>
  <c r="M23" i="24" s="1"/>
  <c r="M24" i="24" s="1"/>
  <c r="T59" i="24"/>
  <c r="U21" i="24"/>
  <c r="U17" i="24"/>
  <c r="H59" i="26"/>
  <c r="I17" i="26"/>
  <c r="I21" i="26"/>
  <c r="I23" i="26" s="1"/>
  <c r="I24" i="26" s="1"/>
  <c r="P59" i="26"/>
  <c r="Q17" i="26"/>
  <c r="Q19" i="26" s="1"/>
  <c r="Q21" i="26"/>
  <c r="E63" i="26"/>
  <c r="H17" i="27"/>
  <c r="P17" i="27"/>
  <c r="P19" i="27" s="1"/>
  <c r="H21" i="28"/>
  <c r="H23" i="28" s="1"/>
  <c r="H24" i="28" s="1"/>
  <c r="H17" i="28"/>
  <c r="H19" i="28" s="1"/>
  <c r="H20" i="28" s="1"/>
  <c r="P21" i="28"/>
  <c r="P17" i="28"/>
  <c r="P19" i="28" s="1"/>
  <c r="E59" i="30"/>
  <c r="F21" i="30"/>
  <c r="F17" i="30"/>
  <c r="F19" i="30" s="1"/>
  <c r="F20" i="30" s="1"/>
  <c r="M59" i="30"/>
  <c r="N21" i="30"/>
  <c r="N23" i="30" s="1"/>
  <c r="N24" i="30" s="1"/>
  <c r="N17" i="30"/>
  <c r="N19" i="30" s="1"/>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T64" i="21" s="1"/>
  <c r="U17" i="21"/>
  <c r="U19" i="21" s="1"/>
  <c r="U21" i="21"/>
  <c r="U23" i="21" s="1"/>
  <c r="U24" i="21" s="1"/>
  <c r="M17" i="21"/>
  <c r="M21" i="21"/>
  <c r="E17" i="21"/>
  <c r="E19" i="21" s="1"/>
  <c r="E20" i="21" s="1"/>
  <c r="E21" i="21"/>
  <c r="E23" i="21" s="1"/>
  <c r="E24" i="21" s="1"/>
  <c r="E59" i="24"/>
  <c r="F21" i="24"/>
  <c r="F23" i="24" s="1"/>
  <c r="F24" i="24" s="1"/>
  <c r="F17" i="24"/>
  <c r="F19" i="24" s="1"/>
  <c r="F20" i="24" s="1"/>
  <c r="M59" i="24"/>
  <c r="N21" i="24"/>
  <c r="N23" i="24" s="1"/>
  <c r="N24" i="24" s="1"/>
  <c r="N17" i="24"/>
  <c r="N19" i="24" s="1"/>
  <c r="U59" i="24"/>
  <c r="V21" i="24"/>
  <c r="V17" i="24"/>
  <c r="V19" i="24" s="1"/>
  <c r="I58" i="26"/>
  <c r="I61" i="26" s="1"/>
  <c r="J17" i="26"/>
  <c r="J19" i="26" s="1"/>
  <c r="J20" i="26" s="1"/>
  <c r="J21" i="26"/>
  <c r="J23" i="26" s="1"/>
  <c r="J24" i="26" s="1"/>
  <c r="Q58" i="26"/>
  <c r="Q61" i="26" s="1"/>
  <c r="R21" i="26"/>
  <c r="R23" i="26" s="1"/>
  <c r="R24" i="26" s="1"/>
  <c r="R17" i="26"/>
  <c r="R19" i="26" s="1"/>
  <c r="F63" i="26"/>
  <c r="I17" i="27"/>
  <c r="I19" i="27" s="1"/>
  <c r="I20" i="27" s="1"/>
  <c r="Q17" i="27"/>
  <c r="I21" i="28"/>
  <c r="I23" i="28" s="1"/>
  <c r="I24" i="28" s="1"/>
  <c r="I17" i="28"/>
  <c r="Q21" i="28"/>
  <c r="Q23" i="28" s="1"/>
  <c r="Q24" i="28" s="1"/>
  <c r="Q17" i="28"/>
  <c r="Q19" i="28" s="1"/>
  <c r="G21" i="30"/>
  <c r="G23" i="30" s="1"/>
  <c r="G24" i="30" s="1"/>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G17" i="24"/>
  <c r="G19" i="24" s="1"/>
  <c r="G20" i="24" s="1"/>
  <c r="G21" i="24"/>
  <c r="G23" i="24" s="1"/>
  <c r="G24" i="24" s="1"/>
  <c r="O17" i="24"/>
  <c r="O21" i="24"/>
  <c r="J59" i="26"/>
  <c r="K17" i="26"/>
  <c r="K19" i="26" s="1"/>
  <c r="K21" i="26"/>
  <c r="R59" i="26"/>
  <c r="S17" i="26"/>
  <c r="S19" i="26" s="1"/>
  <c r="S21" i="26"/>
  <c r="S23" i="26" s="1"/>
  <c r="S24" i="26" s="1"/>
  <c r="M63" i="26"/>
  <c r="I59" i="27"/>
  <c r="J17" i="27"/>
  <c r="J19" i="27" s="1"/>
  <c r="J20" i="27" s="1"/>
  <c r="Q59" i="27"/>
  <c r="R17" i="27"/>
  <c r="I59" i="28"/>
  <c r="J17" i="28"/>
  <c r="J19" i="28" s="1"/>
  <c r="J20" i="28" s="1"/>
  <c r="J21" i="28"/>
  <c r="J23" i="28" s="1"/>
  <c r="J24" i="28" s="1"/>
  <c r="Q59" i="28"/>
  <c r="R21" i="28"/>
  <c r="R23" i="28" s="1"/>
  <c r="R24" i="28" s="1"/>
  <c r="R17" i="28"/>
  <c r="H17" i="30"/>
  <c r="H19" i="30" s="1"/>
  <c r="H20"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8"/>
  <c r="C21" i="28"/>
  <c r="C23" i="28" s="1"/>
  <c r="C24" i="28" s="1"/>
  <c r="C17" i="28"/>
  <c r="C19" i="28" s="1"/>
  <c r="C20" i="28" s="1"/>
  <c r="B59" i="30"/>
  <c r="C21" i="30"/>
  <c r="C23" i="30" s="1"/>
  <c r="C24" i="30" s="1"/>
  <c r="C17" i="30"/>
  <c r="C19" i="30" s="1"/>
  <c r="C20" i="30" s="1"/>
  <c r="B59" i="24"/>
  <c r="C17" i="24"/>
  <c r="C19" i="24" s="1"/>
  <c r="C20" i="24" s="1"/>
  <c r="C21" i="24"/>
  <c r="C23" i="24" s="1"/>
  <c r="C24" i="24" s="1"/>
  <c r="B59" i="26"/>
  <c r="C21" i="26"/>
  <c r="C23" i="26" s="1"/>
  <c r="C24" i="26" s="1"/>
  <c r="C17" i="26"/>
  <c r="B59" i="21"/>
  <c r="C21" i="21"/>
  <c r="C17" i="21"/>
  <c r="C19" i="21" s="1"/>
  <c r="C20" i="21" s="1"/>
  <c r="S58" i="21"/>
  <c r="S61" i="21" s="1"/>
  <c r="C58" i="21"/>
  <c r="C61" i="21" s="1"/>
  <c r="K58" i="21"/>
  <c r="K61" i="21" s="1"/>
  <c r="K64" i="21" s="1"/>
  <c r="R19" i="24"/>
  <c r="I21" i="27"/>
  <c r="I23" i="27" s="1"/>
  <c r="I24" i="27" s="1"/>
  <c r="Q21" i="27"/>
  <c r="R58" i="21"/>
  <c r="R61" i="21" s="1"/>
  <c r="R64" i="21" s="1"/>
  <c r="O57" i="21"/>
  <c r="A43" i="21"/>
  <c r="J58" i="21"/>
  <c r="J61" i="21" s="1"/>
  <c r="P23" i="26"/>
  <c r="P24" i="26" s="1"/>
  <c r="G21" i="27"/>
  <c r="G23" i="27" s="1"/>
  <c r="G24" i="27" s="1"/>
  <c r="O21" i="27"/>
  <c r="O23" i="27" s="1"/>
  <c r="O24" i="27" s="1"/>
  <c r="D58" i="30"/>
  <c r="D61" i="30" s="1"/>
  <c r="L58" i="30"/>
  <c r="L61" i="30" s="1"/>
  <c r="L64" i="30" s="1"/>
  <c r="H21" i="27"/>
  <c r="H23" i="27" s="1"/>
  <c r="H24" i="27" s="1"/>
  <c r="P21" i="27"/>
  <c r="J58" i="26"/>
  <c r="J61" i="26" s="1"/>
  <c r="J58" i="27"/>
  <c r="J61" i="27" s="1"/>
  <c r="J64" i="27" s="1"/>
  <c r="R58" i="27"/>
  <c r="R61" i="27" s="1"/>
  <c r="R64" i="27" s="1"/>
  <c r="R58" i="28"/>
  <c r="R61" i="28" s="1"/>
  <c r="R64" i="28" s="1"/>
  <c r="L21" i="27"/>
  <c r="L23" i="27" s="1"/>
  <c r="L24" i="27" s="1"/>
  <c r="T21" i="27"/>
  <c r="P58" i="21"/>
  <c r="P61" i="21" s="1"/>
  <c r="H58" i="21"/>
  <c r="H61" i="21" s="1"/>
  <c r="R58" i="26"/>
  <c r="R61" i="26" s="1"/>
  <c r="R57" i="21"/>
  <c r="Q23" i="30"/>
  <c r="Q24" i="30" s="1"/>
  <c r="U23" i="30"/>
  <c r="U24" i="30" s="1"/>
  <c r="J58" i="28"/>
  <c r="J61" i="28" s="1"/>
  <c r="J64" i="28" s="1"/>
  <c r="J58" i="24"/>
  <c r="J61" i="24" s="1"/>
  <c r="J64" i="24" s="1"/>
  <c r="R58" i="24"/>
  <c r="R61" i="24" s="1"/>
  <c r="F57" i="24"/>
  <c r="T58" i="30"/>
  <c r="T61" i="30" s="1"/>
  <c r="T64" i="30" s="1"/>
  <c r="F58" i="26"/>
  <c r="F61" i="26" s="1"/>
  <c r="D58" i="27"/>
  <c r="D61" i="27" s="1"/>
  <c r="D64" i="27" s="1"/>
  <c r="L58" i="27"/>
  <c r="L61" i="27" s="1"/>
  <c r="T58" i="27"/>
  <c r="T61" i="27" s="1"/>
  <c r="T64" i="27" s="1"/>
  <c r="J58" i="30"/>
  <c r="J61" i="30" s="1"/>
  <c r="J64" i="30" s="1"/>
  <c r="R58" i="30"/>
  <c r="R61" i="30" s="1"/>
  <c r="R64" i="30" s="1"/>
  <c r="P57" i="30"/>
  <c r="J57" i="21"/>
  <c r="H59" i="21"/>
  <c r="R21" i="27"/>
  <c r="R23" i="27" s="1"/>
  <c r="R24" i="27" s="1"/>
  <c r="E58" i="27"/>
  <c r="E61" i="27" s="1"/>
  <c r="M58" i="27"/>
  <c r="M61" i="27" s="1"/>
  <c r="U58" i="27"/>
  <c r="U61" i="27" s="1"/>
  <c r="F58" i="30"/>
  <c r="F61" i="30" s="1"/>
  <c r="N58" i="30"/>
  <c r="N61" i="30" s="1"/>
  <c r="G59" i="21"/>
  <c r="C58" i="24"/>
  <c r="C61" i="24" s="1"/>
  <c r="K58" i="24"/>
  <c r="K61" i="24" s="1"/>
  <c r="S58" i="24"/>
  <c r="S61" i="24" s="1"/>
  <c r="N57" i="24"/>
  <c r="G58" i="26"/>
  <c r="G61" i="26" s="1"/>
  <c r="O58" i="26"/>
  <c r="O61" i="26" s="1"/>
  <c r="F58" i="27"/>
  <c r="F61" i="27" s="1"/>
  <c r="N58" i="27"/>
  <c r="N61" i="27" s="1"/>
  <c r="C58" i="28"/>
  <c r="C61" i="28" s="1"/>
  <c r="K58" i="28"/>
  <c r="K61" i="28" s="1"/>
  <c r="K64" i="28" s="1"/>
  <c r="S58" i="28"/>
  <c r="S61" i="28" s="1"/>
  <c r="L23" i="30"/>
  <c r="L24" i="30" s="1"/>
  <c r="T23" i="30"/>
  <c r="T24" i="30" s="1"/>
  <c r="G58" i="30"/>
  <c r="G61" i="30" s="1"/>
  <c r="O58" i="30"/>
  <c r="O61" i="30" s="1"/>
  <c r="Q57" i="30"/>
  <c r="G58" i="27"/>
  <c r="G61" i="27" s="1"/>
  <c r="T58" i="28"/>
  <c r="T61" i="28" s="1"/>
  <c r="T64" i="28" s="1"/>
  <c r="H58" i="30"/>
  <c r="H61" i="30" s="1"/>
  <c r="N59" i="30"/>
  <c r="K19" i="21"/>
  <c r="Q57" i="21"/>
  <c r="B58" i="21"/>
  <c r="B61" i="21"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P59" i="30"/>
  <c r="L58" i="24"/>
  <c r="L61" i="24" s="1"/>
  <c r="L64" i="24" s="1"/>
  <c r="P58" i="26"/>
  <c r="P61" i="26" s="1"/>
  <c r="F59" i="26"/>
  <c r="O58" i="27"/>
  <c r="O61" i="27" s="1"/>
  <c r="A38" i="21"/>
  <c r="O23" i="24"/>
  <c r="O24" i="24" s="1"/>
  <c r="F58" i="24"/>
  <c r="F61" i="24" s="1"/>
  <c r="N58" i="24"/>
  <c r="N61" i="24" s="1"/>
  <c r="F59" i="24"/>
  <c r="I58" i="27"/>
  <c r="I61" i="27" s="1"/>
  <c r="Q58" i="27"/>
  <c r="Q61" i="27" s="1"/>
  <c r="Q64" i="27" s="1"/>
  <c r="H57" i="27"/>
  <c r="F59" i="27"/>
  <c r="O23" i="28"/>
  <c r="O24" i="28" s="1"/>
  <c r="F58" i="28"/>
  <c r="F61" i="28" s="1"/>
  <c r="N58" i="28"/>
  <c r="N61" i="28" s="1"/>
  <c r="F57" i="30"/>
  <c r="N58" i="26"/>
  <c r="N61" i="26" s="1"/>
  <c r="T58" i="24"/>
  <c r="T61" i="24" s="1"/>
  <c r="T64" i="24" s="1"/>
  <c r="H58" i="26"/>
  <c r="H61" i="26" s="1"/>
  <c r="L58" i="28"/>
  <c r="L61" i="28" s="1"/>
  <c r="P19" i="21"/>
  <c r="L23" i="24"/>
  <c r="L24" i="24" s="1"/>
  <c r="T23" i="24"/>
  <c r="T24" i="24" s="1"/>
  <c r="G58" i="24"/>
  <c r="G61" i="24" s="1"/>
  <c r="O58" i="24"/>
  <c r="O61" i="24" s="1"/>
  <c r="N59" i="24"/>
  <c r="C58" i="26"/>
  <c r="C61" i="26" s="1"/>
  <c r="C64" i="26" s="1"/>
  <c r="K58" i="26"/>
  <c r="K61" i="26" s="1"/>
  <c r="S58" i="26"/>
  <c r="S61" i="26" s="1"/>
  <c r="S64" i="26" s="1"/>
  <c r="P23" i="27"/>
  <c r="P24" i="27" s="1"/>
  <c r="N57" i="27"/>
  <c r="H59" i="27"/>
  <c r="G58" i="28"/>
  <c r="G61" i="28" s="1"/>
  <c r="O58" i="28"/>
  <c r="O61" i="28" s="1"/>
  <c r="F57" i="28"/>
  <c r="C58" i="30"/>
  <c r="C61" i="30" s="1"/>
  <c r="C64" i="30" s="1"/>
  <c r="C65" i="30" s="1"/>
  <c r="K58" i="30"/>
  <c r="K61" i="30" s="1"/>
  <c r="K64" i="30" s="1"/>
  <c r="S58" i="30"/>
  <c r="S61" i="30" s="1"/>
  <c r="H57" i="30"/>
  <c r="D58" i="24"/>
  <c r="D61" i="24" s="1"/>
  <c r="D64" i="24" s="1"/>
  <c r="D65" i="24" s="1"/>
  <c r="D58" i="28"/>
  <c r="D61" i="28" s="1"/>
  <c r="D64" i="28" s="1"/>
  <c r="D65" i="28" s="1"/>
  <c r="P58" i="30"/>
  <c r="P61" i="30" s="1"/>
  <c r="Q58" i="21"/>
  <c r="Q61" i="21" s="1"/>
  <c r="Q64" i="21" s="1"/>
  <c r="I58" i="21"/>
  <c r="I61" i="21" s="1"/>
  <c r="H58" i="24"/>
  <c r="H61" i="24" s="1"/>
  <c r="P58" i="24"/>
  <c r="P61" i="24" s="1"/>
  <c r="Q23" i="26"/>
  <c r="Q24" i="26" s="1"/>
  <c r="D58" i="26"/>
  <c r="D61" i="26" s="1"/>
  <c r="L58" i="26"/>
  <c r="L61" i="26" s="1"/>
  <c r="L64" i="26" s="1"/>
  <c r="T58" i="26"/>
  <c r="T61" i="26" s="1"/>
  <c r="F57" i="26"/>
  <c r="C58" i="27"/>
  <c r="C61" i="27" s="1"/>
  <c r="K58" i="27"/>
  <c r="K61" i="27" s="1"/>
  <c r="K64" i="27" s="1"/>
  <c r="S58" i="27"/>
  <c r="S61" i="27" s="1"/>
  <c r="S64" i="27" s="1"/>
  <c r="P57" i="27"/>
  <c r="N59" i="27"/>
  <c r="H58" i="28"/>
  <c r="H61" i="28" s="1"/>
  <c r="P58" i="28"/>
  <c r="P61" i="28" s="1"/>
  <c r="N57" i="28"/>
  <c r="I57" i="30"/>
  <c r="M19" i="21"/>
  <c r="G57" i="21"/>
  <c r="I58" i="24"/>
  <c r="I61" i="24" s="1"/>
  <c r="Q58" i="24"/>
  <c r="Q61" i="24" s="1"/>
  <c r="Q64" i="24" s="1"/>
  <c r="E58" i="26"/>
  <c r="E61" i="26" s="1"/>
  <c r="M58" i="26"/>
  <c r="M61" i="26" s="1"/>
  <c r="U58" i="26"/>
  <c r="U61" i="26" s="1"/>
  <c r="N57" i="26"/>
  <c r="P59" i="27"/>
  <c r="I58" i="28"/>
  <c r="I61" i="28" s="1"/>
  <c r="Q58" i="28"/>
  <c r="Q61" i="28" s="1"/>
  <c r="Q64" i="28" s="1"/>
  <c r="P23" i="28"/>
  <c r="P24" i="28" s="1"/>
  <c r="E58" i="30"/>
  <c r="E61" i="30" s="1"/>
  <c r="E64" i="30" s="1"/>
  <c r="M58" i="30"/>
  <c r="M61" i="30" s="1"/>
  <c r="U58" i="30"/>
  <c r="U61" i="30" s="1"/>
  <c r="U64" i="30" s="1"/>
  <c r="U66" i="30" s="1"/>
  <c r="N57" i="30"/>
  <c r="F59" i="30"/>
  <c r="B58" i="30"/>
  <c r="B61" i="30" s="1"/>
  <c r="B64" i="30" s="1"/>
  <c r="B65" i="30" s="1"/>
  <c r="B58" i="24"/>
  <c r="B61" i="24" s="1"/>
  <c r="B64" i="24" s="1"/>
  <c r="B65" i="24" s="1"/>
  <c r="B58" i="26"/>
  <c r="B61" i="26" s="1"/>
  <c r="B58" i="27"/>
  <c r="B61" i="27" s="1"/>
  <c r="B58" i="28"/>
  <c r="B61" i="28" s="1"/>
  <c r="D5" i="20"/>
  <c r="D6" i="20"/>
  <c r="D4" i="20"/>
  <c r="E9" i="20"/>
  <c r="D9" i="20"/>
  <c r="E11" i="20"/>
  <c r="D11" i="20"/>
  <c r="E8" i="20"/>
  <c r="D8" i="20"/>
  <c r="E10" i="20"/>
  <c r="D10" i="20"/>
  <c r="E7" i="20"/>
  <c r="D7" i="20"/>
  <c r="E6" i="20"/>
  <c r="E5" i="20"/>
  <c r="E4" i="20"/>
  <c r="O23" i="30"/>
  <c r="O24" i="30" s="1"/>
  <c r="H23" i="30"/>
  <c r="H24" i="30" s="1"/>
  <c r="R19" i="30"/>
  <c r="F63" i="30"/>
  <c r="N63" i="30"/>
  <c r="K19" i="30"/>
  <c r="S19" i="30"/>
  <c r="S23" i="30"/>
  <c r="S24" i="30" s="1"/>
  <c r="A31" i="30"/>
  <c r="A33" i="30"/>
  <c r="A39" i="30"/>
  <c r="A41" i="30"/>
  <c r="A47" i="30"/>
  <c r="A49" i="30"/>
  <c r="G57" i="30"/>
  <c r="O57" i="30"/>
  <c r="G59" i="30"/>
  <c r="O59" i="30"/>
  <c r="G63" i="30"/>
  <c r="O63" i="30"/>
  <c r="P63" i="30"/>
  <c r="I63" i="30"/>
  <c r="Q63" i="30"/>
  <c r="T19" i="30"/>
  <c r="E19" i="30"/>
  <c r="E20" i="30" s="1"/>
  <c r="V19" i="30"/>
  <c r="F23" i="30"/>
  <c r="F24" i="30" s="1"/>
  <c r="B63" i="30"/>
  <c r="J63" i="30"/>
  <c r="R63" i="30"/>
  <c r="M19" i="30"/>
  <c r="G19" i="30"/>
  <c r="G20" i="30" s="1"/>
  <c r="A32" i="30"/>
  <c r="A34" i="30"/>
  <c r="A40" i="30"/>
  <c r="A42" i="30"/>
  <c r="A48" i="30"/>
  <c r="A50" i="30"/>
  <c r="C63" i="30"/>
  <c r="K63" i="30"/>
  <c r="S63" i="30"/>
  <c r="P19" i="30"/>
  <c r="D63" i="30"/>
  <c r="L63" i="30"/>
  <c r="T63" i="30"/>
  <c r="H63" i="30"/>
  <c r="Q19" i="30"/>
  <c r="E63" i="30"/>
  <c r="M63" i="30"/>
  <c r="K19" i="28"/>
  <c r="S19" i="28"/>
  <c r="K23" i="28"/>
  <c r="K24" i="28" s="1"/>
  <c r="A31" i="28"/>
  <c r="A33" i="28"/>
  <c r="A37" i="28"/>
  <c r="A39" i="28"/>
  <c r="A41" i="28"/>
  <c r="A45" i="28"/>
  <c r="A47" i="28"/>
  <c r="A49" i="28"/>
  <c r="G57" i="28"/>
  <c r="O57" i="28"/>
  <c r="G59" i="28"/>
  <c r="O59" i="28"/>
  <c r="G63" i="28"/>
  <c r="O63" i="28"/>
  <c r="D19" i="28"/>
  <c r="D20" i="28" s="1"/>
  <c r="L19" i="28"/>
  <c r="L23" i="28"/>
  <c r="L24" i="28" s="1"/>
  <c r="T23" i="28"/>
  <c r="T24" i="28" s="1"/>
  <c r="H59" i="28"/>
  <c r="P59" i="28"/>
  <c r="H63" i="28"/>
  <c r="P63" i="28"/>
  <c r="M19" i="28"/>
  <c r="U19" i="28"/>
  <c r="M23" i="28"/>
  <c r="M24" i="28" s="1"/>
  <c r="I57" i="28"/>
  <c r="Q57" i="28"/>
  <c r="I63" i="28"/>
  <c r="Q63" i="28"/>
  <c r="R19" i="28"/>
  <c r="F19" i="28"/>
  <c r="F20" i="28" s="1"/>
  <c r="V19" i="28"/>
  <c r="V23" i="28"/>
  <c r="V24" i="28" s="1"/>
  <c r="B63" i="28"/>
  <c r="J63" i="28"/>
  <c r="R63" i="28"/>
  <c r="A32" i="28"/>
  <c r="A34" i="28"/>
  <c r="A40" i="28"/>
  <c r="A42" i="28"/>
  <c r="A48" i="28"/>
  <c r="A50" i="28"/>
  <c r="C63" i="28"/>
  <c r="K63" i="28"/>
  <c r="S63" i="28"/>
  <c r="D63" i="28"/>
  <c r="L63" i="28"/>
  <c r="T63" i="28"/>
  <c r="I19" i="28"/>
  <c r="I20" i="28" s="1"/>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V19" i="27"/>
  <c r="F21" i="27"/>
  <c r="F23" i="27" s="1"/>
  <c r="F24" i="27" s="1"/>
  <c r="N21" i="27"/>
  <c r="N23" i="27" s="1"/>
  <c r="N24" i="27" s="1"/>
  <c r="V21" i="27"/>
  <c r="V23" i="27" s="1"/>
  <c r="V24" i="27" s="1"/>
  <c r="B63" i="27"/>
  <c r="J63" i="27"/>
  <c r="R63" i="27"/>
  <c r="A32" i="27"/>
  <c r="A34" i="27"/>
  <c r="A40" i="27"/>
  <c r="A42" i="27"/>
  <c r="A48" i="27"/>
  <c r="A50" i="27"/>
  <c r="C63" i="27"/>
  <c r="K63" i="27"/>
  <c r="S63" i="27"/>
  <c r="L19" i="27"/>
  <c r="H19" i="27"/>
  <c r="H20" i="27" s="1"/>
  <c r="D63" i="27"/>
  <c r="L63" i="27"/>
  <c r="T63" i="27"/>
  <c r="H63" i="27"/>
  <c r="Q19" i="27"/>
  <c r="E63" i="27"/>
  <c r="M63" i="27"/>
  <c r="U64" i="26"/>
  <c r="U66" i="26" s="1"/>
  <c r="O23" i="26"/>
  <c r="O24" i="26" s="1"/>
  <c r="C19" i="26"/>
  <c r="C20" i="26" s="1"/>
  <c r="K23" i="26"/>
  <c r="K24" i="26" s="1"/>
  <c r="A31" i="26"/>
  <c r="A33" i="26"/>
  <c r="A37" i="26"/>
  <c r="A39" i="26"/>
  <c r="A41" i="26"/>
  <c r="A45" i="26"/>
  <c r="A47" i="26"/>
  <c r="A49" i="26"/>
  <c r="G57" i="26"/>
  <c r="O57" i="26"/>
  <c r="G59" i="26"/>
  <c r="O59" i="26"/>
  <c r="G63" i="26"/>
  <c r="O63" i="26"/>
  <c r="L19" i="26"/>
  <c r="T19" i="26"/>
  <c r="L23" i="26"/>
  <c r="L24" i="26" s="1"/>
  <c r="T23" i="26"/>
  <c r="T24" i="26" s="1"/>
  <c r="H63" i="26"/>
  <c r="P63" i="26"/>
  <c r="M19" i="26"/>
  <c r="E23" i="26"/>
  <c r="E24" i="26" s="1"/>
  <c r="M23" i="26"/>
  <c r="M24" i="26" s="1"/>
  <c r="I57" i="26"/>
  <c r="Q57" i="26"/>
  <c r="I59" i="26"/>
  <c r="Q59" i="26"/>
  <c r="Q64" i="26" s="1"/>
  <c r="I63" i="26"/>
  <c r="Q63" i="26"/>
  <c r="V23" i="26"/>
  <c r="V24" i="26" s="1"/>
  <c r="B63" i="26"/>
  <c r="J63" i="26"/>
  <c r="R63" i="26"/>
  <c r="O19" i="26"/>
  <c r="A32" i="26"/>
  <c r="A34" i="26"/>
  <c r="A40" i="26"/>
  <c r="A42" i="26"/>
  <c r="A48" i="26"/>
  <c r="A50" i="26"/>
  <c r="C63" i="26"/>
  <c r="K63" i="26"/>
  <c r="S63" i="26"/>
  <c r="H19" i="26"/>
  <c r="H20" i="26" s="1"/>
  <c r="P19" i="26"/>
  <c r="D63" i="26"/>
  <c r="L63" i="26"/>
  <c r="I19" i="26"/>
  <c r="I20" i="26" s="1"/>
  <c r="H23" i="24"/>
  <c r="H24" i="24" s="1"/>
  <c r="P23" i="24"/>
  <c r="P24" i="24" s="1"/>
  <c r="K19" i="24"/>
  <c r="S19" i="24"/>
  <c r="K23" i="24"/>
  <c r="K24" i="24" s="1"/>
  <c r="A31" i="24"/>
  <c r="A33" i="24"/>
  <c r="A37" i="24"/>
  <c r="A39" i="24"/>
  <c r="A41" i="24"/>
  <c r="A45" i="24"/>
  <c r="A47" i="24"/>
  <c r="A49" i="24"/>
  <c r="G57" i="24"/>
  <c r="O57" i="24"/>
  <c r="G59" i="24"/>
  <c r="O59" i="24"/>
  <c r="G63" i="24"/>
  <c r="O63" i="24"/>
  <c r="H59" i="24"/>
  <c r="P59" i="24"/>
  <c r="H63" i="24"/>
  <c r="P63" i="24"/>
  <c r="E19" i="24"/>
  <c r="E20" i="24" s="1"/>
  <c r="U19" i="24"/>
  <c r="U23" i="24"/>
  <c r="U24" i="24" s="1"/>
  <c r="I57" i="24"/>
  <c r="Q57" i="24"/>
  <c r="I63" i="24"/>
  <c r="Q63" i="24"/>
  <c r="V23" i="24"/>
  <c r="V24" i="24" s="1"/>
  <c r="B63" i="24"/>
  <c r="J63" i="24"/>
  <c r="R63" i="24"/>
  <c r="O19" i="24"/>
  <c r="A32" i="24"/>
  <c r="A34" i="24"/>
  <c r="A40" i="24"/>
  <c r="A42" i="24"/>
  <c r="A48" i="24"/>
  <c r="A50" i="24"/>
  <c r="C63" i="24"/>
  <c r="K63" i="24"/>
  <c r="S63" i="24"/>
  <c r="R23" i="24"/>
  <c r="R24" i="24" s="1"/>
  <c r="P19" i="24"/>
  <c r="D63" i="24"/>
  <c r="L63" i="24"/>
  <c r="T63" i="24"/>
  <c r="E63" i="24"/>
  <c r="M63" i="24"/>
  <c r="P64" i="21"/>
  <c r="H23" i="21"/>
  <c r="H24" i="21" s="1"/>
  <c r="L23" i="21"/>
  <c r="L24" i="21" s="1"/>
  <c r="A33" i="21"/>
  <c r="A37" i="21"/>
  <c r="A41" i="21"/>
  <c r="A45" i="21"/>
  <c r="A49" i="21"/>
  <c r="E58" i="21"/>
  <c r="E61" i="21" s="1"/>
  <c r="M58" i="21"/>
  <c r="M61" i="21" s="1"/>
  <c r="U58" i="21"/>
  <c r="U61" i="21" s="1"/>
  <c r="U64" i="21" s="1"/>
  <c r="U66" i="21" s="1"/>
  <c r="S19" i="21"/>
  <c r="G23" i="21"/>
  <c r="G24" i="21" s="1"/>
  <c r="M23" i="21"/>
  <c r="M24" i="21" s="1"/>
  <c r="C57" i="21"/>
  <c r="K57" i="21"/>
  <c r="S57" i="21"/>
  <c r="G19" i="21"/>
  <c r="G20" i="21" s="1"/>
  <c r="Q19" i="21"/>
  <c r="R23" i="21"/>
  <c r="R24" i="21" s="1"/>
  <c r="L19" i="21"/>
  <c r="R19" i="21"/>
  <c r="A31"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65" i="26" l="1"/>
  <c r="E65" i="30"/>
  <c r="D65" i="27"/>
  <c r="C23" i="21"/>
  <c r="C24" i="21" s="1"/>
  <c r="H64" i="26"/>
  <c r="H65" i="26" s="1"/>
  <c r="H64" i="30"/>
  <c r="H65" i="30" s="1"/>
  <c r="G64" i="30"/>
  <c r="G65" i="30" s="1"/>
  <c r="O64" i="21"/>
  <c r="O65" i="21" s="1"/>
  <c r="D64" i="30"/>
  <c r="D65" i="30" s="1"/>
  <c r="I64" i="28"/>
  <c r="I65" i="28" s="1"/>
  <c r="I64" i="26"/>
  <c r="I65" i="26" s="1"/>
  <c r="I64" i="27"/>
  <c r="I65" i="27" s="1"/>
  <c r="I64" i="30"/>
  <c r="I65" i="30" s="1"/>
  <c r="F64" i="26"/>
  <c r="E64" i="27"/>
  <c r="E65" i="27" s="1"/>
  <c r="M64" i="26"/>
  <c r="M66" i="26" s="1"/>
  <c r="C64" i="21"/>
  <c r="C65" i="21" s="1"/>
  <c r="C64" i="27"/>
  <c r="C65" i="27" s="1"/>
  <c r="F66" i="26"/>
  <c r="F65" i="26"/>
  <c r="O64" i="24"/>
  <c r="I64" i="24"/>
  <c r="I65" i="24" s="1"/>
  <c r="M64" i="24"/>
  <c r="M65" i="24" s="1"/>
  <c r="S64" i="24"/>
  <c r="T64" i="26"/>
  <c r="T66" i="26" s="1"/>
  <c r="E64" i="26"/>
  <c r="M64" i="28"/>
  <c r="M65" i="28" s="1"/>
  <c r="S64" i="28"/>
  <c r="P64" i="27"/>
  <c r="G64" i="21"/>
  <c r="S64" i="21"/>
  <c r="S66" i="21" s="1"/>
  <c r="E64" i="21"/>
  <c r="F64" i="21"/>
  <c r="N64" i="28"/>
  <c r="N66" i="28" s="1"/>
  <c r="J64" i="21"/>
  <c r="J66" i="21" s="1"/>
  <c r="F64" i="24"/>
  <c r="F64" i="28"/>
  <c r="D64" i="26"/>
  <c r="D65" i="26" s="1"/>
  <c r="S64" i="30"/>
  <c r="S66" i="30" s="1"/>
  <c r="F64" i="30"/>
  <c r="R64" i="26"/>
  <c r="E64" i="24"/>
  <c r="H64" i="21"/>
  <c r="H65" i="21" s="1"/>
  <c r="H64" i="28"/>
  <c r="G64" i="28"/>
  <c r="P64" i="26"/>
  <c r="E64" i="28"/>
  <c r="J64" i="26"/>
  <c r="M64" i="27"/>
  <c r="H64" i="27"/>
  <c r="G64" i="24"/>
  <c r="H64" i="24"/>
  <c r="K64" i="24"/>
  <c r="P64" i="24"/>
  <c r="M64" i="30"/>
  <c r="K64" i="26"/>
  <c r="K66" i="26" s="1"/>
  <c r="C64" i="28"/>
  <c r="C64" i="24"/>
  <c r="L64" i="27"/>
  <c r="L66" i="27" s="1"/>
  <c r="R64" i="24"/>
  <c r="R66" i="24" s="1"/>
  <c r="M64" i="21"/>
  <c r="M65" i="21" s="1"/>
  <c r="P64" i="28"/>
  <c r="P66" i="28" s="1"/>
  <c r="I64" i="21"/>
  <c r="U64" i="28"/>
  <c r="U66" i="28" s="1"/>
  <c r="U64" i="24"/>
  <c r="U66" i="24" s="1"/>
  <c r="U64" i="27"/>
  <c r="U66" i="27" s="1"/>
  <c r="S66" i="27"/>
  <c r="D66" i="30"/>
  <c r="Q66" i="30"/>
  <c r="B64" i="28"/>
  <c r="B64" i="27"/>
  <c r="B64" i="26"/>
  <c r="B64" i="21"/>
  <c r="O64" i="27"/>
  <c r="O64" i="28"/>
  <c r="N64" i="27"/>
  <c r="N66" i="27" s="1"/>
  <c r="N64" i="30"/>
  <c r="N66" i="30" s="1"/>
  <c r="L66" i="30"/>
  <c r="J66" i="28"/>
  <c r="G64" i="26"/>
  <c r="O64" i="26"/>
  <c r="T66" i="24"/>
  <c r="P64" i="30"/>
  <c r="P66" i="30" s="1"/>
  <c r="Q66" i="21"/>
  <c r="P66" i="21"/>
  <c r="K66" i="27"/>
  <c r="Q66" i="24"/>
  <c r="R66" i="27"/>
  <c r="J66" i="27"/>
  <c r="G64" i="27"/>
  <c r="J66" i="30"/>
  <c r="F64" i="27"/>
  <c r="T66" i="27"/>
  <c r="J66" i="26"/>
  <c r="T66" i="21"/>
  <c r="H66" i="30"/>
  <c r="E66" i="30"/>
  <c r="S66" i="24"/>
  <c r="L66" i="21"/>
  <c r="S66" i="26"/>
  <c r="L66" i="28"/>
  <c r="L66" i="26"/>
  <c r="T66" i="30"/>
  <c r="R66" i="28"/>
  <c r="N64" i="26"/>
  <c r="N66" i="26" s="1"/>
  <c r="S64" i="1"/>
  <c r="R66" i="26"/>
  <c r="D66" i="27"/>
  <c r="R66" i="30"/>
  <c r="R64" i="1"/>
  <c r="Q64" i="1"/>
  <c r="U64" i="1"/>
  <c r="P64" i="1"/>
  <c r="J66" i="24"/>
  <c r="O64" i="30"/>
  <c r="N64" i="24"/>
  <c r="N66" i="24" s="1"/>
  <c r="B66" i="30"/>
  <c r="B66" i="24"/>
  <c r="K66" i="30"/>
  <c r="C66" i="30"/>
  <c r="T66" i="28"/>
  <c r="D66" i="28"/>
  <c r="Q66" i="28"/>
  <c r="S66" i="28"/>
  <c r="K66" i="28"/>
  <c r="Q66" i="27"/>
  <c r="P66" i="27"/>
  <c r="Q66" i="26"/>
  <c r="P66" i="26"/>
  <c r="C66" i="26"/>
  <c r="H66" i="26"/>
  <c r="L66" i="24"/>
  <c r="P66" i="24"/>
  <c r="D66" i="24"/>
  <c r="K66" i="24"/>
  <c r="K66" i="21"/>
  <c r="D66" i="21"/>
  <c r="R66" i="21"/>
  <c r="N64" i="1"/>
  <c r="M64" i="1"/>
  <c r="M65" i="1" s="1"/>
  <c r="T64" i="1"/>
  <c r="L64" i="1"/>
  <c r="J64" i="1"/>
  <c r="K64" i="1"/>
  <c r="O64" i="1"/>
  <c r="O65" i="1" s="1"/>
  <c r="C64" i="1"/>
  <c r="I64" i="1"/>
  <c r="H64" i="1"/>
  <c r="G64" i="1"/>
  <c r="G65" i="1" s="1"/>
  <c r="F64" i="1"/>
  <c r="F65" i="1" s="1"/>
  <c r="E64" i="1"/>
  <c r="D64" i="1"/>
  <c r="D65" i="1" s="1"/>
  <c r="B64" i="1"/>
  <c r="D63" i="1"/>
  <c r="L63" i="1"/>
  <c r="F63" i="1"/>
  <c r="R63" i="1"/>
  <c r="J63" i="1"/>
  <c r="Q63" i="1"/>
  <c r="Q66" i="1" s="1"/>
  <c r="I63" i="1"/>
  <c r="C63" i="1"/>
  <c r="K63" i="1"/>
  <c r="P63" i="1"/>
  <c r="H63" i="1"/>
  <c r="T63" i="1"/>
  <c r="T66" i="1" s="1"/>
  <c r="S63" i="1"/>
  <c r="O63" i="1"/>
  <c r="G63" i="1"/>
  <c r="N63" i="1"/>
  <c r="E63" i="1"/>
  <c r="B63" i="1"/>
  <c r="U63" i="1"/>
  <c r="M63" i="1"/>
  <c r="I65" i="1" l="1"/>
  <c r="H65" i="1"/>
  <c r="E65" i="1"/>
  <c r="C65" i="1"/>
  <c r="B65" i="1"/>
  <c r="I66" i="28"/>
  <c r="I66" i="24"/>
  <c r="G66" i="30"/>
  <c r="O66" i="21"/>
  <c r="O66" i="24"/>
  <c r="O65" i="24"/>
  <c r="O66" i="27"/>
  <c r="O65" i="27"/>
  <c r="O66" i="26"/>
  <c r="O65" i="26"/>
  <c r="O66" i="28"/>
  <c r="O65" i="28"/>
  <c r="O66" i="30"/>
  <c r="O65" i="30"/>
  <c r="I66" i="27"/>
  <c r="C66" i="21"/>
  <c r="I66" i="26"/>
  <c r="I66" i="30"/>
  <c r="H66" i="21"/>
  <c r="E66" i="27"/>
  <c r="M66" i="21"/>
  <c r="M65" i="26"/>
  <c r="D66" i="26"/>
  <c r="C66" i="27"/>
  <c r="M66" i="28"/>
  <c r="M66" i="27"/>
  <c r="M65" i="27"/>
  <c r="M66" i="30"/>
  <c r="M65" i="30"/>
  <c r="M66" i="24"/>
  <c r="I66" i="21"/>
  <c r="I65" i="21"/>
  <c r="H66" i="28"/>
  <c r="H65" i="28"/>
  <c r="H66" i="24"/>
  <c r="H65" i="24"/>
  <c r="H66" i="27"/>
  <c r="H65" i="27"/>
  <c r="G66" i="26"/>
  <c r="G65" i="26"/>
  <c r="G66" i="28"/>
  <c r="G65" i="28"/>
  <c r="G66" i="27"/>
  <c r="G65" i="27"/>
  <c r="G66" i="24"/>
  <c r="G65" i="24"/>
  <c r="G66" i="21"/>
  <c r="G65" i="21"/>
  <c r="F66" i="28"/>
  <c r="F65" i="28"/>
  <c r="F66" i="24"/>
  <c r="F65" i="24"/>
  <c r="F66" i="21"/>
  <c r="F65" i="21"/>
  <c r="F66" i="27"/>
  <c r="F65" i="27"/>
  <c r="F66" i="30"/>
  <c r="F65" i="30"/>
  <c r="E66" i="24"/>
  <c r="E65" i="24"/>
  <c r="E66" i="28"/>
  <c r="E65" i="28"/>
  <c r="E66" i="21"/>
  <c r="E65" i="21"/>
  <c r="E66" i="26"/>
  <c r="E65" i="26"/>
  <c r="C66" i="28"/>
  <c r="C65" i="28"/>
  <c r="C66" i="24"/>
  <c r="C65" i="24"/>
  <c r="B66" i="26"/>
  <c r="B65" i="26"/>
  <c r="B66" i="27"/>
  <c r="B65" i="27"/>
  <c r="B66" i="28"/>
  <c r="B65" i="28"/>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<sst xmlns="http://schemas.openxmlformats.org/spreadsheetml/2006/main" count="1582" uniqueCount="183">
  <si>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</si>
  <si>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</si>
  <si>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</si>
  <si>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</si>
  <si>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</si>
  <si>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</si>
  <si>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</si>
  <si>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</si>
  <si>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</si>
  <si>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</si>
  <si>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</si>
  <si>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</si>
  <si>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</si>
  <si>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</si>
  <si>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</si>
  <si>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</si>
  <si>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</si>
  <si>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</si>
  <si>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</si>
  <si>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</si>
  <si>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</si>
  <si>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</si>
  <si>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</si>
  <si>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</si>
  <si>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</si>
  <si>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</si>
  <si>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</si>
  <si>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</si>
  <si>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</si>
  <si>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</si>
  <si>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</si>
  <si>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</si>
  <si>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</si>
  <si>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</si>
  <si>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</si>
  <si>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</si>
  <si>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</si>
  <si>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</si>
  <si>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</si>
  <si>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</si>
  <si>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</si>
  <si>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</si>
  <si>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</si>
  <si>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</si>
  <si>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</si>
  <si>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</si>
  <si>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</si>
  <si>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</si>
  <si>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</si>
  <si>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</si>
  <si>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</si>
  <si>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</si>
  <si>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</si>
  <si>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</si>
  <si>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</si>
  <si>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</si>
  <si>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</si>
  <si>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</si>
  <si>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</si>
  <si>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</si>
  <si>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</si>
  <si>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</si>
  <si>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</si>
  <si>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</si>
  <si>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</si>
  <si>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</si>
  <si>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</si>
  <si>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</si>
  <si>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</si>
  <si>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</si>
  <si>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</si>
  <si>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</si>
  <si>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</si>
  <si>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</si>
  <si>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</si>
  <si>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</si>
  <si>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</si>
  <si>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</si>
  <si>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</si>
  <si>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</si>
  <si>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</si>
  <si>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</si>
  <si>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</si>
  <si>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</si>
  <si>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</si>
  <si>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</si>
  <si>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</si>
  <si>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</si>
  <si>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</si>
  <si>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</si>
  <si>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</si>
  <si>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</si>
  <si>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</si>
  <si>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</si>
  <si>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</si>
  <si>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</si>
  <si>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</si>
  <si>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</si>
  <si>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</si>
  <si>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</si>
  <si>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</si>
  <si>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</si>
  <si>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</si>
  <si>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</si>
  <si>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</si>
  <si>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</si>
  <si>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</si>
  <si>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</si>
  <si>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</si>
  <si>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</si>
  <si>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</si>
  <si>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</si>
  <si>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</si>
  <si>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</si>
  <si>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</si>
  <si>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</si>
  <si>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</si>
  <si>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</si>
  <si>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</si>
  <si>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</si>
  <si>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</si>
  <si>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</si>
  <si>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</si>
  <si>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</si>
  <si>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</si>
  <si>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</si>
  <si>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</si>
  <si>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</si>
  <si>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</si>
  <si>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</si>
  <si>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</si>
  <si>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</si>
  <si>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</si>
  <si>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</si>
  <si>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</si>
  <si>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</si>
  <si>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</si>
  <si>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</si>
  <si>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</si>
  <si>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</si>
  <si>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</si>
  <si>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</si>
  <si>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</si>
  <si>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</si>
  <si>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</si>
  <si>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</si>
  <si>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</si>
  <si>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</si>
  <si>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</si>
  <si>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</si>
  <si>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</si>
  <si>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</si>
  <si>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</si>
  <si>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</si>
  <si>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</si>
  <si>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</si>
  <si>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</si>
  <si>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</si>
  <si>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</si>
  <si>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</si>
  <si>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PAN-028327</t>
  </si>
  <si>
    <t>EPR/AB3891CX</t>
  </si>
  <si>
    <t>Mr Daniel James and Mrs Carys James</t>
  </si>
  <si>
    <t>Trefwtial, Blaenannerch, Cardigan, Ceredigion, SA43 2AG</t>
  </si>
  <si>
    <t>Megan Tucker</t>
  </si>
  <si>
    <t>19 09 02</t>
  </si>
  <si>
    <t>T16</t>
  </si>
  <si>
    <t>T17</t>
  </si>
  <si>
    <t>T18</t>
  </si>
  <si>
    <t>R4</t>
  </si>
  <si>
    <t>R5</t>
  </si>
  <si>
    <t>R6</t>
  </si>
  <si>
    <t>B8</t>
  </si>
  <si>
    <t>B9</t>
  </si>
  <si>
    <t>Moderate</t>
  </si>
  <si>
    <t xml:space="preserve">Moderate </t>
  </si>
  <si>
    <t>Llechryd</t>
  </si>
  <si>
    <t>Bontgoch cake</t>
  </si>
  <si>
    <t>Bontgoch L</t>
  </si>
  <si>
    <t xml:space="preserve">Bryngwyn </t>
  </si>
  <si>
    <t>Capel Dewi</t>
  </si>
  <si>
    <t>Cray</t>
  </si>
  <si>
    <t>Hirwaun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</si>
</sst>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4">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273">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18"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272" dataDxfId="270" headerRowBorderDxfId="271" tableBorderDxfId="269" totalsRowBorderDxfId="268">
  <autoFilter ref="AI1:AN26" xr:uid="{F8B5EC87-3095-445A-A980-2CFAA0A7B9A2}"/>
  <sortState xmlns:xlrd2="http://schemas.microsoft.com/office/spreadsheetml/2017/richdata2" ref="AI2:AL25">
    <sortCondition ref="AL1:AL25"/>
  </sortState>
  <tableColumns count="6">
    <tableColumn id="1" xr3:uid="{360F44E4-7249-415F-8D5E-41D249F9A162}" name="Crop" dataDxfId="267"/>
    <tableColumn id="2" xr3:uid="{55E07717-B4EC-4E8A-B9A9-34F3CF85E32D}" name="P Offtake" dataDxfId="266"/>
    <tableColumn id="3" xr3:uid="{7B25FA52-8104-4FE3-AED4-B53CBFDF89B2}" name="K Offtake" dataDxfId="265"/>
    <tableColumn id="4" xr3:uid="{0DBAE461-2D09-43C8-9342-3980D552AE4D}" name="Order" dataDxfId="264"/>
    <tableColumn id="5" xr3:uid="{52CACE7B-0CBA-46FC-9F24-02CBD6100239}" name="Lime pH requirement" dataDxfId="263"/>
    <tableColumn id="6" xr3:uid="{F1432630-9B16-4266-8147-CE754A715307}" name="Column1" dataDxfId="26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261" dataDxfId="259" headerRowBorderDxfId="260" tableBorderDxfId="258" totalsRowBorderDxfId="257">
  <autoFilter ref="AI1:AN26" xr:uid="{F8B5EC87-3095-445A-A980-2CFAA0A7B9A2}"/>
  <sortState xmlns:xlrd2="http://schemas.microsoft.com/office/spreadsheetml/2017/richdata2" ref="AI2:AL25">
    <sortCondition ref="AL1:AL25"/>
  </sortState>
  <tableColumns count="6">
    <tableColumn id="1" xr3:uid="{7E96A84B-948F-445F-BD6E-30CC8E6E6DD1}" name="Crop" dataDxfId="256"/>
    <tableColumn id="2" xr3:uid="{12657DDB-F680-47DE-ABB1-8675D5F91E41}" name="P Offtake" dataDxfId="255"/>
    <tableColumn id="3" xr3:uid="{DEB99109-D325-4F98-8A71-E70C03433437}" name="K Offtake" dataDxfId="254"/>
    <tableColumn id="4" xr3:uid="{E96A561F-7E7F-4FB3-97AA-0B35D8C8E93A}" name="Order" dataDxfId="253"/>
    <tableColumn id="5" xr3:uid="{181DD475-0A71-4C52-AF1A-8BFF46F5A827}" name="Lime pH requirement" dataDxfId="252"/>
    <tableColumn id="6" xr3:uid="{AC3FA7E8-D76B-43A3-B715-04446DFF63C6}" name="Column1" dataDxfId="25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250" dataDxfId="248" headerRowBorderDxfId="249" tableBorderDxfId="247" totalsRowBorderDxfId="246">
  <autoFilter ref="AI1:AN26" xr:uid="{F8B5EC87-3095-445A-A980-2CFAA0A7B9A2}"/>
  <sortState xmlns:xlrd2="http://schemas.microsoft.com/office/spreadsheetml/2017/richdata2" ref="AI2:AL25">
    <sortCondition ref="AL1:AL25"/>
  </sortState>
  <tableColumns count="6">
    <tableColumn id="1" xr3:uid="{06008BA1-A1E9-4286-B67A-352533C06A26}" name="Crop" dataDxfId="245"/>
    <tableColumn id="2" xr3:uid="{2AEB5EEB-C9D1-41DC-913E-953A33D1A4AF}" name="P Offtake" dataDxfId="244"/>
    <tableColumn id="3" xr3:uid="{8FA16A0B-1017-4CEE-862E-0A8CBD8EB3D3}" name="K Offtake" dataDxfId="243"/>
    <tableColumn id="4" xr3:uid="{E7A3B8CD-4036-47F4-B818-C3F22E80C749}" name="Order" dataDxfId="242"/>
    <tableColumn id="5" xr3:uid="{8F3EBD84-7904-4559-9B5C-63088B792C98}" name="Lime pH requirement" dataDxfId="241"/>
    <tableColumn id="6" xr3:uid="{A21DD95A-C955-4510-9114-E3F1CB645370}" name="Column1" dataDxfId="24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39" dataDxfId="237" headerRowBorderDxfId="238" tableBorderDxfId="236" totalsRowBorderDxfId="235">
  <autoFilter ref="AI1:AN26" xr:uid="{F8B5EC87-3095-445A-A980-2CFAA0A7B9A2}"/>
  <sortState xmlns:xlrd2="http://schemas.microsoft.com/office/spreadsheetml/2017/richdata2" ref="AI2:AL25">
    <sortCondition ref="AL1:AL25"/>
  </sortState>
  <tableColumns count="6">
    <tableColumn id="1" xr3:uid="{11579FCC-3D9F-49AD-888D-5D79B801F6AE}" name="Crop" dataDxfId="234"/>
    <tableColumn id="2" xr3:uid="{05C08116-56D5-4CC6-A649-B06AF891B931}" name="P Offtake" dataDxfId="233"/>
    <tableColumn id="3" xr3:uid="{59CDE959-192B-4757-9203-A0F691CF0F96}" name="K Offtake" dataDxfId="232"/>
    <tableColumn id="4" xr3:uid="{9FB8E4F7-B91F-4CE0-AF39-D4895D0ECF2F}" name="Order" dataDxfId="231"/>
    <tableColumn id="5" xr3:uid="{688FF2A4-D7C6-4425-A915-A9ADD700A9EE}" name="Lime pH requirement" dataDxfId="230"/>
    <tableColumn id="6" xr3:uid="{05FC5CFF-3D81-4B5F-87C7-2364076F2714}" name="Column1" dataDxfId="229"/>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8" dataDxfId="226" headerRowBorderDxfId="227" tableBorderDxfId="225" totalsRowBorderDxfId="224">
  <autoFilter ref="AI1:AN26" xr:uid="{F8B5EC87-3095-445A-A980-2CFAA0A7B9A2}"/>
  <sortState xmlns:xlrd2="http://schemas.microsoft.com/office/spreadsheetml/2017/richdata2" ref="AI2:AL25">
    <sortCondition ref="AL1:AL25"/>
  </sortState>
  <tableColumns count="6">
    <tableColumn id="1" xr3:uid="{973D7FFB-D248-4199-9B2E-B3C6CC09D382}" name="Crop" dataDxfId="223"/>
    <tableColumn id="2" xr3:uid="{7F2A3986-EC86-4CF9-BD10-791170BA6682}" name="P Offtake" dataDxfId="222"/>
    <tableColumn id="3" xr3:uid="{D6129C35-9DC6-42E5-AE3F-EA3A083168E6}" name="K Offtake" dataDxfId="221"/>
    <tableColumn id="4" xr3:uid="{C1CC42B5-564A-4DE7-B817-B7D686FE9A11}" name="Order" dataDxfId="220"/>
    <tableColumn id="5" xr3:uid="{620F3ABD-564C-411A-8DEA-CE1A34F9FC36}" name="Lime pH requirement" dataDxfId="219"/>
    <tableColumn id="6" xr3:uid="{76C9BC4F-4FF3-4AFB-8E7B-16DC0CC3E97C}" name="Column1" dataDxfId="218"/>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217" dataDxfId="215" headerRowBorderDxfId="216" tableBorderDxfId="214" totalsRowBorderDxfId="213">
  <autoFilter ref="AI1:AN26" xr:uid="{F8B5EC87-3095-445A-A980-2CFAA0A7B9A2}"/>
  <sortState xmlns:xlrd2="http://schemas.microsoft.com/office/spreadsheetml/2017/richdata2" ref="AI2:AL25">
    <sortCondition ref="AL1:AL25"/>
  </sortState>
  <tableColumns count="6">
    <tableColumn id="1" xr3:uid="{D13A12FC-EAE6-4280-A219-C2622262E5F4}" name="Crop" dataDxfId="212"/>
    <tableColumn id="2" xr3:uid="{FD06C4A3-4B75-490D-88CF-232C7DC3EFC6}" name="P Offtake" dataDxfId="211"/>
    <tableColumn id="3" xr3:uid="{B043BEFF-10D4-4840-989B-BB13A502ECDF}" name="K Offtake" dataDxfId="210"/>
    <tableColumn id="4" xr3:uid="{48481FDC-5D20-466C-B554-D45886EA366A}" name="Order" dataDxfId="209"/>
    <tableColumn id="5" xr3:uid="{9E0852D2-9D0D-44AB-98B7-FBA51F331ACF}" name="Lime pH requirement" dataDxfId="208"/>
    <tableColumn id="6" xr3:uid="{29F9C4A5-6854-4F37-8BD1-0DD9B6024A55}" name="Column1" dataDxfId="20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206" dataDxfId="204" headerRowBorderDxfId="205" tableBorderDxfId="203" totalsRowBorderDxfId="202">
  <autoFilter ref="AI1:AN26" xr:uid="{F8B5EC87-3095-445A-A980-2CFAA0A7B9A2}"/>
  <sortState xmlns:xlrd2="http://schemas.microsoft.com/office/spreadsheetml/2017/richdata2" ref="AI2:AL25">
    <sortCondition ref="AL1:AL25"/>
  </sortState>
  <tableColumns count="6">
    <tableColumn id="1" xr3:uid="{1B554ED3-7AAF-4192-827C-B071945474B8}" name="Crop" dataDxfId="201"/>
    <tableColumn id="2" xr3:uid="{35F435E0-8D8E-44D1-84BD-C2FF51C3F944}" name="P Offtake" dataDxfId="200"/>
    <tableColumn id="3" xr3:uid="{38465C9D-AA8F-443A-80F5-96D1F6258317}" name="K Offtake" dataDxfId="199"/>
    <tableColumn id="4" xr3:uid="{E0C0E6AF-5628-4BC3-9625-81A87B93D279}" name="Order" dataDxfId="198"/>
    <tableColumn id="5" xr3:uid="{ACDE1D9A-7F94-4404-BDDC-1235C32C758F}" name="Lime pH requirement" dataDxfId="197"/>
    <tableColumn id="6" xr3:uid="{B093C9DF-C4CF-4906-9658-89F446EB9C12}" name="Column1" dataDxfId="196"/>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A32" sqref="A32:XFD32"/>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14" t="s">
        <v>41</v>
      </c>
      <c r="B1" s="114"/>
      <c r="C1" s="108" t="s">
        <v>160</v>
      </c>
      <c r="D1" s="109"/>
      <c r="E1" s="83" t="s">
        <v>45</v>
      </c>
      <c r="F1" s="86">
        <v>45.6</v>
      </c>
      <c r="G1" s="110" t="s">
        <v>43</v>
      </c>
      <c r="H1" s="111"/>
      <c r="I1" s="86">
        <v>6.5</v>
      </c>
      <c r="J1" s="114" t="s">
        <v>153</v>
      </c>
      <c r="K1" s="114"/>
      <c r="L1" s="86">
        <v>56</v>
      </c>
      <c r="AB1" s="14"/>
      <c r="AC1" s="14"/>
      <c r="AD1" s="23" t="s">
        <v>126</v>
      </c>
      <c r="AE1" s="14"/>
      <c r="AF1" s="14"/>
      <c r="AG1" s="14"/>
      <c r="AH1" s="14"/>
      <c r="AI1" s="33" t="s">
        <v>79</v>
      </c>
      <c r="AJ1" s="34" t="s">
        <v>94</v>
      </c>
      <c r="AK1" s="35" t="s">
        <v>95</v>
      </c>
      <c r="AL1" s="36" t="s">
        <v>125</v>
      </c>
      <c r="AM1" s="36" t="s">
        <v>131</v>
      </c>
      <c r="AN1" s="36" t="s">
        <v>111</v>
      </c>
    </row>
    <row r="2" spans="1:40" ht="13" x14ac:dyDescent="0.3">
      <c r="A2" s="114" t="s">
        <v>87</v>
      </c>
      <c r="B2" s="114"/>
      <c r="C2" s="106" t="s">
        <v>161</v>
      </c>
      <c r="D2" s="107"/>
      <c r="E2" s="83" t="s">
        <v>109</v>
      </c>
      <c r="F2" s="86" t="s">
        <v>165</v>
      </c>
      <c r="G2" s="112" t="s">
        <v>110</v>
      </c>
      <c r="H2" s="113"/>
      <c r="I2" s="86"/>
      <c r="J2" s="114" t="s">
        <v>158</v>
      </c>
      <c r="K2" s="114"/>
      <c r="L2" s="86">
        <v>0.879</v>
      </c>
      <c r="AB2" s="23" t="s">
        <v>56</v>
      </c>
      <c r="AC2" s="14"/>
      <c r="AD2" s="23" t="s">
        <v>70</v>
      </c>
      <c r="AE2" s="14"/>
      <c r="AF2" s="14"/>
      <c r="AG2" s="37" t="s">
        <v>76</v>
      </c>
      <c r="AH2" s="14"/>
      <c r="AI2" s="38" t="s">
        <v>126</v>
      </c>
      <c r="AJ2" s="39">
        <v>0</v>
      </c>
      <c r="AK2" s="40">
        <v>0</v>
      </c>
      <c r="AL2" s="7">
        <v>0</v>
      </c>
      <c r="AM2" s="9">
        <v>0</v>
      </c>
      <c r="AN2" s="9">
        <v>0</v>
      </c>
    </row>
    <row r="3" spans="1:40" ht="13" x14ac:dyDescent="0.25">
      <c r="A3" s="110" t="s">
        <v>42</v>
      </c>
      <c r="B3" s="111"/>
      <c r="C3" s="106" t="s">
        <v>162</v>
      </c>
      <c r="D3" s="107"/>
      <c r="E3" s="83" t="s">
        <v>108</v>
      </c>
      <c r="F3" s="24" t="s">
        <v>104</v>
      </c>
      <c r="G3" s="114" t="s">
        <v>159</v>
      </c>
      <c r="H3" s="114"/>
      <c r="I3" s="86"/>
      <c r="J3" s="110" t="s">
        <v>154</v>
      </c>
      <c r="K3" s="111"/>
      <c r="L3" s="86">
        <f>(L1/(L2*10000))*100</f>
        <v>0.63708759954493743</v>
      </c>
      <c r="AB3" s="23" t="s">
        <v>57</v>
      </c>
      <c r="AC3" s="14"/>
      <c r="AD3" s="23" t="s">
        <v>71</v>
      </c>
      <c r="AE3" s="14"/>
      <c r="AF3" s="14"/>
      <c r="AG3" s="37" t="s">
        <v>77</v>
      </c>
      <c r="AH3" s="14"/>
      <c r="AI3" s="41" t="s">
        <v>113</v>
      </c>
      <c r="AJ3" s="42">
        <v>1.7</v>
      </c>
      <c r="AK3" s="43">
        <v>6</v>
      </c>
      <c r="AL3" s="44">
        <v>1</v>
      </c>
      <c r="AM3" s="9">
        <v>6.2</v>
      </c>
      <c r="AN3" s="9" t="s">
        <v>112</v>
      </c>
    </row>
    <row r="4" spans="1:40" ht="13" x14ac:dyDescent="0.25">
      <c r="A4" s="114" t="s">
        <v>0</v>
      </c>
      <c r="B4" s="114"/>
      <c r="C4" s="108" t="s">
        <v>163</v>
      </c>
      <c r="D4" s="109"/>
      <c r="E4" s="84" t="s">
        <v>1</v>
      </c>
      <c r="F4" s="85" t="s">
        <v>176</v>
      </c>
      <c r="G4" s="114"/>
      <c r="H4" s="114"/>
      <c r="I4" s="86"/>
      <c r="J4" s="110"/>
      <c r="K4" s="111"/>
      <c r="L4" s="86"/>
      <c r="AB4" s="23" t="s">
        <v>52</v>
      </c>
      <c r="AC4" s="14"/>
      <c r="AD4" s="45" t="s">
        <v>72</v>
      </c>
      <c r="AE4" s="14"/>
      <c r="AF4" s="14"/>
      <c r="AG4" s="37" t="s">
        <v>78</v>
      </c>
      <c r="AH4" s="14"/>
      <c r="AI4" s="46" t="s">
        <v>124</v>
      </c>
      <c r="AJ4" s="47">
        <v>7</v>
      </c>
      <c r="AK4" s="48">
        <v>10.5</v>
      </c>
      <c r="AL4" s="9">
        <v>2</v>
      </c>
      <c r="AM4" s="9">
        <v>6.7</v>
      </c>
      <c r="AN4" s="9" t="s">
        <v>135</v>
      </c>
    </row>
    <row r="5" spans="1:40" ht="13" x14ac:dyDescent="0.25">
      <c r="A5" s="114" t="s">
        <v>47</v>
      </c>
      <c r="B5" s="114"/>
      <c r="C5" s="115" t="s">
        <v>164</v>
      </c>
      <c r="D5" s="115"/>
      <c r="E5" s="84"/>
      <c r="F5" s="85"/>
      <c r="G5" s="114"/>
      <c r="H5" s="114"/>
      <c r="I5" s="86"/>
      <c r="J5" s="110"/>
      <c r="K5" s="111"/>
      <c r="L5" s="86"/>
      <c r="AB5" s="23" t="s">
        <v>53</v>
      </c>
      <c r="AC5" s="14"/>
      <c r="AD5" s="45" t="s">
        <v>73</v>
      </c>
      <c r="AE5" s="14"/>
      <c r="AF5" s="14"/>
      <c r="AG5" s="37" t="s">
        <v>104</v>
      </c>
      <c r="AH5" s="14"/>
      <c r="AI5" s="46" t="s">
        <v>123</v>
      </c>
      <c r="AJ5" s="47">
        <v>6.5</v>
      </c>
      <c r="AK5" s="48">
        <v>5.5</v>
      </c>
      <c r="AL5" s="9">
        <v>3</v>
      </c>
      <c r="AM5" s="9">
        <v>6.7</v>
      </c>
      <c r="AN5" s="9" t="s">
        <v>135</v>
      </c>
    </row>
    <row r="6" spans="1:40"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0"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row>
    <row r="8" spans="1:40" ht="13" x14ac:dyDescent="0.25">
      <c r="A8" s="114" t="s">
        <v>2</v>
      </c>
      <c r="B8" s="114"/>
      <c r="C8" s="12" t="s">
        <v>166</v>
      </c>
      <c r="D8" s="12" t="s">
        <v>167</v>
      </c>
      <c r="E8" s="12" t="s">
        <v>168</v>
      </c>
      <c r="F8" s="12" t="s">
        <v>169</v>
      </c>
      <c r="G8" s="12" t="s">
        <v>170</v>
      </c>
      <c r="H8" s="12" t="s">
        <v>171</v>
      </c>
      <c r="I8" s="12" t="s">
        <v>172</v>
      </c>
      <c r="J8" s="12" t="s">
        <v>173</v>
      </c>
      <c r="K8" s="12"/>
      <c r="L8" s="12"/>
      <c r="M8" s="12"/>
      <c r="N8" s="12"/>
      <c r="O8" s="12"/>
      <c r="P8" s="12"/>
      <c r="Q8" s="12"/>
      <c r="R8" s="12"/>
      <c r="S8" s="12"/>
      <c r="T8" s="12"/>
      <c r="U8" s="12"/>
      <c r="V8" s="12"/>
      <c r="AB8" s="53"/>
      <c r="AC8" s="53"/>
      <c r="AD8" s="14"/>
      <c r="AE8" s="14" t="s">
        <v>139</v>
      </c>
      <c r="AF8" s="14"/>
      <c r="AG8" s="14"/>
      <c r="AH8" s="14"/>
      <c r="AI8" s="46" t="s">
        <v>105</v>
      </c>
      <c r="AJ8" s="54">
        <v>1.4</v>
      </c>
      <c r="AK8" s="48">
        <v>4.4000000000000004</v>
      </c>
      <c r="AL8" s="9">
        <v>6</v>
      </c>
      <c r="AM8" s="9">
        <v>6.7</v>
      </c>
      <c r="AN8" s="9" t="s">
        <v>135</v>
      </c>
    </row>
    <row r="9" spans="1:40" ht="13" x14ac:dyDescent="0.25">
      <c r="A9" s="114" t="s">
        <v>3</v>
      </c>
      <c r="B9" s="114"/>
      <c r="C9" s="12">
        <v>1</v>
      </c>
      <c r="D9" s="12" t="s">
        <v>174</v>
      </c>
      <c r="E9" s="12">
        <v>1</v>
      </c>
      <c r="F9" s="12">
        <v>1</v>
      </c>
      <c r="G9" s="12">
        <v>1</v>
      </c>
      <c r="H9" s="12">
        <v>1</v>
      </c>
      <c r="I9" s="12" t="s">
        <v>174</v>
      </c>
      <c r="J9" s="12" t="s">
        <v>175</v>
      </c>
      <c r="K9" s="12"/>
      <c r="L9" s="12"/>
      <c r="M9" s="12"/>
      <c r="N9" s="12"/>
      <c r="O9" s="12"/>
      <c r="P9" s="12"/>
      <c r="Q9" s="12"/>
      <c r="R9" s="12"/>
      <c r="S9" s="12"/>
      <c r="T9" s="12"/>
      <c r="U9" s="12"/>
      <c r="V9" s="12"/>
      <c r="AB9" s="14"/>
      <c r="AC9" s="14"/>
      <c r="AD9" s="23" t="s">
        <v>137</v>
      </c>
      <c r="AE9" s="23">
        <v>4.5</v>
      </c>
      <c r="AF9" s="14"/>
      <c r="AG9" s="14"/>
      <c r="AH9" s="14"/>
      <c r="AI9" s="55" t="s">
        <v>103</v>
      </c>
      <c r="AJ9" s="56">
        <v>0.7</v>
      </c>
      <c r="AK9" s="57">
        <v>4</v>
      </c>
      <c r="AL9" s="22">
        <v>7</v>
      </c>
      <c r="AM9" s="9">
        <v>6.7</v>
      </c>
      <c r="AN9" s="9" t="s">
        <v>135</v>
      </c>
    </row>
    <row r="10" spans="1:40" ht="13" x14ac:dyDescent="0.25">
      <c r="A10" s="114" t="s">
        <v>4</v>
      </c>
      <c r="B10" s="114"/>
      <c r="C10" s="12">
        <v>5.7</v>
      </c>
      <c r="D10" s="12">
        <v>5.7</v>
      </c>
      <c r="E10" s="12">
        <v>5.7</v>
      </c>
      <c r="F10" s="12">
        <v>5.7</v>
      </c>
      <c r="G10" s="12">
        <v>5.9</v>
      </c>
      <c r="H10" s="12">
        <v>5.8</v>
      </c>
      <c r="I10" s="12">
        <v>6.3</v>
      </c>
      <c r="J10" s="12">
        <v>5.8</v>
      </c>
      <c r="K10" s="12"/>
      <c r="L10" s="12"/>
      <c r="M10" s="12"/>
      <c r="N10" s="12"/>
      <c r="O10" s="12"/>
      <c r="P10" s="12"/>
      <c r="Q10" s="12"/>
      <c r="R10" s="12"/>
      <c r="S10" s="12"/>
      <c r="T10" s="12"/>
      <c r="U10" s="12"/>
      <c r="V10" s="12"/>
      <c r="AB10" s="14"/>
      <c r="AC10" s="14"/>
      <c r="AD10" s="23" t="s">
        <v>140</v>
      </c>
      <c r="AE10" s="23">
        <v>5</v>
      </c>
      <c r="AF10" s="14"/>
      <c r="AG10" s="14"/>
      <c r="AH10" s="14"/>
      <c r="AI10" s="46" t="s">
        <v>97</v>
      </c>
      <c r="AJ10" s="47">
        <v>9</v>
      </c>
      <c r="AK10" s="48">
        <v>16.5</v>
      </c>
      <c r="AL10" s="9">
        <v>8</v>
      </c>
      <c r="AM10" s="9">
        <v>6.7</v>
      </c>
      <c r="AN10" s="9" t="s">
        <v>135</v>
      </c>
    </row>
    <row r="11" spans="1:40" ht="13" x14ac:dyDescent="0.25">
      <c r="A11" s="114" t="s">
        <v>5</v>
      </c>
      <c r="B11" s="114"/>
      <c r="C11" s="12">
        <v>3</v>
      </c>
      <c r="D11" s="12">
        <v>3</v>
      </c>
      <c r="E11" s="12">
        <v>3</v>
      </c>
      <c r="F11" s="12">
        <v>3</v>
      </c>
      <c r="G11" s="12">
        <v>2</v>
      </c>
      <c r="H11" s="12">
        <v>2</v>
      </c>
      <c r="I11" s="12">
        <v>3</v>
      </c>
      <c r="J11" s="12">
        <v>3</v>
      </c>
      <c r="K11" s="12"/>
      <c r="L11" s="12"/>
      <c r="M11" s="12"/>
      <c r="N11" s="12"/>
      <c r="O11" s="12"/>
      <c r="P11" s="12"/>
      <c r="Q11" s="12"/>
      <c r="R11" s="12"/>
      <c r="S11" s="12"/>
      <c r="T11" s="12"/>
      <c r="U11" s="12"/>
      <c r="V11" s="12"/>
      <c r="AB11" s="14"/>
      <c r="AC11" s="14"/>
      <c r="AD11" s="45" t="s">
        <v>141</v>
      </c>
      <c r="AE11" s="23">
        <v>6</v>
      </c>
      <c r="AF11" s="14"/>
      <c r="AG11" s="14"/>
      <c r="AH11" s="14"/>
      <c r="AI11" s="46" t="s">
        <v>122</v>
      </c>
      <c r="AJ11" s="47">
        <v>15</v>
      </c>
      <c r="AK11" s="48">
        <v>17.5</v>
      </c>
      <c r="AL11" s="9">
        <v>9</v>
      </c>
      <c r="AM11" s="9">
        <v>7</v>
      </c>
      <c r="AN11" s="9" t="s">
        <v>135</v>
      </c>
    </row>
    <row r="12" spans="1:40" ht="13" x14ac:dyDescent="0.25">
      <c r="A12" s="114" t="s">
        <v>6</v>
      </c>
      <c r="B12" s="114"/>
      <c r="C12" s="12">
        <v>0</v>
      </c>
      <c r="D12" s="12">
        <v>1</v>
      </c>
      <c r="E12" s="12">
        <v>1</v>
      </c>
      <c r="F12" s="12">
        <v>3</v>
      </c>
      <c r="G12" s="12">
        <v>2</v>
      </c>
      <c r="H12" s="12">
        <v>3</v>
      </c>
      <c r="I12" s="12">
        <v>2</v>
      </c>
      <c r="J12" s="12">
        <v>2</v>
      </c>
      <c r="K12" s="12"/>
      <c r="L12" s="12"/>
      <c r="M12" s="12"/>
      <c r="N12" s="12"/>
      <c r="O12" s="12"/>
      <c r="P12" s="12"/>
      <c r="Q12" s="12"/>
      <c r="R12" s="12"/>
      <c r="S12" s="12"/>
      <c r="T12" s="12"/>
      <c r="U12" s="12"/>
      <c r="V12" s="12"/>
      <c r="AB12" s="14"/>
      <c r="AC12" s="14"/>
      <c r="AD12" s="45" t="s">
        <v>142</v>
      </c>
      <c r="AE12" s="23">
        <v>7.5</v>
      </c>
      <c r="AF12" s="14"/>
      <c r="AG12" s="14"/>
      <c r="AH12" s="14"/>
      <c r="AI12" s="46" t="s">
        <v>121</v>
      </c>
      <c r="AJ12" s="47">
        <v>14</v>
      </c>
      <c r="AK12" s="48">
        <v>11</v>
      </c>
      <c r="AL12" s="9">
        <v>10</v>
      </c>
      <c r="AM12" s="9">
        <v>7</v>
      </c>
      <c r="AN12" s="9" t="s">
        <v>135</v>
      </c>
    </row>
    <row r="13" spans="1:40" ht="13" x14ac:dyDescent="0.25">
      <c r="A13" s="114" t="s">
        <v>7</v>
      </c>
      <c r="B13" s="114"/>
      <c r="C13" s="12">
        <v>2</v>
      </c>
      <c r="D13" s="12">
        <v>2</v>
      </c>
      <c r="E13" s="12">
        <v>2</v>
      </c>
      <c r="F13" s="12">
        <v>2</v>
      </c>
      <c r="G13" s="12">
        <v>3</v>
      </c>
      <c r="H13" s="12">
        <v>2</v>
      </c>
      <c r="I13" s="12">
        <v>2</v>
      </c>
      <c r="J13" s="12">
        <v>2</v>
      </c>
      <c r="K13" s="12"/>
      <c r="L13" s="12"/>
      <c r="M13" s="12"/>
      <c r="N13" s="12"/>
      <c r="O13" s="12"/>
      <c r="P13" s="12"/>
      <c r="Q13" s="12"/>
      <c r="R13" s="12"/>
      <c r="S13" s="12"/>
      <c r="T13" s="12"/>
      <c r="U13" s="12"/>
      <c r="V13" s="12"/>
      <c r="AB13" s="14"/>
      <c r="AC13" s="14"/>
      <c r="AD13" s="45" t="s">
        <v>143</v>
      </c>
      <c r="AE13" s="23">
        <v>12</v>
      </c>
      <c r="AF13" s="14"/>
      <c r="AG13" s="14"/>
      <c r="AH13" s="14"/>
      <c r="AI13" s="46" t="s">
        <v>120</v>
      </c>
      <c r="AJ13" s="47">
        <v>1.9</v>
      </c>
      <c r="AK13" s="48">
        <v>7.5</v>
      </c>
      <c r="AL13" s="9">
        <v>11</v>
      </c>
      <c r="AM13" s="9">
        <v>6.7</v>
      </c>
      <c r="AN13" s="9" t="s">
        <v>135</v>
      </c>
    </row>
    <row r="14" spans="1:40" ht="13" x14ac:dyDescent="0.25">
      <c r="A14" s="123" t="s">
        <v>8</v>
      </c>
      <c r="B14" s="123"/>
      <c r="C14" s="89" t="s">
        <v>96</v>
      </c>
      <c r="D14" s="89" t="s">
        <v>113</v>
      </c>
      <c r="E14" s="89" t="s">
        <v>105</v>
      </c>
      <c r="F14" s="89" t="s">
        <v>96</v>
      </c>
      <c r="G14" s="89" t="s">
        <v>105</v>
      </c>
      <c r="H14" s="89" t="s">
        <v>105</v>
      </c>
      <c r="I14" s="89" t="s">
        <v>113</v>
      </c>
      <c r="J14" s="89" t="s">
        <v>113</v>
      </c>
      <c r="K14" s="89"/>
      <c r="L14" s="89"/>
      <c r="M14" s="89"/>
      <c r="N14" s="89"/>
      <c r="O14" s="89"/>
      <c r="P14" s="89"/>
      <c r="Q14" s="89"/>
      <c r="R14" s="89"/>
      <c r="S14" s="89"/>
      <c r="T14" s="89"/>
      <c r="U14" s="89"/>
      <c r="V14" s="89"/>
      <c r="AD14" s="23" t="s">
        <v>138</v>
      </c>
      <c r="AE14" s="23">
        <v>6</v>
      </c>
      <c r="AI14" s="46" t="s">
        <v>119</v>
      </c>
      <c r="AJ14" s="47">
        <v>0.8</v>
      </c>
      <c r="AK14" s="48">
        <v>1.7</v>
      </c>
      <c r="AL14" s="9">
        <v>12</v>
      </c>
      <c r="AM14" s="9">
        <v>6.7</v>
      </c>
      <c r="AN14" s="9" t="s">
        <v>135</v>
      </c>
    </row>
    <row r="15" spans="1:40" ht="13" x14ac:dyDescent="0.25">
      <c r="A15" s="122" t="s">
        <v>9</v>
      </c>
      <c r="B15" s="122"/>
      <c r="C15" s="12">
        <v>7.5</v>
      </c>
      <c r="D15" s="12">
        <v>47</v>
      </c>
      <c r="E15" s="12">
        <v>45</v>
      </c>
      <c r="F15" s="12">
        <v>7.5</v>
      </c>
      <c r="G15" s="12">
        <v>45</v>
      </c>
      <c r="H15" s="12">
        <v>45</v>
      </c>
      <c r="I15" s="12">
        <v>47</v>
      </c>
      <c r="J15" s="12">
        <v>47</v>
      </c>
      <c r="K15" s="12"/>
      <c r="L15" s="12"/>
      <c r="M15" s="12"/>
      <c r="N15" s="12"/>
      <c r="O15" s="12"/>
      <c r="P15" s="12"/>
      <c r="Q15" s="12"/>
      <c r="R15" s="12"/>
      <c r="S15" s="12"/>
      <c r="T15" s="12"/>
      <c r="U15" s="12"/>
      <c r="V15" s="12"/>
      <c r="AD15" s="23" t="s">
        <v>144</v>
      </c>
      <c r="AE15" s="23">
        <v>7</v>
      </c>
      <c r="AI15" s="46" t="s">
        <v>101</v>
      </c>
      <c r="AJ15" s="54">
        <v>1.8</v>
      </c>
      <c r="AK15" s="48">
        <v>5.4</v>
      </c>
      <c r="AL15" s="9">
        <v>13</v>
      </c>
      <c r="AM15" s="9">
        <v>6.7</v>
      </c>
      <c r="AN15" s="9" t="s">
        <v>135</v>
      </c>
    </row>
    <row r="16" spans="1:40" ht="13.5" thickBot="1" x14ac:dyDescent="0.3">
      <c r="A16" s="124" t="s">
        <v>44</v>
      </c>
      <c r="B16" s="124"/>
      <c r="C16" s="90" t="s">
        <v>72</v>
      </c>
      <c r="D16" s="90" t="s">
        <v>72</v>
      </c>
      <c r="E16" s="90" t="s">
        <v>72</v>
      </c>
      <c r="F16" s="90" t="s">
        <v>72</v>
      </c>
      <c r="G16" s="90" t="s">
        <v>72</v>
      </c>
      <c r="H16" s="90" t="s">
        <v>72</v>
      </c>
      <c r="I16" s="90" t="s">
        <v>72</v>
      </c>
      <c r="J16" s="90" t="s">
        <v>72</v>
      </c>
      <c r="K16" s="90"/>
      <c r="L16" s="90"/>
      <c r="M16" s="90"/>
      <c r="N16" s="90"/>
      <c r="O16" s="90"/>
      <c r="P16" s="90"/>
      <c r="Q16" s="90"/>
      <c r="R16" s="90"/>
      <c r="S16" s="90"/>
      <c r="T16" s="90"/>
      <c r="U16" s="90"/>
      <c r="V16" s="90"/>
      <c r="AD16" s="45" t="s">
        <v>145</v>
      </c>
      <c r="AE16" s="23">
        <v>8</v>
      </c>
      <c r="AI16" s="46" t="s">
        <v>118</v>
      </c>
      <c r="AJ16" s="47">
        <v>8</v>
      </c>
      <c r="AK16" s="48">
        <v>5.5</v>
      </c>
      <c r="AL16" s="7">
        <v>14</v>
      </c>
      <c r="AM16" s="9">
        <v>6.7</v>
      </c>
      <c r="AN16" s="9" t="s">
        <v>135</v>
      </c>
    </row>
    <row r="17" spans="1:40" ht="13" x14ac:dyDescent="0.25">
      <c r="A17" s="120" t="s">
        <v>69</v>
      </c>
      <c r="B17" s="121"/>
      <c r="C17" s="21">
        <f>(VLOOKUP(C$14,$AI2:$AK26,2,FALSE))*C$15</f>
        <v>63.75</v>
      </c>
      <c r="D17" s="21">
        <f t="shared" ref="D17:V17" si="0">(VLOOKUP(D$14,$AI2:$AK26,2,FALSE))*D$15</f>
        <v>79.899999999999991</v>
      </c>
      <c r="E17" s="21">
        <f t="shared" si="0"/>
        <v>62.999999999999993</v>
      </c>
      <c r="F17" s="21">
        <f t="shared" si="0"/>
        <v>63.75</v>
      </c>
      <c r="G17" s="21">
        <f t="shared" si="0"/>
        <v>62.999999999999993</v>
      </c>
      <c r="H17" s="21">
        <f t="shared" si="0"/>
        <v>62.999999999999993</v>
      </c>
      <c r="I17" s="21">
        <f t="shared" si="0"/>
        <v>79.899999999999991</v>
      </c>
      <c r="J17" s="21">
        <f t="shared" si="0"/>
        <v>79.899999999999991</v>
      </c>
      <c r="K17" s="21" t="e">
        <f t="shared" si="0"/>
        <v>#N/A</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0</v>
      </c>
      <c r="D18" s="13">
        <f>$D32</f>
        <v>79.506864000000022</v>
      </c>
      <c r="E18" s="13">
        <f>$D33</f>
        <v>61.83867200000001</v>
      </c>
      <c r="F18" s="13">
        <f>$D34</f>
        <v>0</v>
      </c>
      <c r="G18" s="13">
        <f>$D35</f>
        <v>61.83867200000001</v>
      </c>
      <c r="H18" s="13">
        <f>$D36</f>
        <v>61.83867200000001</v>
      </c>
      <c r="I18" s="13">
        <f>$D37</f>
        <v>79.506864000000022</v>
      </c>
      <c r="J18" s="13">
        <f>$D38</f>
        <v>79.506864000000022</v>
      </c>
      <c r="K18" s="13">
        <f>$D39</f>
        <v>0</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-63.75</v>
      </c>
      <c r="D19" s="13">
        <f t="shared" ref="D19:V19" si="1">D18-D17</f>
        <v>-0.39313599999996995</v>
      </c>
      <c r="E19" s="13">
        <f t="shared" si="1"/>
        <v>-1.1613279999999833</v>
      </c>
      <c r="F19" s="13">
        <f t="shared" si="1"/>
        <v>-63.75</v>
      </c>
      <c r="G19" s="13">
        <f t="shared" si="1"/>
        <v>-1.1613279999999833</v>
      </c>
      <c r="H19" s="13">
        <f t="shared" si="1"/>
        <v>-1.1613279999999833</v>
      </c>
      <c r="I19" s="13">
        <f t="shared" si="1"/>
        <v>-0.39313599999996995</v>
      </c>
      <c r="J19" s="13">
        <f t="shared" si="1"/>
        <v>-0.39313599999996995</v>
      </c>
      <c r="K19" s="13" t="e">
        <f t="shared" si="1"/>
        <v>#N/A</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78.75</v>
      </c>
      <c r="D21" s="21">
        <f t="shared" ref="D21:V21" si="2">(VLOOKUP(D$14,$AI2:$AK26,3,FALSE))*D$15</f>
        <v>282</v>
      </c>
      <c r="E21" s="21">
        <f t="shared" si="2"/>
        <v>198.00000000000003</v>
      </c>
      <c r="F21" s="21">
        <f t="shared" si="2"/>
        <v>78.75</v>
      </c>
      <c r="G21" s="21">
        <f t="shared" si="2"/>
        <v>198.00000000000003</v>
      </c>
      <c r="H21" s="21">
        <f t="shared" si="2"/>
        <v>198.00000000000003</v>
      </c>
      <c r="I21" s="21">
        <f t="shared" si="2"/>
        <v>282</v>
      </c>
      <c r="J21" s="21">
        <f t="shared" si="2"/>
        <v>282</v>
      </c>
      <c r="K21" s="21" t="e">
        <f t="shared" si="2"/>
        <v>#N/A</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0</v>
      </c>
      <c r="D22" s="13">
        <f>$E32</f>
        <v>2.9664870750000003</v>
      </c>
      <c r="E22" s="13">
        <f>$E33</f>
        <v>2.3072677250000004</v>
      </c>
      <c r="F22" s="13">
        <f>$E34</f>
        <v>0</v>
      </c>
      <c r="G22" s="13">
        <f>$E35</f>
        <v>2.3072677250000004</v>
      </c>
      <c r="H22" s="13">
        <f>$E36</f>
        <v>2.3072677250000004</v>
      </c>
      <c r="I22" s="13">
        <f>$E37</f>
        <v>2.9664870750000003</v>
      </c>
      <c r="J22" s="13">
        <f>$E38</f>
        <v>2.9664870750000003</v>
      </c>
      <c r="K22" s="13">
        <f>$E39</f>
        <v>0</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-78.75</v>
      </c>
      <c r="D23" s="13">
        <f t="shared" ref="D23:V23" si="3">D22-D21</f>
        <v>-279.03351292500003</v>
      </c>
      <c r="E23" s="13">
        <f t="shared" si="3"/>
        <v>-195.69273227500003</v>
      </c>
      <c r="F23" s="13">
        <f t="shared" si="3"/>
        <v>-78.75</v>
      </c>
      <c r="G23" s="13">
        <f t="shared" si="3"/>
        <v>-195.69273227500003</v>
      </c>
      <c r="H23" s="13">
        <f t="shared" si="3"/>
        <v>-195.69273227500003</v>
      </c>
      <c r="I23" s="13">
        <f t="shared" si="3"/>
        <v>-279.03351292500003</v>
      </c>
      <c r="J23" s="13">
        <f t="shared" si="3"/>
        <v>-279.03351292500003</v>
      </c>
      <c r="K23" s="13" t="e">
        <f t="shared" si="3"/>
        <v>#N/A</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e">
        <f t="shared" si="4"/>
        <v>#N/A</v>
      </c>
      <c r="L24" s="19" t="e">
        <f t="shared" si="4"/>
        <v>#N/A</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57</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35">
      <c r="A28" s="97"/>
      <c r="B28" s="17">
        <v>24.1</v>
      </c>
      <c r="C28" s="12">
        <v>0.879</v>
      </c>
      <c r="D28" s="12">
        <v>0.32</v>
      </c>
      <c r="E28" s="12">
        <v>2.2700000000000001E-2</v>
      </c>
      <c r="F28" s="12">
        <v>696</v>
      </c>
      <c r="G28" s="12">
        <v>26.5</v>
      </c>
      <c r="H28" s="12">
        <v>153</v>
      </c>
      <c r="I28" s="12">
        <v>26.3</v>
      </c>
      <c r="J28" s="12">
        <v>0.11</v>
      </c>
      <c r="K28" s="16">
        <v>0.42</v>
      </c>
      <c r="L28" s="12">
        <v>22</v>
      </c>
      <c r="M28" s="12">
        <v>9.2899999999999991</v>
      </c>
      <c r="N28" s="12">
        <v>3150</v>
      </c>
      <c r="O28" s="12">
        <v>246000</v>
      </c>
      <c r="P28" s="12"/>
      <c r="Q28" s="12">
        <v>2730</v>
      </c>
      <c r="R28" s="12"/>
      <c r="S28" s="12">
        <v>24.1</v>
      </c>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T16</v>
      </c>
      <c r="B31" s="12">
        <v>0</v>
      </c>
      <c r="C31" s="68">
        <f>IF(C$27="%w/w SAR",((C$28*10)*$B31),IF(C$27="%w/w DM",(((C$28*10)*($B$28/100))*$B31),IF(C$27="kg/t SAR",(C$28*$B31),IF(C$27="kg/t DM",((C$28*($B$28/100))*$B31),IF(C$27="mg/kg SAR",((C$28*0.001)*$B31),IF(C$27="mg/kg DM",(((C$28*0.001)*($B$28/100))*$B31),0))))))</f>
        <v>0</v>
      </c>
      <c r="D31" s="68">
        <f>(IF(D$27="%w/w SAR",((D$28*10)*$B31),IF(D$27="%w/w DM",(((D$28*10)*($B$28/100))*$B31),IF(D$27="kg/t SAR",(D$28*$B31),IF(D$27="kg/t DM",((D$28*($B$28/100))*$B31),IF(D$27="mg/kg SAR",((D$28*0.001)*$B31),IF(D$27="mg/kg DM",(((D$28*0.001)*($B$28/100))*$B31),"0")))))))*2.291</f>
        <v>0</v>
      </c>
      <c r="E31" s="68">
        <f>(IF(E$27="%w/w SAR",((E$28*10)*$B31),IF(E$27="%w/w DM",(((E$28*10)*($B$28/100))*$B31),IF(E$27="kg/t SAR",(E$28*$B31),IF(E$27="kg/t DM",((E$28*($B$28/100))*$B31),IF(E$27="mg/kg SAR",((E$28*0.001)*$B31),IF(E$27="mg/kg DM",(((E$28*0.001)*($B$28/100))*$B31),"0")))))))*1.205</f>
        <v>0</v>
      </c>
      <c r="F31" s="68">
        <f>(IF(F$27="%w/w SAR",((F$28*10)*$B31),IF(F$27="%w/w DM",(((F$28*10)*($B$28/100))*$B31),IF(F$27="kg/t SAR",(F$28*$B31),IF(F$27="kg/t DM",((F$28*($B$28/100))*$B31),IF(F$27="mg/kg SAR",((F$28*0.001)*$B31),IF(F$27="mg/kg DM",(((F$28*0.001)*($B$28/100))*$B31),"0")))))))*1.658</f>
        <v>0</v>
      </c>
      <c r="G31" s="68">
        <f t="shared" ref="G31:P31" si="5">IF(G$27="%w/w SAR",((G$28*10)*$B31),IF(G$27="%w/w DM",(((G$28*10)*($B$28/100))*$B31),IF(G$27="kg/t SAR",(G$28*$B31),IF(G$27="kg/t DM",((G$28*($B$28/100))*$B31),IF(G$27="mg/kg SAR",((G$28*0.001)*$B31),IF(G$27="mg/kg DM",(((G$28*0.001)*($B$28/100))*$B31),0))))))</f>
        <v>0</v>
      </c>
      <c r="H31" s="68">
        <f t="shared" si="5"/>
        <v>0</v>
      </c>
      <c r="I31" s="68">
        <f t="shared" si="5"/>
        <v>0</v>
      </c>
      <c r="J31" s="68">
        <f t="shared" si="5"/>
        <v>0</v>
      </c>
      <c r="K31" s="68">
        <f t="shared" si="5"/>
        <v>0</v>
      </c>
      <c r="L31" s="68">
        <f t="shared" si="5"/>
        <v>0</v>
      </c>
      <c r="M31" s="68">
        <f t="shared" si="5"/>
        <v>0</v>
      </c>
      <c r="N31" s="68">
        <f t="shared" si="5"/>
        <v>0</v>
      </c>
      <c r="O31" s="68">
        <f t="shared" si="5"/>
        <v>0</v>
      </c>
      <c r="P31" s="68">
        <f t="shared" si="5"/>
        <v>0</v>
      </c>
      <c r="Q31" s="68">
        <f>(IF(Q$27="%w/w SAR",((Q$28*10)*$B31),IF(Q$27="%w/w DM",(((Q$28*10)*($B$28/100))*$B31),IF(Q$27="kg/t SAR",(Q$28*$B31),IF(Q$27="kg/t DM",((Q$28*($B$28/100))*$B31),IF(Q$27="mg/kg SAR",((Q$28*0.001)*$B31),IF(Q$27="mg/kg DM",(((Q$28*0.001)*($B$28/100))*$B31),0)))))))*2.5</f>
        <v>0</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T17</v>
      </c>
      <c r="B32" s="12">
        <v>45</v>
      </c>
      <c r="C32" s="68">
        <f t="shared" ref="C32:C50" si="6">IF(C$27="%w/w SAR",((C$28*10)*$B32),IF(C$27="%w/w DM",(((C$28*10)*($B$28/100))*$B32),IF(C$27="kg/t SAR",(C$28*$B32),IF(C$27="kg/t DM",((C$28*($B$28/100))*$B32),IF(C$27="mg/kg SAR",((C$28*0.001)*$B32),IF(C$27="mg/kg DM",(((C$28*0.001)*($B$28/100))*$B32),0))))))</f>
        <v>95.327549999999988</v>
      </c>
      <c r="D32" s="68">
        <f t="shared" ref="D32:D50" si="7">(IF(D$27="%w/w SAR",((D$28*10)*$B32),IF(D$27="%w/w DM",(((D$28*10)*($B$28/100))*$B32),IF(D$27="kg/t SAR",(D$28*$B32),IF(D$27="kg/t DM",((D$28*($B$28/100))*$B32),IF(D$27="mg/kg SAR",((D$28*0.001)*$B32),IF(D$27="mg/kg DM",(((D$28*0.001)*($B$28/100))*$B32),"0")))))))*2.291</f>
        <v>79.506864000000022</v>
      </c>
      <c r="E32" s="68">
        <f t="shared" ref="E32:E50" si="8">(IF(E$27="%w/w SAR",((E$28*10)*$B32),IF(E$27="%w/w DM",(((E$28*10)*($B$28/100))*$B32),IF(E$27="kg/t SAR",(E$28*$B32),IF(E$27="kg/t DM",((E$28*($B$28/100))*$B32),IF(E$27="mg/kg SAR",((E$28*0.001)*$B32),IF(E$27="mg/kg DM",(((E$28*0.001)*($B$28/100))*$B32),"0")))))))*1.205</f>
        <v>2.9664870750000003</v>
      </c>
      <c r="F32" s="68">
        <f t="shared" ref="F32:F50" si="9">(IF(F$27="%w/w SAR",((F$28*10)*$B32),IF(F$27="%w/w DM",(((F$28*10)*($B$28/100))*$B32),IF(F$27="kg/t SAR",(F$28*$B32),IF(F$27="kg/t DM",((F$28*($B$28/100))*$B32),IF(F$27="mg/kg SAR",((F$28*0.001)*$B32),IF(F$27="mg/kg DM",(((F$28*0.001)*($B$28/100))*$B32),"0")))))))*1.658</f>
        <v>12.514782960000002</v>
      </c>
      <c r="G32" s="68">
        <f t="shared" ref="G32:P50" si="10">IF(G$27="%w/w SAR",((G$28*10)*$B32),IF(G$27="%w/w DM",(((G$28*10)*($B$28/100))*$B32),IF(G$27="kg/t SAR",(G$28*$B32),IF(G$27="kg/t DM",((G$28*($B$28/100))*$B32),IF(G$27="mg/kg SAR",((G$28*0.001)*$B32),IF(G$27="mg/kg DM",(((G$28*0.001)*($B$28/100))*$B32),0))))))</f>
        <v>0.28739250000000005</v>
      </c>
      <c r="H32" s="68">
        <f t="shared" si="10"/>
        <v>1.6592850000000001</v>
      </c>
      <c r="I32" s="68">
        <f t="shared" si="10"/>
        <v>0.28522350000000002</v>
      </c>
      <c r="J32" s="68">
        <f t="shared" si="10"/>
        <v>1.1929500000000001E-3</v>
      </c>
      <c r="K32" s="68">
        <f t="shared" si="10"/>
        <v>4.5549000000000006E-3</v>
      </c>
      <c r="L32" s="68">
        <f t="shared" si="10"/>
        <v>0.23859000000000002</v>
      </c>
      <c r="M32" s="68">
        <f t="shared" si="10"/>
        <v>0.10075004999999999</v>
      </c>
      <c r="N32" s="68">
        <f t="shared" si="10"/>
        <v>34.161749999999998</v>
      </c>
      <c r="O32" s="68">
        <f t="shared" si="10"/>
        <v>2667.87</v>
      </c>
      <c r="P32" s="68">
        <f t="shared" si="10"/>
        <v>0</v>
      </c>
      <c r="Q32" s="68">
        <f t="shared" ref="Q32:Q50" si="11">(IF(Q$27="%w/w SAR",((Q$28*10)*$B32),IF(Q$27="%w/w DM",(((Q$28*10)*($B$28/100))*$B32),IF(Q$27="kg/t SAR",(Q$28*$B32),IF(Q$27="kg/t DM",((Q$28*($B$28/100))*$B32),IF(Q$27="mg/kg SAR",((Q$28*0.001)*$B32),IF(Q$27="mg/kg DM",(((Q$28*0.001)*($B$28/100))*$B32),0)))))))*2.5</f>
        <v>74.017125000000007</v>
      </c>
      <c r="R32" s="68">
        <f t="shared" ref="R32:U50" si="12">IF(R$27="%w/w SAR",((R$28*10)*$B32),IF(R$27="%w/w DM",(((R$28*10)*($B$28/100))*$B32),IF(R$27="kg/t SAR",(R$28*$B32),IF(R$27="kg/t DM",((R$28*($B$28/100))*$B32),IF(R$27="mg/kg SAR",((R$28*0.001)*$B32),IF(R$27="mg/kg DM",(((R$28*0.001)*($B$28/100))*$B32),0))))))</f>
        <v>0</v>
      </c>
      <c r="S32" s="68">
        <f t="shared" si="12"/>
        <v>0.26136450000000006</v>
      </c>
      <c r="T32" s="68">
        <f t="shared" si="12"/>
        <v>0</v>
      </c>
      <c r="U32" s="68">
        <f t="shared" si="12"/>
        <v>0</v>
      </c>
    </row>
    <row r="33" spans="1:21" s="51" customFormat="1" ht="13" x14ac:dyDescent="0.35">
      <c r="A33" s="10" t="str">
        <f>E8</f>
        <v>T18</v>
      </c>
      <c r="B33" s="12">
        <v>35</v>
      </c>
      <c r="C33" s="68">
        <f t="shared" si="6"/>
        <v>74.143649999999994</v>
      </c>
      <c r="D33" s="68">
        <f t="shared" si="7"/>
        <v>61.83867200000001</v>
      </c>
      <c r="E33" s="68">
        <f t="shared" si="8"/>
        <v>2.3072677250000004</v>
      </c>
      <c r="F33" s="68">
        <f t="shared" si="9"/>
        <v>9.7337200800000012</v>
      </c>
      <c r="G33" s="68">
        <f t="shared" si="10"/>
        <v>0.22352750000000002</v>
      </c>
      <c r="H33" s="68">
        <f t="shared" si="10"/>
        <v>1.2905550000000001</v>
      </c>
      <c r="I33" s="68">
        <f t="shared" si="10"/>
        <v>0.22184050000000002</v>
      </c>
      <c r="J33" s="68">
        <f t="shared" si="10"/>
        <v>9.2785000000000003E-4</v>
      </c>
      <c r="K33" s="68">
        <f t="shared" si="10"/>
        <v>3.5427000000000002E-3</v>
      </c>
      <c r="L33" s="68">
        <f t="shared" si="10"/>
        <v>0.18557000000000001</v>
      </c>
      <c r="M33" s="68">
        <f t="shared" si="10"/>
        <v>7.8361149999999991E-2</v>
      </c>
      <c r="N33" s="68">
        <f t="shared" si="10"/>
        <v>26.570250000000001</v>
      </c>
      <c r="O33" s="68">
        <f t="shared" si="10"/>
        <v>2075.0100000000002</v>
      </c>
      <c r="P33" s="68">
        <f t="shared" si="10"/>
        <v>0</v>
      </c>
      <c r="Q33" s="68">
        <f t="shared" si="11"/>
        <v>57.568875000000006</v>
      </c>
      <c r="R33" s="68">
        <f t="shared" si="12"/>
        <v>0</v>
      </c>
      <c r="S33" s="68">
        <f t="shared" si="12"/>
        <v>0.20328350000000003</v>
      </c>
      <c r="T33" s="68">
        <f t="shared" si="12"/>
        <v>0</v>
      </c>
      <c r="U33" s="68">
        <f t="shared" si="12"/>
        <v>0</v>
      </c>
    </row>
    <row r="34" spans="1:21" s="51" customFormat="1" ht="13" x14ac:dyDescent="0.35">
      <c r="A34" s="10" t="str">
        <f>F8</f>
        <v>R4</v>
      </c>
      <c r="B34" s="12">
        <v>0</v>
      </c>
      <c r="C34" s="68">
        <f t="shared" si="6"/>
        <v>0</v>
      </c>
      <c r="D34" s="68">
        <f t="shared" si="7"/>
        <v>0</v>
      </c>
      <c r="E34" s="68">
        <f t="shared" si="8"/>
        <v>0</v>
      </c>
      <c r="F34" s="68">
        <f t="shared" si="9"/>
        <v>0</v>
      </c>
      <c r="G34" s="68">
        <f t="shared" si="10"/>
        <v>0</v>
      </c>
      <c r="H34" s="68">
        <f t="shared" si="10"/>
        <v>0</v>
      </c>
      <c r="I34" s="68">
        <f t="shared" si="10"/>
        <v>0</v>
      </c>
      <c r="J34" s="68">
        <f t="shared" si="10"/>
        <v>0</v>
      </c>
      <c r="K34" s="68">
        <f t="shared" si="10"/>
        <v>0</v>
      </c>
      <c r="L34" s="68">
        <f t="shared" si="10"/>
        <v>0</v>
      </c>
      <c r="M34" s="68">
        <f t="shared" si="10"/>
        <v>0</v>
      </c>
      <c r="N34" s="68">
        <f t="shared" si="10"/>
        <v>0</v>
      </c>
      <c r="O34" s="68">
        <f t="shared" si="10"/>
        <v>0</v>
      </c>
      <c r="P34" s="68">
        <f t="shared" si="10"/>
        <v>0</v>
      </c>
      <c r="Q34" s="68">
        <f t="shared" si="11"/>
        <v>0</v>
      </c>
      <c r="R34" s="68">
        <f t="shared" si="12"/>
        <v>0</v>
      </c>
      <c r="S34" s="68">
        <f t="shared" si="12"/>
        <v>0</v>
      </c>
      <c r="T34" s="68">
        <f t="shared" si="12"/>
        <v>0</v>
      </c>
      <c r="U34" s="68">
        <f t="shared" si="12"/>
        <v>0</v>
      </c>
    </row>
    <row r="35" spans="1:21" s="51" customFormat="1" ht="13" x14ac:dyDescent="0.35">
      <c r="A35" s="10" t="str">
        <f>G8</f>
        <v>R5</v>
      </c>
      <c r="B35" s="12">
        <v>35</v>
      </c>
      <c r="C35" s="68">
        <f t="shared" si="6"/>
        <v>74.143649999999994</v>
      </c>
      <c r="D35" s="68">
        <f t="shared" si="7"/>
        <v>61.83867200000001</v>
      </c>
      <c r="E35" s="68">
        <f t="shared" si="8"/>
        <v>2.3072677250000004</v>
      </c>
      <c r="F35" s="68">
        <f t="shared" si="9"/>
        <v>9.7337200800000012</v>
      </c>
      <c r="G35" s="68">
        <f t="shared" si="10"/>
        <v>0.22352750000000002</v>
      </c>
      <c r="H35" s="68">
        <f t="shared" si="10"/>
        <v>1.2905550000000001</v>
      </c>
      <c r="I35" s="68">
        <f t="shared" si="10"/>
        <v>0.22184050000000002</v>
      </c>
      <c r="J35" s="68">
        <f t="shared" si="10"/>
        <v>9.2785000000000003E-4</v>
      </c>
      <c r="K35" s="68">
        <f t="shared" si="10"/>
        <v>3.5427000000000002E-3</v>
      </c>
      <c r="L35" s="68">
        <f t="shared" si="10"/>
        <v>0.18557000000000001</v>
      </c>
      <c r="M35" s="68">
        <f t="shared" si="10"/>
        <v>7.8361149999999991E-2</v>
      </c>
      <c r="N35" s="68">
        <f t="shared" si="10"/>
        <v>26.570250000000001</v>
      </c>
      <c r="O35" s="68">
        <f t="shared" si="10"/>
        <v>2075.0100000000002</v>
      </c>
      <c r="P35" s="68">
        <f t="shared" si="10"/>
        <v>0</v>
      </c>
      <c r="Q35" s="68">
        <f t="shared" si="11"/>
        <v>57.568875000000006</v>
      </c>
      <c r="R35" s="68">
        <f t="shared" si="12"/>
        <v>0</v>
      </c>
      <c r="S35" s="68">
        <f t="shared" si="12"/>
        <v>0.20328350000000003</v>
      </c>
      <c r="T35" s="68">
        <f t="shared" si="12"/>
        <v>0</v>
      </c>
      <c r="U35" s="68">
        <f t="shared" si="12"/>
        <v>0</v>
      </c>
    </row>
    <row r="36" spans="1:21" s="51" customFormat="1" ht="13" x14ac:dyDescent="0.35">
      <c r="A36" s="10" t="str">
        <f>H8</f>
        <v>R6</v>
      </c>
      <c r="B36" s="12">
        <v>35</v>
      </c>
      <c r="C36" s="68">
        <f t="shared" si="6"/>
        <v>74.143649999999994</v>
      </c>
      <c r="D36" s="68">
        <f t="shared" si="7"/>
        <v>61.83867200000001</v>
      </c>
      <c r="E36" s="68">
        <f t="shared" si="8"/>
        <v>2.3072677250000004</v>
      </c>
      <c r="F36" s="68">
        <f t="shared" si="9"/>
        <v>9.7337200800000012</v>
      </c>
      <c r="G36" s="68">
        <f t="shared" si="10"/>
        <v>0.22352750000000002</v>
      </c>
      <c r="H36" s="68">
        <f t="shared" si="10"/>
        <v>1.2905550000000001</v>
      </c>
      <c r="I36" s="68">
        <f t="shared" si="10"/>
        <v>0.22184050000000002</v>
      </c>
      <c r="J36" s="68">
        <f t="shared" si="10"/>
        <v>9.2785000000000003E-4</v>
      </c>
      <c r="K36" s="68">
        <f t="shared" si="10"/>
        <v>3.5427000000000002E-3</v>
      </c>
      <c r="L36" s="68">
        <f t="shared" si="10"/>
        <v>0.18557000000000001</v>
      </c>
      <c r="M36" s="68">
        <f t="shared" si="10"/>
        <v>7.8361149999999991E-2</v>
      </c>
      <c r="N36" s="68">
        <f t="shared" si="10"/>
        <v>26.570250000000001</v>
      </c>
      <c r="O36" s="68">
        <f t="shared" si="10"/>
        <v>2075.0100000000002</v>
      </c>
      <c r="P36" s="68">
        <f t="shared" si="10"/>
        <v>0</v>
      </c>
      <c r="Q36" s="68">
        <f t="shared" si="11"/>
        <v>57.568875000000006</v>
      </c>
      <c r="R36" s="68">
        <f t="shared" si="12"/>
        <v>0</v>
      </c>
      <c r="S36" s="68">
        <f t="shared" si="12"/>
        <v>0.20328350000000003</v>
      </c>
      <c r="T36" s="68">
        <f t="shared" si="12"/>
        <v>0</v>
      </c>
      <c r="U36" s="68">
        <f t="shared" si="12"/>
        <v>0</v>
      </c>
    </row>
    <row r="37" spans="1:21" s="51" customFormat="1" ht="13" x14ac:dyDescent="0.35">
      <c r="A37" s="10" t="str">
        <f>I8</f>
        <v>B8</v>
      </c>
      <c r="B37" s="12">
        <v>45</v>
      </c>
      <c r="C37" s="68">
        <f t="shared" si="6"/>
        <v>95.327549999999988</v>
      </c>
      <c r="D37" s="68">
        <f t="shared" si="7"/>
        <v>79.506864000000022</v>
      </c>
      <c r="E37" s="68">
        <f t="shared" si="8"/>
        <v>2.9664870750000003</v>
      </c>
      <c r="F37" s="68">
        <f t="shared" si="9"/>
        <v>12.514782960000002</v>
      </c>
      <c r="G37" s="68">
        <f t="shared" si="10"/>
        <v>0.28739250000000005</v>
      </c>
      <c r="H37" s="68">
        <f t="shared" si="10"/>
        <v>1.6592850000000001</v>
      </c>
      <c r="I37" s="68">
        <f t="shared" si="10"/>
        <v>0.28522350000000002</v>
      </c>
      <c r="J37" s="68">
        <f t="shared" si="10"/>
        <v>1.1929500000000001E-3</v>
      </c>
      <c r="K37" s="68">
        <f t="shared" si="10"/>
        <v>4.5549000000000006E-3</v>
      </c>
      <c r="L37" s="68">
        <f t="shared" si="10"/>
        <v>0.23859000000000002</v>
      </c>
      <c r="M37" s="68">
        <f t="shared" si="10"/>
        <v>0.10075004999999999</v>
      </c>
      <c r="N37" s="68">
        <f t="shared" si="10"/>
        <v>34.161749999999998</v>
      </c>
      <c r="O37" s="68">
        <f t="shared" si="10"/>
        <v>2667.87</v>
      </c>
      <c r="P37" s="68">
        <f t="shared" si="10"/>
        <v>0</v>
      </c>
      <c r="Q37" s="68">
        <f t="shared" si="11"/>
        <v>74.017125000000007</v>
      </c>
      <c r="R37" s="68">
        <f t="shared" si="12"/>
        <v>0</v>
      </c>
      <c r="S37" s="68">
        <f t="shared" si="12"/>
        <v>0.26136450000000006</v>
      </c>
      <c r="T37" s="68">
        <f t="shared" si="12"/>
        <v>0</v>
      </c>
      <c r="U37" s="68">
        <f t="shared" si="12"/>
        <v>0</v>
      </c>
    </row>
    <row r="38" spans="1:21" s="51" customFormat="1" ht="13" x14ac:dyDescent="0.35">
      <c r="A38" s="10" t="str">
        <f>J8</f>
        <v>B9</v>
      </c>
      <c r="B38" s="12">
        <v>45</v>
      </c>
      <c r="C38" s="68">
        <f t="shared" si="6"/>
        <v>95.327549999999988</v>
      </c>
      <c r="D38" s="68">
        <f t="shared" si="7"/>
        <v>79.506864000000022</v>
      </c>
      <c r="E38" s="68">
        <f t="shared" si="8"/>
        <v>2.9664870750000003</v>
      </c>
      <c r="F38" s="68">
        <f t="shared" si="9"/>
        <v>12.514782960000002</v>
      </c>
      <c r="G38" s="68">
        <f t="shared" si="10"/>
        <v>0.28739250000000005</v>
      </c>
      <c r="H38" s="68">
        <f t="shared" si="10"/>
        <v>1.6592850000000001</v>
      </c>
      <c r="I38" s="68">
        <f t="shared" si="10"/>
        <v>0.28522350000000002</v>
      </c>
      <c r="J38" s="68">
        <f t="shared" si="10"/>
        <v>1.1929500000000001E-3</v>
      </c>
      <c r="K38" s="68">
        <f t="shared" si="10"/>
        <v>4.5549000000000006E-3</v>
      </c>
      <c r="L38" s="68">
        <f t="shared" si="10"/>
        <v>0.23859000000000002</v>
      </c>
      <c r="M38" s="68">
        <f t="shared" si="10"/>
        <v>0.10075004999999999</v>
      </c>
      <c r="N38" s="68">
        <f t="shared" si="10"/>
        <v>34.161749999999998</v>
      </c>
      <c r="O38" s="68">
        <f t="shared" si="10"/>
        <v>2667.87</v>
      </c>
      <c r="P38" s="68">
        <f t="shared" si="10"/>
        <v>0</v>
      </c>
      <c r="Q38" s="68">
        <f t="shared" si="11"/>
        <v>74.017125000000007</v>
      </c>
      <c r="R38" s="68">
        <f t="shared" si="12"/>
        <v>0</v>
      </c>
      <c r="S38" s="68">
        <f t="shared" si="12"/>
        <v>0.26136450000000006</v>
      </c>
      <c r="T38" s="68">
        <f t="shared" si="12"/>
        <v>0</v>
      </c>
      <c r="U38" s="68">
        <f t="shared" si="12"/>
        <v>0</v>
      </c>
    </row>
    <row r="39" spans="1:21" s="51" customFormat="1" ht="13" x14ac:dyDescent="0.35">
      <c r="A39" s="10">
        <f>K8</f>
        <v>0</v>
      </c>
      <c r="B39" s="12"/>
      <c r="C39" s="68">
        <f t="shared" si="6"/>
        <v>0</v>
      </c>
      <c r="D39" s="68">
        <f t="shared" si="7"/>
        <v>0</v>
      </c>
      <c r="E39" s="68">
        <f t="shared" si="8"/>
        <v>0</v>
      </c>
      <c r="F39" s="68">
        <f t="shared" si="9"/>
        <v>0</v>
      </c>
      <c r="G39" s="68">
        <f t="shared" si="10"/>
        <v>0</v>
      </c>
      <c r="H39" s="68">
        <f t="shared" si="10"/>
        <v>0</v>
      </c>
      <c r="I39" s="68">
        <f t="shared" si="10"/>
        <v>0</v>
      </c>
      <c r="J39" s="68">
        <f t="shared" si="10"/>
        <v>0</v>
      </c>
      <c r="K39" s="68">
        <f t="shared" si="10"/>
        <v>0</v>
      </c>
      <c r="L39" s="68">
        <f t="shared" si="10"/>
        <v>0</v>
      </c>
      <c r="M39" s="68">
        <f t="shared" si="10"/>
        <v>0</v>
      </c>
      <c r="N39" s="68">
        <f t="shared" si="10"/>
        <v>0</v>
      </c>
      <c r="O39" s="68">
        <f t="shared" si="10"/>
        <v>0</v>
      </c>
      <c r="P39" s="68">
        <f t="shared" si="10"/>
        <v>0</v>
      </c>
      <c r="Q39" s="68">
        <f t="shared" si="11"/>
        <v>0</v>
      </c>
      <c r="R39" s="68">
        <f t="shared" si="12"/>
        <v>0</v>
      </c>
      <c r="S39" s="68">
        <f t="shared" si="12"/>
        <v>0</v>
      </c>
      <c r="T39" s="68">
        <f t="shared" si="12"/>
        <v>0</v>
      </c>
      <c r="U39" s="68">
        <f t="shared" si="12"/>
        <v>0</v>
      </c>
    </row>
    <row r="40" spans="1:21" s="51" customFormat="1" ht="13" x14ac:dyDescent="0.35">
      <c r="A40" s="10">
        <f>L8</f>
        <v>0</v>
      </c>
      <c r="B40" s="12"/>
      <c r="C40" s="68">
        <f t="shared" si="6"/>
        <v>0</v>
      </c>
      <c r="D40" s="68">
        <f t="shared" si="7"/>
        <v>0</v>
      </c>
      <c r="E40" s="68">
        <f t="shared" si="8"/>
        <v>0</v>
      </c>
      <c r="F40" s="68">
        <f t="shared" si="9"/>
        <v>0</v>
      </c>
      <c r="G40" s="68">
        <f t="shared" si="10"/>
        <v>0</v>
      </c>
      <c r="H40" s="68">
        <f t="shared" si="10"/>
        <v>0</v>
      </c>
      <c r="I40" s="68">
        <f t="shared" si="10"/>
        <v>0</v>
      </c>
      <c r="J40" s="68">
        <f t="shared" si="10"/>
        <v>0</v>
      </c>
      <c r="K40" s="68">
        <f t="shared" si="10"/>
        <v>0</v>
      </c>
      <c r="L40" s="68">
        <f t="shared" si="10"/>
        <v>0</v>
      </c>
      <c r="M40" s="68">
        <f t="shared" si="10"/>
        <v>0</v>
      </c>
      <c r="N40" s="68">
        <f t="shared" si="10"/>
        <v>0</v>
      </c>
      <c r="O40" s="68">
        <f t="shared" si="10"/>
        <v>0</v>
      </c>
      <c r="P40" s="68">
        <f t="shared" si="10"/>
        <v>0</v>
      </c>
      <c r="Q40" s="68">
        <f t="shared" si="11"/>
        <v>0</v>
      </c>
      <c r="R40" s="68">
        <f t="shared" si="12"/>
        <v>0</v>
      </c>
      <c r="S40" s="68">
        <f t="shared" si="12"/>
        <v>0</v>
      </c>
      <c r="T40" s="68">
        <f t="shared" si="12"/>
        <v>0</v>
      </c>
      <c r="U40" s="68">
        <f t="shared" si="12"/>
        <v>0</v>
      </c>
    </row>
    <row r="41" spans="1:21" s="51" customFormat="1" ht="13" x14ac:dyDescent="0.35">
      <c r="A41" s="10">
        <f>M8</f>
        <v>0</v>
      </c>
      <c r="B41" s="12"/>
      <c r="C41" s="68">
        <f t="shared" si="6"/>
        <v>0</v>
      </c>
      <c r="D41" s="68">
        <f t="shared" si="7"/>
        <v>0</v>
      </c>
      <c r="E41" s="68">
        <f t="shared" si="8"/>
        <v>0</v>
      </c>
      <c r="F41" s="68">
        <f t="shared" si="9"/>
        <v>0</v>
      </c>
      <c r="G41" s="68">
        <f t="shared" si="10"/>
        <v>0</v>
      </c>
      <c r="H41" s="68">
        <f t="shared" si="10"/>
        <v>0</v>
      </c>
      <c r="I41" s="68">
        <f t="shared" si="10"/>
        <v>0</v>
      </c>
      <c r="J41" s="68">
        <f t="shared" si="10"/>
        <v>0</v>
      </c>
      <c r="K41" s="68">
        <f t="shared" si="10"/>
        <v>0</v>
      </c>
      <c r="L41" s="68">
        <f t="shared" si="10"/>
        <v>0</v>
      </c>
      <c r="M41" s="68">
        <f t="shared" si="10"/>
        <v>0</v>
      </c>
      <c r="N41" s="68">
        <f t="shared" si="10"/>
        <v>0</v>
      </c>
      <c r="O41" s="68">
        <f t="shared" si="10"/>
        <v>0</v>
      </c>
      <c r="P41" s="68">
        <f t="shared" si="10"/>
        <v>0</v>
      </c>
      <c r="Q41" s="68">
        <f t="shared" si="11"/>
        <v>0</v>
      </c>
      <c r="R41" s="68">
        <f t="shared" si="12"/>
        <v>0</v>
      </c>
      <c r="S41" s="68">
        <f t="shared" si="12"/>
        <v>0</v>
      </c>
      <c r="T41" s="68">
        <f t="shared" si="12"/>
        <v>0</v>
      </c>
      <c r="U41" s="68">
        <f t="shared" si="12"/>
        <v>0</v>
      </c>
    </row>
    <row r="42" spans="1:21" s="51" customFormat="1" ht="13" x14ac:dyDescent="0.35">
      <c r="A42" s="10">
        <f>N8</f>
        <v>0</v>
      </c>
      <c r="B42" s="12"/>
      <c r="C42" s="68">
        <f t="shared" si="6"/>
        <v>0</v>
      </c>
      <c r="D42" s="68">
        <f t="shared" si="7"/>
        <v>0</v>
      </c>
      <c r="E42" s="68">
        <f t="shared" si="8"/>
        <v>0</v>
      </c>
      <c r="F42" s="68">
        <f t="shared" si="9"/>
        <v>0</v>
      </c>
      <c r="G42" s="68">
        <f t="shared" si="10"/>
        <v>0</v>
      </c>
      <c r="H42" s="68">
        <f t="shared" si="10"/>
        <v>0</v>
      </c>
      <c r="I42" s="68">
        <f t="shared" si="10"/>
        <v>0</v>
      </c>
      <c r="J42" s="68">
        <f t="shared" si="10"/>
        <v>0</v>
      </c>
      <c r="K42" s="68">
        <f t="shared" si="10"/>
        <v>0</v>
      </c>
      <c r="L42" s="68">
        <f t="shared" si="10"/>
        <v>0</v>
      </c>
      <c r="M42" s="68">
        <f t="shared" si="10"/>
        <v>0</v>
      </c>
      <c r="N42" s="68">
        <f t="shared" si="10"/>
        <v>0</v>
      </c>
      <c r="O42" s="68">
        <f t="shared" si="10"/>
        <v>0</v>
      </c>
      <c r="P42" s="68">
        <f t="shared" si="10"/>
        <v>0</v>
      </c>
      <c r="Q42" s="68">
        <f t="shared" si="11"/>
        <v>0</v>
      </c>
      <c r="R42" s="68">
        <f t="shared" si="12"/>
        <v>0</v>
      </c>
      <c r="S42" s="68">
        <f t="shared" si="12"/>
        <v>0</v>
      </c>
      <c r="T42" s="68">
        <f t="shared" si="12"/>
        <v>0</v>
      </c>
      <c r="U42" s="68">
        <f t="shared" si="12"/>
        <v>0</v>
      </c>
    </row>
    <row r="43" spans="1:21" s="51" customFormat="1" ht="13" x14ac:dyDescent="0.35">
      <c r="A43" s="10">
        <f>O8</f>
        <v>0</v>
      </c>
      <c r="B43" s="12"/>
      <c r="C43" s="68">
        <f t="shared" si="6"/>
        <v>0</v>
      </c>
      <c r="D43" s="68">
        <f t="shared" si="7"/>
        <v>0</v>
      </c>
      <c r="E43" s="68">
        <f t="shared" si="8"/>
        <v>0</v>
      </c>
      <c r="F43" s="68">
        <f t="shared" si="9"/>
        <v>0</v>
      </c>
      <c r="G43" s="68">
        <f t="shared" si="10"/>
        <v>0</v>
      </c>
      <c r="H43" s="68">
        <f t="shared" si="10"/>
        <v>0</v>
      </c>
      <c r="I43" s="68">
        <f t="shared" si="10"/>
        <v>0</v>
      </c>
      <c r="J43" s="68">
        <f t="shared" si="10"/>
        <v>0</v>
      </c>
      <c r="K43" s="68">
        <f t="shared" si="10"/>
        <v>0</v>
      </c>
      <c r="L43" s="68">
        <f t="shared" si="10"/>
        <v>0</v>
      </c>
      <c r="M43" s="68">
        <f t="shared" si="10"/>
        <v>0</v>
      </c>
      <c r="N43" s="68">
        <f t="shared" si="10"/>
        <v>0</v>
      </c>
      <c r="O43" s="68">
        <f t="shared" si="10"/>
        <v>0</v>
      </c>
      <c r="P43" s="68">
        <f t="shared" si="10"/>
        <v>0</v>
      </c>
      <c r="Q43" s="68">
        <f t="shared" si="11"/>
        <v>0</v>
      </c>
      <c r="R43" s="68">
        <f t="shared" si="12"/>
        <v>0</v>
      </c>
      <c r="S43" s="68">
        <f t="shared" si="12"/>
        <v>0</v>
      </c>
      <c r="T43" s="68">
        <f t="shared" si="12"/>
        <v>0</v>
      </c>
      <c r="U43" s="68">
        <f t="shared" si="12"/>
        <v>0</v>
      </c>
    </row>
    <row r="44" spans="1:21" s="51" customFormat="1" ht="13" x14ac:dyDescent="0.35">
      <c r="A44" s="10">
        <f>P8</f>
        <v>0</v>
      </c>
      <c r="B44" s="12"/>
      <c r="C44" s="68">
        <f t="shared" si="6"/>
        <v>0</v>
      </c>
      <c r="D44" s="68">
        <f t="shared" si="7"/>
        <v>0</v>
      </c>
      <c r="E44" s="68">
        <f t="shared" si="8"/>
        <v>0</v>
      </c>
      <c r="F44" s="68">
        <f t="shared" si="9"/>
        <v>0</v>
      </c>
      <c r="G44" s="68">
        <f t="shared" si="10"/>
        <v>0</v>
      </c>
      <c r="H44" s="68">
        <f t="shared" si="10"/>
        <v>0</v>
      </c>
      <c r="I44" s="68">
        <f t="shared" si="10"/>
        <v>0</v>
      </c>
      <c r="J44" s="68">
        <f t="shared" si="10"/>
        <v>0</v>
      </c>
      <c r="K44" s="68">
        <f t="shared" si="10"/>
        <v>0</v>
      </c>
      <c r="L44" s="68">
        <f t="shared" si="10"/>
        <v>0</v>
      </c>
      <c r="M44" s="68">
        <f t="shared" si="10"/>
        <v>0</v>
      </c>
      <c r="N44" s="68">
        <f t="shared" si="10"/>
        <v>0</v>
      </c>
      <c r="O44" s="68">
        <f t="shared" si="10"/>
        <v>0</v>
      </c>
      <c r="P44" s="68">
        <f t="shared" si="10"/>
        <v>0</v>
      </c>
      <c r="Q44" s="68">
        <f t="shared" si="11"/>
        <v>0</v>
      </c>
      <c r="R44" s="68">
        <f t="shared" si="12"/>
        <v>0</v>
      </c>
      <c r="S44" s="68">
        <f t="shared" si="12"/>
        <v>0</v>
      </c>
      <c r="T44" s="68">
        <f t="shared" si="12"/>
        <v>0</v>
      </c>
      <c r="U44" s="68">
        <f t="shared" si="12"/>
        <v>0</v>
      </c>
    </row>
    <row r="45" spans="1:21" s="51" customFormat="1" ht="13" x14ac:dyDescent="0.35">
      <c r="A45" s="10">
        <f>Q8</f>
        <v>0</v>
      </c>
      <c r="B45" s="12"/>
      <c r="C45" s="68">
        <f t="shared" si="6"/>
        <v>0</v>
      </c>
      <c r="D45" s="68">
        <f t="shared" si="7"/>
        <v>0</v>
      </c>
      <c r="E45" s="68">
        <f t="shared" si="8"/>
        <v>0</v>
      </c>
      <c r="F45" s="68">
        <f t="shared" si="9"/>
        <v>0</v>
      </c>
      <c r="G45" s="68">
        <f t="shared" si="10"/>
        <v>0</v>
      </c>
      <c r="H45" s="68">
        <f t="shared" si="10"/>
        <v>0</v>
      </c>
      <c r="I45" s="68">
        <f t="shared" si="10"/>
        <v>0</v>
      </c>
      <c r="J45" s="68">
        <f t="shared" si="10"/>
        <v>0</v>
      </c>
      <c r="K45" s="68">
        <f t="shared" si="10"/>
        <v>0</v>
      </c>
      <c r="L45" s="68">
        <f t="shared" si="10"/>
        <v>0</v>
      </c>
      <c r="M45" s="68">
        <f t="shared" si="10"/>
        <v>0</v>
      </c>
      <c r="N45" s="68">
        <f t="shared" si="10"/>
        <v>0</v>
      </c>
      <c r="O45" s="68">
        <f t="shared" si="10"/>
        <v>0</v>
      </c>
      <c r="P45" s="68">
        <f t="shared" si="10"/>
        <v>0</v>
      </c>
      <c r="Q45" s="68">
        <f t="shared" si="11"/>
        <v>0</v>
      </c>
      <c r="R45" s="68">
        <f t="shared" si="12"/>
        <v>0</v>
      </c>
      <c r="S45" s="68">
        <f t="shared" si="12"/>
        <v>0</v>
      </c>
      <c r="T45" s="68">
        <f t="shared" si="12"/>
        <v>0</v>
      </c>
      <c r="U45" s="68">
        <f t="shared" si="12"/>
        <v>0</v>
      </c>
    </row>
    <row r="46" spans="1:21" s="51" customFormat="1" ht="13" x14ac:dyDescent="0.35">
      <c r="A46" s="10">
        <f>R8</f>
        <v>0</v>
      </c>
      <c r="B46" s="12"/>
      <c r="C46" s="68">
        <f t="shared" si="6"/>
        <v>0</v>
      </c>
      <c r="D46" s="68">
        <f t="shared" si="7"/>
        <v>0</v>
      </c>
      <c r="E46" s="68">
        <f t="shared" si="8"/>
        <v>0</v>
      </c>
      <c r="F46" s="68">
        <f t="shared" si="9"/>
        <v>0</v>
      </c>
      <c r="G46" s="68">
        <f t="shared" si="10"/>
        <v>0</v>
      </c>
      <c r="H46" s="68">
        <f t="shared" si="10"/>
        <v>0</v>
      </c>
      <c r="I46" s="68">
        <f t="shared" si="10"/>
        <v>0</v>
      </c>
      <c r="J46" s="68">
        <f t="shared" si="10"/>
        <v>0</v>
      </c>
      <c r="K46" s="68">
        <f t="shared" si="10"/>
        <v>0</v>
      </c>
      <c r="L46" s="68">
        <f t="shared" si="10"/>
        <v>0</v>
      </c>
      <c r="M46" s="68">
        <f t="shared" si="10"/>
        <v>0</v>
      </c>
      <c r="N46" s="68">
        <f t="shared" si="10"/>
        <v>0</v>
      </c>
      <c r="O46" s="68">
        <f t="shared" si="10"/>
        <v>0</v>
      </c>
      <c r="P46" s="68">
        <f t="shared" si="10"/>
        <v>0</v>
      </c>
      <c r="Q46" s="68">
        <f t="shared" si="11"/>
        <v>0</v>
      </c>
      <c r="R46" s="68">
        <f t="shared" si="12"/>
        <v>0</v>
      </c>
      <c r="S46" s="68">
        <f t="shared" si="12"/>
        <v>0</v>
      </c>
      <c r="T46" s="68">
        <f t="shared" si="12"/>
        <v>0</v>
      </c>
      <c r="U46" s="68">
        <f t="shared" si="12"/>
        <v>0</v>
      </c>
    </row>
    <row r="47" spans="1:21" s="51" customFormat="1" ht="13" x14ac:dyDescent="0.35">
      <c r="A47" s="10">
        <f>S8</f>
        <v>0</v>
      </c>
      <c r="B47" s="12"/>
      <c r="C47" s="68">
        <f t="shared" si="6"/>
        <v>0</v>
      </c>
      <c r="D47" s="68">
        <f t="shared" si="7"/>
        <v>0</v>
      </c>
      <c r="E47" s="68">
        <f t="shared" si="8"/>
        <v>0</v>
      </c>
      <c r="F47" s="68">
        <f t="shared" si="9"/>
        <v>0</v>
      </c>
      <c r="G47" s="68">
        <f t="shared" si="10"/>
        <v>0</v>
      </c>
      <c r="H47" s="68">
        <f t="shared" si="10"/>
        <v>0</v>
      </c>
      <c r="I47" s="68">
        <f t="shared" si="10"/>
        <v>0</v>
      </c>
      <c r="J47" s="68">
        <f t="shared" si="10"/>
        <v>0</v>
      </c>
      <c r="K47" s="68">
        <f t="shared" si="10"/>
        <v>0</v>
      </c>
      <c r="L47" s="68">
        <f t="shared" si="10"/>
        <v>0</v>
      </c>
      <c r="M47" s="68">
        <f t="shared" si="10"/>
        <v>0</v>
      </c>
      <c r="N47" s="68">
        <f t="shared" si="10"/>
        <v>0</v>
      </c>
      <c r="O47" s="68">
        <f t="shared" si="10"/>
        <v>0</v>
      </c>
      <c r="P47" s="68">
        <f t="shared" si="10"/>
        <v>0</v>
      </c>
      <c r="Q47" s="68">
        <f t="shared" si="11"/>
        <v>0</v>
      </c>
      <c r="R47" s="68">
        <f t="shared" si="12"/>
        <v>0</v>
      </c>
      <c r="S47" s="68">
        <f t="shared" si="12"/>
        <v>0</v>
      </c>
      <c r="T47" s="68">
        <f t="shared" si="12"/>
        <v>0</v>
      </c>
      <c r="U47" s="68">
        <f t="shared" si="12"/>
        <v>0</v>
      </c>
    </row>
    <row r="48" spans="1:21" s="51" customFormat="1" ht="13" x14ac:dyDescent="0.35">
      <c r="A48" s="10">
        <f>T8</f>
        <v>0</v>
      </c>
      <c r="B48" s="12"/>
      <c r="C48" s="68">
        <f t="shared" si="6"/>
        <v>0</v>
      </c>
      <c r="D48" s="68">
        <f t="shared" si="7"/>
        <v>0</v>
      </c>
      <c r="E48" s="68">
        <f t="shared" si="8"/>
        <v>0</v>
      </c>
      <c r="F48" s="68">
        <f t="shared" si="9"/>
        <v>0</v>
      </c>
      <c r="G48" s="68">
        <f t="shared" si="10"/>
        <v>0</v>
      </c>
      <c r="H48" s="68">
        <f t="shared" si="10"/>
        <v>0</v>
      </c>
      <c r="I48" s="68">
        <f t="shared" si="10"/>
        <v>0</v>
      </c>
      <c r="J48" s="68">
        <f t="shared" si="10"/>
        <v>0</v>
      </c>
      <c r="K48" s="68">
        <f t="shared" si="10"/>
        <v>0</v>
      </c>
      <c r="L48" s="68">
        <f t="shared" si="10"/>
        <v>0</v>
      </c>
      <c r="M48" s="68">
        <f t="shared" si="10"/>
        <v>0</v>
      </c>
      <c r="N48" s="68">
        <f t="shared" si="10"/>
        <v>0</v>
      </c>
      <c r="O48" s="68">
        <f t="shared" si="10"/>
        <v>0</v>
      </c>
      <c r="P48" s="68">
        <f t="shared" si="10"/>
        <v>0</v>
      </c>
      <c r="Q48" s="68">
        <f t="shared" si="11"/>
        <v>0</v>
      </c>
      <c r="R48" s="68">
        <f t="shared" si="12"/>
        <v>0</v>
      </c>
      <c r="S48" s="68">
        <f t="shared" si="12"/>
        <v>0</v>
      </c>
      <c r="T48" s="68">
        <f t="shared" si="12"/>
        <v>0</v>
      </c>
      <c r="U48" s="68">
        <f t="shared" si="12"/>
        <v>0</v>
      </c>
    </row>
    <row r="49" spans="1:21" s="51" customFormat="1" ht="13" x14ac:dyDescent="0.35">
      <c r="A49" s="10">
        <f>U8</f>
        <v>0</v>
      </c>
      <c r="B49" s="12"/>
      <c r="C49" s="68">
        <f t="shared" si="6"/>
        <v>0</v>
      </c>
      <c r="D49" s="68">
        <f t="shared" si="7"/>
        <v>0</v>
      </c>
      <c r="E49" s="68">
        <f t="shared" si="8"/>
        <v>0</v>
      </c>
      <c r="F49" s="68">
        <f t="shared" si="9"/>
        <v>0</v>
      </c>
      <c r="G49" s="68">
        <f t="shared" si="10"/>
        <v>0</v>
      </c>
      <c r="H49" s="68">
        <f t="shared" si="10"/>
        <v>0</v>
      </c>
      <c r="I49" s="68">
        <f t="shared" si="10"/>
        <v>0</v>
      </c>
      <c r="J49" s="68">
        <f t="shared" si="10"/>
        <v>0</v>
      </c>
      <c r="K49" s="68">
        <f t="shared" si="10"/>
        <v>0</v>
      </c>
      <c r="L49" s="68">
        <f t="shared" si="10"/>
        <v>0</v>
      </c>
      <c r="M49" s="68">
        <f t="shared" si="10"/>
        <v>0</v>
      </c>
      <c r="N49" s="68">
        <f t="shared" si="10"/>
        <v>0</v>
      </c>
      <c r="O49" s="68">
        <f t="shared" si="10"/>
        <v>0</v>
      </c>
      <c r="P49" s="68">
        <f t="shared" si="10"/>
        <v>0</v>
      </c>
      <c r="Q49" s="68">
        <f t="shared" si="11"/>
        <v>0</v>
      </c>
      <c r="R49" s="68">
        <f t="shared" si="12"/>
        <v>0</v>
      </c>
      <c r="S49" s="68">
        <f t="shared" si="12"/>
        <v>0</v>
      </c>
      <c r="T49" s="68">
        <f t="shared" si="12"/>
        <v>0</v>
      </c>
      <c r="U49" s="68">
        <f t="shared" si="12"/>
        <v>0</v>
      </c>
    </row>
    <row r="50" spans="1:21" s="51" customFormat="1" ht="13.5" thickBot="1" x14ac:dyDescent="0.4">
      <c r="A50" s="11">
        <f>V8</f>
        <v>0</v>
      </c>
      <c r="B50" s="12"/>
      <c r="C50" s="87">
        <f t="shared" si="6"/>
        <v>0</v>
      </c>
      <c r="D50" s="87">
        <f t="shared" si="7"/>
        <v>0</v>
      </c>
      <c r="E50" s="87">
        <f t="shared" si="8"/>
        <v>0</v>
      </c>
      <c r="F50" s="87">
        <f t="shared" si="9"/>
        <v>0</v>
      </c>
      <c r="G50" s="87">
        <f t="shared" si="10"/>
        <v>0</v>
      </c>
      <c r="H50" s="87">
        <f t="shared" si="10"/>
        <v>0</v>
      </c>
      <c r="I50" s="87">
        <f t="shared" si="10"/>
        <v>0</v>
      </c>
      <c r="J50" s="87">
        <f t="shared" si="10"/>
        <v>0</v>
      </c>
      <c r="K50" s="87">
        <f t="shared" si="10"/>
        <v>0</v>
      </c>
      <c r="L50" s="87">
        <f t="shared" si="10"/>
        <v>0</v>
      </c>
      <c r="M50" s="87">
        <f t="shared" si="10"/>
        <v>0</v>
      </c>
      <c r="N50" s="87">
        <f t="shared" si="10"/>
        <v>0</v>
      </c>
      <c r="O50" s="87">
        <f t="shared" si="10"/>
        <v>0</v>
      </c>
      <c r="P50" s="87">
        <f t="shared" si="10"/>
        <v>0</v>
      </c>
      <c r="Q50" s="87">
        <f t="shared" si="11"/>
        <v>0</v>
      </c>
      <c r="R50" s="87">
        <f t="shared" si="12"/>
        <v>0</v>
      </c>
      <c r="S50" s="87">
        <f t="shared" si="12"/>
        <v>0</v>
      </c>
      <c r="T50" s="87">
        <f t="shared" si="12"/>
        <v>0</v>
      </c>
      <c r="U50" s="87">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T16</v>
      </c>
      <c r="C57" s="8" t="str">
        <f t="shared" ref="C57:U57" si="13">D8</f>
        <v>T17</v>
      </c>
      <c r="D57" s="8" t="str">
        <f t="shared" si="13"/>
        <v>T18</v>
      </c>
      <c r="E57" s="8" t="str">
        <f t="shared" si="13"/>
        <v>R4</v>
      </c>
      <c r="F57" s="8" t="str">
        <f t="shared" si="13"/>
        <v>R5</v>
      </c>
      <c r="G57" s="8" t="str">
        <f t="shared" si="13"/>
        <v>R6</v>
      </c>
      <c r="H57" s="8" t="str">
        <f t="shared" si="13"/>
        <v>B8</v>
      </c>
      <c r="I57" s="8" t="str">
        <f t="shared" si="13"/>
        <v>B9</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"&amp;(VLOOKUP(C14,Table24[],6,FALSE))</f>
        <v>Medium/Clay I Arable</v>
      </c>
      <c r="C58" s="10" t="str">
        <f>D16&amp;" I "&amp;(VLOOKUP(D14,Table24[],6,FALSE))</f>
        <v>Medium/Clay I Grass</v>
      </c>
      <c r="D58" s="10" t="str">
        <f>E16&amp;" I "&amp;(VLOOKUP(E14,Table24[],6,FALSE))</f>
        <v>Medium/Clay I Arable</v>
      </c>
      <c r="E58" s="10" t="str">
        <f>F16&amp;" I "&amp;(VLOOKUP(F14,Table24[],6,FALSE))</f>
        <v>Medium/Clay I Arable</v>
      </c>
      <c r="F58" s="10" t="str">
        <f>G16&amp;" I "&amp;(VLOOKUP(G14,Table24[],6,FALSE))</f>
        <v>Medium/Clay I Arable</v>
      </c>
      <c r="G58" s="10" t="str">
        <f>H16&amp;" I "&amp;(VLOOKUP(H14,Table24[],6,FALSE))</f>
        <v>Medium/Clay I Arable</v>
      </c>
      <c r="H58" s="10" t="str">
        <f>I16&amp;" I "&amp;(VLOOKUP(I14,Table24[],6,FALSE))</f>
        <v>Medium/Clay I Grass</v>
      </c>
      <c r="I58" s="10" t="str">
        <f>J16&amp;" I "&amp;(VLOOKUP(J14,Table24[],6,FALSE))</f>
        <v>Medium/Clay I Grass</v>
      </c>
      <c r="J58" s="10" t="e">
        <f>K16&amp;" I "&amp;(VLOOKUP(K14,Table24[],6,FALSE))</f>
        <v>#N/A</v>
      </c>
      <c r="K58" s="10" t="e">
        <f>L16&amp;" I "&amp;(VLOOKUP(L14,Table24[],6,FALSE))</f>
        <v>#N/A</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100" t="s">
        <v>132</v>
      </c>
      <c r="B59" s="67">
        <f>VLOOKUP(C$14,Table24[],5,FALSE)</f>
        <v>6.7</v>
      </c>
      <c r="C59" s="67">
        <f>VLOOKUP(D$14,Table24[],5,FALSE)</f>
        <v>6.2</v>
      </c>
      <c r="D59" s="67">
        <f>VLOOKUP(E$14,Table24[],5,FALSE)</f>
        <v>6.7</v>
      </c>
      <c r="E59" s="67">
        <f>VLOOKUP(F$14,Table24[],5,FALSE)</f>
        <v>6.7</v>
      </c>
      <c r="F59" s="67">
        <f>VLOOKUP(G$14,Table24[],5,FALSE)</f>
        <v>6.7</v>
      </c>
      <c r="G59" s="67">
        <f>VLOOKUP(H$14,Table24[],5,FALSE)</f>
        <v>6.7</v>
      </c>
      <c r="H59" s="67">
        <f>VLOOKUP(I$14,Table24[],5,FALSE)</f>
        <v>6.2</v>
      </c>
      <c r="I59" s="67">
        <f>VLOOKUP(J$14,Table24[],5,FALSE)</f>
        <v>6.2</v>
      </c>
      <c r="J59" s="67" t="e">
        <f>VLOOKUP(K$14,Table24[],5,FALSE)</f>
        <v>#N/A</v>
      </c>
      <c r="K59" s="67" t="e">
        <f>VLOOKUP(L$14,Table24[],5,FALSE)</f>
        <v>#N/A</v>
      </c>
      <c r="L59" s="67" t="e">
        <f>VLOOKUP(M$14,Table24[],5,FALSE)</f>
        <v>#N/A</v>
      </c>
      <c r="M59" s="67" t="e">
        <f>VLOOKUP(N$14,Table24[],5,FALSE)</f>
        <v>#N/A</v>
      </c>
      <c r="N59" s="67" t="e">
        <f>VLOOKUP(O$14,Table24[],5,FALSE)</f>
        <v>#N/A</v>
      </c>
      <c r="O59" s="67" t="e">
        <f>VLOOKUP(P$14,Table24[],5,FALSE)</f>
        <v>#N/A</v>
      </c>
      <c r="P59" s="67" t="e">
        <f>VLOOKUP(Q$14,Table24[],5,FALSE)</f>
        <v>#N/A</v>
      </c>
      <c r="Q59" s="67" t="e">
        <f>VLOOKUP(R$14,Table24[],5,FALSE)</f>
        <v>#N/A</v>
      </c>
      <c r="R59" s="67" t="e">
        <f>VLOOKUP(S$14,Table24[],5,FALSE)</f>
        <v>#N/A</v>
      </c>
      <c r="S59" s="67" t="e">
        <f>VLOOKUP(T$14,Table24[],5,FALSE)</f>
        <v>#N/A</v>
      </c>
      <c r="T59" s="67" t="e">
        <f>VLOOKUP(U$14,Table24[],5,FALSE)</f>
        <v>#N/A</v>
      </c>
      <c r="U59" s="67" t="e">
        <f>VLOOKUP(V$14,Table24[],5,FALSE)</f>
        <v>#N/A</v>
      </c>
    </row>
    <row r="60" spans="1:21" ht="13" x14ac:dyDescent="0.3">
      <c r="A60" s="100" t="s">
        <v>4</v>
      </c>
      <c r="B60" s="67">
        <f>C10</f>
        <v>5.7</v>
      </c>
      <c r="C60" s="67">
        <f t="shared" ref="C60:U60" si="14">D10</f>
        <v>5.7</v>
      </c>
      <c r="D60" s="67">
        <f t="shared" si="14"/>
        <v>5.7</v>
      </c>
      <c r="E60" s="67">
        <f t="shared" si="14"/>
        <v>5.7</v>
      </c>
      <c r="F60" s="67">
        <f t="shared" si="14"/>
        <v>5.9</v>
      </c>
      <c r="G60" s="67">
        <f t="shared" si="14"/>
        <v>5.8</v>
      </c>
      <c r="H60" s="67">
        <f t="shared" si="14"/>
        <v>6.3</v>
      </c>
      <c r="I60" s="67">
        <f t="shared" si="14"/>
        <v>5.8</v>
      </c>
      <c r="J60" s="67">
        <f t="shared" si="14"/>
        <v>0</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8</v>
      </c>
      <c r="C61" s="67">
        <f t="shared" si="15"/>
        <v>6</v>
      </c>
      <c r="D61" s="67">
        <f t="shared" si="15"/>
        <v>8</v>
      </c>
      <c r="E61" s="67">
        <f t="shared" si="15"/>
        <v>8</v>
      </c>
      <c r="F61" s="67">
        <f t="shared" si="15"/>
        <v>8</v>
      </c>
      <c r="G61" s="67">
        <f t="shared" si="15"/>
        <v>8</v>
      </c>
      <c r="H61" s="67">
        <f t="shared" si="15"/>
        <v>6</v>
      </c>
      <c r="I61" s="67">
        <f t="shared" si="15"/>
        <v>6</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0</v>
      </c>
      <c r="C62" s="68">
        <f>B32</f>
        <v>45</v>
      </c>
      <c r="D62" s="68">
        <f>B33</f>
        <v>35</v>
      </c>
      <c r="E62" s="68">
        <f>B34</f>
        <v>0</v>
      </c>
      <c r="F62" s="68">
        <f>B35</f>
        <v>35</v>
      </c>
      <c r="G62" s="68">
        <f>B36</f>
        <v>35</v>
      </c>
      <c r="H62" s="68">
        <f>B37</f>
        <v>45</v>
      </c>
      <c r="I62" s="68">
        <f>B38</f>
        <v>45</v>
      </c>
      <c r="J62" s="68">
        <f>B39</f>
        <v>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8</v>
      </c>
      <c r="C64" s="68">
        <f t="shared" ref="C64:U64" si="17">(C59-C60)*C61</f>
        <v>3</v>
      </c>
      <c r="D64" s="68">
        <f t="shared" si="17"/>
        <v>8</v>
      </c>
      <c r="E64" s="68">
        <f t="shared" si="17"/>
        <v>8</v>
      </c>
      <c r="F64" s="68">
        <f t="shared" si="17"/>
        <v>6.3999999999999986</v>
      </c>
      <c r="G64" s="68">
        <f t="shared" si="17"/>
        <v>7.2000000000000028</v>
      </c>
      <c r="H64" s="68">
        <f t="shared" si="17"/>
        <v>-0.59999999999999787</v>
      </c>
      <c r="I64" s="68">
        <f t="shared" si="17"/>
        <v>2.4000000000000021</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-8</v>
      </c>
      <c r="C65" s="68">
        <f t="shared" ref="C65:U65" si="18">C63-C64</f>
        <v>-3</v>
      </c>
      <c r="D65" s="68">
        <f t="shared" si="18"/>
        <v>-8</v>
      </c>
      <c r="E65" s="68">
        <f t="shared" si="18"/>
        <v>-8</v>
      </c>
      <c r="F65" s="68">
        <f t="shared" si="18"/>
        <v>-6.3999999999999986</v>
      </c>
      <c r="G65" s="68">
        <f t="shared" si="18"/>
        <v>-7.2000000000000028</v>
      </c>
      <c r="H65" s="68">
        <f t="shared" si="18"/>
        <v>0.59999999999999787</v>
      </c>
      <c r="I65" s="68">
        <f t="shared" si="18"/>
        <v>-2.4000000000000021</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9" x14ac:dyDescent="0.3">
      <c r="A66" s="101" t="s">
        <v>148</v>
      </c>
      <c r="B66" s="69" t="str">
        <f>IF(B64&lt;=B63,"OVER","UNDER")</f>
        <v>UNDER</v>
      </c>
      <c r="C66" s="69" t="str">
        <f t="shared" ref="C66:U66" si="19">IF(C64&lt;=C63,"OVER","UNDER")</f>
        <v>UNDER</v>
      </c>
      <c r="D66" s="69" t="str">
        <f t="shared" si="19"/>
        <v>UNDER</v>
      </c>
      <c r="E66" s="69" t="str">
        <f t="shared" si="19"/>
        <v>UNDER</v>
      </c>
      <c r="F66" s="69" t="str">
        <f t="shared" si="19"/>
        <v>UNDER</v>
      </c>
      <c r="G66" s="69" t="str">
        <f t="shared" si="19"/>
        <v>UNDER</v>
      </c>
      <c r="H66" s="69" t="str">
        <f t="shared" si="19"/>
        <v>OVER</v>
      </c>
      <c r="I66" s="69" t="str">
        <f t="shared" si="19"/>
        <v>UNDER</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195" priority="42" operator="greaterThan">
      <formula>$B$51</formula>
    </cfRule>
  </conditionalFormatting>
  <conditionalFormatting sqref="B66:U66">
    <cfRule type="cellIs" dxfId="194" priority="4" operator="equal">
      <formula>"UNDER"</formula>
    </cfRule>
    <cfRule type="cellIs" dxfId="193" priority="5" operator="equal">
      <formula>"OVER"</formula>
    </cfRule>
  </conditionalFormatting>
  <conditionalFormatting sqref="C31:C50">
    <cfRule type="cellIs" dxfId="192" priority="41" operator="greaterThan">
      <formula>$C$51</formula>
    </cfRule>
  </conditionalFormatting>
  <conditionalFormatting sqref="C17:V19">
    <cfRule type="cellIs" dxfId="191" priority="34" operator="equal">
      <formula>0</formula>
    </cfRule>
  </conditionalFormatting>
  <conditionalFormatting sqref="C20:V21">
    <cfRule type="cellIs" dxfId="190" priority="43" operator="equal">
      <formula>"DECREASE"</formula>
    </cfRule>
    <cfRule type="cellIs" dxfId="189" priority="44" operator="equal">
      <formula>"INCREASE"</formula>
    </cfRule>
  </conditionalFormatting>
  <conditionalFormatting sqref="C21:V21">
    <cfRule type="cellIs" dxfId="188" priority="8" operator="equal">
      <formula>0</formula>
    </cfRule>
  </conditionalFormatting>
  <conditionalFormatting sqref="C22:V23">
    <cfRule type="cellIs" dxfId="187" priority="15" operator="equal">
      <formula>0</formula>
    </cfRule>
  </conditionalFormatting>
  <conditionalFormatting sqref="C24:V24">
    <cfRule type="cellIs" dxfId="186" priority="16" operator="equal">
      <formula>"DECREASE"</formula>
    </cfRule>
    <cfRule type="cellIs" dxfId="185" priority="17" operator="equal">
      <formula>"INCREASE"</formula>
    </cfRule>
  </conditionalFormatting>
  <conditionalFormatting sqref="G31:G50">
    <cfRule type="cellIs" dxfId="184" priority="31" operator="greaterThan">
      <formula>$G$51</formula>
    </cfRule>
  </conditionalFormatting>
  <conditionalFormatting sqref="H31:H50">
    <cfRule type="cellIs" dxfId="183" priority="30" operator="greaterThan">
      <formula>$H$51</formula>
    </cfRule>
  </conditionalFormatting>
  <conditionalFormatting sqref="I1">
    <cfRule type="cellIs" dxfId="182" priority="11" operator="between">
      <formula>0.1</formula>
      <formula>5</formula>
    </cfRule>
  </conditionalFormatting>
  <conditionalFormatting sqref="I2">
    <cfRule type="cellIs" dxfId="181" priority="10" operator="greaterThan">
      <formula>5000.1</formula>
    </cfRule>
  </conditionalFormatting>
  <conditionalFormatting sqref="I3">
    <cfRule type="cellIs" dxfId="180" priority="9" operator="greaterThan">
      <formula>40000.01</formula>
    </cfRule>
  </conditionalFormatting>
  <conditionalFormatting sqref="I31:I50">
    <cfRule type="cellIs" dxfId="179" priority="29" operator="greaterThan">
      <formula>$I$51</formula>
    </cfRule>
  </conditionalFormatting>
  <conditionalFormatting sqref="J31:J50">
    <cfRule type="cellIs" dxfId="178" priority="3" operator="greaterThan">
      <formula>$J$51</formula>
    </cfRule>
  </conditionalFormatting>
  <conditionalFormatting sqref="K31:K50">
    <cfRule type="cellIs" dxfId="177" priority="27" operator="greaterThan">
      <formula>$K$51</formula>
    </cfRule>
  </conditionalFormatting>
  <conditionalFormatting sqref="L3">
    <cfRule type="cellIs" dxfId="176" priority="1" operator="lessThan">
      <formula>30</formula>
    </cfRule>
    <cfRule type="cellIs" dxfId="175" priority="2" operator="greaterThanOrEqual">
      <formula>30</formula>
    </cfRule>
  </conditionalFormatting>
  <conditionalFormatting sqref="L31:L50">
    <cfRule type="cellIs" dxfId="174" priority="26" operator="greaterThan">
      <formula>$L$51</formula>
    </cfRule>
  </conditionalFormatting>
  <conditionalFormatting sqref="M31:M50">
    <cfRule type="cellIs" dxfId="173" priority="25" operator="greaterThan">
      <formula>$M$51</formula>
    </cfRule>
  </conditionalFormatting>
  <conditionalFormatting sqref="P31:P50">
    <cfRule type="cellIs" dxfId="172" priority="24" operator="greaterThan">
      <formula>$P$51</formula>
    </cfRule>
  </conditionalFormatting>
  <conditionalFormatting sqref="R31:R50">
    <cfRule type="cellIs" dxfId="171" priority="23" operator="greaterThan">
      <formula>$R$51</formula>
    </cfRule>
  </conditionalFormatting>
  <conditionalFormatting sqref="S31:S50">
    <cfRule type="cellIs" dxfId="170" priority="22" operator="greaterThan">
      <formula>$S$51</formula>
    </cfRule>
  </conditionalFormatting>
  <conditionalFormatting sqref="T31:T50">
    <cfRule type="cellIs" dxfId="169" priority="21" operator="greaterThan">
      <formula>$T$51</formula>
    </cfRule>
  </conditionalFormatting>
  <conditionalFormatting sqref="U31:U50">
    <cfRule type="cellIs" dxfId="168" priority="20"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E27" sqref="E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7" t="str">
        <f>Llechryd!C1:D1</f>
        <v>PAN-028327</v>
      </c>
      <c r="D1" s="128"/>
      <c r="E1" s="83" t="s">
        <v>45</v>
      </c>
      <c r="F1" s="32">
        <f>Llechryd!F1</f>
        <v>45.6</v>
      </c>
      <c r="G1" s="110" t="s">
        <v>43</v>
      </c>
      <c r="H1" s="111"/>
      <c r="I1" s="86">
        <v>6.3</v>
      </c>
      <c r="J1" s="114" t="s">
        <v>153</v>
      </c>
      <c r="K1" s="114"/>
      <c r="L1" s="86">
        <v>6</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Llechryd!C2:D2</f>
        <v>EPR/AB3891CX</v>
      </c>
      <c r="D2" s="130"/>
      <c r="E2" s="83" t="s">
        <v>109</v>
      </c>
      <c r="F2" s="86" t="s">
        <v>165</v>
      </c>
      <c r="G2" s="112" t="s">
        <v>110</v>
      </c>
      <c r="H2" s="113"/>
      <c r="I2" s="86"/>
      <c r="J2" s="114" t="s">
        <v>158</v>
      </c>
      <c r="K2" s="114"/>
      <c r="L2" s="86">
        <v>1.53</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Llechryd!C3:D3</f>
        <v>Mr Daniel James and Mrs Carys James</v>
      </c>
      <c r="D3" s="130"/>
      <c r="E3" s="83" t="s">
        <v>108</v>
      </c>
      <c r="F3" s="24" t="s">
        <v>104</v>
      </c>
      <c r="G3" s="114" t="s">
        <v>159</v>
      </c>
      <c r="H3" s="114"/>
      <c r="I3" s="86"/>
      <c r="J3" s="110" t="s">
        <v>154</v>
      </c>
      <c r="K3" s="111"/>
      <c r="L3" s="86">
        <f>(L1/(L2*10000))*100</f>
        <v>3.9215686274509803E-2</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Llechryd!C4:D4</f>
        <v>Trefwtial, Blaenannerch, Cardigan, Ceredigion, SA43 2AG</v>
      </c>
      <c r="D4" s="128"/>
      <c r="E4" s="84" t="s">
        <v>1</v>
      </c>
      <c r="F4" s="86" t="s">
        <v>177</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Llechryd!C5:D5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t="str">
        <f>Llechryd!C8</f>
        <v>T16</v>
      </c>
      <c r="D8" s="52" t="str">
        <f>Llechryd!D8</f>
        <v>T17</v>
      </c>
      <c r="E8" s="52" t="str">
        <f>Llechryd!E8</f>
        <v>T18</v>
      </c>
      <c r="F8" s="52" t="str">
        <f>Llechryd!F8</f>
        <v>R4</v>
      </c>
      <c r="G8" s="52" t="str">
        <f>Llechryd!G8</f>
        <v>R5</v>
      </c>
      <c r="H8" s="52" t="str">
        <f>Llechryd!H8</f>
        <v>R6</v>
      </c>
      <c r="I8" s="52" t="str">
        <f>Llechryd!I8</f>
        <v>B8</v>
      </c>
      <c r="J8" s="52" t="str">
        <f>Llechryd!J8</f>
        <v>B9</v>
      </c>
      <c r="K8" s="52">
        <f>Llechryd!K8</f>
        <v>0</v>
      </c>
      <c r="L8" s="52">
        <f>Llechryd!L8</f>
        <v>0</v>
      </c>
      <c r="M8" s="52">
        <f>Llechryd!M8</f>
        <v>0</v>
      </c>
      <c r="N8" s="52">
        <f>Llechryd!N8</f>
        <v>0</v>
      </c>
      <c r="O8" s="52">
        <f>Llechryd!O8</f>
        <v>0</v>
      </c>
      <c r="P8" s="52">
        <f>Llechryd!P8</f>
        <v>0</v>
      </c>
      <c r="Q8" s="52">
        <f>Llechryd!Q8</f>
        <v>0</v>
      </c>
      <c r="R8" s="52">
        <f>Llechryd!R8</f>
        <v>0</v>
      </c>
      <c r="S8" s="52">
        <f>Llechryd!S8</f>
        <v>0</v>
      </c>
      <c r="T8" s="52">
        <f>Llechryd!T8</f>
        <v>0</v>
      </c>
      <c r="U8" s="52">
        <f>Llechryd!U8</f>
        <v>0</v>
      </c>
      <c r="V8" s="52">
        <f>Llechryd!V8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f>Llechryd!C9</f>
        <v>1</v>
      </c>
      <c r="D9" s="52" t="str">
        <f>Llechryd!D9</f>
        <v>Moderate</v>
      </c>
      <c r="E9" s="52">
        <f>Llechryd!E9</f>
        <v>1</v>
      </c>
      <c r="F9" s="52">
        <f>Llechryd!F9</f>
        <v>1</v>
      </c>
      <c r="G9" s="52">
        <f>Llechryd!G9</f>
        <v>1</v>
      </c>
      <c r="H9" s="52">
        <f>Llechryd!H9</f>
        <v>1</v>
      </c>
      <c r="I9" s="52" t="str">
        <f>Llechryd!I9</f>
        <v>Moderate</v>
      </c>
      <c r="J9" s="52" t="str">
        <f>Llechryd!J9</f>
        <v xml:space="preserve">Moderate </v>
      </c>
      <c r="K9" s="52">
        <f>Llechryd!K9</f>
        <v>0</v>
      </c>
      <c r="L9" s="52">
        <f>Llechryd!L9</f>
        <v>0</v>
      </c>
      <c r="M9" s="52">
        <f>Llechryd!M9</f>
        <v>0</v>
      </c>
      <c r="N9" s="52">
        <f>Llechryd!N9</f>
        <v>0</v>
      </c>
      <c r="O9" s="52">
        <f>Llechryd!O9</f>
        <v>0</v>
      </c>
      <c r="P9" s="52">
        <f>Llechryd!P9</f>
        <v>0</v>
      </c>
      <c r="Q9" s="52">
        <f>Llechryd!Q9</f>
        <v>0</v>
      </c>
      <c r="R9" s="52">
        <f>Llechryd!R9</f>
        <v>0</v>
      </c>
      <c r="S9" s="52">
        <f>Llechryd!S9</f>
        <v>0</v>
      </c>
      <c r="T9" s="52">
        <f>Llechryd!T9</f>
        <v>0</v>
      </c>
      <c r="U9" s="52">
        <f>Llechryd!U9</f>
        <v>0</v>
      </c>
      <c r="V9" s="52">
        <f>Llechryd!V9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Llechryd!C10</f>
        <v>5.7</v>
      </c>
      <c r="D10" s="52">
        <f>Llechryd!D10</f>
        <v>5.7</v>
      </c>
      <c r="E10" s="52">
        <f>Llechryd!E10</f>
        <v>5.7</v>
      </c>
      <c r="F10" s="52">
        <f>Llechryd!F10</f>
        <v>5.7</v>
      </c>
      <c r="G10" s="52">
        <f>Llechryd!G10</f>
        <v>5.9</v>
      </c>
      <c r="H10" s="52">
        <f>Llechryd!H10</f>
        <v>5.8</v>
      </c>
      <c r="I10" s="52">
        <f>Llechryd!I10</f>
        <v>6.3</v>
      </c>
      <c r="J10" s="52">
        <f>Llechryd!J10</f>
        <v>5.8</v>
      </c>
      <c r="K10" s="52">
        <f>Llechryd!K10</f>
        <v>0</v>
      </c>
      <c r="L10" s="52">
        <f>Llechryd!L10</f>
        <v>0</v>
      </c>
      <c r="M10" s="52">
        <f>Llechryd!M10</f>
        <v>0</v>
      </c>
      <c r="N10" s="52">
        <f>Llechryd!N10</f>
        <v>0</v>
      </c>
      <c r="O10" s="52">
        <f>Llechryd!O10</f>
        <v>0</v>
      </c>
      <c r="P10" s="52">
        <f>Llechryd!P10</f>
        <v>0</v>
      </c>
      <c r="Q10" s="52">
        <f>Llechryd!Q10</f>
        <v>0</v>
      </c>
      <c r="R10" s="52">
        <f>Llechryd!R10</f>
        <v>0</v>
      </c>
      <c r="S10" s="52">
        <f>Llechryd!S10</f>
        <v>0</v>
      </c>
      <c r="T10" s="52">
        <f>Llechryd!T10</f>
        <v>0</v>
      </c>
      <c r="U10" s="52">
        <f>Llechryd!U10</f>
        <v>0</v>
      </c>
      <c r="V10" s="52">
        <f>Llechryd!V10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Llechryd!C11</f>
        <v>3</v>
      </c>
      <c r="D11" s="52">
        <f>Llechryd!D11</f>
        <v>3</v>
      </c>
      <c r="E11" s="52">
        <f>Llechryd!E11</f>
        <v>3</v>
      </c>
      <c r="F11" s="52">
        <f>Llechryd!F11</f>
        <v>3</v>
      </c>
      <c r="G11" s="52">
        <f>Llechryd!G11</f>
        <v>2</v>
      </c>
      <c r="H11" s="52">
        <f>Llechryd!H11</f>
        <v>2</v>
      </c>
      <c r="I11" s="52">
        <f>Llechryd!I11</f>
        <v>3</v>
      </c>
      <c r="J11" s="52">
        <f>Llechryd!J11</f>
        <v>3</v>
      </c>
      <c r="K11" s="52">
        <f>Llechryd!K11</f>
        <v>0</v>
      </c>
      <c r="L11" s="52">
        <f>Llechryd!L11</f>
        <v>0</v>
      </c>
      <c r="M11" s="52">
        <f>Llechryd!M11</f>
        <v>0</v>
      </c>
      <c r="N11" s="52">
        <f>Llechryd!N11</f>
        <v>0</v>
      </c>
      <c r="O11" s="52">
        <f>Llechryd!O11</f>
        <v>0</v>
      </c>
      <c r="P11" s="52">
        <f>Llechryd!P11</f>
        <v>0</v>
      </c>
      <c r="Q11" s="52">
        <f>Llechryd!Q11</f>
        <v>0</v>
      </c>
      <c r="R11" s="52">
        <f>Llechryd!R11</f>
        <v>0</v>
      </c>
      <c r="S11" s="52">
        <f>Llechryd!S11</f>
        <v>0</v>
      </c>
      <c r="T11" s="52">
        <f>Llechryd!T11</f>
        <v>0</v>
      </c>
      <c r="U11" s="52">
        <f>Llechryd!U11</f>
        <v>0</v>
      </c>
      <c r="V11" s="52">
        <f>Llechryd!V11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Llechryd!C12</f>
        <v>0</v>
      </c>
      <c r="D12" s="52">
        <f>Llechryd!D12</f>
        <v>1</v>
      </c>
      <c r="E12" s="52">
        <f>Llechryd!E12</f>
        <v>1</v>
      </c>
      <c r="F12" s="52">
        <f>Llechryd!F12</f>
        <v>3</v>
      </c>
      <c r="G12" s="52">
        <f>Llechryd!G12</f>
        <v>2</v>
      </c>
      <c r="H12" s="52">
        <f>Llechryd!H12</f>
        <v>3</v>
      </c>
      <c r="I12" s="52">
        <f>Llechryd!I12</f>
        <v>2</v>
      </c>
      <c r="J12" s="52">
        <f>Llechryd!J12</f>
        <v>2</v>
      </c>
      <c r="K12" s="52">
        <f>Llechryd!K12</f>
        <v>0</v>
      </c>
      <c r="L12" s="52">
        <f>Llechryd!L12</f>
        <v>0</v>
      </c>
      <c r="M12" s="52">
        <f>Llechryd!M12</f>
        <v>0</v>
      </c>
      <c r="N12" s="52">
        <f>Llechryd!N12</f>
        <v>0</v>
      </c>
      <c r="O12" s="52">
        <f>Llechryd!O12</f>
        <v>0</v>
      </c>
      <c r="P12" s="52">
        <f>Llechryd!P12</f>
        <v>0</v>
      </c>
      <c r="Q12" s="52">
        <f>Llechryd!Q12</f>
        <v>0</v>
      </c>
      <c r="R12" s="52">
        <f>Llechryd!R12</f>
        <v>0</v>
      </c>
      <c r="S12" s="52">
        <f>Llechryd!S12</f>
        <v>0</v>
      </c>
      <c r="T12" s="52">
        <f>Llechryd!T12</f>
        <v>0</v>
      </c>
      <c r="U12" s="52">
        <f>Llechryd!U12</f>
        <v>0</v>
      </c>
      <c r="V12" s="52">
        <f>Llechryd!V12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Llechryd!C13</f>
        <v>2</v>
      </c>
      <c r="D13" s="52">
        <f>Llechryd!D13</f>
        <v>2</v>
      </c>
      <c r="E13" s="52">
        <f>Llechryd!E13</f>
        <v>2</v>
      </c>
      <c r="F13" s="52">
        <f>Llechryd!F13</f>
        <v>2</v>
      </c>
      <c r="G13" s="52">
        <f>Llechryd!G13</f>
        <v>3</v>
      </c>
      <c r="H13" s="52">
        <f>Llechryd!H13</f>
        <v>2</v>
      </c>
      <c r="I13" s="52">
        <f>Llechryd!I13</f>
        <v>2</v>
      </c>
      <c r="J13" s="52">
        <f>Llechryd!J13</f>
        <v>2</v>
      </c>
      <c r="K13" s="52">
        <f>Llechryd!K13</f>
        <v>0</v>
      </c>
      <c r="L13" s="52">
        <f>Llechryd!L13</f>
        <v>0</v>
      </c>
      <c r="M13" s="52">
        <f>Llechryd!M13</f>
        <v>0</v>
      </c>
      <c r="N13" s="52">
        <f>Llechryd!N13</f>
        <v>0</v>
      </c>
      <c r="O13" s="52">
        <f>Llechryd!O13</f>
        <v>0</v>
      </c>
      <c r="P13" s="52">
        <f>Llechryd!P13</f>
        <v>0</v>
      </c>
      <c r="Q13" s="52">
        <f>Llechryd!Q13</f>
        <v>0</v>
      </c>
      <c r="R13" s="52">
        <f>Llechryd!R13</f>
        <v>0</v>
      </c>
      <c r="S13" s="52">
        <f>Llechryd!S13</f>
        <v>0</v>
      </c>
      <c r="T13" s="52">
        <f>Llechryd!T13</f>
        <v>0</v>
      </c>
      <c r="U13" s="52">
        <f>Llechryd!U13</f>
        <v>0</v>
      </c>
      <c r="V13" s="52">
        <f>Llechryd!V13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Llechryd!C14</f>
        <v>Winter barley/triticale/rye</v>
      </c>
      <c r="D14" s="91" t="str">
        <f>Llechryd!D14</f>
        <v xml:space="preserve">Grass Silage (25% DM) </v>
      </c>
      <c r="E14" s="91" t="str">
        <f>Llechryd!E14</f>
        <v>Maize- Silage (30% DM)</v>
      </c>
      <c r="F14" s="91" t="str">
        <f>Llechryd!F14</f>
        <v>Winter barley/triticale/rye</v>
      </c>
      <c r="G14" s="91" t="str">
        <f>Llechryd!G14</f>
        <v>Maize- Silage (30% DM)</v>
      </c>
      <c r="H14" s="91" t="str">
        <f>Llechryd!H14</f>
        <v>Maize- Silage (30% DM)</v>
      </c>
      <c r="I14" s="91" t="str">
        <f>Llechryd!I14</f>
        <v xml:space="preserve">Grass Silage (25% DM) </v>
      </c>
      <c r="J14" s="91" t="str">
        <f>Llechryd!J14</f>
        <v xml:space="preserve">Grass Silage (25% DM) </v>
      </c>
      <c r="K14" s="91">
        <f>Llechryd!K14</f>
        <v>0</v>
      </c>
      <c r="L14" s="91">
        <f>Llechryd!L14</f>
        <v>0</v>
      </c>
      <c r="M14" s="91">
        <f>Llechryd!M14</f>
        <v>0</v>
      </c>
      <c r="N14" s="91">
        <f>Llechryd!N14</f>
        <v>0</v>
      </c>
      <c r="O14" s="91">
        <f>Llechryd!O14</f>
        <v>0</v>
      </c>
      <c r="P14" s="91">
        <f>Llechryd!P14</f>
        <v>0</v>
      </c>
      <c r="Q14" s="91">
        <f>Llechryd!Q14</f>
        <v>0</v>
      </c>
      <c r="R14" s="91">
        <f>Llechryd!R14</f>
        <v>0</v>
      </c>
      <c r="S14" s="91">
        <f>Llechryd!S14</f>
        <v>0</v>
      </c>
      <c r="T14" s="91">
        <f>Llechryd!T14</f>
        <v>0</v>
      </c>
      <c r="U14" s="91">
        <f>Llechryd!U14</f>
        <v>0</v>
      </c>
      <c r="V14" s="91">
        <f>Llechryd!V14</f>
        <v>0</v>
      </c>
      <c r="AD14" s="23" t="s">
        <v>138</v>
      </c>
      <c r="AE14" s="23">
        <v>6</v>
      </c>
      <c r="AI14" s="46" t="s">
        <v>119</v>
      </c>
      <c r="AJ14" s="47">
        <v>0.8</v>
      </c>
      <c r="AK14" s="48">
        <v>1.7</v>
      </c>
      <c r="AL14" s="9">
        <v>12</v>
      </c>
      <c r="AM14" s="9">
        <v>6.7</v>
      </c>
      <c r="AN14" s="9" t="s">
        <v>135</v>
      </c>
    </row>
    <row r="15" spans="1:41" ht="13" x14ac:dyDescent="0.25">
      <c r="A15" s="122" t="s">
        <v>9</v>
      </c>
      <c r="B15" s="122"/>
      <c r="C15" s="52">
        <f>Llechryd!C15</f>
        <v>7.5</v>
      </c>
      <c r="D15" s="52">
        <f>Llechryd!D15</f>
        <v>47</v>
      </c>
      <c r="E15" s="52">
        <f>Llechryd!E15</f>
        <v>45</v>
      </c>
      <c r="F15" s="52">
        <f>Llechryd!F15</f>
        <v>7.5</v>
      </c>
      <c r="G15" s="52">
        <f>Llechryd!G15</f>
        <v>45</v>
      </c>
      <c r="H15" s="52">
        <f>Llechryd!H15</f>
        <v>45</v>
      </c>
      <c r="I15" s="52">
        <f>Llechryd!I15</f>
        <v>47</v>
      </c>
      <c r="J15" s="52">
        <f>Llechryd!J15</f>
        <v>47</v>
      </c>
      <c r="K15" s="52">
        <f>Llechryd!K15</f>
        <v>0</v>
      </c>
      <c r="L15" s="52">
        <f>Llechryd!L15</f>
        <v>0</v>
      </c>
      <c r="M15" s="52">
        <f>Llechryd!M15</f>
        <v>0</v>
      </c>
      <c r="N15" s="52">
        <f>Llechryd!N15</f>
        <v>0</v>
      </c>
      <c r="O15" s="52">
        <f>Llechryd!O15</f>
        <v>0</v>
      </c>
      <c r="P15" s="52">
        <f>Llechryd!P15</f>
        <v>0</v>
      </c>
      <c r="Q15" s="52">
        <f>Llechryd!Q15</f>
        <v>0</v>
      </c>
      <c r="R15" s="52">
        <f>Llechryd!R15</f>
        <v>0</v>
      </c>
      <c r="S15" s="52">
        <f>Llechryd!S15</f>
        <v>0</v>
      </c>
      <c r="T15" s="52">
        <f>Llechryd!T15</f>
        <v>0</v>
      </c>
      <c r="U15" s="52">
        <f>Llechryd!U15</f>
        <v>0</v>
      </c>
      <c r="V15" s="52">
        <f>Llechryd!V15</f>
        <v>0</v>
      </c>
      <c r="AD15" s="23" t="s">
        <v>144</v>
      </c>
      <c r="AE15" s="23">
        <v>7</v>
      </c>
      <c r="AI15" s="46" t="s">
        <v>101</v>
      </c>
      <c r="AJ15" s="54">
        <v>1.8</v>
      </c>
      <c r="AK15" s="48">
        <v>5.4</v>
      </c>
      <c r="AL15" s="9">
        <v>13</v>
      </c>
      <c r="AM15" s="9">
        <v>6.7</v>
      </c>
      <c r="AN15" s="9" t="s">
        <v>135</v>
      </c>
    </row>
    <row r="16" spans="1:41" ht="13.5" thickBot="1" x14ac:dyDescent="0.3">
      <c r="A16" s="124" t="s">
        <v>44</v>
      </c>
      <c r="B16" s="124"/>
      <c r="C16" s="92" t="str">
        <f>Llechryd!C16</f>
        <v>Medium/Clay</v>
      </c>
      <c r="D16" s="92" t="str">
        <f>Llechryd!D16</f>
        <v>Medium/Clay</v>
      </c>
      <c r="E16" s="92" t="str">
        <f>Llechryd!E16</f>
        <v>Medium/Clay</v>
      </c>
      <c r="F16" s="92" t="str">
        <f>Llechryd!F16</f>
        <v>Medium/Clay</v>
      </c>
      <c r="G16" s="92" t="str">
        <f>Llechryd!G16</f>
        <v>Medium/Clay</v>
      </c>
      <c r="H16" s="92" t="str">
        <f>Llechryd!H16</f>
        <v>Medium/Clay</v>
      </c>
      <c r="I16" s="92" t="str">
        <f>Llechryd!I16</f>
        <v>Medium/Clay</v>
      </c>
      <c r="J16" s="92" t="str">
        <f>Llechryd!J16</f>
        <v>Medium/Clay</v>
      </c>
      <c r="K16" s="92">
        <f>Llechryd!K16</f>
        <v>0</v>
      </c>
      <c r="L16" s="92">
        <f>Llechryd!L16</f>
        <v>0</v>
      </c>
      <c r="M16" s="92">
        <f>Llechryd!M16</f>
        <v>0</v>
      </c>
      <c r="N16" s="92">
        <f>Llechryd!N16</f>
        <v>0</v>
      </c>
      <c r="O16" s="92">
        <f>Llechryd!O16</f>
        <v>0</v>
      </c>
      <c r="P16" s="92">
        <f>Llechryd!P16</f>
        <v>0</v>
      </c>
      <c r="Q16" s="92">
        <f>Llechryd!Q16</f>
        <v>0</v>
      </c>
      <c r="R16" s="92">
        <f>Llechryd!R16</f>
        <v>0</v>
      </c>
      <c r="S16" s="92">
        <f>Llechryd!S16</f>
        <v>0</v>
      </c>
      <c r="T16" s="92">
        <f>Llechryd!T16</f>
        <v>0</v>
      </c>
      <c r="U16" s="92">
        <f>Llechryd!U16</f>
        <v>0</v>
      </c>
      <c r="V16" s="92">
        <f>Llechryd!V16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63.75</v>
      </c>
      <c r="D17" s="21">
        <f t="shared" ref="D17:V17" si="0">(VLOOKUP(D$14,$AI2:$AK26,2,FALSE))*D$15</f>
        <v>79.899999999999991</v>
      </c>
      <c r="E17" s="21">
        <f t="shared" si="0"/>
        <v>62.999999999999993</v>
      </c>
      <c r="F17" s="21">
        <f t="shared" si="0"/>
        <v>63.75</v>
      </c>
      <c r="G17" s="21">
        <f t="shared" si="0"/>
        <v>62.999999999999993</v>
      </c>
      <c r="H17" s="21">
        <f t="shared" si="0"/>
        <v>62.999999999999993</v>
      </c>
      <c r="I17" s="21">
        <f t="shared" si="0"/>
        <v>79.899999999999991</v>
      </c>
      <c r="J17" s="21">
        <f t="shared" si="0"/>
        <v>79.899999999999991</v>
      </c>
      <c r="K17" s="21" t="e">
        <f t="shared" si="0"/>
        <v>#N/A</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0</v>
      </c>
      <c r="D18" s="13">
        <f>$D32</f>
        <v>77.729643660000008</v>
      </c>
      <c r="E18" s="13">
        <f>$D33</f>
        <v>59.440315740000003</v>
      </c>
      <c r="F18" s="13">
        <f>$D34</f>
        <v>0</v>
      </c>
      <c r="G18" s="13">
        <f>$D35</f>
        <v>59.440315740000003</v>
      </c>
      <c r="H18" s="13">
        <f>$D36</f>
        <v>13.71699594</v>
      </c>
      <c r="I18" s="13">
        <f>$D37</f>
        <v>77.729643660000008</v>
      </c>
      <c r="J18" s="13">
        <f>$D38</f>
        <v>77.729643660000008</v>
      </c>
      <c r="K18" s="13">
        <f>$D39</f>
        <v>0</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-63.75</v>
      </c>
      <c r="D19" s="13">
        <f t="shared" ref="D19:V19" si="1">D18-D17</f>
        <v>-2.1703563399999837</v>
      </c>
      <c r="E19" s="13">
        <f t="shared" si="1"/>
        <v>-3.5596842599999903</v>
      </c>
      <c r="F19" s="13">
        <f t="shared" si="1"/>
        <v>-63.75</v>
      </c>
      <c r="G19" s="13">
        <f t="shared" si="1"/>
        <v>-3.5596842599999903</v>
      </c>
      <c r="H19" s="13">
        <f t="shared" si="1"/>
        <v>-49.283004059999996</v>
      </c>
      <c r="I19" s="13">
        <f t="shared" si="1"/>
        <v>-2.1703563399999837</v>
      </c>
      <c r="J19" s="13">
        <f t="shared" si="1"/>
        <v>-2.1703563399999837</v>
      </c>
      <c r="K19" s="13" t="e">
        <f t="shared" si="1"/>
        <v>#N/A</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78.75</v>
      </c>
      <c r="D21" s="21">
        <f t="shared" ref="D21:V21" si="2">(VLOOKUP(D$14,$AI2:$AK26,3,FALSE))*D$15</f>
        <v>282</v>
      </c>
      <c r="E21" s="21">
        <f t="shared" si="2"/>
        <v>198.00000000000003</v>
      </c>
      <c r="F21" s="21">
        <f t="shared" si="2"/>
        <v>78.75</v>
      </c>
      <c r="G21" s="21">
        <f t="shared" si="2"/>
        <v>198.00000000000003</v>
      </c>
      <c r="H21" s="21">
        <f t="shared" si="2"/>
        <v>198.00000000000003</v>
      </c>
      <c r="I21" s="21">
        <f t="shared" si="2"/>
        <v>282</v>
      </c>
      <c r="J21" s="21">
        <f t="shared" si="2"/>
        <v>282</v>
      </c>
      <c r="K21" s="21" t="e">
        <f t="shared" si="2"/>
        <v>#N/A</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0</v>
      </c>
      <c r="D22" s="13">
        <f>$E32</f>
        <v>0.39564728999999998</v>
      </c>
      <c r="E22" s="13">
        <f>$E33</f>
        <v>0.30255380999999998</v>
      </c>
      <c r="F22" s="13">
        <f>$E34</f>
        <v>0</v>
      </c>
      <c r="G22" s="13">
        <f>$E35</f>
        <v>0.30255380999999998</v>
      </c>
      <c r="H22" s="13">
        <f>$E36</f>
        <v>6.9820109999999991E-2</v>
      </c>
      <c r="I22" s="13">
        <f>$E37</f>
        <v>0.39564728999999998</v>
      </c>
      <c r="J22" s="13">
        <f>$E38</f>
        <v>0.39564728999999998</v>
      </c>
      <c r="K22" s="13">
        <f>$E39</f>
        <v>0</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-78.75</v>
      </c>
      <c r="D23" s="13">
        <f t="shared" ref="D23:V23" si="3">D22-D21</f>
        <v>-281.60435271</v>
      </c>
      <c r="E23" s="13">
        <f t="shared" si="3"/>
        <v>-197.69744619000002</v>
      </c>
      <c r="F23" s="13">
        <f t="shared" si="3"/>
        <v>-78.75</v>
      </c>
      <c r="G23" s="13">
        <f t="shared" si="3"/>
        <v>-197.69744619000002</v>
      </c>
      <c r="H23" s="13">
        <f t="shared" si="3"/>
        <v>-197.93017989000003</v>
      </c>
      <c r="I23" s="13">
        <f t="shared" si="3"/>
        <v>-281.60435271</v>
      </c>
      <c r="J23" s="13">
        <f t="shared" si="3"/>
        <v>-281.60435271</v>
      </c>
      <c r="K23" s="13" t="e">
        <f t="shared" si="3"/>
        <v>#N/A</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e">
        <f t="shared" si="4"/>
        <v>#N/A</v>
      </c>
      <c r="L24" s="19" t="e">
        <f t="shared" si="4"/>
        <v>#N/A</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57</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35">
      <c r="A28" s="97"/>
      <c r="B28" s="17">
        <v>22.2</v>
      </c>
      <c r="C28" s="12">
        <v>1.53</v>
      </c>
      <c r="D28" s="12">
        <v>0.89900000000000002</v>
      </c>
      <c r="E28" s="12">
        <v>8.6999999999999994E-3</v>
      </c>
      <c r="F28" s="12">
        <v>800</v>
      </c>
      <c r="G28" s="12">
        <v>10.9</v>
      </c>
      <c r="H28" s="12">
        <v>282</v>
      </c>
      <c r="I28" s="12">
        <v>46.1</v>
      </c>
      <c r="J28" s="12">
        <v>0.31</v>
      </c>
      <c r="K28" s="16">
        <v>0.46</v>
      </c>
      <c r="L28" s="12">
        <v>25.1</v>
      </c>
      <c r="M28" s="12">
        <v>14.2</v>
      </c>
      <c r="N28" s="12">
        <v>6720</v>
      </c>
      <c r="O28" s="12">
        <v>347000</v>
      </c>
      <c r="P28" s="12"/>
      <c r="Q28" s="12">
        <v>2750</v>
      </c>
      <c r="R28" s="12"/>
      <c r="S28" s="12">
        <v>25.4</v>
      </c>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T16</v>
      </c>
      <c r="B31" s="12">
        <v>0</v>
      </c>
      <c r="C31" s="68">
        <f>IF(C$27="%w/w SAR",((C$28*10)*$B31),IF(C$27="%w/w DM",(((C$28*10)*($B$28/100))*$B31),IF(C$27="kg/t SAR",(C$28*$B31),IF(C$27="kg/t DM",((C$28*($B$28/100))*$B31),IF(C$27="mg/kg SAR",((C$28*0.001)*$B31),IF(C$27="mg/kg DM",(((C$28*0.001)*($B$28/100))*$B31),0))))))</f>
        <v>0</v>
      </c>
      <c r="D31" s="68">
        <f>(IF(D$27="%w/w SAR",((D$28*10)*$B31),IF(D$27="%w/w DM",(((D$28*10)*($B$28/100))*$B31),IF(D$27="kg/t SAR",(D$28*$B31),IF(D$27="kg/t DM",((D$28*($B$28/100))*$B31),IF(D$27="mg/kg SAR",((D$28*0.001)*$B31),IF(D$27="mg/kg DM",(((D$28*0.001)*($B$28/100))*$B31),"0")))))))*2.291</f>
        <v>0</v>
      </c>
      <c r="E31" s="68">
        <f>(IF(E$27="%w/w SAR",((E$28*10)*$B31),IF(E$27="%w/w DM",(((E$28*10)*($B$28/100))*$B31),IF(E$27="kg/t SAR",(E$28*$B31),IF(E$27="kg/t DM",((E$28*($B$28/100))*$B31),IF(E$27="mg/kg SAR",((E$28*0.001)*$B31),IF(E$27="mg/kg DM",(((E$28*0.001)*($B$28/100))*$B31),"0")))))))*1.205</f>
        <v>0</v>
      </c>
      <c r="F31" s="68">
        <f>(IF(F$27="%w/w SAR",((F$28*10)*$B31),IF(F$27="%w/w DM",(((F$28*10)*($B$28/100))*$B31),IF(F$27="kg/t SAR",(F$28*$B31),IF(F$27="kg/t DM",((F$28*($B$28/100))*$B31),IF(F$27="mg/kg SAR",((F$28*0.001)*$B31),IF(F$27="mg/kg DM",(((F$28*0.001)*($B$28/100))*$B31),"0")))))))*1.658</f>
        <v>0</v>
      </c>
      <c r="G31" s="68">
        <f t="shared" ref="G31:P46" si="5">IF(G$27="%w/w SAR",((G$28*10)*$B31),IF(G$27="%w/w DM",(((G$28*10)*($B$28/100))*$B31),IF(G$27="kg/t SAR",(G$28*$B31),IF(G$27="kg/t DM",((G$28*($B$28/100))*$B31),IF(G$27="mg/kg SAR",((G$28*0.001)*$B31),IF(G$27="mg/kg DM",(((G$28*0.001)*($B$28/100))*$B31),0))))))</f>
        <v>0</v>
      </c>
      <c r="H31" s="68">
        <f t="shared" si="5"/>
        <v>0</v>
      </c>
      <c r="I31" s="68">
        <f t="shared" si="5"/>
        <v>0</v>
      </c>
      <c r="J31" s="68">
        <f t="shared" si="5"/>
        <v>0</v>
      </c>
      <c r="K31" s="68">
        <f t="shared" si="5"/>
        <v>0</v>
      </c>
      <c r="L31" s="68">
        <f t="shared" si="5"/>
        <v>0</v>
      </c>
      <c r="M31" s="68">
        <f t="shared" si="5"/>
        <v>0</v>
      </c>
      <c r="N31" s="68">
        <f t="shared" si="5"/>
        <v>0</v>
      </c>
      <c r="O31" s="68">
        <f t="shared" si="5"/>
        <v>0</v>
      </c>
      <c r="P31" s="68">
        <f t="shared" si="5"/>
        <v>0</v>
      </c>
      <c r="Q31" s="68">
        <f>(IF(Q$27="%w/w SAR",((Q$28*10)*$B31),IF(Q$27="%w/w DM",(((Q$28*10)*($B$28/100))*$B31),IF(Q$27="kg/t SAR",(Q$28*$B31),IF(Q$27="kg/t DM",((Q$28*($B$28/100))*$B31),IF(Q$27="mg/kg SAR",((Q$28*0.001)*$B31),IF(Q$27="mg/kg DM",(((Q$28*0.001)*($B$28/100))*$B31),0)))))))*2.5</f>
        <v>0</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T17</v>
      </c>
      <c r="B32" s="12">
        <v>17</v>
      </c>
      <c r="C32" s="68">
        <f t="shared" ref="C32:C50" si="6">IF(C$27="%w/w SAR",((C$28*10)*$B32),IF(C$27="%w/w DM",(((C$28*10)*($B$28/100))*$B32),IF(C$27="kg/t SAR",(C$28*$B32),IF(C$27="kg/t DM",((C$28*($B$28/100))*$B32),IF(C$27="mg/kg SAR",((C$28*0.001)*$B32),IF(C$27="mg/kg DM",(((C$28*0.001)*($B$28/100))*$B32),0))))))</f>
        <v>57.742200000000004</v>
      </c>
      <c r="D32" s="68">
        <f t="shared" ref="D32:D50" si="7">(IF(D$27="%w/w SAR",((D$28*10)*$B32),IF(D$27="%w/w DM",(((D$28*10)*($B$28/100))*$B32),IF(D$27="kg/t SAR",(D$28*$B32),IF(D$27="kg/t DM",((D$28*($B$28/100))*$B32),IF(D$27="mg/kg SAR",((D$28*0.001)*$B32),IF(D$27="mg/kg DM",(((D$28*0.001)*($B$28/100))*$B32),"0")))))))*2.291</f>
        <v>77.729643660000008</v>
      </c>
      <c r="E32" s="68">
        <f t="shared" ref="E32:E50" si="8">(IF(E$27="%w/w SAR",((E$28*10)*$B32),IF(E$27="%w/w DM",(((E$28*10)*($B$28/100))*$B32),IF(E$27="kg/t SAR",(E$28*$B32),IF(E$27="kg/t DM",((E$28*($B$28/100))*$B32),IF(E$27="mg/kg SAR",((E$28*0.001)*$B32),IF(E$27="mg/kg DM",(((E$28*0.001)*($B$28/100))*$B32),"0")))))))*1.205</f>
        <v>0.39564728999999998</v>
      </c>
      <c r="F32" s="68">
        <f t="shared" ref="F32:F50" si="9">(IF(F$27="%w/w SAR",((F$28*10)*$B32),IF(F$27="%w/w DM",(((F$28*10)*($B$28/100))*$B32),IF(F$27="kg/t SAR",(F$28*$B32),IF(F$27="kg/t DM",((F$28*($B$28/100))*$B32),IF(F$27="mg/kg SAR",((F$28*0.001)*$B32),IF(F$27="mg/kg DM",(((F$28*0.001)*($B$28/100))*$B32),"0")))))))*1.658</f>
        <v>5.0058335999999999</v>
      </c>
      <c r="G32" s="68">
        <f t="shared" si="5"/>
        <v>4.1136600000000002E-2</v>
      </c>
      <c r="H32" s="68">
        <f t="shared" si="5"/>
        <v>1.0642680000000002</v>
      </c>
      <c r="I32" s="68">
        <f t="shared" si="5"/>
        <v>0.17398140000000001</v>
      </c>
      <c r="J32" s="68">
        <f t="shared" si="5"/>
        <v>1.16994E-3</v>
      </c>
      <c r="K32" s="68">
        <f t="shared" si="5"/>
        <v>1.7360400000000001E-3</v>
      </c>
      <c r="L32" s="68">
        <f t="shared" si="5"/>
        <v>9.4727400000000003E-2</v>
      </c>
      <c r="M32" s="68">
        <f t="shared" si="5"/>
        <v>5.3590799999999994E-2</v>
      </c>
      <c r="N32" s="68">
        <f t="shared" si="5"/>
        <v>25.361280000000001</v>
      </c>
      <c r="O32" s="68">
        <f t="shared" si="5"/>
        <v>1309.5780000000002</v>
      </c>
      <c r="P32" s="68">
        <f t="shared" si="5"/>
        <v>0</v>
      </c>
      <c r="Q32" s="68">
        <f t="shared" ref="Q32:Q50" si="10">(IF(Q$27="%w/w SAR",((Q$28*10)*$B32),IF(Q$27="%w/w DM",(((Q$28*10)*($B$28/100))*$B32),IF(Q$27="kg/t SAR",(Q$28*$B32),IF(Q$27="kg/t DM",((Q$28*($B$28/100))*$B32),IF(Q$27="mg/kg SAR",((Q$28*0.001)*$B32),IF(Q$27="mg/kg DM",(((Q$28*0.001)*($B$28/100))*$B32),0)))))))*2.5</f>
        <v>25.946250000000003</v>
      </c>
      <c r="R32" s="68">
        <f t="shared" ref="R32:U50" si="11">IF(R$27="%w/w SAR",((R$28*10)*$B32),IF(R$27="%w/w DM",(((R$28*10)*($B$28/100))*$B32),IF(R$27="kg/t SAR",(R$28*$B32),IF(R$27="kg/t DM",((R$28*($B$28/100))*$B32),IF(R$27="mg/kg SAR",((R$28*0.001)*$B32),IF(R$27="mg/kg DM",(((R$28*0.001)*($B$28/100))*$B32),0))))))</f>
        <v>0</v>
      </c>
      <c r="S32" s="68">
        <f t="shared" si="11"/>
        <v>9.5859600000000003E-2</v>
      </c>
      <c r="T32" s="68">
        <f t="shared" si="11"/>
        <v>0</v>
      </c>
      <c r="U32" s="68">
        <f t="shared" si="11"/>
        <v>0</v>
      </c>
    </row>
    <row r="33" spans="1:21" s="51" customFormat="1" ht="13" x14ac:dyDescent="0.35">
      <c r="A33" s="10" t="str">
        <f>E8</f>
        <v>T18</v>
      </c>
      <c r="B33" s="12">
        <v>13</v>
      </c>
      <c r="C33" s="68">
        <f t="shared" si="6"/>
        <v>44.155800000000006</v>
      </c>
      <c r="D33" s="68">
        <f t="shared" si="7"/>
        <v>59.440315740000003</v>
      </c>
      <c r="E33" s="68">
        <f t="shared" si="8"/>
        <v>0.30255380999999998</v>
      </c>
      <c r="F33" s="68">
        <f t="shared" si="9"/>
        <v>3.8279904</v>
      </c>
      <c r="G33" s="68">
        <f t="shared" si="5"/>
        <v>3.1457400000000003E-2</v>
      </c>
      <c r="H33" s="68">
        <f t="shared" si="5"/>
        <v>0.81385200000000013</v>
      </c>
      <c r="I33" s="68">
        <f t="shared" si="5"/>
        <v>0.13304460000000001</v>
      </c>
      <c r="J33" s="68">
        <f t="shared" si="5"/>
        <v>8.9465999999999992E-4</v>
      </c>
      <c r="K33" s="68">
        <f t="shared" si="5"/>
        <v>1.32756E-3</v>
      </c>
      <c r="L33" s="68">
        <f t="shared" si="5"/>
        <v>7.2438600000000006E-2</v>
      </c>
      <c r="M33" s="68">
        <f t="shared" si="5"/>
        <v>4.0981199999999995E-2</v>
      </c>
      <c r="N33" s="68">
        <f t="shared" si="5"/>
        <v>19.393920000000001</v>
      </c>
      <c r="O33" s="68">
        <f t="shared" si="5"/>
        <v>1001.4420000000001</v>
      </c>
      <c r="P33" s="68">
        <f t="shared" si="5"/>
        <v>0</v>
      </c>
      <c r="Q33" s="68">
        <f t="shared" si="10"/>
        <v>19.841250000000002</v>
      </c>
      <c r="R33" s="68">
        <f t="shared" si="11"/>
        <v>0</v>
      </c>
      <c r="S33" s="68">
        <f t="shared" si="11"/>
        <v>7.3304400000000006E-2</v>
      </c>
      <c r="T33" s="68">
        <f t="shared" si="11"/>
        <v>0</v>
      </c>
      <c r="U33" s="68">
        <f t="shared" si="11"/>
        <v>0</v>
      </c>
    </row>
    <row r="34" spans="1:21" s="51" customFormat="1" ht="13" x14ac:dyDescent="0.35">
      <c r="A34" s="10" t="str">
        <f>F8</f>
        <v>R4</v>
      </c>
      <c r="B34" s="12">
        <v>0</v>
      </c>
      <c r="C34" s="68">
        <f t="shared" si="6"/>
        <v>0</v>
      </c>
      <c r="D34" s="68">
        <f t="shared" si="7"/>
        <v>0</v>
      </c>
      <c r="E34" s="68">
        <f t="shared" si="8"/>
        <v>0</v>
      </c>
      <c r="F34" s="68">
        <f t="shared" si="9"/>
        <v>0</v>
      </c>
      <c r="G34" s="68">
        <f t="shared" si="5"/>
        <v>0</v>
      </c>
      <c r="H34" s="68">
        <f t="shared" si="5"/>
        <v>0</v>
      </c>
      <c r="I34" s="68">
        <f t="shared" si="5"/>
        <v>0</v>
      </c>
      <c r="J34" s="68">
        <f t="shared" si="5"/>
        <v>0</v>
      </c>
      <c r="K34" s="68">
        <f t="shared" si="5"/>
        <v>0</v>
      </c>
      <c r="L34" s="68">
        <f t="shared" si="5"/>
        <v>0</v>
      </c>
      <c r="M34" s="68">
        <f t="shared" si="5"/>
        <v>0</v>
      </c>
      <c r="N34" s="68">
        <f t="shared" si="5"/>
        <v>0</v>
      </c>
      <c r="O34" s="68">
        <f t="shared" si="5"/>
        <v>0</v>
      </c>
      <c r="P34" s="68">
        <f t="shared" si="5"/>
        <v>0</v>
      </c>
      <c r="Q34" s="68">
        <f t="shared" si="10"/>
        <v>0</v>
      </c>
      <c r="R34" s="68">
        <f t="shared" si="11"/>
        <v>0</v>
      </c>
      <c r="S34" s="68">
        <f t="shared" si="11"/>
        <v>0</v>
      </c>
      <c r="T34" s="68">
        <f t="shared" si="11"/>
        <v>0</v>
      </c>
      <c r="U34" s="68">
        <f t="shared" si="11"/>
        <v>0</v>
      </c>
    </row>
    <row r="35" spans="1:21" s="51" customFormat="1" ht="13" x14ac:dyDescent="0.35">
      <c r="A35" s="10" t="str">
        <f>G8</f>
        <v>R5</v>
      </c>
      <c r="B35" s="12">
        <v>13</v>
      </c>
      <c r="C35" s="68">
        <f t="shared" si="6"/>
        <v>44.155800000000006</v>
      </c>
      <c r="D35" s="68">
        <f t="shared" si="7"/>
        <v>59.440315740000003</v>
      </c>
      <c r="E35" s="68">
        <f t="shared" si="8"/>
        <v>0.30255380999999998</v>
      </c>
      <c r="F35" s="68">
        <f t="shared" si="9"/>
        <v>3.8279904</v>
      </c>
      <c r="G35" s="68">
        <f t="shared" si="5"/>
        <v>3.1457400000000003E-2</v>
      </c>
      <c r="H35" s="68">
        <f t="shared" si="5"/>
        <v>0.81385200000000013</v>
      </c>
      <c r="I35" s="68">
        <f t="shared" si="5"/>
        <v>0.13304460000000001</v>
      </c>
      <c r="J35" s="68">
        <f t="shared" si="5"/>
        <v>8.9465999999999992E-4</v>
      </c>
      <c r="K35" s="68">
        <f t="shared" si="5"/>
        <v>1.32756E-3</v>
      </c>
      <c r="L35" s="68">
        <f t="shared" si="5"/>
        <v>7.2438600000000006E-2</v>
      </c>
      <c r="M35" s="68">
        <f t="shared" si="5"/>
        <v>4.0981199999999995E-2</v>
      </c>
      <c r="N35" s="68">
        <f t="shared" si="5"/>
        <v>19.393920000000001</v>
      </c>
      <c r="O35" s="68">
        <f t="shared" si="5"/>
        <v>1001.4420000000001</v>
      </c>
      <c r="P35" s="68">
        <f t="shared" si="5"/>
        <v>0</v>
      </c>
      <c r="Q35" s="68">
        <f t="shared" si="10"/>
        <v>19.841250000000002</v>
      </c>
      <c r="R35" s="68">
        <f t="shared" si="11"/>
        <v>0</v>
      </c>
      <c r="S35" s="68">
        <f t="shared" si="11"/>
        <v>7.3304400000000006E-2</v>
      </c>
      <c r="T35" s="68">
        <f t="shared" si="11"/>
        <v>0</v>
      </c>
      <c r="U35" s="68">
        <f t="shared" si="11"/>
        <v>0</v>
      </c>
    </row>
    <row r="36" spans="1:21" s="51" customFormat="1" ht="13" x14ac:dyDescent="0.35">
      <c r="A36" s="10" t="str">
        <f>H8</f>
        <v>R6</v>
      </c>
      <c r="B36" s="12">
        <v>3</v>
      </c>
      <c r="C36" s="68">
        <f t="shared" si="6"/>
        <v>10.189800000000002</v>
      </c>
      <c r="D36" s="68">
        <f t="shared" si="7"/>
        <v>13.71699594</v>
      </c>
      <c r="E36" s="68">
        <f t="shared" si="8"/>
        <v>6.9820109999999991E-2</v>
      </c>
      <c r="F36" s="68">
        <f t="shared" si="9"/>
        <v>0.88338240000000001</v>
      </c>
      <c r="G36" s="68">
        <f t="shared" si="5"/>
        <v>7.2594000000000009E-3</v>
      </c>
      <c r="H36" s="68">
        <f t="shared" si="5"/>
        <v>0.18781200000000003</v>
      </c>
      <c r="I36" s="68">
        <f t="shared" si="5"/>
        <v>3.0702600000000003E-2</v>
      </c>
      <c r="J36" s="68">
        <f t="shared" si="5"/>
        <v>2.0646E-4</v>
      </c>
      <c r="K36" s="68">
        <f t="shared" si="5"/>
        <v>3.0635999999999999E-4</v>
      </c>
      <c r="L36" s="68">
        <f t="shared" si="5"/>
        <v>1.6716600000000002E-2</v>
      </c>
      <c r="M36" s="68">
        <f t="shared" si="5"/>
        <v>9.4571999999999989E-3</v>
      </c>
      <c r="N36" s="68">
        <f t="shared" si="5"/>
        <v>4.4755200000000004</v>
      </c>
      <c r="O36" s="68">
        <f t="shared" si="5"/>
        <v>231.10200000000003</v>
      </c>
      <c r="P36" s="68">
        <f t="shared" si="5"/>
        <v>0</v>
      </c>
      <c r="Q36" s="68">
        <f t="shared" si="10"/>
        <v>4.5787500000000003</v>
      </c>
      <c r="R36" s="68">
        <f t="shared" si="11"/>
        <v>0</v>
      </c>
      <c r="S36" s="68">
        <f t="shared" si="11"/>
        <v>1.6916400000000002E-2</v>
      </c>
      <c r="T36" s="68">
        <f t="shared" si="11"/>
        <v>0</v>
      </c>
      <c r="U36" s="68">
        <f t="shared" si="11"/>
        <v>0</v>
      </c>
    </row>
    <row r="37" spans="1:21" s="51" customFormat="1" ht="13" x14ac:dyDescent="0.35">
      <c r="A37" s="10" t="str">
        <f>I8</f>
        <v>B8</v>
      </c>
      <c r="B37" s="12">
        <v>17</v>
      </c>
      <c r="C37" s="68">
        <f t="shared" si="6"/>
        <v>57.742200000000004</v>
      </c>
      <c r="D37" s="68">
        <f t="shared" si="7"/>
        <v>77.729643660000008</v>
      </c>
      <c r="E37" s="68">
        <f t="shared" si="8"/>
        <v>0.39564728999999998</v>
      </c>
      <c r="F37" s="68">
        <f t="shared" si="9"/>
        <v>5.0058335999999999</v>
      </c>
      <c r="G37" s="68">
        <f t="shared" si="5"/>
        <v>4.1136600000000002E-2</v>
      </c>
      <c r="H37" s="68">
        <f t="shared" si="5"/>
        <v>1.0642680000000002</v>
      </c>
      <c r="I37" s="68">
        <f t="shared" si="5"/>
        <v>0.17398140000000001</v>
      </c>
      <c r="J37" s="68">
        <f t="shared" si="5"/>
        <v>1.16994E-3</v>
      </c>
      <c r="K37" s="68">
        <f t="shared" si="5"/>
        <v>1.7360400000000001E-3</v>
      </c>
      <c r="L37" s="68">
        <f t="shared" si="5"/>
        <v>9.4727400000000003E-2</v>
      </c>
      <c r="M37" s="68">
        <f t="shared" si="5"/>
        <v>5.3590799999999994E-2</v>
      </c>
      <c r="N37" s="68">
        <f t="shared" si="5"/>
        <v>25.361280000000001</v>
      </c>
      <c r="O37" s="68">
        <f t="shared" si="5"/>
        <v>1309.5780000000002</v>
      </c>
      <c r="P37" s="68">
        <f t="shared" si="5"/>
        <v>0</v>
      </c>
      <c r="Q37" s="68">
        <f t="shared" si="10"/>
        <v>25.946250000000003</v>
      </c>
      <c r="R37" s="68">
        <f t="shared" si="11"/>
        <v>0</v>
      </c>
      <c r="S37" s="68">
        <f t="shared" si="11"/>
        <v>9.5859600000000003E-2</v>
      </c>
      <c r="T37" s="68">
        <f t="shared" si="11"/>
        <v>0</v>
      </c>
      <c r="U37" s="68">
        <f t="shared" si="11"/>
        <v>0</v>
      </c>
    </row>
    <row r="38" spans="1:21" s="51" customFormat="1" ht="13" x14ac:dyDescent="0.35">
      <c r="A38" s="10" t="str">
        <f>J8</f>
        <v>B9</v>
      </c>
      <c r="B38" s="12">
        <v>17</v>
      </c>
      <c r="C38" s="68">
        <f t="shared" si="6"/>
        <v>57.742200000000004</v>
      </c>
      <c r="D38" s="68">
        <f t="shared" si="7"/>
        <v>77.729643660000008</v>
      </c>
      <c r="E38" s="68">
        <f t="shared" si="8"/>
        <v>0.39564728999999998</v>
      </c>
      <c r="F38" s="68">
        <f t="shared" si="9"/>
        <v>5.0058335999999999</v>
      </c>
      <c r="G38" s="68">
        <f t="shared" si="5"/>
        <v>4.1136600000000002E-2</v>
      </c>
      <c r="H38" s="68">
        <f t="shared" si="5"/>
        <v>1.0642680000000002</v>
      </c>
      <c r="I38" s="68">
        <f t="shared" si="5"/>
        <v>0.17398140000000001</v>
      </c>
      <c r="J38" s="68">
        <f t="shared" si="5"/>
        <v>1.16994E-3</v>
      </c>
      <c r="K38" s="68">
        <f t="shared" si="5"/>
        <v>1.7360400000000001E-3</v>
      </c>
      <c r="L38" s="68">
        <f t="shared" si="5"/>
        <v>9.4727400000000003E-2</v>
      </c>
      <c r="M38" s="68">
        <f t="shared" si="5"/>
        <v>5.3590799999999994E-2</v>
      </c>
      <c r="N38" s="68">
        <f t="shared" si="5"/>
        <v>25.361280000000001</v>
      </c>
      <c r="O38" s="68">
        <f t="shared" si="5"/>
        <v>1309.5780000000002</v>
      </c>
      <c r="P38" s="68">
        <f t="shared" si="5"/>
        <v>0</v>
      </c>
      <c r="Q38" s="68">
        <f t="shared" si="10"/>
        <v>25.946250000000003</v>
      </c>
      <c r="R38" s="68">
        <f t="shared" si="11"/>
        <v>0</v>
      </c>
      <c r="S38" s="68">
        <f t="shared" si="11"/>
        <v>9.5859600000000003E-2</v>
      </c>
      <c r="T38" s="68">
        <f t="shared" si="11"/>
        <v>0</v>
      </c>
      <c r="U38" s="68">
        <f t="shared" si="11"/>
        <v>0</v>
      </c>
    </row>
    <row r="39" spans="1:21" s="51" customFormat="1" ht="13" x14ac:dyDescent="0.35">
      <c r="A39" s="10">
        <f>K8</f>
        <v>0</v>
      </c>
      <c r="B39" s="12"/>
      <c r="C39" s="68">
        <f t="shared" si="6"/>
        <v>0</v>
      </c>
      <c r="D39" s="68">
        <f t="shared" si="7"/>
        <v>0</v>
      </c>
      <c r="E39" s="68">
        <f t="shared" si="8"/>
        <v>0</v>
      </c>
      <c r="F39" s="68">
        <f t="shared" si="9"/>
        <v>0</v>
      </c>
      <c r="G39" s="68">
        <f t="shared" si="5"/>
        <v>0</v>
      </c>
      <c r="H39" s="68">
        <f t="shared" si="5"/>
        <v>0</v>
      </c>
      <c r="I39" s="68">
        <f t="shared" si="5"/>
        <v>0</v>
      </c>
      <c r="J39" s="68">
        <f t="shared" si="5"/>
        <v>0</v>
      </c>
      <c r="K39" s="68">
        <f t="shared" si="5"/>
        <v>0</v>
      </c>
      <c r="L39" s="68">
        <f t="shared" si="5"/>
        <v>0</v>
      </c>
      <c r="M39" s="68">
        <f t="shared" si="5"/>
        <v>0</v>
      </c>
      <c r="N39" s="68">
        <f t="shared" si="5"/>
        <v>0</v>
      </c>
      <c r="O39" s="68">
        <f t="shared" si="5"/>
        <v>0</v>
      </c>
      <c r="P39" s="68">
        <f t="shared" si="5"/>
        <v>0</v>
      </c>
      <c r="Q39" s="68">
        <f t="shared" si="10"/>
        <v>0</v>
      </c>
      <c r="R39" s="68">
        <f t="shared" si="11"/>
        <v>0</v>
      </c>
      <c r="S39" s="68">
        <f t="shared" si="11"/>
        <v>0</v>
      </c>
      <c r="T39" s="68">
        <f t="shared" si="11"/>
        <v>0</v>
      </c>
      <c r="U39" s="68">
        <f t="shared" si="11"/>
        <v>0</v>
      </c>
    </row>
    <row r="40" spans="1:21" s="51" customFormat="1" ht="13" x14ac:dyDescent="0.35">
      <c r="A40" s="10">
        <f>L8</f>
        <v>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ht="13" x14ac:dyDescent="0.3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T16</v>
      </c>
      <c r="C57" s="8" t="str">
        <f t="shared" ref="C57:U57" si="13">D8</f>
        <v>T17</v>
      </c>
      <c r="D57" s="8" t="str">
        <f t="shared" si="13"/>
        <v>T18</v>
      </c>
      <c r="E57" s="8" t="str">
        <f t="shared" si="13"/>
        <v>R4</v>
      </c>
      <c r="F57" s="8" t="str">
        <f t="shared" si="13"/>
        <v>R5</v>
      </c>
      <c r="G57" s="8" t="str">
        <f t="shared" si="13"/>
        <v>R6</v>
      </c>
      <c r="H57" s="8" t="str">
        <f t="shared" si="13"/>
        <v>B8</v>
      </c>
      <c r="I57" s="8" t="str">
        <f t="shared" si="13"/>
        <v>B9</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"&amp;(VLOOKUP(C14,Table245[],6,FALSE))</f>
        <v>Medium/Clay I Arable</v>
      </c>
      <c r="C58" s="10" t="str">
        <f>D16&amp;" I "&amp;(VLOOKUP(D14,Table245[],6,FALSE))</f>
        <v>Medium/Clay I Grass</v>
      </c>
      <c r="D58" s="10" t="str">
        <f>E16&amp;" I "&amp;(VLOOKUP(E14,Table245[],6,FALSE))</f>
        <v>Medium/Clay I Arable</v>
      </c>
      <c r="E58" s="10" t="str">
        <f>F16&amp;" I "&amp;(VLOOKUP(F14,Table245[],6,FALSE))</f>
        <v>Medium/Clay I Arable</v>
      </c>
      <c r="F58" s="10" t="str">
        <f>G16&amp;" I "&amp;(VLOOKUP(G14,Table245[],6,FALSE))</f>
        <v>Medium/Clay I Arable</v>
      </c>
      <c r="G58" s="10" t="str">
        <f>H16&amp;" I "&amp;(VLOOKUP(H14,Table245[],6,FALSE))</f>
        <v>Medium/Clay I Arable</v>
      </c>
      <c r="H58" s="10" t="str">
        <f>I16&amp;" I "&amp;(VLOOKUP(I14,Table245[],6,FALSE))</f>
        <v>Medium/Clay I Grass</v>
      </c>
      <c r="I58" s="10" t="str">
        <f>J16&amp;" I "&amp;(VLOOKUP(J14,Table245[],6,FALSE))</f>
        <v>Medium/Clay I Grass</v>
      </c>
      <c r="J58" s="10" t="e">
        <f>K16&amp;" I "&amp;(VLOOKUP(K14,Table245[],6,FALSE))</f>
        <v>#N/A</v>
      </c>
      <c r="K58" s="10" t="e">
        <f>L16&amp;" I "&amp;(VLOOKUP(L14,Table245[],6,FALSE))</f>
        <v>#N/A</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100" t="s">
        <v>132</v>
      </c>
      <c r="B59" s="67">
        <f>VLOOKUP(C$14,Table245[],5,FALSE)</f>
        <v>6.7</v>
      </c>
      <c r="C59" s="67">
        <f>VLOOKUP(D$14,Table245[],5,FALSE)</f>
        <v>6.2</v>
      </c>
      <c r="D59" s="67">
        <f>VLOOKUP(E$14,Table245[],5,FALSE)</f>
        <v>6.7</v>
      </c>
      <c r="E59" s="67">
        <f>VLOOKUP(F$14,Table245[],5,FALSE)</f>
        <v>6.7</v>
      </c>
      <c r="F59" s="67">
        <f>VLOOKUP(G$14,Table245[],5,FALSE)</f>
        <v>6.7</v>
      </c>
      <c r="G59" s="67">
        <f>VLOOKUP(H$14,Table245[],5,FALSE)</f>
        <v>6.7</v>
      </c>
      <c r="H59" s="67">
        <f>VLOOKUP(I$14,Table245[],5,FALSE)</f>
        <v>6.2</v>
      </c>
      <c r="I59" s="67">
        <f>VLOOKUP(J$14,Table245[],5,FALSE)</f>
        <v>6.2</v>
      </c>
      <c r="J59" s="67" t="e">
        <f>VLOOKUP(K$14,Table245[],5,FALSE)</f>
        <v>#N/A</v>
      </c>
      <c r="K59" s="67" t="e">
        <f>VLOOKUP(L$14,Table245[],5,FALSE)</f>
        <v>#N/A</v>
      </c>
      <c r="L59" s="67" t="e">
        <f>VLOOKUP(M$14,Table245[],5,FALSE)</f>
        <v>#N/A</v>
      </c>
      <c r="M59" s="67" t="e">
        <f>VLOOKUP(N$14,Table245[],5,FALSE)</f>
        <v>#N/A</v>
      </c>
      <c r="N59" s="67" t="e">
        <f>VLOOKUP(O$14,Table245[],5,FALSE)</f>
        <v>#N/A</v>
      </c>
      <c r="O59" s="67" t="e">
        <f>VLOOKUP(P$14,Table245[],5,FALSE)</f>
        <v>#N/A</v>
      </c>
      <c r="P59" s="67" t="e">
        <f>VLOOKUP(Q$14,Table245[],5,FALSE)</f>
        <v>#N/A</v>
      </c>
      <c r="Q59" s="67" t="e">
        <f>VLOOKUP(R$14,Table245[],5,FALSE)</f>
        <v>#N/A</v>
      </c>
      <c r="R59" s="67" t="e">
        <f>VLOOKUP(S$14,Table245[],5,FALSE)</f>
        <v>#N/A</v>
      </c>
      <c r="S59" s="67" t="e">
        <f>VLOOKUP(T$14,Table245[],5,FALSE)</f>
        <v>#N/A</v>
      </c>
      <c r="T59" s="67" t="e">
        <f>VLOOKUP(U$14,Table245[],5,FALSE)</f>
        <v>#N/A</v>
      </c>
      <c r="U59" s="67" t="e">
        <f>VLOOKUP(V$14,Table245[],5,FALSE)</f>
        <v>#N/A</v>
      </c>
    </row>
    <row r="60" spans="1:21" ht="13" x14ac:dyDescent="0.3">
      <c r="A60" s="100" t="s">
        <v>4</v>
      </c>
      <c r="B60" s="67">
        <f>C10</f>
        <v>5.7</v>
      </c>
      <c r="C60" s="67">
        <f t="shared" ref="C60:U60" si="14">D10</f>
        <v>5.7</v>
      </c>
      <c r="D60" s="67">
        <f t="shared" si="14"/>
        <v>5.7</v>
      </c>
      <c r="E60" s="67">
        <f t="shared" si="14"/>
        <v>5.7</v>
      </c>
      <c r="F60" s="67">
        <f t="shared" si="14"/>
        <v>5.9</v>
      </c>
      <c r="G60" s="67">
        <f t="shared" si="14"/>
        <v>5.8</v>
      </c>
      <c r="H60" s="67">
        <f t="shared" si="14"/>
        <v>6.3</v>
      </c>
      <c r="I60" s="67">
        <f t="shared" si="14"/>
        <v>5.8</v>
      </c>
      <c r="J60" s="67">
        <f t="shared" si="14"/>
        <v>0</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8</v>
      </c>
      <c r="C61" s="67">
        <f t="shared" si="15"/>
        <v>6</v>
      </c>
      <c r="D61" s="67">
        <f t="shared" si="15"/>
        <v>8</v>
      </c>
      <c r="E61" s="67">
        <f t="shared" si="15"/>
        <v>8</v>
      </c>
      <c r="F61" s="67">
        <f t="shared" si="15"/>
        <v>8</v>
      </c>
      <c r="G61" s="67">
        <f t="shared" si="15"/>
        <v>8</v>
      </c>
      <c r="H61" s="67">
        <f t="shared" si="15"/>
        <v>6</v>
      </c>
      <c r="I61" s="67">
        <f t="shared" si="15"/>
        <v>6</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0</v>
      </c>
      <c r="C62" s="68">
        <f>B32</f>
        <v>17</v>
      </c>
      <c r="D62" s="68">
        <f>B33</f>
        <v>13</v>
      </c>
      <c r="E62" s="68">
        <f>B34</f>
        <v>0</v>
      </c>
      <c r="F62" s="68">
        <f>B35</f>
        <v>13</v>
      </c>
      <c r="G62" s="68">
        <f>B36</f>
        <v>3</v>
      </c>
      <c r="H62" s="68">
        <f>B37</f>
        <v>17</v>
      </c>
      <c r="I62" s="68">
        <f>B38</f>
        <v>17</v>
      </c>
      <c r="J62" s="68">
        <f>B39</f>
        <v>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8</v>
      </c>
      <c r="C64" s="68">
        <f t="shared" ref="C64:U64" si="17">(C59-C60)*C61</f>
        <v>3</v>
      </c>
      <c r="D64" s="68">
        <f t="shared" si="17"/>
        <v>8</v>
      </c>
      <c r="E64" s="68">
        <f t="shared" si="17"/>
        <v>8</v>
      </c>
      <c r="F64" s="68">
        <f t="shared" si="17"/>
        <v>6.3999999999999986</v>
      </c>
      <c r="G64" s="68">
        <f t="shared" si="17"/>
        <v>7.2000000000000028</v>
      </c>
      <c r="H64" s="68">
        <f t="shared" si="17"/>
        <v>-0.59999999999999787</v>
      </c>
      <c r="I64" s="68">
        <f t="shared" si="17"/>
        <v>2.4000000000000021</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-8</v>
      </c>
      <c r="C65" s="68">
        <f t="shared" ref="C65:U65" si="18">C63-C64</f>
        <v>-3</v>
      </c>
      <c r="D65" s="68">
        <f t="shared" si="18"/>
        <v>-8</v>
      </c>
      <c r="E65" s="68">
        <f t="shared" si="18"/>
        <v>-8</v>
      </c>
      <c r="F65" s="68">
        <f t="shared" si="18"/>
        <v>-6.3999999999999986</v>
      </c>
      <c r="G65" s="68">
        <f t="shared" si="18"/>
        <v>-7.2000000000000028</v>
      </c>
      <c r="H65" s="68">
        <f t="shared" si="18"/>
        <v>0.59999999999999787</v>
      </c>
      <c r="I65" s="68">
        <f t="shared" si="18"/>
        <v>-2.4000000000000021</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9" x14ac:dyDescent="0.3">
      <c r="A66" s="101" t="s">
        <v>148</v>
      </c>
      <c r="B66" s="69" t="str">
        <f>IF(B64&lt;=B63,"OVER","UNDER")</f>
        <v>UNDER</v>
      </c>
      <c r="C66" s="69" t="str">
        <f t="shared" ref="C66:U66" si="19">IF(C64&lt;=C63,"OVER","UNDER")</f>
        <v>UNDER</v>
      </c>
      <c r="D66" s="69" t="str">
        <f t="shared" si="19"/>
        <v>UNDER</v>
      </c>
      <c r="E66" s="69" t="str">
        <f t="shared" si="19"/>
        <v>UNDER</v>
      </c>
      <c r="F66" s="69" t="str">
        <f t="shared" si="19"/>
        <v>UNDER</v>
      </c>
      <c r="G66" s="69" t="str">
        <f t="shared" si="19"/>
        <v>UNDER</v>
      </c>
      <c r="H66" s="69" t="str">
        <f t="shared" si="19"/>
        <v>OVER</v>
      </c>
      <c r="I66" s="69" t="str">
        <f t="shared" si="19"/>
        <v>UNDER</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67" priority="36" operator="greaterThan">
      <formula>$B$51</formula>
    </cfRule>
  </conditionalFormatting>
  <conditionalFormatting sqref="B66:U66">
    <cfRule type="cellIs" dxfId="166" priority="11" operator="equal">
      <formula>"UNDER"</formula>
    </cfRule>
    <cfRule type="cellIs" dxfId="165" priority="12" operator="equal">
      <formula>"OVER"</formula>
    </cfRule>
  </conditionalFormatting>
  <conditionalFormatting sqref="C31:C50">
    <cfRule type="cellIs" dxfId="164" priority="35" operator="greaterThan">
      <formula>$C$51</formula>
    </cfRule>
  </conditionalFormatting>
  <conditionalFormatting sqref="C17:V19">
    <cfRule type="cellIs" dxfId="163" priority="32" operator="equal">
      <formula>0</formula>
    </cfRule>
  </conditionalFormatting>
  <conditionalFormatting sqref="C20:V21">
    <cfRule type="cellIs" dxfId="162" priority="37" operator="equal">
      <formula>"DECREASE"</formula>
    </cfRule>
    <cfRule type="cellIs" dxfId="161" priority="38" operator="equal">
      <formula>"INCREASE"</formula>
    </cfRule>
  </conditionalFormatting>
  <conditionalFormatting sqref="C21:V21">
    <cfRule type="cellIs" dxfId="160" priority="13" operator="equal">
      <formula>0</formula>
    </cfRule>
  </conditionalFormatting>
  <conditionalFormatting sqref="C22:V23">
    <cfRule type="cellIs" dxfId="159" priority="17" operator="equal">
      <formula>0</formula>
    </cfRule>
  </conditionalFormatting>
  <conditionalFormatting sqref="C24:V24">
    <cfRule type="cellIs" dxfId="158" priority="18" operator="equal">
      <formula>"DECREASE"</formula>
    </cfRule>
    <cfRule type="cellIs" dxfId="157" priority="19" operator="equal">
      <formula>"INCREASE"</formula>
    </cfRule>
  </conditionalFormatting>
  <conditionalFormatting sqref="G31:G50">
    <cfRule type="cellIs" dxfId="156" priority="31" operator="greaterThan">
      <formula>$G$51</formula>
    </cfRule>
  </conditionalFormatting>
  <conditionalFormatting sqref="H31:H50">
    <cfRule type="cellIs" dxfId="155" priority="30" operator="greaterThan">
      <formula>$H$51</formula>
    </cfRule>
  </conditionalFormatting>
  <conditionalFormatting sqref="I1">
    <cfRule type="cellIs" dxfId="154" priority="3" operator="between">
      <formula>0.1</formula>
      <formula>5</formula>
    </cfRule>
  </conditionalFormatting>
  <conditionalFormatting sqref="I2">
    <cfRule type="cellIs" dxfId="153" priority="2" operator="greaterThan">
      <formula>5000.1</formula>
    </cfRule>
  </conditionalFormatting>
  <conditionalFormatting sqref="I3">
    <cfRule type="cellIs" dxfId="152" priority="1" operator="greaterThan">
      <formula>40000.01</formula>
    </cfRule>
  </conditionalFormatting>
  <conditionalFormatting sqref="I31:I50">
    <cfRule type="cellIs" dxfId="151" priority="29" operator="greaterThan">
      <formula>$I$51</formula>
    </cfRule>
  </conditionalFormatting>
  <conditionalFormatting sqref="J31:J50">
    <cfRule type="cellIs" dxfId="150" priority="8" operator="greaterThan">
      <formula>$J$51</formula>
    </cfRule>
  </conditionalFormatting>
  <conditionalFormatting sqref="K31:K50">
    <cfRule type="cellIs" dxfId="149" priority="28" operator="greaterThan">
      <formula>$K$51</formula>
    </cfRule>
  </conditionalFormatting>
  <conditionalFormatting sqref="L3">
    <cfRule type="cellIs" dxfId="148" priority="4" operator="lessThan">
      <formula>30</formula>
    </cfRule>
    <cfRule type="cellIs" dxfId="147" priority="5" operator="greaterThanOrEqual">
      <formula>30</formula>
    </cfRule>
  </conditionalFormatting>
  <conditionalFormatting sqref="L31:L50">
    <cfRule type="cellIs" dxfId="146" priority="27" operator="greaterThan">
      <formula>$L$51</formula>
    </cfRule>
  </conditionalFormatting>
  <conditionalFormatting sqref="M31:M50">
    <cfRule type="cellIs" dxfId="145" priority="26" operator="greaterThan">
      <formula>$M$51</formula>
    </cfRule>
  </conditionalFormatting>
  <conditionalFormatting sqref="P31:P50">
    <cfRule type="cellIs" dxfId="144" priority="25" operator="greaterThan">
      <formula>$P$51</formula>
    </cfRule>
  </conditionalFormatting>
  <conditionalFormatting sqref="R31:R50">
    <cfRule type="cellIs" dxfId="143" priority="24" operator="greaterThan">
      <formula>$R$51</formula>
    </cfRule>
  </conditionalFormatting>
  <conditionalFormatting sqref="S31:S50">
    <cfRule type="cellIs" dxfId="142" priority="23" operator="greaterThan">
      <formula>$S$51</formula>
    </cfRule>
  </conditionalFormatting>
  <conditionalFormatting sqref="T31:T50">
    <cfRule type="cellIs" dxfId="141" priority="22" operator="greaterThan">
      <formula>$T$51</formula>
    </cfRule>
  </conditionalFormatting>
  <conditionalFormatting sqref="U31:U50">
    <cfRule type="cellIs" dxfId="140" priority="21"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A10" zoomScale="90" zoomScaleNormal="90" workbookViewId="0">
      <selection activeCell="A37" sqref="A37:XFD3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7" t="str">
        <f>Llechryd!C1:D1</f>
        <v>PAN-028327</v>
      </c>
      <c r="D1" s="128"/>
      <c r="E1" s="83" t="s">
        <v>45</v>
      </c>
      <c r="F1" s="32">
        <f>Llechryd!F1</f>
        <v>45.6</v>
      </c>
      <c r="G1" s="110" t="s">
        <v>43</v>
      </c>
      <c r="H1" s="111"/>
      <c r="I1" s="86">
        <v>6.2</v>
      </c>
      <c r="J1" s="114" t="s">
        <v>153</v>
      </c>
      <c r="K1" s="114"/>
      <c r="L1" s="86">
        <v>43.4</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Llechryd!C2:D2</f>
        <v>EPR/AB3891CX</v>
      </c>
      <c r="D2" s="130"/>
      <c r="E2" s="83" t="s">
        <v>109</v>
      </c>
      <c r="F2" s="86" t="s">
        <v>165</v>
      </c>
      <c r="G2" s="112" t="s">
        <v>110</v>
      </c>
      <c r="H2" s="113"/>
      <c r="I2" s="86"/>
      <c r="J2" s="114" t="s">
        <v>158</v>
      </c>
      <c r="K2" s="114"/>
      <c r="L2" s="86">
        <v>2.31</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Llechryd!C3:D3</f>
        <v>Mr Daniel James and Mrs Carys James</v>
      </c>
      <c r="D3" s="130"/>
      <c r="E3" s="83" t="s">
        <v>108</v>
      </c>
      <c r="F3" s="24" t="s">
        <v>78</v>
      </c>
      <c r="G3" s="114" t="s">
        <v>159</v>
      </c>
      <c r="H3" s="114"/>
      <c r="I3" s="86"/>
      <c r="J3" s="110" t="s">
        <v>154</v>
      </c>
      <c r="K3" s="111"/>
      <c r="L3" s="86">
        <f>(L1/(L2*10000))*100</f>
        <v>0.18787878787878787</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Llechryd!C4:D4</f>
        <v>Trefwtial, Blaenannerch, Cardigan, Ceredigion, SA43 2AG</v>
      </c>
      <c r="D4" s="128"/>
      <c r="E4" s="84" t="s">
        <v>1</v>
      </c>
      <c r="F4" s="86" t="s">
        <v>178</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Llechryd!C5:D5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t="str">
        <f>Llechryd!C8</f>
        <v>T16</v>
      </c>
      <c r="D8" s="52" t="str">
        <f>Llechryd!D8</f>
        <v>T17</v>
      </c>
      <c r="E8" s="52" t="str">
        <f>Llechryd!E8</f>
        <v>T18</v>
      </c>
      <c r="F8" s="52" t="str">
        <f>Llechryd!F8</f>
        <v>R4</v>
      </c>
      <c r="G8" s="52" t="str">
        <f>Llechryd!G8</f>
        <v>R5</v>
      </c>
      <c r="H8" s="52" t="str">
        <f>Llechryd!H8</f>
        <v>R6</v>
      </c>
      <c r="I8" s="52" t="str">
        <f>Llechryd!I8</f>
        <v>B8</v>
      </c>
      <c r="J8" s="52" t="str">
        <f>Llechryd!J8</f>
        <v>B9</v>
      </c>
      <c r="K8" s="52">
        <f>Llechryd!K8</f>
        <v>0</v>
      </c>
      <c r="L8" s="52">
        <f>Llechryd!L8</f>
        <v>0</v>
      </c>
      <c r="M8" s="52">
        <f>Llechryd!M8</f>
        <v>0</v>
      </c>
      <c r="N8" s="52">
        <f>Llechryd!N8</f>
        <v>0</v>
      </c>
      <c r="O8" s="52">
        <f>Llechryd!O8</f>
        <v>0</v>
      </c>
      <c r="P8" s="52">
        <f>Llechryd!P8</f>
        <v>0</v>
      </c>
      <c r="Q8" s="52">
        <f>Llechryd!Q8</f>
        <v>0</v>
      </c>
      <c r="R8" s="52">
        <f>Llechryd!R8</f>
        <v>0</v>
      </c>
      <c r="S8" s="52">
        <f>Llechryd!S8</f>
        <v>0</v>
      </c>
      <c r="T8" s="52">
        <f>Llechryd!T8</f>
        <v>0</v>
      </c>
      <c r="U8" s="52">
        <f>Llechryd!U8</f>
        <v>0</v>
      </c>
      <c r="V8" s="52">
        <f>Llechryd!V8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f>Llechryd!C9</f>
        <v>1</v>
      </c>
      <c r="D9" s="52" t="str">
        <f>Llechryd!D9</f>
        <v>Moderate</v>
      </c>
      <c r="E9" s="52">
        <f>Llechryd!E9</f>
        <v>1</v>
      </c>
      <c r="F9" s="52">
        <f>Llechryd!F9</f>
        <v>1</v>
      </c>
      <c r="G9" s="52">
        <f>Llechryd!G9</f>
        <v>1</v>
      </c>
      <c r="H9" s="52">
        <f>Llechryd!H9</f>
        <v>1</v>
      </c>
      <c r="I9" s="52" t="str">
        <f>Llechryd!I9</f>
        <v>Moderate</v>
      </c>
      <c r="J9" s="52" t="str">
        <f>Llechryd!J9</f>
        <v xml:space="preserve">Moderate </v>
      </c>
      <c r="K9" s="52">
        <f>Llechryd!K9</f>
        <v>0</v>
      </c>
      <c r="L9" s="52">
        <f>Llechryd!L9</f>
        <v>0</v>
      </c>
      <c r="M9" s="52">
        <f>Llechryd!M9</f>
        <v>0</v>
      </c>
      <c r="N9" s="52">
        <f>Llechryd!N9</f>
        <v>0</v>
      </c>
      <c r="O9" s="52">
        <f>Llechryd!O9</f>
        <v>0</v>
      </c>
      <c r="P9" s="52">
        <f>Llechryd!P9</f>
        <v>0</v>
      </c>
      <c r="Q9" s="52">
        <f>Llechryd!Q9</f>
        <v>0</v>
      </c>
      <c r="R9" s="52">
        <f>Llechryd!R9</f>
        <v>0</v>
      </c>
      <c r="S9" s="52">
        <f>Llechryd!S9</f>
        <v>0</v>
      </c>
      <c r="T9" s="52">
        <f>Llechryd!T9</f>
        <v>0</v>
      </c>
      <c r="U9" s="52">
        <f>Llechryd!U9</f>
        <v>0</v>
      </c>
      <c r="V9" s="52">
        <f>Llechryd!V9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Llechryd!C10</f>
        <v>5.7</v>
      </c>
      <c r="D10" s="52">
        <f>Llechryd!D10</f>
        <v>5.7</v>
      </c>
      <c r="E10" s="52">
        <f>Llechryd!E10</f>
        <v>5.7</v>
      </c>
      <c r="F10" s="52">
        <f>Llechryd!F10</f>
        <v>5.7</v>
      </c>
      <c r="G10" s="52">
        <f>Llechryd!G10</f>
        <v>5.9</v>
      </c>
      <c r="H10" s="52">
        <f>Llechryd!H10</f>
        <v>5.8</v>
      </c>
      <c r="I10" s="52">
        <f>Llechryd!I10</f>
        <v>6.3</v>
      </c>
      <c r="J10" s="52">
        <f>Llechryd!J10</f>
        <v>5.8</v>
      </c>
      <c r="K10" s="52">
        <f>Llechryd!K10</f>
        <v>0</v>
      </c>
      <c r="L10" s="52">
        <f>Llechryd!L10</f>
        <v>0</v>
      </c>
      <c r="M10" s="52">
        <f>Llechryd!M10</f>
        <v>0</v>
      </c>
      <c r="N10" s="52">
        <f>Llechryd!N10</f>
        <v>0</v>
      </c>
      <c r="O10" s="52">
        <f>Llechryd!O10</f>
        <v>0</v>
      </c>
      <c r="P10" s="52">
        <f>Llechryd!P10</f>
        <v>0</v>
      </c>
      <c r="Q10" s="52">
        <f>Llechryd!Q10</f>
        <v>0</v>
      </c>
      <c r="R10" s="52">
        <f>Llechryd!R10</f>
        <v>0</v>
      </c>
      <c r="S10" s="52">
        <f>Llechryd!S10</f>
        <v>0</v>
      </c>
      <c r="T10" s="52">
        <f>Llechryd!T10</f>
        <v>0</v>
      </c>
      <c r="U10" s="52">
        <f>Llechryd!U10</f>
        <v>0</v>
      </c>
      <c r="V10" s="52">
        <f>Llechryd!V10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Llechryd!C11</f>
        <v>3</v>
      </c>
      <c r="D11" s="52">
        <f>Llechryd!D11</f>
        <v>3</v>
      </c>
      <c r="E11" s="52">
        <f>Llechryd!E11</f>
        <v>3</v>
      </c>
      <c r="F11" s="52">
        <f>Llechryd!F11</f>
        <v>3</v>
      </c>
      <c r="G11" s="52">
        <f>Llechryd!G11</f>
        <v>2</v>
      </c>
      <c r="H11" s="52">
        <f>Llechryd!H11</f>
        <v>2</v>
      </c>
      <c r="I11" s="52">
        <f>Llechryd!I11</f>
        <v>3</v>
      </c>
      <c r="J11" s="52">
        <f>Llechryd!J11</f>
        <v>3</v>
      </c>
      <c r="K11" s="52">
        <f>Llechryd!K11</f>
        <v>0</v>
      </c>
      <c r="L11" s="52">
        <f>Llechryd!L11</f>
        <v>0</v>
      </c>
      <c r="M11" s="52">
        <f>Llechryd!M11</f>
        <v>0</v>
      </c>
      <c r="N11" s="52">
        <f>Llechryd!N11</f>
        <v>0</v>
      </c>
      <c r="O11" s="52">
        <f>Llechryd!O11</f>
        <v>0</v>
      </c>
      <c r="P11" s="52">
        <f>Llechryd!P11</f>
        <v>0</v>
      </c>
      <c r="Q11" s="52">
        <f>Llechryd!Q11</f>
        <v>0</v>
      </c>
      <c r="R11" s="52">
        <f>Llechryd!R11</f>
        <v>0</v>
      </c>
      <c r="S11" s="52">
        <f>Llechryd!S11</f>
        <v>0</v>
      </c>
      <c r="T11" s="52">
        <f>Llechryd!T11</f>
        <v>0</v>
      </c>
      <c r="U11" s="52">
        <f>Llechryd!U11</f>
        <v>0</v>
      </c>
      <c r="V11" s="52">
        <f>Llechryd!V11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Llechryd!C12</f>
        <v>0</v>
      </c>
      <c r="D12" s="52">
        <f>Llechryd!D12</f>
        <v>1</v>
      </c>
      <c r="E12" s="52">
        <f>Llechryd!E12</f>
        <v>1</v>
      </c>
      <c r="F12" s="52">
        <f>Llechryd!F12</f>
        <v>3</v>
      </c>
      <c r="G12" s="52">
        <f>Llechryd!G12</f>
        <v>2</v>
      </c>
      <c r="H12" s="52">
        <f>Llechryd!H12</f>
        <v>3</v>
      </c>
      <c r="I12" s="52">
        <f>Llechryd!I12</f>
        <v>2</v>
      </c>
      <c r="J12" s="52">
        <f>Llechryd!J12</f>
        <v>2</v>
      </c>
      <c r="K12" s="52">
        <f>Llechryd!K12</f>
        <v>0</v>
      </c>
      <c r="L12" s="52">
        <f>Llechryd!L12</f>
        <v>0</v>
      </c>
      <c r="M12" s="52">
        <f>Llechryd!M12</f>
        <v>0</v>
      </c>
      <c r="N12" s="52">
        <f>Llechryd!N12</f>
        <v>0</v>
      </c>
      <c r="O12" s="52">
        <f>Llechryd!O12</f>
        <v>0</v>
      </c>
      <c r="P12" s="52">
        <f>Llechryd!P12</f>
        <v>0</v>
      </c>
      <c r="Q12" s="52">
        <f>Llechryd!Q12</f>
        <v>0</v>
      </c>
      <c r="R12" s="52">
        <f>Llechryd!R12</f>
        <v>0</v>
      </c>
      <c r="S12" s="52">
        <f>Llechryd!S12</f>
        <v>0</v>
      </c>
      <c r="T12" s="52">
        <f>Llechryd!T12</f>
        <v>0</v>
      </c>
      <c r="U12" s="52">
        <f>Llechryd!U12</f>
        <v>0</v>
      </c>
      <c r="V12" s="52">
        <f>Llechryd!V12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Llechryd!C13</f>
        <v>2</v>
      </c>
      <c r="D13" s="52">
        <f>Llechryd!D13</f>
        <v>2</v>
      </c>
      <c r="E13" s="52">
        <f>Llechryd!E13</f>
        <v>2</v>
      </c>
      <c r="F13" s="52">
        <f>Llechryd!F13</f>
        <v>2</v>
      </c>
      <c r="G13" s="52">
        <f>Llechryd!G13</f>
        <v>3</v>
      </c>
      <c r="H13" s="52">
        <f>Llechryd!H13</f>
        <v>2</v>
      </c>
      <c r="I13" s="52">
        <f>Llechryd!I13</f>
        <v>2</v>
      </c>
      <c r="J13" s="52">
        <f>Llechryd!J13</f>
        <v>2</v>
      </c>
      <c r="K13" s="52">
        <f>Llechryd!K13</f>
        <v>0</v>
      </c>
      <c r="L13" s="52">
        <f>Llechryd!L13</f>
        <v>0</v>
      </c>
      <c r="M13" s="52">
        <f>Llechryd!M13</f>
        <v>0</v>
      </c>
      <c r="N13" s="52">
        <f>Llechryd!N13</f>
        <v>0</v>
      </c>
      <c r="O13" s="52">
        <f>Llechryd!O13</f>
        <v>0</v>
      </c>
      <c r="P13" s="52">
        <f>Llechryd!P13</f>
        <v>0</v>
      </c>
      <c r="Q13" s="52">
        <f>Llechryd!Q13</f>
        <v>0</v>
      </c>
      <c r="R13" s="52">
        <f>Llechryd!R13</f>
        <v>0</v>
      </c>
      <c r="S13" s="52">
        <f>Llechryd!S13</f>
        <v>0</v>
      </c>
      <c r="T13" s="52">
        <f>Llechryd!T13</f>
        <v>0</v>
      </c>
      <c r="U13" s="52">
        <f>Llechryd!U13</f>
        <v>0</v>
      </c>
      <c r="V13" s="52">
        <f>Llechryd!V13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Llechryd!C14</f>
        <v>Winter barley/triticale/rye</v>
      </c>
      <c r="D14" s="91" t="str">
        <f>Llechryd!D14</f>
        <v xml:space="preserve">Grass Silage (25% DM) </v>
      </c>
      <c r="E14" s="91" t="str">
        <f>Llechryd!E14</f>
        <v>Maize- Silage (30% DM)</v>
      </c>
      <c r="F14" s="91" t="str">
        <f>Llechryd!F14</f>
        <v>Winter barley/triticale/rye</v>
      </c>
      <c r="G14" s="91" t="str">
        <f>Llechryd!G14</f>
        <v>Maize- Silage (30% DM)</v>
      </c>
      <c r="H14" s="91" t="str">
        <f>Llechryd!H14</f>
        <v>Maize- Silage (30% DM)</v>
      </c>
      <c r="I14" s="91" t="str">
        <f>Llechryd!I14</f>
        <v xml:space="preserve">Grass Silage (25% DM) </v>
      </c>
      <c r="J14" s="91" t="str">
        <f>Llechryd!J14</f>
        <v xml:space="preserve">Grass Silage (25% DM) </v>
      </c>
      <c r="K14" s="91">
        <f>Llechryd!K14</f>
        <v>0</v>
      </c>
      <c r="L14" s="91">
        <f>Llechryd!L14</f>
        <v>0</v>
      </c>
      <c r="M14" s="91">
        <f>Llechryd!M14</f>
        <v>0</v>
      </c>
      <c r="N14" s="91">
        <f>Llechryd!N14</f>
        <v>0</v>
      </c>
      <c r="O14" s="91">
        <f>Llechryd!O14</f>
        <v>0</v>
      </c>
      <c r="P14" s="91">
        <f>Llechryd!P14</f>
        <v>0</v>
      </c>
      <c r="Q14" s="91">
        <f>Llechryd!Q14</f>
        <v>0</v>
      </c>
      <c r="R14" s="91">
        <f>Llechryd!R14</f>
        <v>0</v>
      </c>
      <c r="S14" s="91">
        <f>Llechryd!S14</f>
        <v>0</v>
      </c>
      <c r="T14" s="91">
        <f>Llechryd!T14</f>
        <v>0</v>
      </c>
      <c r="U14" s="91">
        <f>Llechryd!U14</f>
        <v>0</v>
      </c>
      <c r="V14" s="91">
        <f>Llechryd!V14</f>
        <v>0</v>
      </c>
      <c r="AD14" s="23" t="s">
        <v>138</v>
      </c>
      <c r="AE14" s="23">
        <v>6</v>
      </c>
      <c r="AI14" s="46" t="s">
        <v>119</v>
      </c>
      <c r="AJ14" s="47">
        <v>0.8</v>
      </c>
      <c r="AK14" s="48">
        <v>1.7</v>
      </c>
      <c r="AL14" s="9">
        <v>12</v>
      </c>
      <c r="AM14" s="9">
        <v>6.7</v>
      </c>
      <c r="AN14" s="9" t="s">
        <v>135</v>
      </c>
    </row>
    <row r="15" spans="1:41" ht="13" x14ac:dyDescent="0.25">
      <c r="A15" s="122" t="s">
        <v>9</v>
      </c>
      <c r="B15" s="122"/>
      <c r="C15" s="52">
        <f>Llechryd!C15</f>
        <v>7.5</v>
      </c>
      <c r="D15" s="52">
        <f>Llechryd!D15</f>
        <v>47</v>
      </c>
      <c r="E15" s="52">
        <f>Llechryd!E15</f>
        <v>45</v>
      </c>
      <c r="F15" s="52">
        <f>Llechryd!F15</f>
        <v>7.5</v>
      </c>
      <c r="G15" s="52">
        <f>Llechryd!G15</f>
        <v>45</v>
      </c>
      <c r="H15" s="52">
        <f>Llechryd!H15</f>
        <v>45</v>
      </c>
      <c r="I15" s="52">
        <f>Llechryd!I15</f>
        <v>47</v>
      </c>
      <c r="J15" s="52">
        <f>Llechryd!J15</f>
        <v>47</v>
      </c>
      <c r="K15" s="52">
        <f>Llechryd!K15</f>
        <v>0</v>
      </c>
      <c r="L15" s="52">
        <f>Llechryd!L15</f>
        <v>0</v>
      </c>
      <c r="M15" s="52">
        <f>Llechryd!M15</f>
        <v>0</v>
      </c>
      <c r="N15" s="52">
        <f>Llechryd!N15</f>
        <v>0</v>
      </c>
      <c r="O15" s="52">
        <f>Llechryd!O15</f>
        <v>0</v>
      </c>
      <c r="P15" s="52">
        <f>Llechryd!P15</f>
        <v>0</v>
      </c>
      <c r="Q15" s="52">
        <f>Llechryd!Q15</f>
        <v>0</v>
      </c>
      <c r="R15" s="52">
        <f>Llechryd!R15</f>
        <v>0</v>
      </c>
      <c r="S15" s="52">
        <f>Llechryd!S15</f>
        <v>0</v>
      </c>
      <c r="T15" s="52">
        <f>Llechryd!T15</f>
        <v>0</v>
      </c>
      <c r="U15" s="52">
        <f>Llechryd!U15</f>
        <v>0</v>
      </c>
      <c r="V15" s="52">
        <f>Llechryd!V15</f>
        <v>0</v>
      </c>
      <c r="AD15" s="23" t="s">
        <v>144</v>
      </c>
      <c r="AE15" s="23">
        <v>7</v>
      </c>
      <c r="AI15" s="46" t="s">
        <v>101</v>
      </c>
      <c r="AJ15" s="54">
        <v>1.8</v>
      </c>
      <c r="AK15" s="48">
        <v>5.4</v>
      </c>
      <c r="AL15" s="9">
        <v>13</v>
      </c>
      <c r="AM15" s="9">
        <v>6.7</v>
      </c>
      <c r="AN15" s="9" t="s">
        <v>135</v>
      </c>
    </row>
    <row r="16" spans="1:41" ht="13.5" thickBot="1" x14ac:dyDescent="0.3">
      <c r="A16" s="124" t="s">
        <v>44</v>
      </c>
      <c r="B16" s="124"/>
      <c r="C16" s="92" t="str">
        <f>Llechryd!C16</f>
        <v>Medium/Clay</v>
      </c>
      <c r="D16" s="92" t="str">
        <f>Llechryd!D16</f>
        <v>Medium/Clay</v>
      </c>
      <c r="E16" s="92" t="str">
        <f>Llechryd!E16</f>
        <v>Medium/Clay</v>
      </c>
      <c r="F16" s="92" t="str">
        <f>Llechryd!F16</f>
        <v>Medium/Clay</v>
      </c>
      <c r="G16" s="92" t="str">
        <f>Llechryd!G16</f>
        <v>Medium/Clay</v>
      </c>
      <c r="H16" s="92" t="str">
        <f>Llechryd!H16</f>
        <v>Medium/Clay</v>
      </c>
      <c r="I16" s="92" t="str">
        <f>Llechryd!I16</f>
        <v>Medium/Clay</v>
      </c>
      <c r="J16" s="92" t="str">
        <f>Llechryd!J16</f>
        <v>Medium/Clay</v>
      </c>
      <c r="K16" s="92">
        <f>Llechryd!K16</f>
        <v>0</v>
      </c>
      <c r="L16" s="92">
        <f>Llechryd!L16</f>
        <v>0</v>
      </c>
      <c r="M16" s="92">
        <f>Llechryd!M16</f>
        <v>0</v>
      </c>
      <c r="N16" s="92">
        <f>Llechryd!N16</f>
        <v>0</v>
      </c>
      <c r="O16" s="92">
        <f>Llechryd!O16</f>
        <v>0</v>
      </c>
      <c r="P16" s="92">
        <f>Llechryd!P16</f>
        <v>0</v>
      </c>
      <c r="Q16" s="92">
        <f>Llechryd!Q16</f>
        <v>0</v>
      </c>
      <c r="R16" s="92">
        <f>Llechryd!R16</f>
        <v>0</v>
      </c>
      <c r="S16" s="92">
        <f>Llechryd!S16</f>
        <v>0</v>
      </c>
      <c r="T16" s="92">
        <f>Llechryd!T16</f>
        <v>0</v>
      </c>
      <c r="U16" s="92">
        <f>Llechryd!U16</f>
        <v>0</v>
      </c>
      <c r="V16" s="92">
        <f>Llechryd!V16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63.75</v>
      </c>
      <c r="D17" s="21">
        <f t="shared" ref="D17:V17" si="0">(VLOOKUP(D$14,$AI2:$AK26,2,FALSE))*D$15</f>
        <v>79.899999999999991</v>
      </c>
      <c r="E17" s="21">
        <f t="shared" si="0"/>
        <v>62.999999999999993</v>
      </c>
      <c r="F17" s="21">
        <f t="shared" si="0"/>
        <v>63.75</v>
      </c>
      <c r="G17" s="21">
        <f t="shared" si="0"/>
        <v>62.999999999999993</v>
      </c>
      <c r="H17" s="21">
        <f t="shared" si="0"/>
        <v>62.999999999999993</v>
      </c>
      <c r="I17" s="21">
        <f t="shared" si="0"/>
        <v>79.899999999999991</v>
      </c>
      <c r="J17" s="21">
        <f t="shared" si="0"/>
        <v>79.899999999999991</v>
      </c>
      <c r="K17" s="21" t="e">
        <f t="shared" si="0"/>
        <v>#N/A</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62.628494249999996</v>
      </c>
      <c r="D18" s="13">
        <f>$D32</f>
        <v>79.329426049999981</v>
      </c>
      <c r="E18" s="13">
        <f>$D33</f>
        <v>62.628494249999996</v>
      </c>
      <c r="F18" s="13">
        <f>$D34</f>
        <v>62.628494249999996</v>
      </c>
      <c r="G18" s="13">
        <f>$D35</f>
        <v>62.628494249999996</v>
      </c>
      <c r="H18" s="13">
        <f>$D36</f>
        <v>62.628494249999996</v>
      </c>
      <c r="I18" s="13">
        <f>$D37</f>
        <v>79.329426049999981</v>
      </c>
      <c r="J18" s="13">
        <f>$D38</f>
        <v>79.329426049999981</v>
      </c>
      <c r="K18" s="13">
        <f>$D39</f>
        <v>0</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-1.1215057500000043</v>
      </c>
      <c r="D19" s="13">
        <f t="shared" ref="D19:V19" si="1">D18-D17</f>
        <v>-0.57057395000001065</v>
      </c>
      <c r="E19" s="13">
        <f t="shared" si="1"/>
        <v>-0.37150574999999719</v>
      </c>
      <c r="F19" s="13">
        <f t="shared" si="1"/>
        <v>-1.1215057500000043</v>
      </c>
      <c r="G19" s="13">
        <f t="shared" si="1"/>
        <v>-0.37150574999999719</v>
      </c>
      <c r="H19" s="13">
        <f t="shared" si="1"/>
        <v>-0.37150574999999719</v>
      </c>
      <c r="I19" s="13">
        <f t="shared" si="1"/>
        <v>-0.57057395000001065</v>
      </c>
      <c r="J19" s="13">
        <f t="shared" si="1"/>
        <v>-0.57057395000001065</v>
      </c>
      <c r="K19" s="13" t="e">
        <f t="shared" si="1"/>
        <v>#N/A</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78.75</v>
      </c>
      <c r="D21" s="21">
        <f t="shared" ref="D21:V21" si="2">(VLOOKUP(D$14,$AI2:$AK24,3,FALSE))*D$15</f>
        <v>282</v>
      </c>
      <c r="E21" s="21">
        <f t="shared" si="2"/>
        <v>198.00000000000003</v>
      </c>
      <c r="F21" s="21">
        <f t="shared" si="2"/>
        <v>78.75</v>
      </c>
      <c r="G21" s="21">
        <f t="shared" si="2"/>
        <v>198.00000000000003</v>
      </c>
      <c r="H21" s="21">
        <f t="shared" si="2"/>
        <v>198.00000000000003</v>
      </c>
      <c r="I21" s="21">
        <f t="shared" si="2"/>
        <v>282</v>
      </c>
      <c r="J21" s="21">
        <f t="shared" si="2"/>
        <v>282</v>
      </c>
      <c r="K21" s="21" t="e">
        <f t="shared" si="2"/>
        <v>#N/A</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0.3242203125</v>
      </c>
      <c r="D22" s="13">
        <f>$E32</f>
        <v>0.41067906250000002</v>
      </c>
      <c r="E22" s="13">
        <f>$E33</f>
        <v>0.3242203125</v>
      </c>
      <c r="F22" s="13">
        <f>$E34</f>
        <v>0.3242203125</v>
      </c>
      <c r="G22" s="13">
        <f>$E35</f>
        <v>0.3242203125</v>
      </c>
      <c r="H22" s="13">
        <f>$E36</f>
        <v>0.3242203125</v>
      </c>
      <c r="I22" s="13">
        <f>$E37</f>
        <v>0.41067906250000002</v>
      </c>
      <c r="J22" s="13">
        <f>$E38</f>
        <v>0.41067906250000002</v>
      </c>
      <c r="K22" s="13">
        <f>$E39</f>
        <v>0</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-78.425779687499997</v>
      </c>
      <c r="D23" s="13">
        <f t="shared" ref="D23:V23" si="3">D22-D21</f>
        <v>-281.58932093750002</v>
      </c>
      <c r="E23" s="13">
        <f t="shared" si="3"/>
        <v>-197.67577968750004</v>
      </c>
      <c r="F23" s="13">
        <f t="shared" si="3"/>
        <v>-78.425779687499997</v>
      </c>
      <c r="G23" s="13">
        <f t="shared" si="3"/>
        <v>-197.67577968750004</v>
      </c>
      <c r="H23" s="13">
        <f t="shared" si="3"/>
        <v>-197.67577968750004</v>
      </c>
      <c r="I23" s="13">
        <f t="shared" si="3"/>
        <v>-281.58932093750002</v>
      </c>
      <c r="J23" s="13">
        <f t="shared" si="3"/>
        <v>-281.58932093750002</v>
      </c>
      <c r="K23" s="13" t="e">
        <f t="shared" si="3"/>
        <v>#N/A</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e">
        <f t="shared" si="4"/>
        <v>#N/A</v>
      </c>
      <c r="L24" s="19" t="e">
        <f t="shared" si="4"/>
        <v>#N/A</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57</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35">
      <c r="A28" s="97"/>
      <c r="B28" s="17">
        <v>2.87</v>
      </c>
      <c r="C28" s="12">
        <v>2.31</v>
      </c>
      <c r="D28" s="12">
        <v>1.27</v>
      </c>
      <c r="E28" s="12">
        <v>1.2500000000000001E-2</v>
      </c>
      <c r="F28" s="12">
        <v>1220</v>
      </c>
      <c r="G28" s="12">
        <v>17.2</v>
      </c>
      <c r="H28" s="12">
        <v>398</v>
      </c>
      <c r="I28" s="12">
        <v>60</v>
      </c>
      <c r="J28" s="12">
        <v>0.46</v>
      </c>
      <c r="K28" s="16">
        <v>1.41</v>
      </c>
      <c r="L28" s="12">
        <v>31.9</v>
      </c>
      <c r="M28" s="12">
        <v>16.5</v>
      </c>
      <c r="N28" s="12">
        <v>9180</v>
      </c>
      <c r="O28" s="12">
        <v>477000</v>
      </c>
      <c r="P28" s="12"/>
      <c r="Q28" s="12">
        <v>4410</v>
      </c>
      <c r="R28" s="12"/>
      <c r="S28" s="12">
        <v>32.799999999999997</v>
      </c>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T16</v>
      </c>
      <c r="B31" s="12">
        <v>75</v>
      </c>
      <c r="C31" s="68">
        <f>IF(C$27="%w/w SAR",((C$28*10)*$B31),IF(C$27="%w/w DM",(((C$28*10)*($B$28/100))*$B31),IF(C$27="kg/t SAR",(C$28*$B31),IF(C$27="kg/t DM",((C$28*($B$28/100))*$B31),IF(C$27="mg/kg SAR",((C$28*0.001)*$B31),IF(C$27="mg/kg DM",(((C$28*0.001)*($B$28/100))*$B31),0))))))</f>
        <v>49.722750000000005</v>
      </c>
      <c r="D31" s="68">
        <f>(IF(D$27="%w/w SAR",((D$28*10)*$B31),IF(D$27="%w/w DM",(((D$28*10)*($B$28/100))*$B31),IF(D$27="kg/t SAR",(D$28*$B31),IF(D$27="kg/t DM",((D$28*($B$28/100))*$B31),IF(D$27="mg/kg SAR",((D$28*0.001)*$B31),IF(D$27="mg/kg DM",(((D$28*0.001)*($B$28/100))*$B31),"0")))))))*2.291</f>
        <v>62.628494249999996</v>
      </c>
      <c r="E31" s="68">
        <f>(IF(E$27="%w/w SAR",((E$28*10)*$B31),IF(E$27="%w/w DM",(((E$28*10)*($B$28/100))*$B31),IF(E$27="kg/t SAR",(E$28*$B31),IF(E$27="kg/t DM",((E$28*($B$28/100))*$B31),IF(E$27="mg/kg SAR",((E$28*0.001)*$B31),IF(E$27="mg/kg DM",(((E$28*0.001)*($B$28/100))*$B31),"0")))))))*1.205</f>
        <v>0.3242203125</v>
      </c>
      <c r="F31" s="68">
        <f>(IF(F$27="%w/w SAR",((F$28*10)*$B31),IF(F$27="%w/w DM",(((F$28*10)*($B$28/100))*$B31),IF(F$27="kg/t SAR",(F$28*$B31),IF(F$27="kg/t DM",((F$28*($B$28/100))*$B31),IF(F$27="mg/kg SAR",((F$28*0.001)*$B31),IF(F$27="mg/kg DM",(((F$28*0.001)*($B$28/100))*$B31),"0")))))))*1.658</f>
        <v>4.3539908999999994</v>
      </c>
      <c r="G31" s="68">
        <f t="shared" ref="G31:P46" si="5">IF(G$27="%w/w SAR",((G$28*10)*$B31),IF(G$27="%w/w DM",(((G$28*10)*($B$28/100))*$B31),IF(G$27="kg/t SAR",(G$28*$B31),IF(G$27="kg/t DM",((G$28*($B$28/100))*$B31),IF(G$27="mg/kg SAR",((G$28*0.001)*$B31),IF(G$27="mg/kg DM",(((G$28*0.001)*($B$28/100))*$B31),0))))))</f>
        <v>3.7023E-2</v>
      </c>
      <c r="H31" s="68">
        <f t="shared" si="5"/>
        <v>0.85669499999999998</v>
      </c>
      <c r="I31" s="68">
        <f t="shared" si="5"/>
        <v>0.12914999999999999</v>
      </c>
      <c r="J31" s="68">
        <f t="shared" si="5"/>
        <v>9.9014999999999997E-4</v>
      </c>
      <c r="K31" s="68">
        <f t="shared" si="5"/>
        <v>3.0350249999999998E-3</v>
      </c>
      <c r="L31" s="68">
        <f t="shared" si="5"/>
        <v>6.8664749999999997E-2</v>
      </c>
      <c r="M31" s="68">
        <f t="shared" si="5"/>
        <v>3.5516250000000006E-2</v>
      </c>
      <c r="N31" s="68">
        <f t="shared" si="5"/>
        <v>19.75995</v>
      </c>
      <c r="O31" s="68">
        <f t="shared" si="5"/>
        <v>1026.7425000000001</v>
      </c>
      <c r="P31" s="68">
        <f t="shared" si="5"/>
        <v>0</v>
      </c>
      <c r="Q31" s="68">
        <f>(IF(Q$27="%w/w SAR",((Q$28*10)*$B31),IF(Q$27="%w/w DM",(((Q$28*10)*($B$28/100))*$B31),IF(Q$27="kg/t SAR",(Q$28*$B31),IF(Q$27="kg/t DM",((Q$28*($B$28/100))*$B31),IF(Q$27="mg/kg SAR",((Q$28*0.001)*$B31),IF(Q$27="mg/kg DM",(((Q$28*0.001)*($B$28/100))*$B31),0)))))))*2.5</f>
        <v>23.731312500000001</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7.0601999999999998E-2</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T17</v>
      </c>
      <c r="B32" s="12">
        <v>95</v>
      </c>
      <c r="C32" s="68">
        <f t="shared" ref="C32:C50" si="6">IF(C$27="%w/w SAR",((C$28*10)*$B32),IF(C$27="%w/w DM",(((C$28*10)*($B$28/100))*$B32),IF(C$27="kg/t SAR",(C$28*$B32),IF(C$27="kg/t DM",((C$28*($B$28/100))*$B32),IF(C$27="mg/kg SAR",((C$28*0.001)*$B32),IF(C$27="mg/kg DM",(((C$28*0.001)*($B$28/100))*$B32),0))))))</f>
        <v>62.982150000000004</v>
      </c>
      <c r="D32" s="68">
        <f t="shared" ref="D32:D50" si="7">(IF(D$27="%w/w SAR",((D$28*10)*$B32),IF(D$27="%w/w DM",(((D$28*10)*($B$28/100))*$B32),IF(D$27="kg/t SAR",(D$28*$B32),IF(D$27="kg/t DM",((D$28*($B$28/100))*$B32),IF(D$27="mg/kg SAR",((D$28*0.001)*$B32),IF(D$27="mg/kg DM",(((D$28*0.001)*($B$28/100))*$B32),"0")))))))*2.291</f>
        <v>79.329426049999981</v>
      </c>
      <c r="E32" s="68">
        <f t="shared" ref="E32:E50" si="8">(IF(E$27="%w/w SAR",((E$28*10)*$B32),IF(E$27="%w/w DM",(((E$28*10)*($B$28/100))*$B32),IF(E$27="kg/t SAR",(E$28*$B32),IF(E$27="kg/t DM",((E$28*($B$28/100))*$B32),IF(E$27="mg/kg SAR",((E$28*0.001)*$B32),IF(E$27="mg/kg DM",(((E$28*0.001)*($B$28/100))*$B32),"0")))))))*1.205</f>
        <v>0.41067906250000002</v>
      </c>
      <c r="F32" s="68">
        <f t="shared" ref="F32:F50" si="9">(IF(F$27="%w/w SAR",((F$28*10)*$B32),IF(F$27="%w/w DM",(((F$28*10)*($B$28/100))*$B32),IF(F$27="kg/t SAR",(F$28*$B32),IF(F$27="kg/t DM",((F$28*($B$28/100))*$B32),IF(F$27="mg/kg SAR",((F$28*0.001)*$B32),IF(F$27="mg/kg DM",(((F$28*0.001)*($B$28/100))*$B32),"0")))))))*1.658</f>
        <v>5.5150551399999994</v>
      </c>
      <c r="G32" s="68">
        <f t="shared" si="5"/>
        <v>4.6895800000000001E-2</v>
      </c>
      <c r="H32" s="68">
        <f t="shared" si="5"/>
        <v>1.0851470000000001</v>
      </c>
      <c r="I32" s="68">
        <f t="shared" si="5"/>
        <v>0.16359000000000001</v>
      </c>
      <c r="J32" s="68">
        <f t="shared" si="5"/>
        <v>1.2541900000000001E-3</v>
      </c>
      <c r="K32" s="68">
        <f t="shared" si="5"/>
        <v>3.8443649999999998E-3</v>
      </c>
      <c r="L32" s="68">
        <f t="shared" si="5"/>
        <v>8.6975349999999993E-2</v>
      </c>
      <c r="M32" s="68">
        <f t="shared" si="5"/>
        <v>4.4987250000000006E-2</v>
      </c>
      <c r="N32" s="68">
        <f t="shared" si="5"/>
        <v>25.029269999999997</v>
      </c>
      <c r="O32" s="68">
        <f t="shared" si="5"/>
        <v>1300.5405000000001</v>
      </c>
      <c r="P32" s="68">
        <f t="shared" si="5"/>
        <v>0</v>
      </c>
      <c r="Q32" s="68">
        <f t="shared" ref="Q32:Q50" si="10">(IF(Q$27="%w/w SAR",((Q$28*10)*$B32),IF(Q$27="%w/w DM",(((Q$28*10)*($B$28/100))*$B32),IF(Q$27="kg/t SAR",(Q$28*$B32),IF(Q$27="kg/t DM",((Q$28*($B$28/100))*$B32),IF(Q$27="mg/kg SAR",((Q$28*0.001)*$B32),IF(Q$27="mg/kg DM",(((Q$28*0.001)*($B$28/100))*$B32),0)))))))*2.5</f>
        <v>30.059662500000002</v>
      </c>
      <c r="R32" s="68">
        <f t="shared" ref="R32:U50" si="11">IF(R$27="%w/w SAR",((R$28*10)*$B32),IF(R$27="%w/w DM",(((R$28*10)*($B$28/100))*$B32),IF(R$27="kg/t SAR",(R$28*$B32),IF(R$27="kg/t DM",((R$28*($B$28/100))*$B32),IF(R$27="mg/kg SAR",((R$28*0.001)*$B32),IF(R$27="mg/kg DM",(((R$28*0.001)*($B$28/100))*$B32),0))))))</f>
        <v>0</v>
      </c>
      <c r="S32" s="68">
        <f t="shared" si="11"/>
        <v>8.9429199999999986E-2</v>
      </c>
      <c r="T32" s="68">
        <f t="shared" si="11"/>
        <v>0</v>
      </c>
      <c r="U32" s="68">
        <f t="shared" si="11"/>
        <v>0</v>
      </c>
    </row>
    <row r="33" spans="1:21" s="51" customFormat="1" ht="13" x14ac:dyDescent="0.35">
      <c r="A33" s="10" t="str">
        <f>E8</f>
        <v>T18</v>
      </c>
      <c r="B33" s="12">
        <v>75</v>
      </c>
      <c r="C33" s="68">
        <f t="shared" si="6"/>
        <v>49.722750000000005</v>
      </c>
      <c r="D33" s="68">
        <f t="shared" si="7"/>
        <v>62.628494249999996</v>
      </c>
      <c r="E33" s="68">
        <f t="shared" si="8"/>
        <v>0.3242203125</v>
      </c>
      <c r="F33" s="68">
        <f t="shared" si="9"/>
        <v>4.3539908999999994</v>
      </c>
      <c r="G33" s="68">
        <f t="shared" si="5"/>
        <v>3.7023E-2</v>
      </c>
      <c r="H33" s="68">
        <f t="shared" si="5"/>
        <v>0.85669499999999998</v>
      </c>
      <c r="I33" s="68">
        <f t="shared" si="5"/>
        <v>0.12914999999999999</v>
      </c>
      <c r="J33" s="68">
        <f t="shared" si="5"/>
        <v>9.9014999999999997E-4</v>
      </c>
      <c r="K33" s="68">
        <f t="shared" si="5"/>
        <v>3.0350249999999998E-3</v>
      </c>
      <c r="L33" s="68">
        <f t="shared" si="5"/>
        <v>6.8664749999999997E-2</v>
      </c>
      <c r="M33" s="68">
        <f t="shared" si="5"/>
        <v>3.5516250000000006E-2</v>
      </c>
      <c r="N33" s="68">
        <f t="shared" si="5"/>
        <v>19.75995</v>
      </c>
      <c r="O33" s="68">
        <f t="shared" si="5"/>
        <v>1026.7425000000001</v>
      </c>
      <c r="P33" s="68">
        <f t="shared" si="5"/>
        <v>0</v>
      </c>
      <c r="Q33" s="68">
        <f t="shared" si="10"/>
        <v>23.731312500000001</v>
      </c>
      <c r="R33" s="68">
        <f t="shared" si="11"/>
        <v>0</v>
      </c>
      <c r="S33" s="68">
        <f t="shared" si="11"/>
        <v>7.0601999999999998E-2</v>
      </c>
      <c r="T33" s="68">
        <f t="shared" si="11"/>
        <v>0</v>
      </c>
      <c r="U33" s="68">
        <f t="shared" si="11"/>
        <v>0</v>
      </c>
    </row>
    <row r="34" spans="1:21" s="51" customFormat="1" ht="13" x14ac:dyDescent="0.35">
      <c r="A34" s="10" t="str">
        <f>F8</f>
        <v>R4</v>
      </c>
      <c r="B34" s="12">
        <v>75</v>
      </c>
      <c r="C34" s="68">
        <f t="shared" si="6"/>
        <v>49.722750000000005</v>
      </c>
      <c r="D34" s="68">
        <f t="shared" si="7"/>
        <v>62.628494249999996</v>
      </c>
      <c r="E34" s="68">
        <f t="shared" si="8"/>
        <v>0.3242203125</v>
      </c>
      <c r="F34" s="68">
        <f t="shared" si="9"/>
        <v>4.3539908999999994</v>
      </c>
      <c r="G34" s="68">
        <f t="shared" si="5"/>
        <v>3.7023E-2</v>
      </c>
      <c r="H34" s="68">
        <f t="shared" si="5"/>
        <v>0.85669499999999998</v>
      </c>
      <c r="I34" s="68">
        <f t="shared" si="5"/>
        <v>0.12914999999999999</v>
      </c>
      <c r="J34" s="68">
        <f t="shared" si="5"/>
        <v>9.9014999999999997E-4</v>
      </c>
      <c r="K34" s="68">
        <f t="shared" si="5"/>
        <v>3.0350249999999998E-3</v>
      </c>
      <c r="L34" s="68">
        <f t="shared" si="5"/>
        <v>6.8664749999999997E-2</v>
      </c>
      <c r="M34" s="68">
        <f t="shared" si="5"/>
        <v>3.5516250000000006E-2</v>
      </c>
      <c r="N34" s="68">
        <f t="shared" si="5"/>
        <v>19.75995</v>
      </c>
      <c r="O34" s="68">
        <f t="shared" si="5"/>
        <v>1026.7425000000001</v>
      </c>
      <c r="P34" s="68">
        <f t="shared" si="5"/>
        <v>0</v>
      </c>
      <c r="Q34" s="68">
        <f t="shared" si="10"/>
        <v>23.731312500000001</v>
      </c>
      <c r="R34" s="68">
        <f t="shared" si="11"/>
        <v>0</v>
      </c>
      <c r="S34" s="68">
        <f t="shared" si="11"/>
        <v>7.0601999999999998E-2</v>
      </c>
      <c r="T34" s="68">
        <f t="shared" si="11"/>
        <v>0</v>
      </c>
      <c r="U34" s="68">
        <f t="shared" si="11"/>
        <v>0</v>
      </c>
    </row>
    <row r="35" spans="1:21" s="51" customFormat="1" ht="13" x14ac:dyDescent="0.35">
      <c r="A35" s="10" t="str">
        <f>G8</f>
        <v>R5</v>
      </c>
      <c r="B35" s="12">
        <v>75</v>
      </c>
      <c r="C35" s="68">
        <f t="shared" si="6"/>
        <v>49.722750000000005</v>
      </c>
      <c r="D35" s="68">
        <f t="shared" si="7"/>
        <v>62.628494249999996</v>
      </c>
      <c r="E35" s="68">
        <f t="shared" si="8"/>
        <v>0.3242203125</v>
      </c>
      <c r="F35" s="68">
        <f t="shared" si="9"/>
        <v>4.3539908999999994</v>
      </c>
      <c r="G35" s="68">
        <f t="shared" si="5"/>
        <v>3.7023E-2</v>
      </c>
      <c r="H35" s="68">
        <f t="shared" si="5"/>
        <v>0.85669499999999998</v>
      </c>
      <c r="I35" s="68">
        <f t="shared" si="5"/>
        <v>0.12914999999999999</v>
      </c>
      <c r="J35" s="68">
        <f t="shared" si="5"/>
        <v>9.9014999999999997E-4</v>
      </c>
      <c r="K35" s="68">
        <f t="shared" si="5"/>
        <v>3.0350249999999998E-3</v>
      </c>
      <c r="L35" s="68">
        <f t="shared" si="5"/>
        <v>6.8664749999999997E-2</v>
      </c>
      <c r="M35" s="68">
        <f t="shared" si="5"/>
        <v>3.5516250000000006E-2</v>
      </c>
      <c r="N35" s="68">
        <f t="shared" si="5"/>
        <v>19.75995</v>
      </c>
      <c r="O35" s="68">
        <f t="shared" si="5"/>
        <v>1026.7425000000001</v>
      </c>
      <c r="P35" s="68">
        <f t="shared" si="5"/>
        <v>0</v>
      </c>
      <c r="Q35" s="68">
        <f t="shared" si="10"/>
        <v>23.731312500000001</v>
      </c>
      <c r="R35" s="68">
        <f t="shared" si="11"/>
        <v>0</v>
      </c>
      <c r="S35" s="68">
        <f t="shared" si="11"/>
        <v>7.0601999999999998E-2</v>
      </c>
      <c r="T35" s="68">
        <f t="shared" si="11"/>
        <v>0</v>
      </c>
      <c r="U35" s="68">
        <f t="shared" si="11"/>
        <v>0</v>
      </c>
    </row>
    <row r="36" spans="1:21" s="51" customFormat="1" ht="13" x14ac:dyDescent="0.35">
      <c r="A36" s="10" t="str">
        <f>H8</f>
        <v>R6</v>
      </c>
      <c r="B36" s="12">
        <v>75</v>
      </c>
      <c r="C36" s="68">
        <f t="shared" si="6"/>
        <v>49.722750000000005</v>
      </c>
      <c r="D36" s="68">
        <f t="shared" si="7"/>
        <v>62.628494249999996</v>
      </c>
      <c r="E36" s="68">
        <f t="shared" si="8"/>
        <v>0.3242203125</v>
      </c>
      <c r="F36" s="68">
        <f t="shared" si="9"/>
        <v>4.3539908999999994</v>
      </c>
      <c r="G36" s="68">
        <f t="shared" si="5"/>
        <v>3.7023E-2</v>
      </c>
      <c r="H36" s="68">
        <f t="shared" si="5"/>
        <v>0.85669499999999998</v>
      </c>
      <c r="I36" s="68">
        <f t="shared" si="5"/>
        <v>0.12914999999999999</v>
      </c>
      <c r="J36" s="68">
        <f t="shared" si="5"/>
        <v>9.9014999999999997E-4</v>
      </c>
      <c r="K36" s="68">
        <f t="shared" si="5"/>
        <v>3.0350249999999998E-3</v>
      </c>
      <c r="L36" s="68">
        <f t="shared" si="5"/>
        <v>6.8664749999999997E-2</v>
      </c>
      <c r="M36" s="68">
        <f t="shared" si="5"/>
        <v>3.5516250000000006E-2</v>
      </c>
      <c r="N36" s="68">
        <f t="shared" si="5"/>
        <v>19.75995</v>
      </c>
      <c r="O36" s="68">
        <f t="shared" si="5"/>
        <v>1026.7425000000001</v>
      </c>
      <c r="P36" s="68">
        <f t="shared" si="5"/>
        <v>0</v>
      </c>
      <c r="Q36" s="68">
        <f t="shared" si="10"/>
        <v>23.731312500000001</v>
      </c>
      <c r="R36" s="68">
        <f t="shared" si="11"/>
        <v>0</v>
      </c>
      <c r="S36" s="68">
        <f t="shared" si="11"/>
        <v>7.0601999999999998E-2</v>
      </c>
      <c r="T36" s="68">
        <f t="shared" si="11"/>
        <v>0</v>
      </c>
      <c r="U36" s="68">
        <f t="shared" si="11"/>
        <v>0</v>
      </c>
    </row>
    <row r="37" spans="1:21" s="51" customFormat="1" ht="13" x14ac:dyDescent="0.35">
      <c r="A37" s="10" t="str">
        <f>I8</f>
        <v>B8</v>
      </c>
      <c r="B37" s="12">
        <v>95</v>
      </c>
      <c r="C37" s="68">
        <f t="shared" si="6"/>
        <v>62.982150000000004</v>
      </c>
      <c r="D37" s="68">
        <f t="shared" si="7"/>
        <v>79.329426049999981</v>
      </c>
      <c r="E37" s="68">
        <f t="shared" si="8"/>
        <v>0.41067906250000002</v>
      </c>
      <c r="F37" s="68">
        <f t="shared" si="9"/>
        <v>5.5150551399999994</v>
      </c>
      <c r="G37" s="68">
        <f t="shared" si="5"/>
        <v>4.6895800000000001E-2</v>
      </c>
      <c r="H37" s="68">
        <f t="shared" si="5"/>
        <v>1.0851470000000001</v>
      </c>
      <c r="I37" s="68">
        <f t="shared" si="5"/>
        <v>0.16359000000000001</v>
      </c>
      <c r="J37" s="68">
        <f t="shared" si="5"/>
        <v>1.2541900000000001E-3</v>
      </c>
      <c r="K37" s="68">
        <f t="shared" si="5"/>
        <v>3.8443649999999998E-3</v>
      </c>
      <c r="L37" s="68">
        <f t="shared" si="5"/>
        <v>8.6975349999999993E-2</v>
      </c>
      <c r="M37" s="68">
        <f t="shared" si="5"/>
        <v>4.4987250000000006E-2</v>
      </c>
      <c r="N37" s="68">
        <f t="shared" si="5"/>
        <v>25.029269999999997</v>
      </c>
      <c r="O37" s="68">
        <f t="shared" si="5"/>
        <v>1300.5405000000001</v>
      </c>
      <c r="P37" s="68">
        <f t="shared" si="5"/>
        <v>0</v>
      </c>
      <c r="Q37" s="68">
        <f t="shared" si="10"/>
        <v>30.059662500000002</v>
      </c>
      <c r="R37" s="68">
        <f t="shared" si="11"/>
        <v>0</v>
      </c>
      <c r="S37" s="68">
        <f t="shared" si="11"/>
        <v>8.9429199999999986E-2</v>
      </c>
      <c r="T37" s="68">
        <f t="shared" si="11"/>
        <v>0</v>
      </c>
      <c r="U37" s="68">
        <f t="shared" si="11"/>
        <v>0</v>
      </c>
    </row>
    <row r="38" spans="1:21" s="51" customFormat="1" ht="13" x14ac:dyDescent="0.35">
      <c r="A38" s="10" t="str">
        <f>J8</f>
        <v>B9</v>
      </c>
      <c r="B38" s="12">
        <v>95</v>
      </c>
      <c r="C38" s="68">
        <f t="shared" si="6"/>
        <v>62.982150000000004</v>
      </c>
      <c r="D38" s="68">
        <f t="shared" si="7"/>
        <v>79.329426049999981</v>
      </c>
      <c r="E38" s="68">
        <f t="shared" si="8"/>
        <v>0.41067906250000002</v>
      </c>
      <c r="F38" s="68">
        <f t="shared" si="9"/>
        <v>5.5150551399999994</v>
      </c>
      <c r="G38" s="68">
        <f t="shared" si="5"/>
        <v>4.6895800000000001E-2</v>
      </c>
      <c r="H38" s="68">
        <f t="shared" si="5"/>
        <v>1.0851470000000001</v>
      </c>
      <c r="I38" s="68">
        <f t="shared" si="5"/>
        <v>0.16359000000000001</v>
      </c>
      <c r="J38" s="68">
        <f t="shared" si="5"/>
        <v>1.2541900000000001E-3</v>
      </c>
      <c r="K38" s="68">
        <f t="shared" si="5"/>
        <v>3.8443649999999998E-3</v>
      </c>
      <c r="L38" s="68">
        <f t="shared" si="5"/>
        <v>8.6975349999999993E-2</v>
      </c>
      <c r="M38" s="68">
        <f t="shared" si="5"/>
        <v>4.4987250000000006E-2</v>
      </c>
      <c r="N38" s="68">
        <f t="shared" si="5"/>
        <v>25.029269999999997</v>
      </c>
      <c r="O38" s="68">
        <f t="shared" si="5"/>
        <v>1300.5405000000001</v>
      </c>
      <c r="P38" s="68">
        <f t="shared" si="5"/>
        <v>0</v>
      </c>
      <c r="Q38" s="68">
        <f t="shared" si="10"/>
        <v>30.059662500000002</v>
      </c>
      <c r="R38" s="68">
        <f t="shared" si="11"/>
        <v>0</v>
      </c>
      <c r="S38" s="68">
        <f t="shared" si="11"/>
        <v>8.9429199999999986E-2</v>
      </c>
      <c r="T38" s="68">
        <f t="shared" si="11"/>
        <v>0</v>
      </c>
      <c r="U38" s="68">
        <f t="shared" si="11"/>
        <v>0</v>
      </c>
    </row>
    <row r="39" spans="1:21" s="51" customFormat="1" ht="13" x14ac:dyDescent="0.35">
      <c r="A39" s="10">
        <f>K8</f>
        <v>0</v>
      </c>
      <c r="B39" s="12"/>
      <c r="C39" s="68">
        <f t="shared" si="6"/>
        <v>0</v>
      </c>
      <c r="D39" s="68">
        <f t="shared" si="7"/>
        <v>0</v>
      </c>
      <c r="E39" s="68">
        <f t="shared" si="8"/>
        <v>0</v>
      </c>
      <c r="F39" s="68">
        <f t="shared" si="9"/>
        <v>0</v>
      </c>
      <c r="G39" s="68">
        <f t="shared" si="5"/>
        <v>0</v>
      </c>
      <c r="H39" s="68">
        <f t="shared" si="5"/>
        <v>0</v>
      </c>
      <c r="I39" s="68">
        <f t="shared" si="5"/>
        <v>0</v>
      </c>
      <c r="J39" s="68">
        <f t="shared" si="5"/>
        <v>0</v>
      </c>
      <c r="K39" s="68">
        <f t="shared" si="5"/>
        <v>0</v>
      </c>
      <c r="L39" s="68">
        <f t="shared" si="5"/>
        <v>0</v>
      </c>
      <c r="M39" s="68">
        <f t="shared" si="5"/>
        <v>0</v>
      </c>
      <c r="N39" s="68">
        <f t="shared" si="5"/>
        <v>0</v>
      </c>
      <c r="O39" s="68">
        <f t="shared" si="5"/>
        <v>0</v>
      </c>
      <c r="P39" s="68">
        <f t="shared" si="5"/>
        <v>0</v>
      </c>
      <c r="Q39" s="68">
        <f t="shared" si="10"/>
        <v>0</v>
      </c>
      <c r="R39" s="68">
        <f t="shared" si="11"/>
        <v>0</v>
      </c>
      <c r="S39" s="68">
        <f t="shared" si="11"/>
        <v>0</v>
      </c>
      <c r="T39" s="68">
        <f t="shared" si="11"/>
        <v>0</v>
      </c>
      <c r="U39" s="68">
        <f t="shared" si="11"/>
        <v>0</v>
      </c>
    </row>
    <row r="40" spans="1:21" s="51" customFormat="1" ht="13" x14ac:dyDescent="0.35">
      <c r="A40" s="10">
        <f>L8</f>
        <v>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ht="13" x14ac:dyDescent="0.3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T16</v>
      </c>
      <c r="C57" s="8" t="str">
        <f t="shared" ref="C57:U57" si="13">D8</f>
        <v>T17</v>
      </c>
      <c r="D57" s="8" t="str">
        <f t="shared" si="13"/>
        <v>T18</v>
      </c>
      <c r="E57" s="8" t="str">
        <f t="shared" si="13"/>
        <v>R4</v>
      </c>
      <c r="F57" s="8" t="str">
        <f t="shared" si="13"/>
        <v>R5</v>
      </c>
      <c r="G57" s="8" t="str">
        <f t="shared" si="13"/>
        <v>R6</v>
      </c>
      <c r="H57" s="8" t="str">
        <f t="shared" si="13"/>
        <v>B8</v>
      </c>
      <c r="I57" s="8" t="str">
        <f t="shared" si="13"/>
        <v>B9</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"&amp;(VLOOKUP(C14,Table245811[],6,FALSE))</f>
        <v>Medium/Clay I Arable</v>
      </c>
      <c r="C58" s="10" t="str">
        <f>D16&amp;" I "&amp;(VLOOKUP(D14,Table245811[],6,FALSE))</f>
        <v>Medium/Clay I Grass</v>
      </c>
      <c r="D58" s="10" t="str">
        <f>E16&amp;" I "&amp;(VLOOKUP(E14,Table245811[],6,FALSE))</f>
        <v>Medium/Clay I Arable</v>
      </c>
      <c r="E58" s="10" t="str">
        <f>F16&amp;" I "&amp;(VLOOKUP(F14,Table245811[],6,FALSE))</f>
        <v>Medium/Clay I Arable</v>
      </c>
      <c r="F58" s="10" t="str">
        <f>G16&amp;" I "&amp;(VLOOKUP(G14,Table245811[],6,FALSE))</f>
        <v>Medium/Clay I Arable</v>
      </c>
      <c r="G58" s="10" t="str">
        <f>H16&amp;" I "&amp;(VLOOKUP(H14,Table245811[],6,FALSE))</f>
        <v>Medium/Clay I Arable</v>
      </c>
      <c r="H58" s="10" t="str">
        <f>I16&amp;" I "&amp;(VLOOKUP(I14,Table245811[],6,FALSE))</f>
        <v>Medium/Clay I Grass</v>
      </c>
      <c r="I58" s="10" t="str">
        <f>J16&amp;" I "&amp;(VLOOKUP(J14,Table245811[],6,FALSE))</f>
        <v>Medium/Clay I Grass</v>
      </c>
      <c r="J58" s="10" t="e">
        <f>K16&amp;" I "&amp;(VLOOKUP(K14,Table245811[],6,FALSE))</f>
        <v>#N/A</v>
      </c>
      <c r="K58" s="10" t="e">
        <f>L16&amp;" I "&amp;(VLOOKUP(L14,Table245811[],6,FALSE))</f>
        <v>#N/A</v>
      </c>
      <c r="L58" s="10" t="e">
        <f>M16&amp;" I "&amp;(VLOOKUP(M14,Table245811[],6,FALSE))</f>
        <v>#N/A</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100" t="s">
        <v>132</v>
      </c>
      <c r="B59" s="67">
        <f>VLOOKUP(C$14,Table245811[],5,FALSE)</f>
        <v>6.7</v>
      </c>
      <c r="C59" s="67">
        <f>VLOOKUP(D$14,Table245811[],5,FALSE)</f>
        <v>6.2</v>
      </c>
      <c r="D59" s="67">
        <f>VLOOKUP(E$14,Table245811[],5,FALSE)</f>
        <v>6.7</v>
      </c>
      <c r="E59" s="67">
        <f>VLOOKUP(F$14,Table245811[],5,FALSE)</f>
        <v>6.7</v>
      </c>
      <c r="F59" s="67">
        <f>VLOOKUP(G$14,Table245811[],5,FALSE)</f>
        <v>6.7</v>
      </c>
      <c r="G59" s="67">
        <f>VLOOKUP(H$14,Table245811[],5,FALSE)</f>
        <v>6.7</v>
      </c>
      <c r="H59" s="67">
        <f>VLOOKUP(I$14,Table245811[],5,FALSE)</f>
        <v>6.2</v>
      </c>
      <c r="I59" s="67">
        <f>VLOOKUP(J$14,Table245811[],5,FALSE)</f>
        <v>6.2</v>
      </c>
      <c r="J59" s="67" t="e">
        <f>VLOOKUP(K$14,Table245811[],5,FALSE)</f>
        <v>#N/A</v>
      </c>
      <c r="K59" s="67" t="e">
        <f>VLOOKUP(L$14,Table245811[],5,FALSE)</f>
        <v>#N/A</v>
      </c>
      <c r="L59" s="67" t="e">
        <f>VLOOKUP(M$14,Table245811[],5,FALSE)</f>
        <v>#N/A</v>
      </c>
      <c r="M59" s="67" t="e">
        <f>VLOOKUP(N$14,Table245811[],5,FALSE)</f>
        <v>#N/A</v>
      </c>
      <c r="N59" s="67" t="e">
        <f>VLOOKUP(O$14,Table245811[],5,FALSE)</f>
        <v>#N/A</v>
      </c>
      <c r="O59" s="67" t="e">
        <f>VLOOKUP(P$14,Table245811[],5,FALSE)</f>
        <v>#N/A</v>
      </c>
      <c r="P59" s="67" t="e">
        <f>VLOOKUP(Q$14,Table245811[],5,FALSE)</f>
        <v>#N/A</v>
      </c>
      <c r="Q59" s="67" t="e">
        <f>VLOOKUP(R$14,Table245811[],5,FALSE)</f>
        <v>#N/A</v>
      </c>
      <c r="R59" s="67" t="e">
        <f>VLOOKUP(S$14,Table245811[],5,FALSE)</f>
        <v>#N/A</v>
      </c>
      <c r="S59" s="67" t="e">
        <f>VLOOKUP(T$14,Table245811[],5,FALSE)</f>
        <v>#N/A</v>
      </c>
      <c r="T59" s="67" t="e">
        <f>VLOOKUP(U$14,Table245811[],5,FALSE)</f>
        <v>#N/A</v>
      </c>
      <c r="U59" s="67" t="e">
        <f>VLOOKUP(V$14,Table245811[],5,FALSE)</f>
        <v>#N/A</v>
      </c>
    </row>
    <row r="60" spans="1:21" ht="13" x14ac:dyDescent="0.3">
      <c r="A60" s="100" t="s">
        <v>4</v>
      </c>
      <c r="B60" s="67">
        <f>C10</f>
        <v>5.7</v>
      </c>
      <c r="C60" s="67">
        <f t="shared" ref="C60:U60" si="14">D10</f>
        <v>5.7</v>
      </c>
      <c r="D60" s="67">
        <f t="shared" si="14"/>
        <v>5.7</v>
      </c>
      <c r="E60" s="67">
        <f t="shared" si="14"/>
        <v>5.7</v>
      </c>
      <c r="F60" s="67">
        <f t="shared" si="14"/>
        <v>5.9</v>
      </c>
      <c r="G60" s="67">
        <f t="shared" si="14"/>
        <v>5.8</v>
      </c>
      <c r="H60" s="67">
        <f t="shared" si="14"/>
        <v>6.3</v>
      </c>
      <c r="I60" s="67">
        <f t="shared" si="14"/>
        <v>5.8</v>
      </c>
      <c r="J60" s="67">
        <f t="shared" si="14"/>
        <v>0</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8</v>
      </c>
      <c r="C61" s="67">
        <f t="shared" si="15"/>
        <v>6</v>
      </c>
      <c r="D61" s="67">
        <f t="shared" si="15"/>
        <v>8</v>
      </c>
      <c r="E61" s="67">
        <f t="shared" si="15"/>
        <v>8</v>
      </c>
      <c r="F61" s="67">
        <f t="shared" si="15"/>
        <v>8</v>
      </c>
      <c r="G61" s="67">
        <f t="shared" si="15"/>
        <v>8</v>
      </c>
      <c r="H61" s="67">
        <f t="shared" si="15"/>
        <v>6</v>
      </c>
      <c r="I61" s="67">
        <f t="shared" si="15"/>
        <v>6</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75</v>
      </c>
      <c r="C62" s="68">
        <f>B32</f>
        <v>95</v>
      </c>
      <c r="D62" s="68">
        <f>B33</f>
        <v>75</v>
      </c>
      <c r="E62" s="68">
        <f>B34</f>
        <v>75</v>
      </c>
      <c r="F62" s="68">
        <f>B35</f>
        <v>75</v>
      </c>
      <c r="G62" s="68">
        <f>B36</f>
        <v>75</v>
      </c>
      <c r="H62" s="68">
        <f>B37</f>
        <v>95</v>
      </c>
      <c r="I62" s="68">
        <f>B38</f>
        <v>95</v>
      </c>
      <c r="J62" s="68">
        <f>B39</f>
        <v>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8</v>
      </c>
      <c r="C64" s="68">
        <f t="shared" ref="C64:U64" si="17">(C59-C60)*C61</f>
        <v>3</v>
      </c>
      <c r="D64" s="68">
        <f t="shared" si="17"/>
        <v>8</v>
      </c>
      <c r="E64" s="68">
        <f t="shared" si="17"/>
        <v>8</v>
      </c>
      <c r="F64" s="68">
        <f t="shared" si="17"/>
        <v>6.3999999999999986</v>
      </c>
      <c r="G64" s="68">
        <f t="shared" si="17"/>
        <v>7.2000000000000028</v>
      </c>
      <c r="H64" s="68">
        <f t="shared" si="17"/>
        <v>-0.59999999999999787</v>
      </c>
      <c r="I64" s="68">
        <f t="shared" si="17"/>
        <v>2.4000000000000021</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-8</v>
      </c>
      <c r="C65" s="68">
        <f t="shared" ref="C65:U65" si="18">C63-C64</f>
        <v>-3</v>
      </c>
      <c r="D65" s="68">
        <f t="shared" si="18"/>
        <v>-8</v>
      </c>
      <c r="E65" s="68">
        <f t="shared" si="18"/>
        <v>-8</v>
      </c>
      <c r="F65" s="68">
        <f t="shared" si="18"/>
        <v>-6.3999999999999986</v>
      </c>
      <c r="G65" s="68">
        <f t="shared" si="18"/>
        <v>-7.2000000000000028</v>
      </c>
      <c r="H65" s="68">
        <f t="shared" si="18"/>
        <v>0.59999999999999787</v>
      </c>
      <c r="I65" s="68">
        <f t="shared" si="18"/>
        <v>-2.4000000000000021</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9" x14ac:dyDescent="0.3">
      <c r="A66" s="101" t="s">
        <v>148</v>
      </c>
      <c r="B66" s="69" t="str">
        <f>IF(B64&lt;=B63,"OVER","UNDER")</f>
        <v>UNDER</v>
      </c>
      <c r="C66" s="69" t="str">
        <f t="shared" ref="C66:U66" si="19">IF(C64&lt;=C63,"OVER","UNDER")</f>
        <v>UNDER</v>
      </c>
      <c r="D66" s="69" t="str">
        <f t="shared" si="19"/>
        <v>UNDER</v>
      </c>
      <c r="E66" s="69" t="str">
        <f t="shared" si="19"/>
        <v>UNDER</v>
      </c>
      <c r="F66" s="69" t="str">
        <f t="shared" si="19"/>
        <v>UNDER</v>
      </c>
      <c r="G66" s="69" t="str">
        <f t="shared" si="19"/>
        <v>UNDER</v>
      </c>
      <c r="H66" s="69" t="str">
        <f t="shared" si="19"/>
        <v>OVER</v>
      </c>
      <c r="I66" s="69" t="str">
        <f t="shared" si="19"/>
        <v>UNDER</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39" priority="36" operator="greaterThan">
      <formula>$B$51</formula>
    </cfRule>
  </conditionalFormatting>
  <conditionalFormatting sqref="B66:U66">
    <cfRule type="cellIs" dxfId="138" priority="11" operator="equal">
      <formula>"UNDER"</formula>
    </cfRule>
    <cfRule type="cellIs" dxfId="137" priority="12" operator="equal">
      <formula>"OVER"</formula>
    </cfRule>
  </conditionalFormatting>
  <conditionalFormatting sqref="C31:C50">
    <cfRule type="cellIs" dxfId="136" priority="35" operator="greaterThan">
      <formula>$C$51</formula>
    </cfRule>
  </conditionalFormatting>
  <conditionalFormatting sqref="C17:V19">
    <cfRule type="cellIs" dxfId="135" priority="32" operator="equal">
      <formula>0</formula>
    </cfRule>
  </conditionalFormatting>
  <conditionalFormatting sqref="C20:V21">
    <cfRule type="cellIs" dxfId="134" priority="37" operator="equal">
      <formula>"DECREASE"</formula>
    </cfRule>
    <cfRule type="cellIs" dxfId="133" priority="38" operator="equal">
      <formula>"INCREASE"</formula>
    </cfRule>
  </conditionalFormatting>
  <conditionalFormatting sqref="C21:V21">
    <cfRule type="cellIs" dxfId="132" priority="13" operator="equal">
      <formula>0</formula>
    </cfRule>
  </conditionalFormatting>
  <conditionalFormatting sqref="C22:V23">
    <cfRule type="cellIs" dxfId="131" priority="17" operator="equal">
      <formula>0</formula>
    </cfRule>
  </conditionalFormatting>
  <conditionalFormatting sqref="C24:V24">
    <cfRule type="cellIs" dxfId="130" priority="18" operator="equal">
      <formula>"DECREASE"</formula>
    </cfRule>
    <cfRule type="cellIs" dxfId="129" priority="19" operator="equal">
      <formula>"INCREASE"</formula>
    </cfRule>
  </conditionalFormatting>
  <conditionalFormatting sqref="G31:G50">
    <cfRule type="cellIs" dxfId="128" priority="31" operator="greaterThan">
      <formula>$G$51</formula>
    </cfRule>
  </conditionalFormatting>
  <conditionalFormatting sqref="H31:H50">
    <cfRule type="cellIs" dxfId="127" priority="30" operator="greaterThan">
      <formula>$H$51</formula>
    </cfRule>
  </conditionalFormatting>
  <conditionalFormatting sqref="I1">
    <cfRule type="cellIs" dxfId="126" priority="3" operator="between">
      <formula>0.1</formula>
      <formula>5</formula>
    </cfRule>
  </conditionalFormatting>
  <conditionalFormatting sqref="I2">
    <cfRule type="cellIs" dxfId="125" priority="2" operator="greaterThan">
      <formula>5000.1</formula>
    </cfRule>
  </conditionalFormatting>
  <conditionalFormatting sqref="I3">
    <cfRule type="cellIs" dxfId="124" priority="1" operator="greaterThan">
      <formula>40000.01</formula>
    </cfRule>
  </conditionalFormatting>
  <conditionalFormatting sqref="I31:I50">
    <cfRule type="cellIs" dxfId="123" priority="29" operator="greaterThan">
      <formula>$I$51</formula>
    </cfRule>
  </conditionalFormatting>
  <conditionalFormatting sqref="J31:J50">
    <cfRule type="cellIs" dxfId="122" priority="8" operator="greaterThan">
      <formula>$J$51</formula>
    </cfRule>
  </conditionalFormatting>
  <conditionalFormatting sqref="K31:K50">
    <cfRule type="cellIs" dxfId="121" priority="28" operator="greaterThan">
      <formula>$K$51</formula>
    </cfRule>
  </conditionalFormatting>
  <conditionalFormatting sqref="L3">
    <cfRule type="cellIs" dxfId="120" priority="4" operator="lessThan">
      <formula>30</formula>
    </cfRule>
    <cfRule type="cellIs" dxfId="119" priority="5" operator="greaterThanOrEqual">
      <formula>30</formula>
    </cfRule>
  </conditionalFormatting>
  <conditionalFormatting sqref="L31:L50">
    <cfRule type="cellIs" dxfId="118" priority="27" operator="greaterThan">
      <formula>$L$51</formula>
    </cfRule>
  </conditionalFormatting>
  <conditionalFormatting sqref="M31:M50">
    <cfRule type="cellIs" dxfId="117" priority="26" operator="greaterThan">
      <formula>$M$51</formula>
    </cfRule>
  </conditionalFormatting>
  <conditionalFormatting sqref="P31:P50">
    <cfRule type="cellIs" dxfId="116" priority="25" operator="greaterThan">
      <formula>$P$51</formula>
    </cfRule>
  </conditionalFormatting>
  <conditionalFormatting sqref="R31:R50">
    <cfRule type="cellIs" dxfId="115" priority="24" operator="greaterThan">
      <formula>$R$51</formula>
    </cfRule>
  </conditionalFormatting>
  <conditionalFormatting sqref="S31:S50">
    <cfRule type="cellIs" dxfId="114" priority="23" operator="greaterThan">
      <formula>$S$51</formula>
    </cfRule>
  </conditionalFormatting>
  <conditionalFormatting sqref="T31:T50">
    <cfRule type="cellIs" dxfId="113" priority="22" operator="greaterThan">
      <formula>$T$51</formula>
    </cfRule>
  </conditionalFormatting>
  <conditionalFormatting sqref="U31:U50">
    <cfRule type="cellIs" dxfId="112" priority="21"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A7" zoomScale="90" zoomScaleNormal="90" workbookViewId="0">
      <selection activeCell="A37" sqref="A37:XFD3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7" t="str">
        <f>Llechryd!C1:D1</f>
        <v>PAN-028327</v>
      </c>
      <c r="D1" s="128"/>
      <c r="E1" s="83" t="s">
        <v>45</v>
      </c>
      <c r="F1" s="32">
        <f>Llechryd!F1</f>
        <v>45.6</v>
      </c>
      <c r="G1" s="110" t="s">
        <v>43</v>
      </c>
      <c r="H1" s="111"/>
      <c r="I1" s="86">
        <v>7.5</v>
      </c>
      <c r="J1" s="114" t="s">
        <v>153</v>
      </c>
      <c r="K1" s="114"/>
      <c r="L1" s="86">
        <v>234</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Llechryd!C2:D2</f>
        <v>EPR/AB3891CX</v>
      </c>
      <c r="D2" s="130"/>
      <c r="E2" s="83" t="s">
        <v>109</v>
      </c>
      <c r="F2" s="86" t="s">
        <v>165</v>
      </c>
      <c r="G2" s="112" t="s">
        <v>110</v>
      </c>
      <c r="H2" s="113"/>
      <c r="I2" s="86"/>
      <c r="J2" s="114" t="s">
        <v>158</v>
      </c>
      <c r="K2" s="114"/>
      <c r="L2" s="86">
        <v>0.72699999999999998</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Llechryd!C3:D3</f>
        <v>Mr Daniel James and Mrs Carys James</v>
      </c>
      <c r="D3" s="130"/>
      <c r="E3" s="83" t="s">
        <v>108</v>
      </c>
      <c r="F3" s="24" t="s">
        <v>78</v>
      </c>
      <c r="G3" s="114" t="s">
        <v>159</v>
      </c>
      <c r="H3" s="114"/>
      <c r="I3" s="86"/>
      <c r="J3" s="110" t="s">
        <v>154</v>
      </c>
      <c r="K3" s="111"/>
      <c r="L3" s="86">
        <f>(L1/(L2*10000))*100</f>
        <v>3.2187070151306743</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Llechryd!C4:D4</f>
        <v>Trefwtial, Blaenannerch, Cardigan, Ceredigion, SA43 2AG</v>
      </c>
      <c r="D4" s="128"/>
      <c r="E4" s="84" t="s">
        <v>1</v>
      </c>
      <c r="F4" s="86" t="s">
        <v>179</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Llechryd!C5:D5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t="str">
        <f>Llechryd!C8</f>
        <v>T16</v>
      </c>
      <c r="D8" s="52" t="str">
        <f>Llechryd!D8</f>
        <v>T17</v>
      </c>
      <c r="E8" s="52" t="str">
        <f>Llechryd!E8</f>
        <v>T18</v>
      </c>
      <c r="F8" s="52" t="str">
        <f>Llechryd!F8</f>
        <v>R4</v>
      </c>
      <c r="G8" s="52" t="str">
        <f>Llechryd!G8</f>
        <v>R5</v>
      </c>
      <c r="H8" s="52" t="str">
        <f>Llechryd!H8</f>
        <v>R6</v>
      </c>
      <c r="I8" s="52" t="str">
        <f>Llechryd!I8</f>
        <v>B8</v>
      </c>
      <c r="J8" s="52" t="str">
        <f>Llechryd!J8</f>
        <v>B9</v>
      </c>
      <c r="K8" s="52">
        <f>Llechryd!K8</f>
        <v>0</v>
      </c>
      <c r="L8" s="52">
        <f>Llechryd!L8</f>
        <v>0</v>
      </c>
      <c r="M8" s="52">
        <f>Llechryd!M8</f>
        <v>0</v>
      </c>
      <c r="N8" s="52">
        <f>Llechryd!N8</f>
        <v>0</v>
      </c>
      <c r="O8" s="52">
        <f>Llechryd!O8</f>
        <v>0</v>
      </c>
      <c r="P8" s="52">
        <f>Llechryd!P8</f>
        <v>0</v>
      </c>
      <c r="Q8" s="52">
        <f>Llechryd!Q8</f>
        <v>0</v>
      </c>
      <c r="R8" s="52">
        <f>Llechryd!R8</f>
        <v>0</v>
      </c>
      <c r="S8" s="52">
        <f>Llechryd!S8</f>
        <v>0</v>
      </c>
      <c r="T8" s="52">
        <f>Llechryd!T8</f>
        <v>0</v>
      </c>
      <c r="U8" s="52">
        <f>Llechryd!U8</f>
        <v>0</v>
      </c>
      <c r="V8" s="52">
        <f>Llechryd!V8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f>Llechryd!C9</f>
        <v>1</v>
      </c>
      <c r="D9" s="52" t="str">
        <f>Llechryd!D9</f>
        <v>Moderate</v>
      </c>
      <c r="E9" s="52">
        <f>Llechryd!E9</f>
        <v>1</v>
      </c>
      <c r="F9" s="52">
        <f>Llechryd!F9</f>
        <v>1</v>
      </c>
      <c r="G9" s="52">
        <f>Llechryd!G9</f>
        <v>1</v>
      </c>
      <c r="H9" s="52">
        <f>Llechryd!H9</f>
        <v>1</v>
      </c>
      <c r="I9" s="52" t="str">
        <f>Llechryd!I9</f>
        <v>Moderate</v>
      </c>
      <c r="J9" s="52" t="str">
        <f>Llechryd!J9</f>
        <v xml:space="preserve">Moderate </v>
      </c>
      <c r="K9" s="52">
        <f>Llechryd!K9</f>
        <v>0</v>
      </c>
      <c r="L9" s="52">
        <f>Llechryd!L9</f>
        <v>0</v>
      </c>
      <c r="M9" s="52">
        <f>Llechryd!M9</f>
        <v>0</v>
      </c>
      <c r="N9" s="52">
        <f>Llechryd!N9</f>
        <v>0</v>
      </c>
      <c r="O9" s="52">
        <f>Llechryd!O9</f>
        <v>0</v>
      </c>
      <c r="P9" s="52">
        <f>Llechryd!P9</f>
        <v>0</v>
      </c>
      <c r="Q9" s="52">
        <f>Llechryd!Q9</f>
        <v>0</v>
      </c>
      <c r="R9" s="52">
        <f>Llechryd!R9</f>
        <v>0</v>
      </c>
      <c r="S9" s="52">
        <f>Llechryd!S9</f>
        <v>0</v>
      </c>
      <c r="T9" s="52">
        <f>Llechryd!T9</f>
        <v>0</v>
      </c>
      <c r="U9" s="52">
        <f>Llechryd!U9</f>
        <v>0</v>
      </c>
      <c r="V9" s="52">
        <f>Llechryd!V9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Llechryd!C10</f>
        <v>5.7</v>
      </c>
      <c r="D10" s="52">
        <f>Llechryd!D10</f>
        <v>5.7</v>
      </c>
      <c r="E10" s="52">
        <f>Llechryd!E10</f>
        <v>5.7</v>
      </c>
      <c r="F10" s="52">
        <f>Llechryd!F10</f>
        <v>5.7</v>
      </c>
      <c r="G10" s="52">
        <f>Llechryd!G10</f>
        <v>5.9</v>
      </c>
      <c r="H10" s="52">
        <f>Llechryd!H10</f>
        <v>5.8</v>
      </c>
      <c r="I10" s="52">
        <f>Llechryd!I10</f>
        <v>6.3</v>
      </c>
      <c r="J10" s="52">
        <f>Llechryd!J10</f>
        <v>5.8</v>
      </c>
      <c r="K10" s="52">
        <f>Llechryd!K10</f>
        <v>0</v>
      </c>
      <c r="L10" s="52">
        <f>Llechryd!L10</f>
        <v>0</v>
      </c>
      <c r="M10" s="52">
        <f>Llechryd!M10</f>
        <v>0</v>
      </c>
      <c r="N10" s="52">
        <f>Llechryd!N10</f>
        <v>0</v>
      </c>
      <c r="O10" s="52">
        <f>Llechryd!O10</f>
        <v>0</v>
      </c>
      <c r="P10" s="52">
        <f>Llechryd!P10</f>
        <v>0</v>
      </c>
      <c r="Q10" s="52">
        <f>Llechryd!Q10</f>
        <v>0</v>
      </c>
      <c r="R10" s="52">
        <f>Llechryd!R10</f>
        <v>0</v>
      </c>
      <c r="S10" s="52">
        <f>Llechryd!S10</f>
        <v>0</v>
      </c>
      <c r="T10" s="52">
        <f>Llechryd!T10</f>
        <v>0</v>
      </c>
      <c r="U10" s="52">
        <f>Llechryd!U10</f>
        <v>0</v>
      </c>
      <c r="V10" s="52">
        <f>Llechryd!V10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Llechryd!C11</f>
        <v>3</v>
      </c>
      <c r="D11" s="52">
        <f>Llechryd!D11</f>
        <v>3</v>
      </c>
      <c r="E11" s="52">
        <f>Llechryd!E11</f>
        <v>3</v>
      </c>
      <c r="F11" s="52">
        <f>Llechryd!F11</f>
        <v>3</v>
      </c>
      <c r="G11" s="52">
        <f>Llechryd!G11</f>
        <v>2</v>
      </c>
      <c r="H11" s="52">
        <f>Llechryd!H11</f>
        <v>2</v>
      </c>
      <c r="I11" s="52">
        <f>Llechryd!I11</f>
        <v>3</v>
      </c>
      <c r="J11" s="52">
        <f>Llechryd!J11</f>
        <v>3</v>
      </c>
      <c r="K11" s="52">
        <f>Llechryd!K11</f>
        <v>0</v>
      </c>
      <c r="L11" s="52">
        <f>Llechryd!L11</f>
        <v>0</v>
      </c>
      <c r="M11" s="52">
        <f>Llechryd!M11</f>
        <v>0</v>
      </c>
      <c r="N11" s="52">
        <f>Llechryd!N11</f>
        <v>0</v>
      </c>
      <c r="O11" s="52">
        <f>Llechryd!O11</f>
        <v>0</v>
      </c>
      <c r="P11" s="52">
        <f>Llechryd!P11</f>
        <v>0</v>
      </c>
      <c r="Q11" s="52">
        <f>Llechryd!Q11</f>
        <v>0</v>
      </c>
      <c r="R11" s="52">
        <f>Llechryd!R11</f>
        <v>0</v>
      </c>
      <c r="S11" s="52">
        <f>Llechryd!S11</f>
        <v>0</v>
      </c>
      <c r="T11" s="52">
        <f>Llechryd!T11</f>
        <v>0</v>
      </c>
      <c r="U11" s="52">
        <f>Llechryd!U11</f>
        <v>0</v>
      </c>
      <c r="V11" s="52">
        <f>Llechryd!V11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Llechryd!C12</f>
        <v>0</v>
      </c>
      <c r="D12" s="52">
        <f>Llechryd!D12</f>
        <v>1</v>
      </c>
      <c r="E12" s="52">
        <f>Llechryd!E12</f>
        <v>1</v>
      </c>
      <c r="F12" s="52">
        <f>Llechryd!F12</f>
        <v>3</v>
      </c>
      <c r="G12" s="52">
        <f>Llechryd!G12</f>
        <v>2</v>
      </c>
      <c r="H12" s="52">
        <f>Llechryd!H12</f>
        <v>3</v>
      </c>
      <c r="I12" s="52">
        <f>Llechryd!I12</f>
        <v>2</v>
      </c>
      <c r="J12" s="52">
        <f>Llechryd!J12</f>
        <v>2</v>
      </c>
      <c r="K12" s="52">
        <f>Llechryd!K12</f>
        <v>0</v>
      </c>
      <c r="L12" s="52">
        <f>Llechryd!L12</f>
        <v>0</v>
      </c>
      <c r="M12" s="52">
        <f>Llechryd!M12</f>
        <v>0</v>
      </c>
      <c r="N12" s="52">
        <f>Llechryd!N12</f>
        <v>0</v>
      </c>
      <c r="O12" s="52">
        <f>Llechryd!O12</f>
        <v>0</v>
      </c>
      <c r="P12" s="52">
        <f>Llechryd!P12</f>
        <v>0</v>
      </c>
      <c r="Q12" s="52">
        <f>Llechryd!Q12</f>
        <v>0</v>
      </c>
      <c r="R12" s="52">
        <f>Llechryd!R12</f>
        <v>0</v>
      </c>
      <c r="S12" s="52">
        <f>Llechryd!S12</f>
        <v>0</v>
      </c>
      <c r="T12" s="52">
        <f>Llechryd!T12</f>
        <v>0</v>
      </c>
      <c r="U12" s="52">
        <f>Llechryd!U12</f>
        <v>0</v>
      </c>
      <c r="V12" s="52">
        <f>Llechryd!V12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Llechryd!C13</f>
        <v>2</v>
      </c>
      <c r="D13" s="52">
        <f>Llechryd!D13</f>
        <v>2</v>
      </c>
      <c r="E13" s="52">
        <f>Llechryd!E13</f>
        <v>2</v>
      </c>
      <c r="F13" s="52">
        <f>Llechryd!F13</f>
        <v>2</v>
      </c>
      <c r="G13" s="52">
        <f>Llechryd!G13</f>
        <v>3</v>
      </c>
      <c r="H13" s="52">
        <f>Llechryd!H13</f>
        <v>2</v>
      </c>
      <c r="I13" s="52">
        <f>Llechryd!I13</f>
        <v>2</v>
      </c>
      <c r="J13" s="52">
        <f>Llechryd!J13</f>
        <v>2</v>
      </c>
      <c r="K13" s="52">
        <f>Llechryd!K13</f>
        <v>0</v>
      </c>
      <c r="L13" s="52">
        <f>Llechryd!L13</f>
        <v>0</v>
      </c>
      <c r="M13" s="52">
        <f>Llechryd!M13</f>
        <v>0</v>
      </c>
      <c r="N13" s="52">
        <f>Llechryd!N13</f>
        <v>0</v>
      </c>
      <c r="O13" s="52">
        <f>Llechryd!O13</f>
        <v>0</v>
      </c>
      <c r="P13" s="52">
        <f>Llechryd!P13</f>
        <v>0</v>
      </c>
      <c r="Q13" s="52">
        <f>Llechryd!Q13</f>
        <v>0</v>
      </c>
      <c r="R13" s="52">
        <f>Llechryd!R13</f>
        <v>0</v>
      </c>
      <c r="S13" s="52">
        <f>Llechryd!S13</f>
        <v>0</v>
      </c>
      <c r="T13" s="52">
        <f>Llechryd!T13</f>
        <v>0</v>
      </c>
      <c r="U13" s="52">
        <f>Llechryd!U13</f>
        <v>0</v>
      </c>
      <c r="V13" s="52">
        <f>Llechryd!V13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Llechryd!C14</f>
        <v>Winter barley/triticale/rye</v>
      </c>
      <c r="D14" s="91" t="str">
        <f>Llechryd!D14</f>
        <v xml:space="preserve">Grass Silage (25% DM) </v>
      </c>
      <c r="E14" s="91" t="str">
        <f>Llechryd!E14</f>
        <v>Maize- Silage (30% DM)</v>
      </c>
      <c r="F14" s="91" t="str">
        <f>Llechryd!F14</f>
        <v>Winter barley/triticale/rye</v>
      </c>
      <c r="G14" s="91" t="str">
        <f>Llechryd!G14</f>
        <v>Maize- Silage (30% DM)</v>
      </c>
      <c r="H14" s="91" t="str">
        <f>Llechryd!H14</f>
        <v>Maize- Silage (30% DM)</v>
      </c>
      <c r="I14" s="91" t="str">
        <f>Llechryd!I14</f>
        <v xml:space="preserve">Grass Silage (25% DM) </v>
      </c>
      <c r="J14" s="91" t="str">
        <f>Llechryd!J14</f>
        <v xml:space="preserve">Grass Silage (25% DM) </v>
      </c>
      <c r="K14" s="91">
        <f>Llechryd!K14</f>
        <v>0</v>
      </c>
      <c r="L14" s="91">
        <f>Llechryd!L14</f>
        <v>0</v>
      </c>
      <c r="M14" s="91">
        <f>Llechryd!M14</f>
        <v>0</v>
      </c>
      <c r="N14" s="91">
        <f>Llechryd!N14</f>
        <v>0</v>
      </c>
      <c r="O14" s="91">
        <f>Llechryd!O14</f>
        <v>0</v>
      </c>
      <c r="P14" s="91">
        <f>Llechryd!P14</f>
        <v>0</v>
      </c>
      <c r="Q14" s="91">
        <f>Llechryd!Q14</f>
        <v>0</v>
      </c>
      <c r="R14" s="91">
        <f>Llechryd!R14</f>
        <v>0</v>
      </c>
      <c r="S14" s="91">
        <f>Llechryd!S14</f>
        <v>0</v>
      </c>
      <c r="T14" s="91">
        <f>Llechryd!T14</f>
        <v>0</v>
      </c>
      <c r="U14" s="91">
        <f>Llechryd!U14</f>
        <v>0</v>
      </c>
      <c r="V14" s="91">
        <f>Llechryd!V14</f>
        <v>0</v>
      </c>
      <c r="AD14" s="23" t="s">
        <v>138</v>
      </c>
      <c r="AE14" s="23">
        <v>6</v>
      </c>
      <c r="AI14" s="46" t="s">
        <v>119</v>
      </c>
      <c r="AJ14" s="47">
        <v>0.8</v>
      </c>
      <c r="AK14" s="48">
        <v>1.7</v>
      </c>
      <c r="AL14" s="9">
        <v>12</v>
      </c>
      <c r="AM14" s="9">
        <v>6.7</v>
      </c>
      <c r="AN14" s="9" t="s">
        <v>135</v>
      </c>
    </row>
    <row r="15" spans="1:41" ht="13" x14ac:dyDescent="0.25">
      <c r="A15" s="122" t="s">
        <v>9</v>
      </c>
      <c r="B15" s="122"/>
      <c r="C15" s="52">
        <f>Llechryd!C15</f>
        <v>7.5</v>
      </c>
      <c r="D15" s="52">
        <f>Llechryd!D15</f>
        <v>47</v>
      </c>
      <c r="E15" s="52">
        <f>Llechryd!E15</f>
        <v>45</v>
      </c>
      <c r="F15" s="52">
        <f>Llechryd!F15</f>
        <v>7.5</v>
      </c>
      <c r="G15" s="52">
        <f>Llechryd!G15</f>
        <v>45</v>
      </c>
      <c r="H15" s="52">
        <f>Llechryd!H15</f>
        <v>45</v>
      </c>
      <c r="I15" s="52">
        <f>Llechryd!I15</f>
        <v>47</v>
      </c>
      <c r="J15" s="52">
        <f>Llechryd!J15</f>
        <v>47</v>
      </c>
      <c r="K15" s="52">
        <f>Llechryd!K15</f>
        <v>0</v>
      </c>
      <c r="L15" s="52">
        <f>Llechryd!L15</f>
        <v>0</v>
      </c>
      <c r="M15" s="52">
        <f>Llechryd!M15</f>
        <v>0</v>
      </c>
      <c r="N15" s="52">
        <f>Llechryd!N15</f>
        <v>0</v>
      </c>
      <c r="O15" s="52">
        <f>Llechryd!O15</f>
        <v>0</v>
      </c>
      <c r="P15" s="52">
        <f>Llechryd!P15</f>
        <v>0</v>
      </c>
      <c r="Q15" s="52">
        <f>Llechryd!Q15</f>
        <v>0</v>
      </c>
      <c r="R15" s="52">
        <f>Llechryd!R15</f>
        <v>0</v>
      </c>
      <c r="S15" s="52">
        <f>Llechryd!S15</f>
        <v>0</v>
      </c>
      <c r="T15" s="52">
        <f>Llechryd!T15</f>
        <v>0</v>
      </c>
      <c r="U15" s="52">
        <f>Llechryd!U15</f>
        <v>0</v>
      </c>
      <c r="V15" s="52">
        <f>Llechryd!V15</f>
        <v>0</v>
      </c>
      <c r="AD15" s="23" t="s">
        <v>144</v>
      </c>
      <c r="AE15" s="23">
        <v>7</v>
      </c>
      <c r="AI15" s="46" t="s">
        <v>101</v>
      </c>
      <c r="AJ15" s="54">
        <v>1.8</v>
      </c>
      <c r="AK15" s="48">
        <v>5.4</v>
      </c>
      <c r="AL15" s="9">
        <v>13</v>
      </c>
      <c r="AM15" s="9">
        <v>6.7</v>
      </c>
      <c r="AN15" s="9" t="s">
        <v>135</v>
      </c>
    </row>
    <row r="16" spans="1:41" ht="13.5" thickBot="1" x14ac:dyDescent="0.3">
      <c r="A16" s="124" t="s">
        <v>44</v>
      </c>
      <c r="B16" s="124"/>
      <c r="C16" s="92" t="str">
        <f>Llechryd!C16</f>
        <v>Medium/Clay</v>
      </c>
      <c r="D16" s="92" t="str">
        <f>Llechryd!D16</f>
        <v>Medium/Clay</v>
      </c>
      <c r="E16" s="92" t="str">
        <f>Llechryd!E16</f>
        <v>Medium/Clay</v>
      </c>
      <c r="F16" s="92" t="str">
        <f>Llechryd!F16</f>
        <v>Medium/Clay</v>
      </c>
      <c r="G16" s="92" t="str">
        <f>Llechryd!G16</f>
        <v>Medium/Clay</v>
      </c>
      <c r="H16" s="92" t="str">
        <f>Llechryd!H16</f>
        <v>Medium/Clay</v>
      </c>
      <c r="I16" s="92" t="str">
        <f>Llechryd!I16</f>
        <v>Medium/Clay</v>
      </c>
      <c r="J16" s="92" t="str">
        <f>Llechryd!J16</f>
        <v>Medium/Clay</v>
      </c>
      <c r="K16" s="92">
        <f>Llechryd!K16</f>
        <v>0</v>
      </c>
      <c r="L16" s="92">
        <f>Llechryd!L16</f>
        <v>0</v>
      </c>
      <c r="M16" s="92">
        <f>Llechryd!M16</f>
        <v>0</v>
      </c>
      <c r="N16" s="92">
        <f>Llechryd!N16</f>
        <v>0</v>
      </c>
      <c r="O16" s="92">
        <f>Llechryd!O16</f>
        <v>0</v>
      </c>
      <c r="P16" s="92">
        <f>Llechryd!P16</f>
        <v>0</v>
      </c>
      <c r="Q16" s="92">
        <f>Llechryd!Q16</f>
        <v>0</v>
      </c>
      <c r="R16" s="92">
        <f>Llechryd!R16</f>
        <v>0</v>
      </c>
      <c r="S16" s="92">
        <f>Llechryd!S16</f>
        <v>0</v>
      </c>
      <c r="T16" s="92">
        <f>Llechryd!T16</f>
        <v>0</v>
      </c>
      <c r="U16" s="92">
        <f>Llechryd!U16</f>
        <v>0</v>
      </c>
      <c r="V16" s="92">
        <f>Llechryd!V16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63.75</v>
      </c>
      <c r="D17" s="21">
        <f t="shared" ref="D17:V17" si="0">(VLOOKUP(D$14,$AI2:$AK26,2,FALSE))*D$15</f>
        <v>79.899999999999991</v>
      </c>
      <c r="E17" s="21">
        <f t="shared" si="0"/>
        <v>62.999999999999993</v>
      </c>
      <c r="F17" s="21">
        <f t="shared" si="0"/>
        <v>63.75</v>
      </c>
      <c r="G17" s="21">
        <f t="shared" si="0"/>
        <v>62.999999999999993</v>
      </c>
      <c r="H17" s="21">
        <f t="shared" si="0"/>
        <v>62.999999999999993</v>
      </c>
      <c r="I17" s="21">
        <f t="shared" si="0"/>
        <v>79.899999999999991</v>
      </c>
      <c r="J17" s="21">
        <f t="shared" si="0"/>
        <v>79.899999999999991</v>
      </c>
      <c r="K17" s="21" t="e">
        <f t="shared" si="0"/>
        <v>#N/A</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2.5472712599999996</v>
      </c>
      <c r="D18" s="13">
        <f>$D32</f>
        <v>6.3681781499999994</v>
      </c>
      <c r="E18" s="13">
        <f>$D33</f>
        <v>2.5472712599999996</v>
      </c>
      <c r="F18" s="13">
        <f>$D34</f>
        <v>2.5472712599999996</v>
      </c>
      <c r="G18" s="13">
        <f>$D35</f>
        <v>2.5472712599999996</v>
      </c>
      <c r="H18" s="13">
        <f>$D36</f>
        <v>2.5472712599999996</v>
      </c>
      <c r="I18" s="13">
        <f>$D37</f>
        <v>6.3681781499999994</v>
      </c>
      <c r="J18" s="13">
        <f>$D38</f>
        <v>6.3681781499999994</v>
      </c>
      <c r="K18" s="13">
        <f>$D39</f>
        <v>0</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-61.202728739999998</v>
      </c>
      <c r="D19" s="13">
        <f t="shared" ref="D19:V19" si="1">D18-D17</f>
        <v>-73.531821849999986</v>
      </c>
      <c r="E19" s="13">
        <f t="shared" si="1"/>
        <v>-60.452728739999991</v>
      </c>
      <c r="F19" s="13">
        <f t="shared" si="1"/>
        <v>-61.202728739999998</v>
      </c>
      <c r="G19" s="13">
        <f t="shared" si="1"/>
        <v>-60.452728739999991</v>
      </c>
      <c r="H19" s="13">
        <f t="shared" si="1"/>
        <v>-60.452728739999991</v>
      </c>
      <c r="I19" s="13">
        <f t="shared" si="1"/>
        <v>-73.531821849999986</v>
      </c>
      <c r="J19" s="13">
        <f t="shared" si="1"/>
        <v>-73.531821849999986</v>
      </c>
      <c r="K19" s="13" t="e">
        <f t="shared" si="1"/>
        <v>#N/A</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78.75</v>
      </c>
      <c r="D21" s="21">
        <f t="shared" ref="D21:V21" si="2">(VLOOKUP(D$14,$AI2:$AK26,3,FALSE))*D$15</f>
        <v>282</v>
      </c>
      <c r="E21" s="21">
        <f t="shared" si="2"/>
        <v>198.00000000000003</v>
      </c>
      <c r="F21" s="21">
        <f t="shared" si="2"/>
        <v>78.75</v>
      </c>
      <c r="G21" s="21">
        <f t="shared" si="2"/>
        <v>198.00000000000003</v>
      </c>
      <c r="H21" s="21">
        <f t="shared" si="2"/>
        <v>198.00000000000003</v>
      </c>
      <c r="I21" s="21">
        <f t="shared" si="2"/>
        <v>282</v>
      </c>
      <c r="J21" s="21">
        <f t="shared" si="2"/>
        <v>282</v>
      </c>
      <c r="K21" s="21" t="e">
        <f t="shared" si="2"/>
        <v>#N/A</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0.27361934999999998</v>
      </c>
      <c r="D22" s="13">
        <f>$E32</f>
        <v>0.68404837499999993</v>
      </c>
      <c r="E22" s="13">
        <f>$E33</f>
        <v>0.27361934999999998</v>
      </c>
      <c r="F22" s="13">
        <f>$E34</f>
        <v>0.27361934999999998</v>
      </c>
      <c r="G22" s="13">
        <f>$E35</f>
        <v>0.27361934999999998</v>
      </c>
      <c r="H22" s="13">
        <f>$E36</f>
        <v>0.27361934999999998</v>
      </c>
      <c r="I22" s="13">
        <f>$E37</f>
        <v>0.68404837499999993</v>
      </c>
      <c r="J22" s="13">
        <f>$E38</f>
        <v>0.68404837499999993</v>
      </c>
      <c r="K22" s="13">
        <f>$E39</f>
        <v>0</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-78.476380649999996</v>
      </c>
      <c r="D23" s="13">
        <f t="shared" ref="D23:V23" si="3">D22-D21</f>
        <v>-281.31595162500003</v>
      </c>
      <c r="E23" s="13">
        <f t="shared" si="3"/>
        <v>-197.72638065000004</v>
      </c>
      <c r="F23" s="13">
        <f t="shared" si="3"/>
        <v>-78.476380649999996</v>
      </c>
      <c r="G23" s="13">
        <f t="shared" si="3"/>
        <v>-197.72638065000004</v>
      </c>
      <c r="H23" s="13">
        <f t="shared" si="3"/>
        <v>-197.72638065000004</v>
      </c>
      <c r="I23" s="13">
        <f t="shared" si="3"/>
        <v>-281.31595162500003</v>
      </c>
      <c r="J23" s="13">
        <f t="shared" si="3"/>
        <v>-281.31595162500003</v>
      </c>
      <c r="K23" s="13" t="e">
        <f t="shared" si="3"/>
        <v>#N/A</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e">
        <f t="shared" si="4"/>
        <v>#N/A</v>
      </c>
      <c r="L24" s="19" t="e">
        <f t="shared" si="4"/>
        <v>#N/A</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57</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35">
      <c r="A28" s="97"/>
      <c r="B28" s="17">
        <v>2.61</v>
      </c>
      <c r="C28" s="12">
        <v>0.72699999999999998</v>
      </c>
      <c r="D28" s="12">
        <v>4.2599999999999999E-2</v>
      </c>
      <c r="E28" s="12">
        <v>8.6999999999999994E-3</v>
      </c>
      <c r="F28" s="12">
        <v>658</v>
      </c>
      <c r="G28" s="12">
        <v>11.9</v>
      </c>
      <c r="H28" s="12">
        <v>83.6</v>
      </c>
      <c r="I28" s="12">
        <v>6.2</v>
      </c>
      <c r="J28" s="12">
        <v>0.11</v>
      </c>
      <c r="K28" s="16">
        <v>1.53</v>
      </c>
      <c r="L28" s="12">
        <v>11</v>
      </c>
      <c r="M28" s="12">
        <v>5.05</v>
      </c>
      <c r="N28" s="12">
        <v>1780</v>
      </c>
      <c r="O28" s="12">
        <v>350000</v>
      </c>
      <c r="P28" s="12"/>
      <c r="Q28" s="12">
        <v>1800</v>
      </c>
      <c r="R28" s="12"/>
      <c r="S28" s="12">
        <v>39.1</v>
      </c>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T16</v>
      </c>
      <c r="B31" s="12">
        <v>100</v>
      </c>
      <c r="C31" s="68">
        <f>IF(C$27="%w/w SAR",((C$28*10)*$B31),IF(C$27="%w/w DM",(((C$28*10)*($B$28/100))*$B31),IF(C$27="kg/t SAR",(C$28*$B31),IF(C$27="kg/t DM",((C$28*($B$28/100))*$B31),IF(C$27="mg/kg SAR",((C$28*0.001)*$B31),IF(C$27="mg/kg DM",(((C$28*0.001)*($B$28/100))*$B31),0))))))</f>
        <v>18.974699999999999</v>
      </c>
      <c r="D31" s="68">
        <f>(IF(D$27="%w/w SAR",((D$28*10)*$B31),IF(D$27="%w/w DM",(((D$28*10)*($B$28/100))*$B31),IF(D$27="kg/t SAR",(D$28*$B31),IF(D$27="kg/t DM",((D$28*($B$28/100))*$B31),IF(D$27="mg/kg SAR",((D$28*0.001)*$B31),IF(D$27="mg/kg DM",(((D$28*0.001)*($B$28/100))*$B31),"0")))))))*2.291</f>
        <v>2.5472712599999996</v>
      </c>
      <c r="E31" s="68">
        <f>(IF(E$27="%w/w SAR",((E$28*10)*$B31),IF(E$27="%w/w DM",(((E$28*10)*($B$28/100))*$B31),IF(E$27="kg/t SAR",(E$28*$B31),IF(E$27="kg/t DM",((E$28*($B$28/100))*$B31),IF(E$27="mg/kg SAR",((E$28*0.001)*$B31),IF(E$27="mg/kg DM",(((E$28*0.001)*($B$28/100))*$B31),"0")))))))*1.205</f>
        <v>0.27361934999999998</v>
      </c>
      <c r="F31" s="68">
        <f>(IF(F$27="%w/w SAR",((F$28*10)*$B31),IF(F$27="%w/w DM",(((F$28*10)*($B$28/100))*$B31),IF(F$27="kg/t SAR",(F$28*$B31),IF(F$27="kg/t DM",((F$28*($B$28/100))*$B31),IF(F$27="mg/kg SAR",((F$28*0.001)*$B31),IF(F$27="mg/kg DM",(((F$28*0.001)*($B$28/100))*$B31),"0")))))))*1.658</f>
        <v>2.8474160399999997</v>
      </c>
      <c r="G31" s="68">
        <f t="shared" ref="G31:P46" si="5">IF(G$27="%w/w SAR",((G$28*10)*$B31),IF(G$27="%w/w DM",(((G$28*10)*($B$28/100))*$B31),IF(G$27="kg/t SAR",(G$28*$B31),IF(G$27="kg/t DM",((G$28*($B$28/100))*$B31),IF(G$27="mg/kg SAR",((G$28*0.001)*$B31),IF(G$27="mg/kg DM",(((G$28*0.001)*($B$28/100))*$B31),0))))))</f>
        <v>3.1059000000000003E-2</v>
      </c>
      <c r="H31" s="68">
        <f t="shared" si="5"/>
        <v>0.21819599999999997</v>
      </c>
      <c r="I31" s="68">
        <f t="shared" si="5"/>
        <v>1.6181999999999998E-2</v>
      </c>
      <c r="J31" s="68">
        <f t="shared" si="5"/>
        <v>2.8709999999999999E-4</v>
      </c>
      <c r="K31" s="68">
        <f t="shared" si="5"/>
        <v>3.9933E-3</v>
      </c>
      <c r="L31" s="68">
        <f t="shared" si="5"/>
        <v>2.8709999999999999E-2</v>
      </c>
      <c r="M31" s="68">
        <f t="shared" si="5"/>
        <v>1.3180499999999998E-2</v>
      </c>
      <c r="N31" s="68">
        <f t="shared" si="5"/>
        <v>4.6457999999999995</v>
      </c>
      <c r="O31" s="68">
        <f t="shared" si="5"/>
        <v>913.5</v>
      </c>
      <c r="P31" s="68">
        <f t="shared" si="5"/>
        <v>0</v>
      </c>
      <c r="Q31" s="68">
        <f>(IF(Q$27="%w/w SAR",((Q$28*10)*$B31),IF(Q$27="%w/w DM",(((Q$28*10)*($B$28/100))*$B31),IF(Q$27="kg/t SAR",(Q$28*$B31),IF(Q$27="kg/t DM",((Q$28*($B$28/100))*$B31),IF(Q$27="mg/kg SAR",((Q$28*0.001)*$B31),IF(Q$27="mg/kg DM",(((Q$28*0.001)*($B$28/100))*$B31),0)))))))*2.5</f>
        <v>11.745000000000001</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0.102051</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T17</v>
      </c>
      <c r="B32" s="12">
        <v>250</v>
      </c>
      <c r="C32" s="68">
        <f t="shared" ref="C32:C50" si="6">IF(C$27="%w/w SAR",((C$28*10)*$B32),IF(C$27="%w/w DM",(((C$28*10)*($B$28/100))*$B32),IF(C$27="kg/t SAR",(C$28*$B32),IF(C$27="kg/t DM",((C$28*($B$28/100))*$B32),IF(C$27="mg/kg SAR",((C$28*0.001)*$B32),IF(C$27="mg/kg DM",(((C$28*0.001)*($B$28/100))*$B32),0))))))</f>
        <v>47.436749999999989</v>
      </c>
      <c r="D32" s="68">
        <f t="shared" ref="D32:D50" si="7">(IF(D$27="%w/w SAR",((D$28*10)*$B32),IF(D$27="%w/w DM",(((D$28*10)*($B$28/100))*$B32),IF(D$27="kg/t SAR",(D$28*$B32),IF(D$27="kg/t DM",((D$28*($B$28/100))*$B32),IF(D$27="mg/kg SAR",((D$28*0.001)*$B32),IF(D$27="mg/kg DM",(((D$28*0.001)*($B$28/100))*$B32),"0")))))))*2.291</f>
        <v>6.3681781499999994</v>
      </c>
      <c r="E32" s="68">
        <f t="shared" ref="E32:E50" si="8">(IF(E$27="%w/w SAR",((E$28*10)*$B32),IF(E$27="%w/w DM",(((E$28*10)*($B$28/100))*$B32),IF(E$27="kg/t SAR",(E$28*$B32),IF(E$27="kg/t DM",((E$28*($B$28/100))*$B32),IF(E$27="mg/kg SAR",((E$28*0.001)*$B32),IF(E$27="mg/kg DM",(((E$28*0.001)*($B$28/100))*$B32),"0")))))))*1.205</f>
        <v>0.68404837499999993</v>
      </c>
      <c r="F32" s="68">
        <f t="shared" ref="F32:F50" si="9">(IF(F$27="%w/w SAR",((F$28*10)*$B32),IF(F$27="%w/w DM",(((F$28*10)*($B$28/100))*$B32),IF(F$27="kg/t SAR",(F$28*$B32),IF(F$27="kg/t DM",((F$28*($B$28/100))*$B32),IF(F$27="mg/kg SAR",((F$28*0.001)*$B32),IF(F$27="mg/kg DM",(((F$28*0.001)*($B$28/100))*$B32),"0")))))))*1.658</f>
        <v>7.1185400999999997</v>
      </c>
      <c r="G32" s="68">
        <f t="shared" si="5"/>
        <v>7.7647500000000008E-2</v>
      </c>
      <c r="H32" s="68">
        <f t="shared" si="5"/>
        <v>0.54548999999999992</v>
      </c>
      <c r="I32" s="68">
        <f t="shared" si="5"/>
        <v>4.0454999999999998E-2</v>
      </c>
      <c r="J32" s="68">
        <f t="shared" si="5"/>
        <v>7.1774999999999996E-4</v>
      </c>
      <c r="K32" s="68">
        <f t="shared" si="5"/>
        <v>9.9832499999999991E-3</v>
      </c>
      <c r="L32" s="68">
        <f t="shared" si="5"/>
        <v>7.1774999999999992E-2</v>
      </c>
      <c r="M32" s="68">
        <f t="shared" si="5"/>
        <v>3.2951249999999994E-2</v>
      </c>
      <c r="N32" s="68">
        <f t="shared" si="5"/>
        <v>11.6145</v>
      </c>
      <c r="O32" s="68">
        <f t="shared" si="5"/>
        <v>2283.75</v>
      </c>
      <c r="P32" s="68">
        <f t="shared" si="5"/>
        <v>0</v>
      </c>
      <c r="Q32" s="68">
        <f t="shared" ref="Q32:Q50" si="10">(IF(Q$27="%w/w SAR",((Q$28*10)*$B32),IF(Q$27="%w/w DM",(((Q$28*10)*($B$28/100))*$B32),IF(Q$27="kg/t SAR",(Q$28*$B32),IF(Q$27="kg/t DM",((Q$28*($B$28/100))*$B32),IF(Q$27="mg/kg SAR",((Q$28*0.001)*$B32),IF(Q$27="mg/kg DM",(((Q$28*0.001)*($B$28/100))*$B32),0)))))))*2.5</f>
        <v>29.362500000000004</v>
      </c>
      <c r="R32" s="68">
        <f t="shared" ref="R32:U50" si="11">IF(R$27="%w/w SAR",((R$28*10)*$B32),IF(R$27="%w/w DM",(((R$28*10)*($B$28/100))*$B32),IF(R$27="kg/t SAR",(R$28*$B32),IF(R$27="kg/t DM",((R$28*($B$28/100))*$B32),IF(R$27="mg/kg SAR",((R$28*0.001)*$B32),IF(R$27="mg/kg DM",(((R$28*0.001)*($B$28/100))*$B32),0))))))</f>
        <v>0</v>
      </c>
      <c r="S32" s="68">
        <f t="shared" si="11"/>
        <v>0.25512750000000001</v>
      </c>
      <c r="T32" s="68">
        <f t="shared" si="11"/>
        <v>0</v>
      </c>
      <c r="U32" s="68">
        <f t="shared" si="11"/>
        <v>0</v>
      </c>
    </row>
    <row r="33" spans="1:21" s="51" customFormat="1" ht="13" x14ac:dyDescent="0.35">
      <c r="A33" s="10" t="str">
        <f>E8</f>
        <v>T18</v>
      </c>
      <c r="B33" s="12">
        <v>100</v>
      </c>
      <c r="C33" s="68">
        <f t="shared" si="6"/>
        <v>18.974699999999999</v>
      </c>
      <c r="D33" s="68">
        <f t="shared" si="7"/>
        <v>2.5472712599999996</v>
      </c>
      <c r="E33" s="68">
        <f t="shared" si="8"/>
        <v>0.27361934999999998</v>
      </c>
      <c r="F33" s="68">
        <f t="shared" si="9"/>
        <v>2.8474160399999997</v>
      </c>
      <c r="G33" s="68">
        <f t="shared" si="5"/>
        <v>3.1059000000000003E-2</v>
      </c>
      <c r="H33" s="68">
        <f t="shared" si="5"/>
        <v>0.21819599999999997</v>
      </c>
      <c r="I33" s="68">
        <f t="shared" si="5"/>
        <v>1.6181999999999998E-2</v>
      </c>
      <c r="J33" s="68">
        <f t="shared" si="5"/>
        <v>2.8709999999999999E-4</v>
      </c>
      <c r="K33" s="68">
        <f t="shared" si="5"/>
        <v>3.9933E-3</v>
      </c>
      <c r="L33" s="68">
        <f t="shared" si="5"/>
        <v>2.8709999999999999E-2</v>
      </c>
      <c r="M33" s="68">
        <f t="shared" si="5"/>
        <v>1.3180499999999998E-2</v>
      </c>
      <c r="N33" s="68">
        <f t="shared" si="5"/>
        <v>4.6457999999999995</v>
      </c>
      <c r="O33" s="68">
        <f t="shared" si="5"/>
        <v>913.5</v>
      </c>
      <c r="P33" s="68">
        <f t="shared" si="5"/>
        <v>0</v>
      </c>
      <c r="Q33" s="68">
        <f t="shared" si="10"/>
        <v>11.745000000000001</v>
      </c>
      <c r="R33" s="68">
        <f t="shared" si="11"/>
        <v>0</v>
      </c>
      <c r="S33" s="68">
        <f t="shared" si="11"/>
        <v>0.102051</v>
      </c>
      <c r="T33" s="68">
        <f t="shared" si="11"/>
        <v>0</v>
      </c>
      <c r="U33" s="68">
        <f t="shared" si="11"/>
        <v>0</v>
      </c>
    </row>
    <row r="34" spans="1:21" s="51" customFormat="1" ht="13" x14ac:dyDescent="0.35">
      <c r="A34" s="10" t="str">
        <f>F8</f>
        <v>R4</v>
      </c>
      <c r="B34" s="12">
        <v>100</v>
      </c>
      <c r="C34" s="68">
        <f t="shared" si="6"/>
        <v>18.974699999999999</v>
      </c>
      <c r="D34" s="68">
        <f t="shared" si="7"/>
        <v>2.5472712599999996</v>
      </c>
      <c r="E34" s="68">
        <f t="shared" si="8"/>
        <v>0.27361934999999998</v>
      </c>
      <c r="F34" s="68">
        <f t="shared" si="9"/>
        <v>2.8474160399999997</v>
      </c>
      <c r="G34" s="68">
        <f t="shared" si="5"/>
        <v>3.1059000000000003E-2</v>
      </c>
      <c r="H34" s="68">
        <f t="shared" si="5"/>
        <v>0.21819599999999997</v>
      </c>
      <c r="I34" s="68">
        <f t="shared" si="5"/>
        <v>1.6181999999999998E-2</v>
      </c>
      <c r="J34" s="68">
        <f t="shared" si="5"/>
        <v>2.8709999999999999E-4</v>
      </c>
      <c r="K34" s="68">
        <f t="shared" si="5"/>
        <v>3.9933E-3</v>
      </c>
      <c r="L34" s="68">
        <f t="shared" si="5"/>
        <v>2.8709999999999999E-2</v>
      </c>
      <c r="M34" s="68">
        <f t="shared" si="5"/>
        <v>1.3180499999999998E-2</v>
      </c>
      <c r="N34" s="68">
        <f t="shared" si="5"/>
        <v>4.6457999999999995</v>
      </c>
      <c r="O34" s="68">
        <f t="shared" si="5"/>
        <v>913.5</v>
      </c>
      <c r="P34" s="68">
        <f t="shared" si="5"/>
        <v>0</v>
      </c>
      <c r="Q34" s="68">
        <f t="shared" si="10"/>
        <v>11.745000000000001</v>
      </c>
      <c r="R34" s="68">
        <f t="shared" si="11"/>
        <v>0</v>
      </c>
      <c r="S34" s="68">
        <f t="shared" si="11"/>
        <v>0.102051</v>
      </c>
      <c r="T34" s="68">
        <f t="shared" si="11"/>
        <v>0</v>
      </c>
      <c r="U34" s="68">
        <f t="shared" si="11"/>
        <v>0</v>
      </c>
    </row>
    <row r="35" spans="1:21" s="51" customFormat="1" ht="13" x14ac:dyDescent="0.35">
      <c r="A35" s="10" t="str">
        <f>G8</f>
        <v>R5</v>
      </c>
      <c r="B35" s="12">
        <v>100</v>
      </c>
      <c r="C35" s="68">
        <f t="shared" si="6"/>
        <v>18.974699999999999</v>
      </c>
      <c r="D35" s="68">
        <f t="shared" si="7"/>
        <v>2.5472712599999996</v>
      </c>
      <c r="E35" s="68">
        <f t="shared" si="8"/>
        <v>0.27361934999999998</v>
      </c>
      <c r="F35" s="68">
        <f t="shared" si="9"/>
        <v>2.8474160399999997</v>
      </c>
      <c r="G35" s="68">
        <f t="shared" si="5"/>
        <v>3.1059000000000003E-2</v>
      </c>
      <c r="H35" s="68">
        <f t="shared" si="5"/>
        <v>0.21819599999999997</v>
      </c>
      <c r="I35" s="68">
        <f t="shared" si="5"/>
        <v>1.6181999999999998E-2</v>
      </c>
      <c r="J35" s="68">
        <f t="shared" si="5"/>
        <v>2.8709999999999999E-4</v>
      </c>
      <c r="K35" s="68">
        <f t="shared" si="5"/>
        <v>3.9933E-3</v>
      </c>
      <c r="L35" s="68">
        <f t="shared" si="5"/>
        <v>2.8709999999999999E-2</v>
      </c>
      <c r="M35" s="68">
        <f t="shared" si="5"/>
        <v>1.3180499999999998E-2</v>
      </c>
      <c r="N35" s="68">
        <f t="shared" si="5"/>
        <v>4.6457999999999995</v>
      </c>
      <c r="O35" s="68">
        <f t="shared" si="5"/>
        <v>913.5</v>
      </c>
      <c r="P35" s="68">
        <f t="shared" si="5"/>
        <v>0</v>
      </c>
      <c r="Q35" s="68">
        <f t="shared" si="10"/>
        <v>11.745000000000001</v>
      </c>
      <c r="R35" s="68">
        <f t="shared" si="11"/>
        <v>0</v>
      </c>
      <c r="S35" s="68">
        <f t="shared" si="11"/>
        <v>0.102051</v>
      </c>
      <c r="T35" s="68">
        <f t="shared" si="11"/>
        <v>0</v>
      </c>
      <c r="U35" s="68">
        <f t="shared" si="11"/>
        <v>0</v>
      </c>
    </row>
    <row r="36" spans="1:21" s="51" customFormat="1" ht="13" x14ac:dyDescent="0.35">
      <c r="A36" s="10" t="str">
        <f>H8</f>
        <v>R6</v>
      </c>
      <c r="B36" s="12">
        <v>100</v>
      </c>
      <c r="C36" s="68">
        <f t="shared" si="6"/>
        <v>18.974699999999999</v>
      </c>
      <c r="D36" s="68">
        <f t="shared" si="7"/>
        <v>2.5472712599999996</v>
      </c>
      <c r="E36" s="68">
        <f t="shared" si="8"/>
        <v>0.27361934999999998</v>
      </c>
      <c r="F36" s="68">
        <f t="shared" si="9"/>
        <v>2.8474160399999997</v>
      </c>
      <c r="G36" s="68">
        <f t="shared" si="5"/>
        <v>3.1059000000000003E-2</v>
      </c>
      <c r="H36" s="68">
        <f t="shared" si="5"/>
        <v>0.21819599999999997</v>
      </c>
      <c r="I36" s="68">
        <f t="shared" si="5"/>
        <v>1.6181999999999998E-2</v>
      </c>
      <c r="J36" s="68">
        <f t="shared" si="5"/>
        <v>2.8709999999999999E-4</v>
      </c>
      <c r="K36" s="68">
        <f t="shared" si="5"/>
        <v>3.9933E-3</v>
      </c>
      <c r="L36" s="68">
        <f t="shared" si="5"/>
        <v>2.8709999999999999E-2</v>
      </c>
      <c r="M36" s="68">
        <f t="shared" si="5"/>
        <v>1.3180499999999998E-2</v>
      </c>
      <c r="N36" s="68">
        <f t="shared" si="5"/>
        <v>4.6457999999999995</v>
      </c>
      <c r="O36" s="68">
        <f t="shared" si="5"/>
        <v>913.5</v>
      </c>
      <c r="P36" s="68">
        <f t="shared" si="5"/>
        <v>0</v>
      </c>
      <c r="Q36" s="68">
        <f t="shared" si="10"/>
        <v>11.745000000000001</v>
      </c>
      <c r="R36" s="68">
        <f t="shared" si="11"/>
        <v>0</v>
      </c>
      <c r="S36" s="68">
        <f t="shared" si="11"/>
        <v>0.102051</v>
      </c>
      <c r="T36" s="68">
        <f t="shared" si="11"/>
        <v>0</v>
      </c>
      <c r="U36" s="68">
        <f t="shared" si="11"/>
        <v>0</v>
      </c>
    </row>
    <row r="37" spans="1:21" s="51" customFormat="1" ht="13" x14ac:dyDescent="0.35">
      <c r="A37" s="10" t="str">
        <f>I8</f>
        <v>B8</v>
      </c>
      <c r="B37" s="12">
        <v>250</v>
      </c>
      <c r="C37" s="68">
        <f t="shared" si="6"/>
        <v>47.436749999999989</v>
      </c>
      <c r="D37" s="68">
        <f t="shared" si="7"/>
        <v>6.3681781499999994</v>
      </c>
      <c r="E37" s="68">
        <f t="shared" si="8"/>
        <v>0.68404837499999993</v>
      </c>
      <c r="F37" s="68">
        <f t="shared" si="9"/>
        <v>7.1185400999999997</v>
      </c>
      <c r="G37" s="68">
        <f t="shared" si="5"/>
        <v>7.7647500000000008E-2</v>
      </c>
      <c r="H37" s="68">
        <f t="shared" si="5"/>
        <v>0.54548999999999992</v>
      </c>
      <c r="I37" s="68">
        <f t="shared" si="5"/>
        <v>4.0454999999999998E-2</v>
      </c>
      <c r="J37" s="68">
        <f t="shared" si="5"/>
        <v>7.1774999999999996E-4</v>
      </c>
      <c r="K37" s="68">
        <f t="shared" si="5"/>
        <v>9.9832499999999991E-3</v>
      </c>
      <c r="L37" s="68">
        <f t="shared" si="5"/>
        <v>7.1774999999999992E-2</v>
      </c>
      <c r="M37" s="68">
        <f t="shared" si="5"/>
        <v>3.2951249999999994E-2</v>
      </c>
      <c r="N37" s="68">
        <f t="shared" si="5"/>
        <v>11.6145</v>
      </c>
      <c r="O37" s="68">
        <f t="shared" si="5"/>
        <v>2283.75</v>
      </c>
      <c r="P37" s="68">
        <f t="shared" si="5"/>
        <v>0</v>
      </c>
      <c r="Q37" s="68">
        <f t="shared" si="10"/>
        <v>29.362500000000004</v>
      </c>
      <c r="R37" s="68">
        <f t="shared" si="11"/>
        <v>0</v>
      </c>
      <c r="S37" s="68">
        <f t="shared" si="11"/>
        <v>0.25512750000000001</v>
      </c>
      <c r="T37" s="68">
        <f t="shared" si="11"/>
        <v>0</v>
      </c>
      <c r="U37" s="68">
        <f t="shared" si="11"/>
        <v>0</v>
      </c>
    </row>
    <row r="38" spans="1:21" s="51" customFormat="1" ht="13" x14ac:dyDescent="0.35">
      <c r="A38" s="10" t="str">
        <f>J8</f>
        <v>B9</v>
      </c>
      <c r="B38" s="12">
        <v>250</v>
      </c>
      <c r="C38" s="68">
        <f t="shared" si="6"/>
        <v>47.436749999999989</v>
      </c>
      <c r="D38" s="68">
        <f t="shared" si="7"/>
        <v>6.3681781499999994</v>
      </c>
      <c r="E38" s="68">
        <f t="shared" si="8"/>
        <v>0.68404837499999993</v>
      </c>
      <c r="F38" s="68">
        <f t="shared" si="9"/>
        <v>7.1185400999999997</v>
      </c>
      <c r="G38" s="68">
        <f t="shared" si="5"/>
        <v>7.7647500000000008E-2</v>
      </c>
      <c r="H38" s="68">
        <f t="shared" si="5"/>
        <v>0.54548999999999992</v>
      </c>
      <c r="I38" s="68">
        <f t="shared" si="5"/>
        <v>4.0454999999999998E-2</v>
      </c>
      <c r="J38" s="68">
        <f t="shared" si="5"/>
        <v>7.1774999999999996E-4</v>
      </c>
      <c r="K38" s="68">
        <f t="shared" si="5"/>
        <v>9.9832499999999991E-3</v>
      </c>
      <c r="L38" s="68">
        <f t="shared" si="5"/>
        <v>7.1774999999999992E-2</v>
      </c>
      <c r="M38" s="68">
        <f t="shared" si="5"/>
        <v>3.2951249999999994E-2</v>
      </c>
      <c r="N38" s="68">
        <f t="shared" si="5"/>
        <v>11.6145</v>
      </c>
      <c r="O38" s="68">
        <f t="shared" si="5"/>
        <v>2283.75</v>
      </c>
      <c r="P38" s="68">
        <f t="shared" si="5"/>
        <v>0</v>
      </c>
      <c r="Q38" s="68">
        <f t="shared" si="10"/>
        <v>29.362500000000004</v>
      </c>
      <c r="R38" s="68">
        <f t="shared" si="11"/>
        <v>0</v>
      </c>
      <c r="S38" s="68">
        <f t="shared" si="11"/>
        <v>0.25512750000000001</v>
      </c>
      <c r="T38" s="68">
        <f t="shared" si="11"/>
        <v>0</v>
      </c>
      <c r="U38" s="68">
        <f t="shared" si="11"/>
        <v>0</v>
      </c>
    </row>
    <row r="39" spans="1:21" s="51" customFormat="1" ht="13" x14ac:dyDescent="0.35">
      <c r="A39" s="10">
        <f>K8</f>
        <v>0</v>
      </c>
      <c r="B39" s="12"/>
      <c r="C39" s="68">
        <f t="shared" si="6"/>
        <v>0</v>
      </c>
      <c r="D39" s="68">
        <f t="shared" si="7"/>
        <v>0</v>
      </c>
      <c r="E39" s="68">
        <f t="shared" si="8"/>
        <v>0</v>
      </c>
      <c r="F39" s="68">
        <f t="shared" si="9"/>
        <v>0</v>
      </c>
      <c r="G39" s="68">
        <f t="shared" si="5"/>
        <v>0</v>
      </c>
      <c r="H39" s="68">
        <f t="shared" si="5"/>
        <v>0</v>
      </c>
      <c r="I39" s="68">
        <f t="shared" si="5"/>
        <v>0</v>
      </c>
      <c r="J39" s="68">
        <f t="shared" si="5"/>
        <v>0</v>
      </c>
      <c r="K39" s="68">
        <f t="shared" si="5"/>
        <v>0</v>
      </c>
      <c r="L39" s="68">
        <f t="shared" si="5"/>
        <v>0</v>
      </c>
      <c r="M39" s="68">
        <f t="shared" si="5"/>
        <v>0</v>
      </c>
      <c r="N39" s="68">
        <f t="shared" si="5"/>
        <v>0</v>
      </c>
      <c r="O39" s="68">
        <f t="shared" si="5"/>
        <v>0</v>
      </c>
      <c r="P39" s="68">
        <f t="shared" si="5"/>
        <v>0</v>
      </c>
      <c r="Q39" s="68">
        <f t="shared" si="10"/>
        <v>0</v>
      </c>
      <c r="R39" s="68">
        <f t="shared" si="11"/>
        <v>0</v>
      </c>
      <c r="S39" s="68">
        <f t="shared" si="11"/>
        <v>0</v>
      </c>
      <c r="T39" s="68">
        <f t="shared" si="11"/>
        <v>0</v>
      </c>
      <c r="U39" s="68">
        <f t="shared" si="11"/>
        <v>0</v>
      </c>
    </row>
    <row r="40" spans="1:21" s="51" customFormat="1" ht="13" x14ac:dyDescent="0.35">
      <c r="A40" s="10">
        <f>L8</f>
        <v>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ht="13" x14ac:dyDescent="0.3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T16</v>
      </c>
      <c r="C57" s="8" t="str">
        <f t="shared" ref="C57:U57" si="13">D8</f>
        <v>T17</v>
      </c>
      <c r="D57" s="8" t="str">
        <f t="shared" si="13"/>
        <v>T18</v>
      </c>
      <c r="E57" s="8" t="str">
        <f t="shared" si="13"/>
        <v>R4</v>
      </c>
      <c r="F57" s="8" t="str">
        <f t="shared" si="13"/>
        <v>R5</v>
      </c>
      <c r="G57" s="8" t="str">
        <f t="shared" si="13"/>
        <v>R6</v>
      </c>
      <c r="H57" s="8" t="str">
        <f t="shared" si="13"/>
        <v>B8</v>
      </c>
      <c r="I57" s="8" t="str">
        <f t="shared" si="13"/>
        <v>B9</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"&amp;(VLOOKUP(C14,Table24581112[],6,FALSE))</f>
        <v>Medium/Clay I Arable</v>
      </c>
      <c r="C58" s="10" t="str">
        <f>D16&amp;" I "&amp;(VLOOKUP(D14,Table24581112[],6,FALSE))</f>
        <v>Medium/Clay I Grass</v>
      </c>
      <c r="D58" s="10" t="str">
        <f>E16&amp;" I "&amp;(VLOOKUP(E14,Table24581112[],6,FALSE))</f>
        <v>Medium/Clay I Arable</v>
      </c>
      <c r="E58" s="10" t="str">
        <f>F16&amp;" I "&amp;(VLOOKUP(F14,Table24581112[],6,FALSE))</f>
        <v>Medium/Clay I Arable</v>
      </c>
      <c r="F58" s="10" t="str">
        <f>G16&amp;" I "&amp;(VLOOKUP(G14,Table24581112[],6,FALSE))</f>
        <v>Medium/Clay I Arable</v>
      </c>
      <c r="G58" s="10" t="str">
        <f>H16&amp;" I "&amp;(VLOOKUP(H14,Table24581112[],6,FALSE))</f>
        <v>Medium/Clay I Arable</v>
      </c>
      <c r="H58" s="10" t="str">
        <f>I16&amp;" I "&amp;(VLOOKUP(I14,Table24581112[],6,FALSE))</f>
        <v>Medium/Clay I Grass</v>
      </c>
      <c r="I58" s="10" t="str">
        <f>J16&amp;" I "&amp;(VLOOKUP(J14,Table24581112[],6,FALSE))</f>
        <v>Medium/Clay I Grass</v>
      </c>
      <c r="J58" s="10" t="e">
        <f>K16&amp;" I "&amp;(VLOOKUP(K14,Table24581112[],6,FALSE))</f>
        <v>#N/A</v>
      </c>
      <c r="K58" s="10" t="e">
        <f>L16&amp;" I "&amp;(VLOOKUP(L14,Table24581112[],6,FALSE))</f>
        <v>#N/A</v>
      </c>
      <c r="L58" s="10" t="e">
        <f>M16&amp;" I "&amp;(VLOOKUP(M14,Table24581112[],6,FALSE))</f>
        <v>#N/A</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100" t="s">
        <v>132</v>
      </c>
      <c r="B59" s="67">
        <f>VLOOKUP(C$14,Table24581112[],5,FALSE)</f>
        <v>6.7</v>
      </c>
      <c r="C59" s="67">
        <f>VLOOKUP(D$14,Table24581112[],5,FALSE)</f>
        <v>6.2</v>
      </c>
      <c r="D59" s="67">
        <f>VLOOKUP(E$14,Table24581112[],5,FALSE)</f>
        <v>6.7</v>
      </c>
      <c r="E59" s="67">
        <f>VLOOKUP(F$14,Table24581112[],5,FALSE)</f>
        <v>6.7</v>
      </c>
      <c r="F59" s="67">
        <f>VLOOKUP(G$14,Table24581112[],5,FALSE)</f>
        <v>6.7</v>
      </c>
      <c r="G59" s="67">
        <f>VLOOKUP(H$14,Table24581112[],5,FALSE)</f>
        <v>6.7</v>
      </c>
      <c r="H59" s="67">
        <f>VLOOKUP(I$14,Table24581112[],5,FALSE)</f>
        <v>6.2</v>
      </c>
      <c r="I59" s="67">
        <f>VLOOKUP(J$14,Table24581112[],5,FALSE)</f>
        <v>6.2</v>
      </c>
      <c r="J59" s="67" t="e">
        <f>VLOOKUP(K$14,Table24581112[],5,FALSE)</f>
        <v>#N/A</v>
      </c>
      <c r="K59" s="67" t="e">
        <f>VLOOKUP(L$14,Table24581112[],5,FALSE)</f>
        <v>#N/A</v>
      </c>
      <c r="L59" s="67" t="e">
        <f>VLOOKUP(M$14,Table24581112[],5,FALSE)</f>
        <v>#N/A</v>
      </c>
      <c r="M59" s="67" t="e">
        <f>VLOOKUP(N$14,Table24581112[],5,FALSE)</f>
        <v>#N/A</v>
      </c>
      <c r="N59" s="67" t="e">
        <f>VLOOKUP(O$14,Table24581112[],5,FALSE)</f>
        <v>#N/A</v>
      </c>
      <c r="O59" s="67" t="e">
        <f>VLOOKUP(P$14,Table24581112[],5,FALSE)</f>
        <v>#N/A</v>
      </c>
      <c r="P59" s="67" t="e">
        <f>VLOOKUP(Q$14,Table24581112[],5,FALSE)</f>
        <v>#N/A</v>
      </c>
      <c r="Q59" s="67" t="e">
        <f>VLOOKUP(R$14,Table24581112[],5,FALSE)</f>
        <v>#N/A</v>
      </c>
      <c r="R59" s="67" t="e">
        <f>VLOOKUP(S$14,Table24581112[],5,FALSE)</f>
        <v>#N/A</v>
      </c>
      <c r="S59" s="67" t="e">
        <f>VLOOKUP(T$14,Table24581112[],5,FALSE)</f>
        <v>#N/A</v>
      </c>
      <c r="T59" s="67" t="e">
        <f>VLOOKUP(U$14,Table24581112[],5,FALSE)</f>
        <v>#N/A</v>
      </c>
      <c r="U59" s="67" t="e">
        <f>VLOOKUP(V$14,Table24581112[],5,FALSE)</f>
        <v>#N/A</v>
      </c>
    </row>
    <row r="60" spans="1:21" ht="13" x14ac:dyDescent="0.3">
      <c r="A60" s="100" t="s">
        <v>4</v>
      </c>
      <c r="B60" s="67">
        <f>C10</f>
        <v>5.7</v>
      </c>
      <c r="C60" s="67">
        <f t="shared" ref="C60:U60" si="14">D10</f>
        <v>5.7</v>
      </c>
      <c r="D60" s="67">
        <f t="shared" si="14"/>
        <v>5.7</v>
      </c>
      <c r="E60" s="67">
        <f t="shared" si="14"/>
        <v>5.7</v>
      </c>
      <c r="F60" s="67">
        <f t="shared" si="14"/>
        <v>5.9</v>
      </c>
      <c r="G60" s="67">
        <f t="shared" si="14"/>
        <v>5.8</v>
      </c>
      <c r="H60" s="67">
        <f t="shared" si="14"/>
        <v>6.3</v>
      </c>
      <c r="I60" s="67">
        <f t="shared" si="14"/>
        <v>5.8</v>
      </c>
      <c r="J60" s="67">
        <f t="shared" si="14"/>
        <v>0</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8</v>
      </c>
      <c r="C61" s="67">
        <f t="shared" si="15"/>
        <v>6</v>
      </c>
      <c r="D61" s="67">
        <f t="shared" si="15"/>
        <v>8</v>
      </c>
      <c r="E61" s="67">
        <f t="shared" si="15"/>
        <v>8</v>
      </c>
      <c r="F61" s="67">
        <f t="shared" si="15"/>
        <v>8</v>
      </c>
      <c r="G61" s="67">
        <f t="shared" si="15"/>
        <v>8</v>
      </c>
      <c r="H61" s="67">
        <f t="shared" si="15"/>
        <v>6</v>
      </c>
      <c r="I61" s="67">
        <f t="shared" si="15"/>
        <v>6</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100</v>
      </c>
      <c r="C62" s="68">
        <f>B32</f>
        <v>250</v>
      </c>
      <c r="D62" s="68">
        <f>B33</f>
        <v>100</v>
      </c>
      <c r="E62" s="68">
        <f>B34</f>
        <v>100</v>
      </c>
      <c r="F62" s="68">
        <f>B35</f>
        <v>100</v>
      </c>
      <c r="G62" s="68">
        <f>B36</f>
        <v>100</v>
      </c>
      <c r="H62" s="68">
        <f>B37</f>
        <v>250</v>
      </c>
      <c r="I62" s="68">
        <f>B38</f>
        <v>250</v>
      </c>
      <c r="J62" s="68">
        <f>B39</f>
        <v>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8</v>
      </c>
      <c r="C64" s="68">
        <f t="shared" ref="C64:U64" si="17">(C59-C60)*C61</f>
        <v>3</v>
      </c>
      <c r="D64" s="68">
        <f t="shared" si="17"/>
        <v>8</v>
      </c>
      <c r="E64" s="68">
        <f t="shared" si="17"/>
        <v>8</v>
      </c>
      <c r="F64" s="68">
        <f t="shared" si="17"/>
        <v>6.3999999999999986</v>
      </c>
      <c r="G64" s="68">
        <f t="shared" si="17"/>
        <v>7.2000000000000028</v>
      </c>
      <c r="H64" s="68">
        <f t="shared" si="17"/>
        <v>-0.59999999999999787</v>
      </c>
      <c r="I64" s="68">
        <f t="shared" si="17"/>
        <v>2.4000000000000021</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-8</v>
      </c>
      <c r="C65" s="68">
        <f t="shared" ref="C65:U65" si="18">C63-C64</f>
        <v>-3</v>
      </c>
      <c r="D65" s="68">
        <f t="shared" si="18"/>
        <v>-8</v>
      </c>
      <c r="E65" s="68">
        <f t="shared" si="18"/>
        <v>-8</v>
      </c>
      <c r="F65" s="68">
        <f t="shared" si="18"/>
        <v>-6.3999999999999986</v>
      </c>
      <c r="G65" s="68">
        <f t="shared" si="18"/>
        <v>-7.2000000000000028</v>
      </c>
      <c r="H65" s="68">
        <f t="shared" si="18"/>
        <v>0.59999999999999787</v>
      </c>
      <c r="I65" s="68">
        <f t="shared" si="18"/>
        <v>-2.4000000000000021</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9" x14ac:dyDescent="0.3">
      <c r="A66" s="101" t="s">
        <v>148</v>
      </c>
      <c r="B66" s="69" t="str">
        <f>IF(B64&lt;=B63,"OVER","UNDER")</f>
        <v>UNDER</v>
      </c>
      <c r="C66" s="69" t="str">
        <f t="shared" ref="C66:U66" si="19">IF(C64&lt;=C63,"OVER","UNDER")</f>
        <v>UNDER</v>
      </c>
      <c r="D66" s="69" t="str">
        <f t="shared" si="19"/>
        <v>UNDER</v>
      </c>
      <c r="E66" s="69" t="str">
        <f t="shared" si="19"/>
        <v>UNDER</v>
      </c>
      <c r="F66" s="69" t="str">
        <f t="shared" si="19"/>
        <v>UNDER</v>
      </c>
      <c r="G66" s="69" t="str">
        <f t="shared" si="19"/>
        <v>UNDER</v>
      </c>
      <c r="H66" s="69" t="str">
        <f t="shared" si="19"/>
        <v>OVER</v>
      </c>
      <c r="I66" s="69" t="str">
        <f t="shared" si="19"/>
        <v>UNDER</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11" priority="36" operator="greaterThan">
      <formula>$B$51</formula>
    </cfRule>
  </conditionalFormatting>
  <conditionalFormatting sqref="B66:U66">
    <cfRule type="cellIs" dxfId="110" priority="11" operator="equal">
      <formula>"UNDER"</formula>
    </cfRule>
    <cfRule type="cellIs" dxfId="109" priority="12" operator="equal">
      <formula>"OVER"</formula>
    </cfRule>
  </conditionalFormatting>
  <conditionalFormatting sqref="C31:C50">
    <cfRule type="cellIs" dxfId="108" priority="35" operator="greaterThan">
      <formula>$C$51</formula>
    </cfRule>
  </conditionalFormatting>
  <conditionalFormatting sqref="C17:V19">
    <cfRule type="cellIs" dxfId="107" priority="32" operator="equal">
      <formula>0</formula>
    </cfRule>
  </conditionalFormatting>
  <conditionalFormatting sqref="C20:V21">
    <cfRule type="cellIs" dxfId="106" priority="37" operator="equal">
      <formula>"DECREASE"</formula>
    </cfRule>
    <cfRule type="cellIs" dxfId="105" priority="38" operator="equal">
      <formula>"INCREASE"</formula>
    </cfRule>
  </conditionalFormatting>
  <conditionalFormatting sqref="C21:V21">
    <cfRule type="cellIs" dxfId="104" priority="13" operator="equal">
      <formula>0</formula>
    </cfRule>
  </conditionalFormatting>
  <conditionalFormatting sqref="C22:V23">
    <cfRule type="cellIs" dxfId="103" priority="17" operator="equal">
      <formula>0</formula>
    </cfRule>
  </conditionalFormatting>
  <conditionalFormatting sqref="C24:V24">
    <cfRule type="cellIs" dxfId="102" priority="18" operator="equal">
      <formula>"DECREASE"</formula>
    </cfRule>
    <cfRule type="cellIs" dxfId="101" priority="19" operator="equal">
      <formula>"INCREASE"</formula>
    </cfRule>
  </conditionalFormatting>
  <conditionalFormatting sqref="G31:G50">
    <cfRule type="cellIs" dxfId="100" priority="31" operator="greaterThan">
      <formula>$G$51</formula>
    </cfRule>
  </conditionalFormatting>
  <conditionalFormatting sqref="H31:H50">
    <cfRule type="cellIs" dxfId="99" priority="30" operator="greaterThan">
      <formula>$H$51</formula>
    </cfRule>
  </conditionalFormatting>
  <conditionalFormatting sqref="I1">
    <cfRule type="cellIs" dxfId="98" priority="3" operator="between">
      <formula>0.1</formula>
      <formula>5</formula>
    </cfRule>
  </conditionalFormatting>
  <conditionalFormatting sqref="I2">
    <cfRule type="cellIs" dxfId="97" priority="2" operator="greaterThan">
      <formula>5000.1</formula>
    </cfRule>
  </conditionalFormatting>
  <conditionalFormatting sqref="I3">
    <cfRule type="cellIs" dxfId="96" priority="1" operator="greaterThan">
      <formula>40000.01</formula>
    </cfRule>
  </conditionalFormatting>
  <conditionalFormatting sqref="I31:I50">
    <cfRule type="cellIs" dxfId="95" priority="29" operator="greaterThan">
      <formula>$I$51</formula>
    </cfRule>
  </conditionalFormatting>
  <conditionalFormatting sqref="J31:J50">
    <cfRule type="cellIs" dxfId="94" priority="8" operator="greaterThan">
      <formula>$J$51</formula>
    </cfRule>
  </conditionalFormatting>
  <conditionalFormatting sqref="K31:K50">
    <cfRule type="cellIs" dxfId="93" priority="28" operator="greaterThan">
      <formula>$K$51</formula>
    </cfRule>
  </conditionalFormatting>
  <conditionalFormatting sqref="L3">
    <cfRule type="cellIs" dxfId="92" priority="4" operator="lessThan">
      <formula>30</formula>
    </cfRule>
    <cfRule type="cellIs" dxfId="91" priority="5" operator="greaterThanOrEqual">
      <formula>30</formula>
    </cfRule>
  </conditionalFormatting>
  <conditionalFormatting sqref="L31:L50">
    <cfRule type="cellIs" dxfId="90" priority="27" operator="greaterThan">
      <formula>$L$51</formula>
    </cfRule>
  </conditionalFormatting>
  <conditionalFormatting sqref="M31:M50">
    <cfRule type="cellIs" dxfId="89" priority="26" operator="greaterThan">
      <formula>$M$51</formula>
    </cfRule>
  </conditionalFormatting>
  <conditionalFormatting sqref="P31:P50">
    <cfRule type="cellIs" dxfId="88" priority="25" operator="greaterThan">
      <formula>$P$51</formula>
    </cfRule>
  </conditionalFormatting>
  <conditionalFormatting sqref="R31:R50">
    <cfRule type="cellIs" dxfId="87" priority="24" operator="greaterThan">
      <formula>$R$51</formula>
    </cfRule>
  </conditionalFormatting>
  <conditionalFormatting sqref="S31:S50">
    <cfRule type="cellIs" dxfId="86" priority="23" operator="greaterThan">
      <formula>$S$51</formula>
    </cfRule>
  </conditionalFormatting>
  <conditionalFormatting sqref="T31:T50">
    <cfRule type="cellIs" dxfId="85" priority="22" operator="greaterThan">
      <formula>$T$51</formula>
    </cfRule>
  </conditionalFormatting>
  <conditionalFormatting sqref="U31:U50">
    <cfRule type="cellIs" dxfId="84" priority="21"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A10" zoomScale="90" zoomScaleNormal="90" workbookViewId="0">
      <selection activeCell="A37" sqref="A37:XFD3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14" t="s">
        <v>41</v>
      </c>
      <c r="B1" s="114"/>
      <c r="C1" s="127" t="str">
        <f>Llechryd!C1:D1</f>
        <v>PAN-028327</v>
      </c>
      <c r="D1" s="128"/>
      <c r="E1" s="83" t="s">
        <v>45</v>
      </c>
      <c r="F1" s="32">
        <f>Llechryd!F1</f>
        <v>45.6</v>
      </c>
      <c r="G1" s="110" t="s">
        <v>43</v>
      </c>
      <c r="H1" s="111"/>
      <c r="I1" s="86">
        <v>7.6</v>
      </c>
      <c r="J1" s="114" t="s">
        <v>153</v>
      </c>
      <c r="K1" s="114"/>
      <c r="L1" s="86">
        <v>239</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Llechryd!C2:D2</f>
        <v>EPR/AB3891CX</v>
      </c>
      <c r="D2" s="130"/>
      <c r="E2" s="83" t="s">
        <v>109</v>
      </c>
      <c r="F2" s="86" t="s">
        <v>165</v>
      </c>
      <c r="G2" s="112" t="s">
        <v>110</v>
      </c>
      <c r="H2" s="113"/>
      <c r="I2" s="86"/>
      <c r="J2" s="114" t="s">
        <v>158</v>
      </c>
      <c r="K2" s="114"/>
      <c r="L2" s="86">
        <v>0.73399999999999999</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Llechryd!C3:D3</f>
        <v>Mr Daniel James and Mrs Carys James</v>
      </c>
      <c r="D3" s="130"/>
      <c r="E3" s="83" t="s">
        <v>108</v>
      </c>
      <c r="F3" s="24" t="s">
        <v>78</v>
      </c>
      <c r="G3" s="114" t="s">
        <v>159</v>
      </c>
      <c r="H3" s="114"/>
      <c r="I3" s="86"/>
      <c r="J3" s="110" t="s">
        <v>154</v>
      </c>
      <c r="K3" s="111"/>
      <c r="L3" s="86">
        <f>(L1/(L2*10000))*100</f>
        <v>3.2561307901907357</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Llechryd!C4:D4</f>
        <v>Trefwtial, Blaenannerch, Cardigan, Ceredigion, SA43 2AG</v>
      </c>
      <c r="D4" s="128"/>
      <c r="E4" s="84" t="s">
        <v>1</v>
      </c>
      <c r="F4" s="86" t="s">
        <v>180</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Llechryd!C5:D5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t="str">
        <f>Llechryd!C8</f>
        <v>T16</v>
      </c>
      <c r="D8" s="52" t="str">
        <f>Llechryd!D8</f>
        <v>T17</v>
      </c>
      <c r="E8" s="52" t="str">
        <f>Llechryd!E8</f>
        <v>T18</v>
      </c>
      <c r="F8" s="52" t="str">
        <f>Llechryd!F8</f>
        <v>R4</v>
      </c>
      <c r="G8" s="52" t="str">
        <f>Llechryd!G8</f>
        <v>R5</v>
      </c>
      <c r="H8" s="52" t="str">
        <f>Llechryd!H8</f>
        <v>R6</v>
      </c>
      <c r="I8" s="52" t="str">
        <f>Llechryd!I8</f>
        <v>B8</v>
      </c>
      <c r="J8" s="52" t="str">
        <f>Llechryd!J8</f>
        <v>B9</v>
      </c>
      <c r="K8" s="52">
        <f>Llechryd!K8</f>
        <v>0</v>
      </c>
      <c r="L8" s="52">
        <f>Llechryd!L8</f>
        <v>0</v>
      </c>
      <c r="M8" s="52">
        <f>Llechryd!M8</f>
        <v>0</v>
      </c>
      <c r="N8" s="52">
        <f>Llechryd!N8</f>
        <v>0</v>
      </c>
      <c r="O8" s="52">
        <f>Llechryd!O8</f>
        <v>0</v>
      </c>
      <c r="P8" s="52">
        <f>Llechryd!P8</f>
        <v>0</v>
      </c>
      <c r="Q8" s="52">
        <f>Llechryd!Q8</f>
        <v>0</v>
      </c>
      <c r="R8" s="52">
        <f>Llechryd!R8</f>
        <v>0</v>
      </c>
      <c r="S8" s="52">
        <f>Llechryd!S8</f>
        <v>0</v>
      </c>
      <c r="T8" s="52">
        <f>Llechryd!T8</f>
        <v>0</v>
      </c>
      <c r="U8" s="52">
        <f>Llechryd!U8</f>
        <v>0</v>
      </c>
      <c r="V8" s="52">
        <f>Llechryd!V8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f>Llechryd!C9</f>
        <v>1</v>
      </c>
      <c r="D9" s="52" t="str">
        <f>Llechryd!D9</f>
        <v>Moderate</v>
      </c>
      <c r="E9" s="52">
        <f>Llechryd!E9</f>
        <v>1</v>
      </c>
      <c r="F9" s="52">
        <f>Llechryd!F9</f>
        <v>1</v>
      </c>
      <c r="G9" s="52">
        <f>Llechryd!G9</f>
        <v>1</v>
      </c>
      <c r="H9" s="52">
        <f>Llechryd!H9</f>
        <v>1</v>
      </c>
      <c r="I9" s="52" t="str">
        <f>Llechryd!I9</f>
        <v>Moderate</v>
      </c>
      <c r="J9" s="52" t="str">
        <f>Llechryd!J9</f>
        <v xml:space="preserve">Moderate </v>
      </c>
      <c r="K9" s="52">
        <f>Llechryd!K9</f>
        <v>0</v>
      </c>
      <c r="L9" s="52">
        <f>Llechryd!L9</f>
        <v>0</v>
      </c>
      <c r="M9" s="52">
        <f>Llechryd!M9</f>
        <v>0</v>
      </c>
      <c r="N9" s="52">
        <f>Llechryd!N9</f>
        <v>0</v>
      </c>
      <c r="O9" s="52">
        <f>Llechryd!O9</f>
        <v>0</v>
      </c>
      <c r="P9" s="52">
        <f>Llechryd!P9</f>
        <v>0</v>
      </c>
      <c r="Q9" s="52">
        <f>Llechryd!Q9</f>
        <v>0</v>
      </c>
      <c r="R9" s="52">
        <f>Llechryd!R9</f>
        <v>0</v>
      </c>
      <c r="S9" s="52">
        <f>Llechryd!S9</f>
        <v>0</v>
      </c>
      <c r="T9" s="52">
        <f>Llechryd!T9</f>
        <v>0</v>
      </c>
      <c r="U9" s="52">
        <f>Llechryd!U9</f>
        <v>0</v>
      </c>
      <c r="V9" s="52">
        <f>Llechryd!V9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Llechryd!C10</f>
        <v>5.7</v>
      </c>
      <c r="D10" s="52">
        <f>Llechryd!D10</f>
        <v>5.7</v>
      </c>
      <c r="E10" s="52">
        <f>Llechryd!E10</f>
        <v>5.7</v>
      </c>
      <c r="F10" s="52">
        <f>Llechryd!F10</f>
        <v>5.7</v>
      </c>
      <c r="G10" s="52">
        <f>Llechryd!G10</f>
        <v>5.9</v>
      </c>
      <c r="H10" s="52">
        <f>Llechryd!H10</f>
        <v>5.8</v>
      </c>
      <c r="I10" s="52">
        <f>Llechryd!I10</f>
        <v>6.3</v>
      </c>
      <c r="J10" s="52">
        <f>Llechryd!J10</f>
        <v>5.8</v>
      </c>
      <c r="K10" s="52">
        <f>Llechryd!K10</f>
        <v>0</v>
      </c>
      <c r="L10" s="52">
        <f>Llechryd!L10</f>
        <v>0</v>
      </c>
      <c r="M10" s="52">
        <f>Llechryd!M10</f>
        <v>0</v>
      </c>
      <c r="N10" s="52">
        <f>Llechryd!N10</f>
        <v>0</v>
      </c>
      <c r="O10" s="52">
        <f>Llechryd!O10</f>
        <v>0</v>
      </c>
      <c r="P10" s="52">
        <f>Llechryd!P10</f>
        <v>0</v>
      </c>
      <c r="Q10" s="52">
        <f>Llechryd!Q10</f>
        <v>0</v>
      </c>
      <c r="R10" s="52">
        <f>Llechryd!R10</f>
        <v>0</v>
      </c>
      <c r="S10" s="52">
        <f>Llechryd!S10</f>
        <v>0</v>
      </c>
      <c r="T10" s="52">
        <f>Llechryd!T10</f>
        <v>0</v>
      </c>
      <c r="U10" s="52">
        <f>Llechryd!U10</f>
        <v>0</v>
      </c>
      <c r="V10" s="52">
        <f>Llechryd!V10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Llechryd!C11</f>
        <v>3</v>
      </c>
      <c r="D11" s="52">
        <f>Llechryd!D11</f>
        <v>3</v>
      </c>
      <c r="E11" s="52">
        <f>Llechryd!E11</f>
        <v>3</v>
      </c>
      <c r="F11" s="52">
        <f>Llechryd!F11</f>
        <v>3</v>
      </c>
      <c r="G11" s="52">
        <f>Llechryd!G11</f>
        <v>2</v>
      </c>
      <c r="H11" s="52">
        <f>Llechryd!H11</f>
        <v>2</v>
      </c>
      <c r="I11" s="52">
        <f>Llechryd!I11</f>
        <v>3</v>
      </c>
      <c r="J11" s="52">
        <f>Llechryd!J11</f>
        <v>3</v>
      </c>
      <c r="K11" s="52">
        <f>Llechryd!K11</f>
        <v>0</v>
      </c>
      <c r="L11" s="52">
        <f>Llechryd!L11</f>
        <v>0</v>
      </c>
      <c r="M11" s="52">
        <f>Llechryd!M11</f>
        <v>0</v>
      </c>
      <c r="N11" s="52">
        <f>Llechryd!N11</f>
        <v>0</v>
      </c>
      <c r="O11" s="52">
        <f>Llechryd!O11</f>
        <v>0</v>
      </c>
      <c r="P11" s="52">
        <f>Llechryd!P11</f>
        <v>0</v>
      </c>
      <c r="Q11" s="52">
        <f>Llechryd!Q11</f>
        <v>0</v>
      </c>
      <c r="R11" s="52">
        <f>Llechryd!R11</f>
        <v>0</v>
      </c>
      <c r="S11" s="52">
        <f>Llechryd!S11</f>
        <v>0</v>
      </c>
      <c r="T11" s="52">
        <f>Llechryd!T11</f>
        <v>0</v>
      </c>
      <c r="U11" s="52">
        <f>Llechryd!U11</f>
        <v>0</v>
      </c>
      <c r="V11" s="52">
        <f>Llechryd!V11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Llechryd!C12</f>
        <v>0</v>
      </c>
      <c r="D12" s="52">
        <f>Llechryd!D12</f>
        <v>1</v>
      </c>
      <c r="E12" s="52">
        <f>Llechryd!E12</f>
        <v>1</v>
      </c>
      <c r="F12" s="52">
        <f>Llechryd!F12</f>
        <v>3</v>
      </c>
      <c r="G12" s="52">
        <f>Llechryd!G12</f>
        <v>2</v>
      </c>
      <c r="H12" s="52">
        <f>Llechryd!H12</f>
        <v>3</v>
      </c>
      <c r="I12" s="52">
        <f>Llechryd!I12</f>
        <v>2</v>
      </c>
      <c r="J12" s="52">
        <f>Llechryd!J12</f>
        <v>2</v>
      </c>
      <c r="K12" s="52">
        <f>Llechryd!K12</f>
        <v>0</v>
      </c>
      <c r="L12" s="52">
        <f>Llechryd!L12</f>
        <v>0</v>
      </c>
      <c r="M12" s="52">
        <f>Llechryd!M12</f>
        <v>0</v>
      </c>
      <c r="N12" s="52">
        <f>Llechryd!N12</f>
        <v>0</v>
      </c>
      <c r="O12" s="52">
        <f>Llechryd!O12</f>
        <v>0</v>
      </c>
      <c r="P12" s="52">
        <f>Llechryd!P12</f>
        <v>0</v>
      </c>
      <c r="Q12" s="52">
        <f>Llechryd!Q12</f>
        <v>0</v>
      </c>
      <c r="R12" s="52">
        <f>Llechryd!R12</f>
        <v>0</v>
      </c>
      <c r="S12" s="52">
        <f>Llechryd!S12</f>
        <v>0</v>
      </c>
      <c r="T12" s="52">
        <f>Llechryd!T12</f>
        <v>0</v>
      </c>
      <c r="U12" s="52">
        <f>Llechryd!U12</f>
        <v>0</v>
      </c>
      <c r="V12" s="52">
        <f>Llechryd!V12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Llechryd!C13</f>
        <v>2</v>
      </c>
      <c r="D13" s="52">
        <f>Llechryd!D13</f>
        <v>2</v>
      </c>
      <c r="E13" s="52">
        <f>Llechryd!E13</f>
        <v>2</v>
      </c>
      <c r="F13" s="52">
        <f>Llechryd!F13</f>
        <v>2</v>
      </c>
      <c r="G13" s="52">
        <f>Llechryd!G13</f>
        <v>3</v>
      </c>
      <c r="H13" s="52">
        <f>Llechryd!H13</f>
        <v>2</v>
      </c>
      <c r="I13" s="52">
        <f>Llechryd!I13</f>
        <v>2</v>
      </c>
      <c r="J13" s="52">
        <f>Llechryd!J13</f>
        <v>2</v>
      </c>
      <c r="K13" s="52">
        <f>Llechryd!K13</f>
        <v>0</v>
      </c>
      <c r="L13" s="52">
        <f>Llechryd!L13</f>
        <v>0</v>
      </c>
      <c r="M13" s="52">
        <f>Llechryd!M13</f>
        <v>0</v>
      </c>
      <c r="N13" s="52">
        <f>Llechryd!N13</f>
        <v>0</v>
      </c>
      <c r="O13" s="52">
        <f>Llechryd!O13</f>
        <v>0</v>
      </c>
      <c r="P13" s="52">
        <f>Llechryd!P13</f>
        <v>0</v>
      </c>
      <c r="Q13" s="52">
        <f>Llechryd!Q13</f>
        <v>0</v>
      </c>
      <c r="R13" s="52">
        <f>Llechryd!R13</f>
        <v>0</v>
      </c>
      <c r="S13" s="52">
        <f>Llechryd!S13</f>
        <v>0</v>
      </c>
      <c r="T13" s="52">
        <f>Llechryd!T13</f>
        <v>0</v>
      </c>
      <c r="U13" s="52">
        <f>Llechryd!U13</f>
        <v>0</v>
      </c>
      <c r="V13" s="52">
        <f>Llechryd!V13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Llechryd!C14</f>
        <v>Winter barley/triticale/rye</v>
      </c>
      <c r="D14" s="91" t="str">
        <f>Llechryd!D14</f>
        <v xml:space="preserve">Grass Silage (25% DM) </v>
      </c>
      <c r="E14" s="91" t="str">
        <f>Llechryd!E14</f>
        <v>Maize- Silage (30% DM)</v>
      </c>
      <c r="F14" s="91" t="str">
        <f>Llechryd!F14</f>
        <v>Winter barley/triticale/rye</v>
      </c>
      <c r="G14" s="91" t="str">
        <f>Llechryd!G14</f>
        <v>Maize- Silage (30% DM)</v>
      </c>
      <c r="H14" s="91" t="str">
        <f>Llechryd!H14</f>
        <v>Maize- Silage (30% DM)</v>
      </c>
      <c r="I14" s="91" t="str">
        <f>Llechryd!I14</f>
        <v xml:space="preserve">Grass Silage (25% DM) </v>
      </c>
      <c r="J14" s="91" t="str">
        <f>Llechryd!J14</f>
        <v xml:space="preserve">Grass Silage (25% DM) </v>
      </c>
      <c r="K14" s="91">
        <f>Llechryd!K14</f>
        <v>0</v>
      </c>
      <c r="L14" s="91">
        <f>Llechryd!L14</f>
        <v>0</v>
      </c>
      <c r="M14" s="91">
        <f>Llechryd!M14</f>
        <v>0</v>
      </c>
      <c r="N14" s="91">
        <f>Llechryd!N14</f>
        <v>0</v>
      </c>
      <c r="O14" s="91">
        <f>Llechryd!O14</f>
        <v>0</v>
      </c>
      <c r="P14" s="91">
        <f>Llechryd!P14</f>
        <v>0</v>
      </c>
      <c r="Q14" s="91">
        <f>Llechryd!Q14</f>
        <v>0</v>
      </c>
      <c r="R14" s="91">
        <f>Llechryd!R14</f>
        <v>0</v>
      </c>
      <c r="S14" s="91">
        <f>Llechryd!S14</f>
        <v>0</v>
      </c>
      <c r="T14" s="91">
        <f>Llechryd!T14</f>
        <v>0</v>
      </c>
      <c r="U14" s="91">
        <f>Llechryd!U14</f>
        <v>0</v>
      </c>
      <c r="V14" s="91">
        <f>Llechryd!V14</f>
        <v>0</v>
      </c>
      <c r="AD14" s="23" t="s">
        <v>138</v>
      </c>
      <c r="AE14" s="23">
        <v>6</v>
      </c>
      <c r="AI14" s="46" t="s">
        <v>119</v>
      </c>
      <c r="AJ14" s="47">
        <v>0.8</v>
      </c>
      <c r="AK14" s="48">
        <v>1.7</v>
      </c>
      <c r="AL14" s="9">
        <v>12</v>
      </c>
      <c r="AM14" s="9">
        <v>6.7</v>
      </c>
      <c r="AN14" s="9" t="s">
        <v>135</v>
      </c>
    </row>
    <row r="15" spans="1:41" ht="13" x14ac:dyDescent="0.25">
      <c r="A15" s="122" t="s">
        <v>9</v>
      </c>
      <c r="B15" s="122"/>
      <c r="C15" s="52">
        <f>Llechryd!C15</f>
        <v>7.5</v>
      </c>
      <c r="D15" s="52">
        <f>Llechryd!D15</f>
        <v>47</v>
      </c>
      <c r="E15" s="52">
        <f>Llechryd!E15</f>
        <v>45</v>
      </c>
      <c r="F15" s="52">
        <f>Llechryd!F15</f>
        <v>7.5</v>
      </c>
      <c r="G15" s="52">
        <f>Llechryd!G15</f>
        <v>45</v>
      </c>
      <c r="H15" s="52">
        <f>Llechryd!H15</f>
        <v>45</v>
      </c>
      <c r="I15" s="52">
        <f>Llechryd!I15</f>
        <v>47</v>
      </c>
      <c r="J15" s="52">
        <f>Llechryd!J15</f>
        <v>47</v>
      </c>
      <c r="K15" s="52">
        <f>Llechryd!K15</f>
        <v>0</v>
      </c>
      <c r="L15" s="52">
        <f>Llechryd!L15</f>
        <v>0</v>
      </c>
      <c r="M15" s="52">
        <f>Llechryd!M15</f>
        <v>0</v>
      </c>
      <c r="N15" s="52">
        <f>Llechryd!N15</f>
        <v>0</v>
      </c>
      <c r="O15" s="52">
        <f>Llechryd!O15</f>
        <v>0</v>
      </c>
      <c r="P15" s="52">
        <f>Llechryd!P15</f>
        <v>0</v>
      </c>
      <c r="Q15" s="52">
        <f>Llechryd!Q15</f>
        <v>0</v>
      </c>
      <c r="R15" s="52">
        <f>Llechryd!R15</f>
        <v>0</v>
      </c>
      <c r="S15" s="52">
        <f>Llechryd!S15</f>
        <v>0</v>
      </c>
      <c r="T15" s="52">
        <f>Llechryd!T15</f>
        <v>0</v>
      </c>
      <c r="U15" s="52">
        <f>Llechryd!U15</f>
        <v>0</v>
      </c>
      <c r="V15" s="52">
        <f>Llechryd!V15</f>
        <v>0</v>
      </c>
      <c r="AD15" s="23" t="s">
        <v>144</v>
      </c>
      <c r="AE15" s="23">
        <v>7</v>
      </c>
      <c r="AI15" s="46" t="s">
        <v>101</v>
      </c>
      <c r="AJ15" s="54">
        <v>1.8</v>
      </c>
      <c r="AK15" s="48">
        <v>5.4</v>
      </c>
      <c r="AL15" s="9">
        <v>13</v>
      </c>
      <c r="AM15" s="9">
        <v>6.7</v>
      </c>
      <c r="AN15" s="9" t="s">
        <v>135</v>
      </c>
    </row>
    <row r="16" spans="1:41" ht="13.5" thickBot="1" x14ac:dyDescent="0.3">
      <c r="A16" s="124" t="s">
        <v>44</v>
      </c>
      <c r="B16" s="124"/>
      <c r="C16" s="92" t="str">
        <f>Llechryd!C16</f>
        <v>Medium/Clay</v>
      </c>
      <c r="D16" s="92" t="str">
        <f>Llechryd!D16</f>
        <v>Medium/Clay</v>
      </c>
      <c r="E16" s="92" t="str">
        <f>Llechryd!E16</f>
        <v>Medium/Clay</v>
      </c>
      <c r="F16" s="92" t="str">
        <f>Llechryd!F16</f>
        <v>Medium/Clay</v>
      </c>
      <c r="G16" s="92" t="str">
        <f>Llechryd!G16</f>
        <v>Medium/Clay</v>
      </c>
      <c r="H16" s="92" t="str">
        <f>Llechryd!H16</f>
        <v>Medium/Clay</v>
      </c>
      <c r="I16" s="92" t="str">
        <f>Llechryd!I16</f>
        <v>Medium/Clay</v>
      </c>
      <c r="J16" s="92" t="str">
        <f>Llechryd!J16</f>
        <v>Medium/Clay</v>
      </c>
      <c r="K16" s="92">
        <f>Llechryd!K16</f>
        <v>0</v>
      </c>
      <c r="L16" s="92">
        <f>Llechryd!L16</f>
        <v>0</v>
      </c>
      <c r="M16" s="92">
        <f>Llechryd!M16</f>
        <v>0</v>
      </c>
      <c r="N16" s="92">
        <f>Llechryd!N16</f>
        <v>0</v>
      </c>
      <c r="O16" s="92">
        <f>Llechryd!O16</f>
        <v>0</v>
      </c>
      <c r="P16" s="92">
        <f>Llechryd!P16</f>
        <v>0</v>
      </c>
      <c r="Q16" s="92">
        <f>Llechryd!Q16</f>
        <v>0</v>
      </c>
      <c r="R16" s="92">
        <f>Llechryd!R16</f>
        <v>0</v>
      </c>
      <c r="S16" s="92">
        <f>Llechryd!S16</f>
        <v>0</v>
      </c>
      <c r="T16" s="92">
        <f>Llechryd!T16</f>
        <v>0</v>
      </c>
      <c r="U16" s="92">
        <f>Llechryd!U16</f>
        <v>0</v>
      </c>
      <c r="V16" s="92">
        <f>Llechryd!V16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63.75</v>
      </c>
      <c r="D17" s="21">
        <f t="shared" ref="D17:V17" si="0">(VLOOKUP(D$14,$AI2:$AK26,2,FALSE))*D$15</f>
        <v>79.899999999999991</v>
      </c>
      <c r="E17" s="21">
        <f t="shared" si="0"/>
        <v>62.999999999999993</v>
      </c>
      <c r="F17" s="21">
        <f t="shared" si="0"/>
        <v>63.75</v>
      </c>
      <c r="G17" s="21">
        <f t="shared" si="0"/>
        <v>62.999999999999993</v>
      </c>
      <c r="H17" s="21">
        <f t="shared" si="0"/>
        <v>62.999999999999993</v>
      </c>
      <c r="I17" s="21">
        <f t="shared" si="0"/>
        <v>79.899999999999991</v>
      </c>
      <c r="J17" s="21">
        <f t="shared" si="0"/>
        <v>79.899999999999991</v>
      </c>
      <c r="K17" s="21" t="e">
        <f t="shared" si="0"/>
        <v>#N/A</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2.5412917499999996</v>
      </c>
      <c r="D18" s="13">
        <f>$D32</f>
        <v>6.3532293749999988</v>
      </c>
      <c r="E18" s="13">
        <f>$D33</f>
        <v>2.5412917499999996</v>
      </c>
      <c r="F18" s="13">
        <f>$D34</f>
        <v>2.5412917499999996</v>
      </c>
      <c r="G18" s="13">
        <f>$D35</f>
        <v>2.5412917499999996</v>
      </c>
      <c r="H18" s="13">
        <f>$D36</f>
        <v>2.5412917499999996</v>
      </c>
      <c r="I18" s="13">
        <f>$D37</f>
        <v>6.3532293749999988</v>
      </c>
      <c r="J18" s="13">
        <f>$D38</f>
        <v>6.3532293749999988</v>
      </c>
      <c r="K18" s="13">
        <f>$D39</f>
        <v>0</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-61.208708250000001</v>
      </c>
      <c r="D19" s="13">
        <f t="shared" ref="D19:V19" si="1">D18-D17</f>
        <v>-73.546770624999994</v>
      </c>
      <c r="E19" s="13">
        <f t="shared" si="1"/>
        <v>-60.458708249999994</v>
      </c>
      <c r="F19" s="13">
        <f t="shared" si="1"/>
        <v>-61.208708250000001</v>
      </c>
      <c r="G19" s="13">
        <f t="shared" si="1"/>
        <v>-60.458708249999994</v>
      </c>
      <c r="H19" s="13">
        <f t="shared" si="1"/>
        <v>-60.458708249999994</v>
      </c>
      <c r="I19" s="13">
        <f t="shared" si="1"/>
        <v>-73.546770624999994</v>
      </c>
      <c r="J19" s="13">
        <f t="shared" si="1"/>
        <v>-73.546770624999994</v>
      </c>
      <c r="K19" s="13" t="e">
        <f t="shared" si="1"/>
        <v>#N/A</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78.75</v>
      </c>
      <c r="D21" s="21">
        <f t="shared" ref="D21:V21" si="2">(VLOOKUP(D$14,$AI2:$AK26,3,FALSE))*D$15</f>
        <v>282</v>
      </c>
      <c r="E21" s="21">
        <f t="shared" si="2"/>
        <v>198.00000000000003</v>
      </c>
      <c r="F21" s="21">
        <f t="shared" si="2"/>
        <v>78.75</v>
      </c>
      <c r="G21" s="21">
        <f t="shared" si="2"/>
        <v>198.00000000000003</v>
      </c>
      <c r="H21" s="21">
        <f t="shared" si="2"/>
        <v>198.00000000000003</v>
      </c>
      <c r="I21" s="21">
        <f t="shared" si="2"/>
        <v>282</v>
      </c>
      <c r="J21" s="21">
        <f t="shared" si="2"/>
        <v>282</v>
      </c>
      <c r="K21" s="21" t="e">
        <f t="shared" si="2"/>
        <v>#N/A</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0.31342049999999999</v>
      </c>
      <c r="D22" s="13">
        <f>$E32</f>
        <v>0.78355125000000003</v>
      </c>
      <c r="E22" s="13">
        <f>$E33</f>
        <v>0.31342049999999999</v>
      </c>
      <c r="F22" s="13">
        <f>$E34</f>
        <v>0.31342049999999999</v>
      </c>
      <c r="G22" s="13">
        <f>$E35</f>
        <v>0.31342049999999999</v>
      </c>
      <c r="H22" s="13">
        <f>$E36</f>
        <v>0.31342049999999999</v>
      </c>
      <c r="I22" s="13">
        <f>$E37</f>
        <v>0.78355125000000003</v>
      </c>
      <c r="J22" s="13">
        <f>$E38</f>
        <v>0.78355125000000003</v>
      </c>
      <c r="K22" s="13">
        <f>$E39</f>
        <v>0</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-78.436579499999993</v>
      </c>
      <c r="D23" s="13">
        <f t="shared" ref="D23:V23" si="3">D22-D21</f>
        <v>-281.21644874999998</v>
      </c>
      <c r="E23" s="13">
        <f t="shared" si="3"/>
        <v>-197.68657950000002</v>
      </c>
      <c r="F23" s="13">
        <f t="shared" si="3"/>
        <v>-78.436579499999993</v>
      </c>
      <c r="G23" s="13">
        <f t="shared" si="3"/>
        <v>-197.68657950000002</v>
      </c>
      <c r="H23" s="13">
        <f t="shared" si="3"/>
        <v>-197.68657950000002</v>
      </c>
      <c r="I23" s="13">
        <f t="shared" si="3"/>
        <v>-281.21644874999998</v>
      </c>
      <c r="J23" s="13">
        <f t="shared" si="3"/>
        <v>-281.21644874999998</v>
      </c>
      <c r="K23" s="13" t="e">
        <f t="shared" si="3"/>
        <v>#N/A</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e">
        <f t="shared" si="4"/>
        <v>#N/A</v>
      </c>
      <c r="L24" s="19" t="e">
        <f t="shared" si="4"/>
        <v>#N/A</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57</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35">
      <c r="A28" s="97"/>
      <c r="B28" s="17">
        <v>2.5499999999999998</v>
      </c>
      <c r="C28" s="12">
        <v>0.73399999999999999</v>
      </c>
      <c r="D28" s="12">
        <v>4.3499999999999997E-2</v>
      </c>
      <c r="E28" s="12">
        <v>1.0200000000000001E-2</v>
      </c>
      <c r="F28" s="12">
        <v>677</v>
      </c>
      <c r="G28" s="12">
        <v>20</v>
      </c>
      <c r="H28" s="12">
        <v>88.9</v>
      </c>
      <c r="I28" s="12">
        <v>6.2</v>
      </c>
      <c r="J28" s="12">
        <v>0.28999999999999998</v>
      </c>
      <c r="K28" s="16">
        <v>1.58</v>
      </c>
      <c r="L28" s="12">
        <v>21.7</v>
      </c>
      <c r="M28" s="12">
        <v>16</v>
      </c>
      <c r="N28" s="12">
        <v>1780</v>
      </c>
      <c r="O28" s="12">
        <v>356000</v>
      </c>
      <c r="P28" s="12"/>
      <c r="Q28" s="12">
        <v>1840</v>
      </c>
      <c r="R28" s="12"/>
      <c r="S28" s="12">
        <v>39.6</v>
      </c>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T16</v>
      </c>
      <c r="B31" s="12">
        <v>100</v>
      </c>
      <c r="C31" s="68">
        <f>IF(C$27="%w/w SAR",((C$28*10)*$B31),IF(C$27="%w/w DM",(((C$28*10)*($B$28/100))*$B31),IF(C$27="kg/t SAR",(C$28*$B31),IF(C$27="kg/t DM",((C$28*($B$28/100))*$B31),IF(C$27="mg/kg SAR",((C$28*0.001)*$B31),IF(C$27="mg/kg DM",(((C$28*0.001)*($B$28/100))*$B31),0))))))</f>
        <v>18.716999999999999</v>
      </c>
      <c r="D31" s="68">
        <f>(IF(D$27="%w/w SAR",((D$28*10)*$B31),IF(D$27="%w/w DM",(((D$28*10)*($B$28/100))*$B31),IF(D$27="kg/t SAR",(D$28*$B31),IF(D$27="kg/t DM",((D$28*($B$28/100))*$B31),IF(D$27="mg/kg SAR",((D$28*0.001)*$B31),IF(D$27="mg/kg DM",(((D$28*0.001)*($B$28/100))*$B31),"0")))))))*2.291</f>
        <v>2.5412917499999996</v>
      </c>
      <c r="E31" s="68">
        <f>(IF(E$27="%w/w SAR",((E$28*10)*$B31),IF(E$27="%w/w DM",(((E$28*10)*($B$28/100))*$B31),IF(E$27="kg/t SAR",(E$28*$B31),IF(E$27="kg/t DM",((E$28*($B$28/100))*$B31),IF(E$27="mg/kg SAR",((E$28*0.001)*$B31),IF(E$27="mg/kg DM",(((E$28*0.001)*($B$28/100))*$B31),"0")))))))*1.205</f>
        <v>0.31342049999999999</v>
      </c>
      <c r="F31" s="68">
        <f>(IF(F$27="%w/w SAR",((F$28*10)*$B31),IF(F$27="%w/w DM",(((F$28*10)*($B$28/100))*$B31),IF(F$27="kg/t SAR",(F$28*$B31),IF(F$27="kg/t DM",((F$28*($B$28/100))*$B31),IF(F$27="mg/kg SAR",((F$28*0.001)*$B31),IF(F$27="mg/kg DM",(((F$28*0.001)*($B$28/100))*$B31),"0")))))))*1.658</f>
        <v>2.8622882999999999</v>
      </c>
      <c r="G31" s="68">
        <f t="shared" ref="G31:P46" si="5">IF(G$27="%w/w SAR",((G$28*10)*$B31),IF(G$27="%w/w DM",(((G$28*10)*($B$28/100))*$B31),IF(G$27="kg/t SAR",(G$28*$B31),IF(G$27="kg/t DM",((G$28*($B$28/100))*$B31),IF(G$27="mg/kg SAR",((G$28*0.001)*$B31),IF(G$27="mg/kg DM",(((G$28*0.001)*($B$28/100))*$B31),0))))))</f>
        <v>5.099999999999999E-2</v>
      </c>
      <c r="H31" s="68">
        <f t="shared" si="5"/>
        <v>0.22669500000000004</v>
      </c>
      <c r="I31" s="68">
        <f t="shared" si="5"/>
        <v>1.5809999999999998E-2</v>
      </c>
      <c r="J31" s="68">
        <f t="shared" si="5"/>
        <v>7.3949999999999992E-4</v>
      </c>
      <c r="K31" s="68">
        <f t="shared" si="5"/>
        <v>4.0289999999999996E-3</v>
      </c>
      <c r="L31" s="68">
        <f t="shared" si="5"/>
        <v>5.5334999999999995E-2</v>
      </c>
      <c r="M31" s="68">
        <f t="shared" si="5"/>
        <v>4.0800000000000003E-2</v>
      </c>
      <c r="N31" s="68">
        <f t="shared" si="5"/>
        <v>4.5389999999999997</v>
      </c>
      <c r="O31" s="68">
        <f t="shared" si="5"/>
        <v>907.8</v>
      </c>
      <c r="P31" s="68">
        <f t="shared" si="5"/>
        <v>0</v>
      </c>
      <c r="Q31" s="68">
        <f>(IF(Q$27="%w/w SAR",((Q$28*10)*$B31),IF(Q$27="%w/w DM",(((Q$28*10)*($B$28/100))*$B31),IF(Q$27="kg/t SAR",(Q$28*$B31),IF(Q$27="kg/t DM",((Q$28*($B$28/100))*$B31),IF(Q$27="mg/kg SAR",((Q$28*0.001)*$B31),IF(Q$27="mg/kg DM",(((Q$28*0.001)*($B$28/100))*$B31),0)))))))*2.5</f>
        <v>11.729999999999999</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0.10097999999999999</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T17</v>
      </c>
      <c r="B32" s="12">
        <v>250</v>
      </c>
      <c r="C32" s="68">
        <f t="shared" ref="C32:C50" si="6">IF(C$27="%w/w SAR",((C$28*10)*$B32),IF(C$27="%w/w DM",(((C$28*10)*($B$28/100))*$B32),IF(C$27="kg/t SAR",(C$28*$B32),IF(C$27="kg/t DM",((C$28*($B$28/100))*$B32),IF(C$27="mg/kg SAR",((C$28*0.001)*$B32),IF(C$27="mg/kg DM",(((C$28*0.001)*($B$28/100))*$B32),0))))))</f>
        <v>46.792499999999997</v>
      </c>
      <c r="D32" s="68">
        <f t="shared" ref="D32:D50" si="7">(IF(D$27="%w/w SAR",((D$28*10)*$B32),IF(D$27="%w/w DM",(((D$28*10)*($B$28/100))*$B32),IF(D$27="kg/t SAR",(D$28*$B32),IF(D$27="kg/t DM",((D$28*($B$28/100))*$B32),IF(D$27="mg/kg SAR",((D$28*0.001)*$B32),IF(D$27="mg/kg DM",(((D$28*0.001)*($B$28/100))*$B32),"0")))))))*2.291</f>
        <v>6.3532293749999988</v>
      </c>
      <c r="E32" s="68">
        <f t="shared" ref="E32:E50" si="8">(IF(E$27="%w/w SAR",((E$28*10)*$B32),IF(E$27="%w/w DM",(((E$28*10)*($B$28/100))*$B32),IF(E$27="kg/t SAR",(E$28*$B32),IF(E$27="kg/t DM",((E$28*($B$28/100))*$B32),IF(E$27="mg/kg SAR",((E$28*0.001)*$B32),IF(E$27="mg/kg DM",(((E$28*0.001)*($B$28/100))*$B32),"0")))))))*1.205</f>
        <v>0.78355125000000003</v>
      </c>
      <c r="F32" s="68">
        <f t="shared" ref="F32:F50" si="9">(IF(F$27="%w/w SAR",((F$28*10)*$B32),IF(F$27="%w/w DM",(((F$28*10)*($B$28/100))*$B32),IF(F$27="kg/t SAR",(F$28*$B32),IF(F$27="kg/t DM",((F$28*($B$28/100))*$B32),IF(F$27="mg/kg SAR",((F$28*0.001)*$B32),IF(F$27="mg/kg DM",(((F$28*0.001)*($B$28/100))*$B32),"0")))))))*1.658</f>
        <v>7.1557207499999995</v>
      </c>
      <c r="G32" s="68">
        <f t="shared" si="5"/>
        <v>0.12749999999999997</v>
      </c>
      <c r="H32" s="68">
        <f t="shared" si="5"/>
        <v>0.56673750000000001</v>
      </c>
      <c r="I32" s="68">
        <f t="shared" si="5"/>
        <v>3.9524999999999998E-2</v>
      </c>
      <c r="J32" s="68">
        <f t="shared" si="5"/>
        <v>1.8487499999999999E-3</v>
      </c>
      <c r="K32" s="68">
        <f t="shared" si="5"/>
        <v>1.0072499999999998E-2</v>
      </c>
      <c r="L32" s="68">
        <f t="shared" si="5"/>
        <v>0.1383375</v>
      </c>
      <c r="M32" s="68">
        <f t="shared" si="5"/>
        <v>0.10199999999999999</v>
      </c>
      <c r="N32" s="68">
        <f t="shared" si="5"/>
        <v>11.3475</v>
      </c>
      <c r="O32" s="68">
        <f t="shared" si="5"/>
        <v>2269.5</v>
      </c>
      <c r="P32" s="68">
        <f t="shared" si="5"/>
        <v>0</v>
      </c>
      <c r="Q32" s="68">
        <f t="shared" ref="Q32:Q50" si="10">(IF(Q$27="%w/w SAR",((Q$28*10)*$B32),IF(Q$27="%w/w DM",(((Q$28*10)*($B$28/100))*$B32),IF(Q$27="kg/t SAR",(Q$28*$B32),IF(Q$27="kg/t DM",((Q$28*($B$28/100))*$B32),IF(Q$27="mg/kg SAR",((Q$28*0.001)*$B32),IF(Q$27="mg/kg DM",(((Q$28*0.001)*($B$28/100))*$B32),0)))))))*2.5</f>
        <v>29.324999999999996</v>
      </c>
      <c r="R32" s="68">
        <f t="shared" ref="R32:U50" si="11">IF(R$27="%w/w SAR",((R$28*10)*$B32),IF(R$27="%w/w DM",(((R$28*10)*($B$28/100))*$B32),IF(R$27="kg/t SAR",(R$28*$B32),IF(R$27="kg/t DM",((R$28*($B$28/100))*$B32),IF(R$27="mg/kg SAR",((R$28*0.001)*$B32),IF(R$27="mg/kg DM",(((R$28*0.001)*($B$28/100))*$B32),0))))))</f>
        <v>0</v>
      </c>
      <c r="S32" s="68">
        <f t="shared" si="11"/>
        <v>0.25245000000000001</v>
      </c>
      <c r="T32" s="68">
        <f t="shared" si="11"/>
        <v>0</v>
      </c>
      <c r="U32" s="68">
        <f t="shared" si="11"/>
        <v>0</v>
      </c>
    </row>
    <row r="33" spans="1:21" s="51" customFormat="1" ht="13" x14ac:dyDescent="0.35">
      <c r="A33" s="10" t="str">
        <f>E8</f>
        <v>T18</v>
      </c>
      <c r="B33" s="12">
        <v>100</v>
      </c>
      <c r="C33" s="68">
        <f t="shared" si="6"/>
        <v>18.716999999999999</v>
      </c>
      <c r="D33" s="68">
        <f t="shared" si="7"/>
        <v>2.5412917499999996</v>
      </c>
      <c r="E33" s="68">
        <f t="shared" si="8"/>
        <v>0.31342049999999999</v>
      </c>
      <c r="F33" s="68">
        <f t="shared" si="9"/>
        <v>2.8622882999999999</v>
      </c>
      <c r="G33" s="68">
        <f t="shared" si="5"/>
        <v>5.099999999999999E-2</v>
      </c>
      <c r="H33" s="68">
        <f t="shared" si="5"/>
        <v>0.22669500000000004</v>
      </c>
      <c r="I33" s="68">
        <f t="shared" si="5"/>
        <v>1.5809999999999998E-2</v>
      </c>
      <c r="J33" s="68">
        <f t="shared" si="5"/>
        <v>7.3949999999999992E-4</v>
      </c>
      <c r="K33" s="68">
        <f t="shared" si="5"/>
        <v>4.0289999999999996E-3</v>
      </c>
      <c r="L33" s="68">
        <f t="shared" si="5"/>
        <v>5.5334999999999995E-2</v>
      </c>
      <c r="M33" s="68">
        <f t="shared" si="5"/>
        <v>4.0800000000000003E-2</v>
      </c>
      <c r="N33" s="68">
        <f t="shared" si="5"/>
        <v>4.5389999999999997</v>
      </c>
      <c r="O33" s="68">
        <f t="shared" si="5"/>
        <v>907.8</v>
      </c>
      <c r="P33" s="68">
        <f t="shared" si="5"/>
        <v>0</v>
      </c>
      <c r="Q33" s="68">
        <f t="shared" si="10"/>
        <v>11.729999999999999</v>
      </c>
      <c r="R33" s="68">
        <f t="shared" si="11"/>
        <v>0</v>
      </c>
      <c r="S33" s="68">
        <f t="shared" si="11"/>
        <v>0.10097999999999999</v>
      </c>
      <c r="T33" s="68">
        <f t="shared" si="11"/>
        <v>0</v>
      </c>
      <c r="U33" s="68">
        <f t="shared" si="11"/>
        <v>0</v>
      </c>
    </row>
    <row r="34" spans="1:21" s="51" customFormat="1" ht="13" x14ac:dyDescent="0.35">
      <c r="A34" s="10" t="str">
        <f>F8</f>
        <v>R4</v>
      </c>
      <c r="B34" s="12">
        <v>100</v>
      </c>
      <c r="C34" s="68">
        <f t="shared" si="6"/>
        <v>18.716999999999999</v>
      </c>
      <c r="D34" s="68">
        <f t="shared" si="7"/>
        <v>2.5412917499999996</v>
      </c>
      <c r="E34" s="68">
        <f t="shared" si="8"/>
        <v>0.31342049999999999</v>
      </c>
      <c r="F34" s="68">
        <f t="shared" si="9"/>
        <v>2.8622882999999999</v>
      </c>
      <c r="G34" s="68">
        <f t="shared" si="5"/>
        <v>5.099999999999999E-2</v>
      </c>
      <c r="H34" s="68">
        <f t="shared" si="5"/>
        <v>0.22669500000000004</v>
      </c>
      <c r="I34" s="68">
        <f t="shared" si="5"/>
        <v>1.5809999999999998E-2</v>
      </c>
      <c r="J34" s="68">
        <f t="shared" si="5"/>
        <v>7.3949999999999992E-4</v>
      </c>
      <c r="K34" s="68">
        <f t="shared" si="5"/>
        <v>4.0289999999999996E-3</v>
      </c>
      <c r="L34" s="68">
        <f t="shared" si="5"/>
        <v>5.5334999999999995E-2</v>
      </c>
      <c r="M34" s="68">
        <f t="shared" si="5"/>
        <v>4.0800000000000003E-2</v>
      </c>
      <c r="N34" s="68">
        <f t="shared" si="5"/>
        <v>4.5389999999999997</v>
      </c>
      <c r="O34" s="68">
        <f t="shared" si="5"/>
        <v>907.8</v>
      </c>
      <c r="P34" s="68">
        <f t="shared" si="5"/>
        <v>0</v>
      </c>
      <c r="Q34" s="68">
        <f t="shared" si="10"/>
        <v>11.729999999999999</v>
      </c>
      <c r="R34" s="68">
        <f t="shared" si="11"/>
        <v>0</v>
      </c>
      <c r="S34" s="68">
        <f t="shared" si="11"/>
        <v>0.10097999999999999</v>
      </c>
      <c r="T34" s="68">
        <f t="shared" si="11"/>
        <v>0</v>
      </c>
      <c r="U34" s="68">
        <f t="shared" si="11"/>
        <v>0</v>
      </c>
    </row>
    <row r="35" spans="1:21" s="51" customFormat="1" ht="13" x14ac:dyDescent="0.35">
      <c r="A35" s="10" t="str">
        <f>G8</f>
        <v>R5</v>
      </c>
      <c r="B35" s="12">
        <v>100</v>
      </c>
      <c r="C35" s="68">
        <f t="shared" si="6"/>
        <v>18.716999999999999</v>
      </c>
      <c r="D35" s="68">
        <f t="shared" si="7"/>
        <v>2.5412917499999996</v>
      </c>
      <c r="E35" s="68">
        <f t="shared" si="8"/>
        <v>0.31342049999999999</v>
      </c>
      <c r="F35" s="68">
        <f t="shared" si="9"/>
        <v>2.8622882999999999</v>
      </c>
      <c r="G35" s="68">
        <f t="shared" si="5"/>
        <v>5.099999999999999E-2</v>
      </c>
      <c r="H35" s="68">
        <f t="shared" si="5"/>
        <v>0.22669500000000004</v>
      </c>
      <c r="I35" s="68">
        <f t="shared" si="5"/>
        <v>1.5809999999999998E-2</v>
      </c>
      <c r="J35" s="68">
        <f t="shared" si="5"/>
        <v>7.3949999999999992E-4</v>
      </c>
      <c r="K35" s="68">
        <f t="shared" si="5"/>
        <v>4.0289999999999996E-3</v>
      </c>
      <c r="L35" s="68">
        <f t="shared" si="5"/>
        <v>5.5334999999999995E-2</v>
      </c>
      <c r="M35" s="68">
        <f t="shared" si="5"/>
        <v>4.0800000000000003E-2</v>
      </c>
      <c r="N35" s="68">
        <f t="shared" si="5"/>
        <v>4.5389999999999997</v>
      </c>
      <c r="O35" s="68">
        <f t="shared" si="5"/>
        <v>907.8</v>
      </c>
      <c r="P35" s="68">
        <f t="shared" si="5"/>
        <v>0</v>
      </c>
      <c r="Q35" s="68">
        <f t="shared" si="10"/>
        <v>11.729999999999999</v>
      </c>
      <c r="R35" s="68">
        <f t="shared" si="11"/>
        <v>0</v>
      </c>
      <c r="S35" s="68">
        <f t="shared" si="11"/>
        <v>0.10097999999999999</v>
      </c>
      <c r="T35" s="68">
        <f t="shared" si="11"/>
        <v>0</v>
      </c>
      <c r="U35" s="68">
        <f t="shared" si="11"/>
        <v>0</v>
      </c>
    </row>
    <row r="36" spans="1:21" s="51" customFormat="1" ht="13" x14ac:dyDescent="0.35">
      <c r="A36" s="10" t="str">
        <f>H8</f>
        <v>R6</v>
      </c>
      <c r="B36" s="12">
        <v>100</v>
      </c>
      <c r="C36" s="68">
        <f t="shared" si="6"/>
        <v>18.716999999999999</v>
      </c>
      <c r="D36" s="68">
        <f t="shared" si="7"/>
        <v>2.5412917499999996</v>
      </c>
      <c r="E36" s="68">
        <f t="shared" si="8"/>
        <v>0.31342049999999999</v>
      </c>
      <c r="F36" s="68">
        <f t="shared" si="9"/>
        <v>2.8622882999999999</v>
      </c>
      <c r="G36" s="68">
        <f t="shared" si="5"/>
        <v>5.099999999999999E-2</v>
      </c>
      <c r="H36" s="68">
        <f t="shared" si="5"/>
        <v>0.22669500000000004</v>
      </c>
      <c r="I36" s="68">
        <f t="shared" si="5"/>
        <v>1.5809999999999998E-2</v>
      </c>
      <c r="J36" s="68">
        <f t="shared" si="5"/>
        <v>7.3949999999999992E-4</v>
      </c>
      <c r="K36" s="68">
        <f t="shared" si="5"/>
        <v>4.0289999999999996E-3</v>
      </c>
      <c r="L36" s="68">
        <f t="shared" si="5"/>
        <v>5.5334999999999995E-2</v>
      </c>
      <c r="M36" s="68">
        <f t="shared" si="5"/>
        <v>4.0800000000000003E-2</v>
      </c>
      <c r="N36" s="68">
        <f t="shared" si="5"/>
        <v>4.5389999999999997</v>
      </c>
      <c r="O36" s="68">
        <f t="shared" si="5"/>
        <v>907.8</v>
      </c>
      <c r="P36" s="68">
        <f t="shared" si="5"/>
        <v>0</v>
      </c>
      <c r="Q36" s="68">
        <f t="shared" si="10"/>
        <v>11.729999999999999</v>
      </c>
      <c r="R36" s="68">
        <f t="shared" si="11"/>
        <v>0</v>
      </c>
      <c r="S36" s="68">
        <f t="shared" si="11"/>
        <v>0.10097999999999999</v>
      </c>
      <c r="T36" s="68">
        <f t="shared" si="11"/>
        <v>0</v>
      </c>
      <c r="U36" s="68">
        <f t="shared" si="11"/>
        <v>0</v>
      </c>
    </row>
    <row r="37" spans="1:21" s="51" customFormat="1" ht="13" x14ac:dyDescent="0.35">
      <c r="A37" s="10" t="str">
        <f>I8</f>
        <v>B8</v>
      </c>
      <c r="B37" s="12">
        <v>250</v>
      </c>
      <c r="C37" s="68">
        <f t="shared" si="6"/>
        <v>46.792499999999997</v>
      </c>
      <c r="D37" s="68">
        <f t="shared" si="7"/>
        <v>6.3532293749999988</v>
      </c>
      <c r="E37" s="68">
        <f t="shared" si="8"/>
        <v>0.78355125000000003</v>
      </c>
      <c r="F37" s="68">
        <f t="shared" si="9"/>
        <v>7.1557207499999995</v>
      </c>
      <c r="G37" s="68">
        <f t="shared" si="5"/>
        <v>0.12749999999999997</v>
      </c>
      <c r="H37" s="68">
        <f t="shared" si="5"/>
        <v>0.56673750000000001</v>
      </c>
      <c r="I37" s="68">
        <f t="shared" si="5"/>
        <v>3.9524999999999998E-2</v>
      </c>
      <c r="J37" s="68">
        <f t="shared" si="5"/>
        <v>1.8487499999999999E-3</v>
      </c>
      <c r="K37" s="68">
        <f t="shared" si="5"/>
        <v>1.0072499999999998E-2</v>
      </c>
      <c r="L37" s="68">
        <f t="shared" si="5"/>
        <v>0.1383375</v>
      </c>
      <c r="M37" s="68">
        <f t="shared" si="5"/>
        <v>0.10199999999999999</v>
      </c>
      <c r="N37" s="68">
        <f t="shared" si="5"/>
        <v>11.3475</v>
      </c>
      <c r="O37" s="68">
        <f t="shared" si="5"/>
        <v>2269.5</v>
      </c>
      <c r="P37" s="68">
        <f t="shared" si="5"/>
        <v>0</v>
      </c>
      <c r="Q37" s="68">
        <f t="shared" si="10"/>
        <v>29.324999999999996</v>
      </c>
      <c r="R37" s="68">
        <f t="shared" si="11"/>
        <v>0</v>
      </c>
      <c r="S37" s="68">
        <f t="shared" si="11"/>
        <v>0.25245000000000001</v>
      </c>
      <c r="T37" s="68">
        <f t="shared" si="11"/>
        <v>0</v>
      </c>
      <c r="U37" s="68">
        <f t="shared" si="11"/>
        <v>0</v>
      </c>
    </row>
    <row r="38" spans="1:21" s="51" customFormat="1" ht="13" x14ac:dyDescent="0.35">
      <c r="A38" s="10" t="str">
        <f>J8</f>
        <v>B9</v>
      </c>
      <c r="B38" s="12">
        <v>250</v>
      </c>
      <c r="C38" s="68">
        <f t="shared" si="6"/>
        <v>46.792499999999997</v>
      </c>
      <c r="D38" s="68">
        <f t="shared" si="7"/>
        <v>6.3532293749999988</v>
      </c>
      <c r="E38" s="68">
        <f t="shared" si="8"/>
        <v>0.78355125000000003</v>
      </c>
      <c r="F38" s="68">
        <f t="shared" si="9"/>
        <v>7.1557207499999995</v>
      </c>
      <c r="G38" s="68">
        <f t="shared" si="5"/>
        <v>0.12749999999999997</v>
      </c>
      <c r="H38" s="68">
        <f t="shared" si="5"/>
        <v>0.56673750000000001</v>
      </c>
      <c r="I38" s="68">
        <f t="shared" si="5"/>
        <v>3.9524999999999998E-2</v>
      </c>
      <c r="J38" s="68">
        <f t="shared" si="5"/>
        <v>1.8487499999999999E-3</v>
      </c>
      <c r="K38" s="68">
        <f t="shared" si="5"/>
        <v>1.0072499999999998E-2</v>
      </c>
      <c r="L38" s="68">
        <f t="shared" si="5"/>
        <v>0.1383375</v>
      </c>
      <c r="M38" s="68">
        <f t="shared" si="5"/>
        <v>0.10199999999999999</v>
      </c>
      <c r="N38" s="68">
        <f t="shared" si="5"/>
        <v>11.3475</v>
      </c>
      <c r="O38" s="68">
        <f t="shared" si="5"/>
        <v>2269.5</v>
      </c>
      <c r="P38" s="68">
        <f t="shared" si="5"/>
        <v>0</v>
      </c>
      <c r="Q38" s="68">
        <f t="shared" si="10"/>
        <v>29.324999999999996</v>
      </c>
      <c r="R38" s="68">
        <f t="shared" si="11"/>
        <v>0</v>
      </c>
      <c r="S38" s="68">
        <f t="shared" si="11"/>
        <v>0.25245000000000001</v>
      </c>
      <c r="T38" s="68">
        <f t="shared" si="11"/>
        <v>0</v>
      </c>
      <c r="U38" s="68">
        <f t="shared" si="11"/>
        <v>0</v>
      </c>
    </row>
    <row r="39" spans="1:21" s="51" customFormat="1" ht="13" x14ac:dyDescent="0.35">
      <c r="A39" s="10">
        <f>K8</f>
        <v>0</v>
      </c>
      <c r="B39" s="12"/>
      <c r="C39" s="68">
        <f t="shared" si="6"/>
        <v>0</v>
      </c>
      <c r="D39" s="68">
        <f t="shared" si="7"/>
        <v>0</v>
      </c>
      <c r="E39" s="68">
        <f t="shared" si="8"/>
        <v>0</v>
      </c>
      <c r="F39" s="68">
        <f t="shared" si="9"/>
        <v>0</v>
      </c>
      <c r="G39" s="68">
        <f t="shared" si="5"/>
        <v>0</v>
      </c>
      <c r="H39" s="68">
        <f t="shared" si="5"/>
        <v>0</v>
      </c>
      <c r="I39" s="68">
        <f t="shared" si="5"/>
        <v>0</v>
      </c>
      <c r="J39" s="68">
        <f t="shared" si="5"/>
        <v>0</v>
      </c>
      <c r="K39" s="68">
        <f t="shared" si="5"/>
        <v>0</v>
      </c>
      <c r="L39" s="68">
        <f t="shared" si="5"/>
        <v>0</v>
      </c>
      <c r="M39" s="68">
        <f t="shared" si="5"/>
        <v>0</v>
      </c>
      <c r="N39" s="68">
        <f t="shared" si="5"/>
        <v>0</v>
      </c>
      <c r="O39" s="68">
        <f t="shared" si="5"/>
        <v>0</v>
      </c>
      <c r="P39" s="68">
        <f t="shared" si="5"/>
        <v>0</v>
      </c>
      <c r="Q39" s="68">
        <f t="shared" si="10"/>
        <v>0</v>
      </c>
      <c r="R39" s="68">
        <f t="shared" si="11"/>
        <v>0</v>
      </c>
      <c r="S39" s="68">
        <f t="shared" si="11"/>
        <v>0</v>
      </c>
      <c r="T39" s="68">
        <f t="shared" si="11"/>
        <v>0</v>
      </c>
      <c r="U39" s="68">
        <f t="shared" si="11"/>
        <v>0</v>
      </c>
    </row>
    <row r="40" spans="1:21" s="51" customFormat="1" ht="13" x14ac:dyDescent="0.35">
      <c r="A40" s="10">
        <f>L8</f>
        <v>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ht="13" x14ac:dyDescent="0.3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T16</v>
      </c>
      <c r="C57" s="8" t="str">
        <f t="shared" ref="C57:U57" si="13">D8</f>
        <v>T17</v>
      </c>
      <c r="D57" s="8" t="str">
        <f t="shared" si="13"/>
        <v>T18</v>
      </c>
      <c r="E57" s="8" t="str">
        <f t="shared" si="13"/>
        <v>R4</v>
      </c>
      <c r="F57" s="8" t="str">
        <f t="shared" si="13"/>
        <v>R5</v>
      </c>
      <c r="G57" s="8" t="str">
        <f t="shared" si="13"/>
        <v>R6</v>
      </c>
      <c r="H57" s="8" t="str">
        <f t="shared" si="13"/>
        <v>B8</v>
      </c>
      <c r="I57" s="8" t="str">
        <f t="shared" si="13"/>
        <v>B9</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"&amp;(VLOOKUP(C14,Table24581114[],6,FALSE))</f>
        <v>Medium/Clay I Arable</v>
      </c>
      <c r="C58" s="10" t="str">
        <f>D16&amp;" I "&amp;(VLOOKUP(D14,Table24581114[],6,FALSE))</f>
        <v>Medium/Clay I Grass</v>
      </c>
      <c r="D58" s="10" t="str">
        <f>E16&amp;" I "&amp;(VLOOKUP(E14,Table24581114[],6,FALSE))</f>
        <v>Medium/Clay I Arable</v>
      </c>
      <c r="E58" s="10" t="str">
        <f>F16&amp;" I "&amp;(VLOOKUP(F14,Table24581114[],6,FALSE))</f>
        <v>Medium/Clay I Arable</v>
      </c>
      <c r="F58" s="10" t="str">
        <f>G16&amp;" I "&amp;(VLOOKUP(G14,Table24581114[],6,FALSE))</f>
        <v>Medium/Clay I Arable</v>
      </c>
      <c r="G58" s="10" t="str">
        <f>H16&amp;" I "&amp;(VLOOKUP(H14,Table24581114[],6,FALSE))</f>
        <v>Medium/Clay I Arable</v>
      </c>
      <c r="H58" s="10" t="str">
        <f>I16&amp;" I "&amp;(VLOOKUP(I14,Table24581114[],6,FALSE))</f>
        <v>Medium/Clay I Grass</v>
      </c>
      <c r="I58" s="10" t="str">
        <f>J16&amp;" I "&amp;(VLOOKUP(J14,Table24581114[],6,FALSE))</f>
        <v>Medium/Clay I Grass</v>
      </c>
      <c r="J58" s="10" t="e">
        <f>K16&amp;" I "&amp;(VLOOKUP(K14,Table24581114[],6,FALSE))</f>
        <v>#N/A</v>
      </c>
      <c r="K58" s="10" t="e">
        <f>L16&amp;" I "&amp;(VLOOKUP(L14,Table24581114[],6,FALSE))</f>
        <v>#N/A</v>
      </c>
      <c r="L58" s="10" t="e">
        <f>M16&amp;" I "&amp;(VLOOKUP(M14,Table24581114[],6,FALSE))</f>
        <v>#N/A</v>
      </c>
      <c r="M58" s="10" t="e">
        <f>N16&amp;" I "&amp;(VLOOKUP(N14,Table24581114[],6,FALSE))</f>
        <v>#N/A</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100" t="s">
        <v>132</v>
      </c>
      <c r="B59" s="67">
        <f>VLOOKUP(C$14,Table24581114[],5,FALSE)</f>
        <v>6.7</v>
      </c>
      <c r="C59" s="67">
        <f>VLOOKUP(D$14,Table24581114[],5,FALSE)</f>
        <v>6.2</v>
      </c>
      <c r="D59" s="67">
        <f>VLOOKUP(E$14,Table24581114[],5,FALSE)</f>
        <v>6.7</v>
      </c>
      <c r="E59" s="67">
        <f>VLOOKUP(F$14,Table24581114[],5,FALSE)</f>
        <v>6.7</v>
      </c>
      <c r="F59" s="67">
        <f>VLOOKUP(G$14,Table24581114[],5,FALSE)</f>
        <v>6.7</v>
      </c>
      <c r="G59" s="67">
        <f>VLOOKUP(H$14,Table24581114[],5,FALSE)</f>
        <v>6.7</v>
      </c>
      <c r="H59" s="67">
        <f>VLOOKUP(I$14,Table24581114[],5,FALSE)</f>
        <v>6.2</v>
      </c>
      <c r="I59" s="67">
        <f>VLOOKUP(J$14,Table24581114[],5,FALSE)</f>
        <v>6.2</v>
      </c>
      <c r="J59" s="67" t="e">
        <f>VLOOKUP(K$14,Table24581114[],5,FALSE)</f>
        <v>#N/A</v>
      </c>
      <c r="K59" s="67" t="e">
        <f>VLOOKUP(L$14,Table24581114[],5,FALSE)</f>
        <v>#N/A</v>
      </c>
      <c r="L59" s="67" t="e">
        <f>VLOOKUP(M$14,Table24581114[],5,FALSE)</f>
        <v>#N/A</v>
      </c>
      <c r="M59" s="67" t="e">
        <f>VLOOKUP(N$14,Table24581114[],5,FALSE)</f>
        <v>#N/A</v>
      </c>
      <c r="N59" s="67" t="e">
        <f>VLOOKUP(O$14,Table24581114[],5,FALSE)</f>
        <v>#N/A</v>
      </c>
      <c r="O59" s="67" t="e">
        <f>VLOOKUP(P$14,Table24581114[],5,FALSE)</f>
        <v>#N/A</v>
      </c>
      <c r="P59" s="67" t="e">
        <f>VLOOKUP(Q$14,Table24581114[],5,FALSE)</f>
        <v>#N/A</v>
      </c>
      <c r="Q59" s="67" t="e">
        <f>VLOOKUP(R$14,Table24581114[],5,FALSE)</f>
        <v>#N/A</v>
      </c>
      <c r="R59" s="67" t="e">
        <f>VLOOKUP(S$14,Table24581114[],5,FALSE)</f>
        <v>#N/A</v>
      </c>
      <c r="S59" s="67" t="e">
        <f>VLOOKUP(T$14,Table24581114[],5,FALSE)</f>
        <v>#N/A</v>
      </c>
      <c r="T59" s="67" t="e">
        <f>VLOOKUP(U$14,Table24581114[],5,FALSE)</f>
        <v>#N/A</v>
      </c>
      <c r="U59" s="67" t="e">
        <f>VLOOKUP(V$14,Table24581114[],5,FALSE)</f>
        <v>#N/A</v>
      </c>
    </row>
    <row r="60" spans="1:21" ht="13" x14ac:dyDescent="0.3">
      <c r="A60" s="100" t="s">
        <v>4</v>
      </c>
      <c r="B60" s="67">
        <f>C10</f>
        <v>5.7</v>
      </c>
      <c r="C60" s="67">
        <f t="shared" ref="C60:U60" si="14">D10</f>
        <v>5.7</v>
      </c>
      <c r="D60" s="67">
        <f t="shared" si="14"/>
        <v>5.7</v>
      </c>
      <c r="E60" s="67">
        <f t="shared" si="14"/>
        <v>5.7</v>
      </c>
      <c r="F60" s="67">
        <f t="shared" si="14"/>
        <v>5.9</v>
      </c>
      <c r="G60" s="67">
        <f t="shared" si="14"/>
        <v>5.8</v>
      </c>
      <c r="H60" s="67">
        <f t="shared" si="14"/>
        <v>6.3</v>
      </c>
      <c r="I60" s="67">
        <f t="shared" si="14"/>
        <v>5.8</v>
      </c>
      <c r="J60" s="67">
        <f t="shared" si="14"/>
        <v>0</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8</v>
      </c>
      <c r="C61" s="67">
        <f t="shared" si="15"/>
        <v>6</v>
      </c>
      <c r="D61" s="67">
        <f t="shared" si="15"/>
        <v>8</v>
      </c>
      <c r="E61" s="67">
        <f t="shared" si="15"/>
        <v>8</v>
      </c>
      <c r="F61" s="67">
        <f t="shared" si="15"/>
        <v>8</v>
      </c>
      <c r="G61" s="67">
        <f t="shared" si="15"/>
        <v>8</v>
      </c>
      <c r="H61" s="67">
        <f t="shared" si="15"/>
        <v>6</v>
      </c>
      <c r="I61" s="67">
        <f t="shared" si="15"/>
        <v>6</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100</v>
      </c>
      <c r="C62" s="68">
        <f>B32</f>
        <v>250</v>
      </c>
      <c r="D62" s="68">
        <f>B33</f>
        <v>100</v>
      </c>
      <c r="E62" s="68">
        <f>B34</f>
        <v>100</v>
      </c>
      <c r="F62" s="68">
        <f>B35</f>
        <v>100</v>
      </c>
      <c r="G62" s="68">
        <f>B36</f>
        <v>100</v>
      </c>
      <c r="H62" s="68">
        <f>B37</f>
        <v>250</v>
      </c>
      <c r="I62" s="68">
        <f>B38</f>
        <v>250</v>
      </c>
      <c r="J62" s="68">
        <f>B39</f>
        <v>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8</v>
      </c>
      <c r="C64" s="68">
        <f t="shared" ref="C64:U64" si="17">(C59-C60)*C61</f>
        <v>3</v>
      </c>
      <c r="D64" s="68">
        <f t="shared" si="17"/>
        <v>8</v>
      </c>
      <c r="E64" s="68">
        <f t="shared" si="17"/>
        <v>8</v>
      </c>
      <c r="F64" s="68">
        <f t="shared" si="17"/>
        <v>6.3999999999999986</v>
      </c>
      <c r="G64" s="68">
        <f t="shared" si="17"/>
        <v>7.2000000000000028</v>
      </c>
      <c r="H64" s="68">
        <f t="shared" si="17"/>
        <v>-0.59999999999999787</v>
      </c>
      <c r="I64" s="68">
        <f t="shared" si="17"/>
        <v>2.4000000000000021</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-8</v>
      </c>
      <c r="C65" s="68">
        <f t="shared" ref="C65:U65" si="18">C63-C64</f>
        <v>-3</v>
      </c>
      <c r="D65" s="68">
        <f t="shared" si="18"/>
        <v>-8</v>
      </c>
      <c r="E65" s="68">
        <f t="shared" si="18"/>
        <v>-8</v>
      </c>
      <c r="F65" s="68">
        <f t="shared" si="18"/>
        <v>-6.3999999999999986</v>
      </c>
      <c r="G65" s="68">
        <f t="shared" si="18"/>
        <v>-7.2000000000000028</v>
      </c>
      <c r="H65" s="68">
        <f t="shared" si="18"/>
        <v>0.59999999999999787</v>
      </c>
      <c r="I65" s="68">
        <f t="shared" si="18"/>
        <v>-2.4000000000000021</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9" x14ac:dyDescent="0.3">
      <c r="A66" s="101" t="s">
        <v>148</v>
      </c>
      <c r="B66" s="69" t="str">
        <f>IF(B64&lt;=B63,"OVER","UNDER")</f>
        <v>UNDER</v>
      </c>
      <c r="C66" s="69" t="str">
        <f t="shared" ref="C66:U66" si="19">IF(C64&lt;=C63,"OVER","UNDER")</f>
        <v>UNDER</v>
      </c>
      <c r="D66" s="69" t="str">
        <f t="shared" si="19"/>
        <v>UNDER</v>
      </c>
      <c r="E66" s="69" t="str">
        <f t="shared" si="19"/>
        <v>UNDER</v>
      </c>
      <c r="F66" s="69" t="str">
        <f t="shared" si="19"/>
        <v>UNDER</v>
      </c>
      <c r="G66" s="69" t="str">
        <f t="shared" si="19"/>
        <v>UNDER</v>
      </c>
      <c r="H66" s="69" t="str">
        <f t="shared" si="19"/>
        <v>OVER</v>
      </c>
      <c r="I66" s="69" t="str">
        <f t="shared" si="19"/>
        <v>UNDER</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3" priority="36" operator="greaterThan">
      <formula>$B$51</formula>
    </cfRule>
  </conditionalFormatting>
  <conditionalFormatting sqref="B66:U66">
    <cfRule type="cellIs" dxfId="82" priority="11" operator="equal">
      <formula>"UNDER"</formula>
    </cfRule>
    <cfRule type="cellIs" dxfId="81" priority="12" operator="equal">
      <formula>"OVER"</formula>
    </cfRule>
  </conditionalFormatting>
  <conditionalFormatting sqref="C31:C50">
    <cfRule type="cellIs" dxfId="80" priority="35" operator="greaterThan">
      <formula>$C$51</formula>
    </cfRule>
  </conditionalFormatting>
  <conditionalFormatting sqref="C17:V19">
    <cfRule type="cellIs" dxfId="79" priority="32" operator="equal">
      <formula>0</formula>
    </cfRule>
  </conditionalFormatting>
  <conditionalFormatting sqref="C20:V21">
    <cfRule type="cellIs" dxfId="78" priority="37" operator="equal">
      <formula>"DECREASE"</formula>
    </cfRule>
    <cfRule type="cellIs" dxfId="77" priority="38" operator="equal">
      <formula>"INCREASE"</formula>
    </cfRule>
  </conditionalFormatting>
  <conditionalFormatting sqref="C21:V21">
    <cfRule type="cellIs" dxfId="76" priority="13" operator="equal">
      <formula>0</formula>
    </cfRule>
  </conditionalFormatting>
  <conditionalFormatting sqref="C22:V23">
    <cfRule type="cellIs" dxfId="75" priority="17" operator="equal">
      <formula>0</formula>
    </cfRule>
  </conditionalFormatting>
  <conditionalFormatting sqref="C24:V24">
    <cfRule type="cellIs" dxfId="74" priority="18" operator="equal">
      <formula>"DECREASE"</formula>
    </cfRule>
    <cfRule type="cellIs" dxfId="73" priority="19" operator="equal">
      <formula>"INCREASE"</formula>
    </cfRule>
  </conditionalFormatting>
  <conditionalFormatting sqref="G31:G50">
    <cfRule type="cellIs" dxfId="72" priority="31" operator="greaterThan">
      <formula>$G$51</formula>
    </cfRule>
  </conditionalFormatting>
  <conditionalFormatting sqref="H31:H50">
    <cfRule type="cellIs" dxfId="71" priority="30" operator="greaterThan">
      <formula>$H$51</formula>
    </cfRule>
  </conditionalFormatting>
  <conditionalFormatting sqref="I1">
    <cfRule type="cellIs" dxfId="70" priority="3" operator="between">
      <formula>0.1</formula>
      <formula>5</formula>
    </cfRule>
  </conditionalFormatting>
  <conditionalFormatting sqref="I2">
    <cfRule type="cellIs" dxfId="69" priority="2" operator="greaterThan">
      <formula>5000.1</formula>
    </cfRule>
  </conditionalFormatting>
  <conditionalFormatting sqref="I3">
    <cfRule type="cellIs" dxfId="68" priority="1" operator="greaterThan">
      <formula>40000.01</formula>
    </cfRule>
  </conditionalFormatting>
  <conditionalFormatting sqref="I31:I50">
    <cfRule type="cellIs" dxfId="67" priority="29" operator="greaterThan">
      <formula>$I$51</formula>
    </cfRule>
  </conditionalFormatting>
  <conditionalFormatting sqref="J31:J50">
    <cfRule type="cellIs" dxfId="66" priority="8" operator="greaterThan">
      <formula>$J$51</formula>
    </cfRule>
  </conditionalFormatting>
  <conditionalFormatting sqref="K31:K50">
    <cfRule type="cellIs" dxfId="65" priority="28" operator="greaterThan">
      <formula>$K$51</formula>
    </cfRule>
  </conditionalFormatting>
  <conditionalFormatting sqref="L3">
    <cfRule type="cellIs" dxfId="64" priority="4" operator="lessThan">
      <formula>30</formula>
    </cfRule>
    <cfRule type="cellIs" dxfId="63" priority="5" operator="greaterThanOrEqual">
      <formula>30</formula>
    </cfRule>
  </conditionalFormatting>
  <conditionalFormatting sqref="L31:L50">
    <cfRule type="cellIs" dxfId="62" priority="27" operator="greaterThan">
      <formula>$L$51</formula>
    </cfRule>
  </conditionalFormatting>
  <conditionalFormatting sqref="M31:M50">
    <cfRule type="cellIs" dxfId="61" priority="26" operator="greaterThan">
      <formula>$M$51</formula>
    </cfRule>
  </conditionalFormatting>
  <conditionalFormatting sqref="P31:P50">
    <cfRule type="cellIs" dxfId="60" priority="25" operator="greaterThan">
      <formula>$P$51</formula>
    </cfRule>
  </conditionalFormatting>
  <conditionalFormatting sqref="R31:R50">
    <cfRule type="cellIs" dxfId="59" priority="24" operator="greaterThan">
      <formula>$R$51</formula>
    </cfRule>
  </conditionalFormatting>
  <conditionalFormatting sqref="S31:S50">
    <cfRule type="cellIs" dxfId="58" priority="23" operator="greaterThan">
      <formula>$S$51</formula>
    </cfRule>
  </conditionalFormatting>
  <conditionalFormatting sqref="T31:T50">
    <cfRule type="cellIs" dxfId="57" priority="22" operator="greaterThan">
      <formula>$T$51</formula>
    </cfRule>
  </conditionalFormatting>
  <conditionalFormatting sqref="U31:U50">
    <cfRule type="cellIs" dxfId="56" priority="21"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opLeftCell="A10" zoomScale="90" zoomScaleNormal="90" workbookViewId="0">
      <selection activeCell="A37" sqref="A37:XFD3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7" t="str">
        <f>Llechryd!C1:D1</f>
        <v>PAN-028327</v>
      </c>
      <c r="D1" s="128"/>
      <c r="E1" s="83" t="s">
        <v>45</v>
      </c>
      <c r="F1" s="32">
        <f>Llechryd!F1</f>
        <v>45.6</v>
      </c>
      <c r="G1" s="110" t="s">
        <v>43</v>
      </c>
      <c r="H1" s="111"/>
      <c r="I1" s="86">
        <v>7.5</v>
      </c>
      <c r="J1" s="114" t="s">
        <v>153</v>
      </c>
      <c r="K1" s="114"/>
      <c r="L1" s="86">
        <v>251</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Llechryd!C2:D2</f>
        <v>EPR/AB3891CX</v>
      </c>
      <c r="D2" s="130"/>
      <c r="E2" s="83" t="s">
        <v>109</v>
      </c>
      <c r="F2" s="86" t="s">
        <v>165</v>
      </c>
      <c r="G2" s="112" t="s">
        <v>110</v>
      </c>
      <c r="H2" s="113"/>
      <c r="I2" s="86"/>
      <c r="J2" s="114" t="s">
        <v>158</v>
      </c>
      <c r="K2" s="114"/>
      <c r="L2" s="86">
        <v>0.72499999999999998</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Llechryd!C3:D3</f>
        <v>Mr Daniel James and Mrs Carys James</v>
      </c>
      <c r="D3" s="130"/>
      <c r="E3" s="83" t="s">
        <v>108</v>
      </c>
      <c r="F3" s="24" t="s">
        <v>78</v>
      </c>
      <c r="G3" s="114" t="s">
        <v>159</v>
      </c>
      <c r="H3" s="114"/>
      <c r="I3" s="86"/>
      <c r="J3" s="110" t="s">
        <v>154</v>
      </c>
      <c r="K3" s="111"/>
      <c r="L3" s="86">
        <f>(L1/(L2*10000))*100</f>
        <v>3.4620689655172412</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Llechryd!C4:D4</f>
        <v>Trefwtial, Blaenannerch, Cardigan, Ceredigion, SA43 2AG</v>
      </c>
      <c r="D4" s="128"/>
      <c r="E4" s="84" t="s">
        <v>1</v>
      </c>
      <c r="F4" s="86" t="s">
        <v>181</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Llechryd!C5:D5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t="str">
        <f>Llechryd!C8</f>
        <v>T16</v>
      </c>
      <c r="D8" s="52" t="str">
        <f>Llechryd!D8</f>
        <v>T17</v>
      </c>
      <c r="E8" s="52" t="str">
        <f>Llechryd!E8</f>
        <v>T18</v>
      </c>
      <c r="F8" s="52" t="str">
        <f>Llechryd!F8</f>
        <v>R4</v>
      </c>
      <c r="G8" s="52" t="str">
        <f>Llechryd!G8</f>
        <v>R5</v>
      </c>
      <c r="H8" s="52" t="str">
        <f>Llechryd!H8</f>
        <v>R6</v>
      </c>
      <c r="I8" s="52" t="str">
        <f>Llechryd!I8</f>
        <v>B8</v>
      </c>
      <c r="J8" s="52" t="str">
        <f>Llechryd!J8</f>
        <v>B9</v>
      </c>
      <c r="K8" s="52">
        <f>Llechryd!K8</f>
        <v>0</v>
      </c>
      <c r="L8" s="52">
        <f>Llechryd!L8</f>
        <v>0</v>
      </c>
      <c r="M8" s="52">
        <f>Llechryd!M8</f>
        <v>0</v>
      </c>
      <c r="N8" s="52">
        <f>Llechryd!N8</f>
        <v>0</v>
      </c>
      <c r="O8" s="52">
        <f>Llechryd!O8</f>
        <v>0</v>
      </c>
      <c r="P8" s="52">
        <f>Llechryd!P8</f>
        <v>0</v>
      </c>
      <c r="Q8" s="52">
        <f>Llechryd!Q8</f>
        <v>0</v>
      </c>
      <c r="R8" s="52">
        <f>Llechryd!R8</f>
        <v>0</v>
      </c>
      <c r="S8" s="52">
        <f>Llechryd!S8</f>
        <v>0</v>
      </c>
      <c r="T8" s="52">
        <f>Llechryd!T8</f>
        <v>0</v>
      </c>
      <c r="U8" s="52">
        <f>Llechryd!U8</f>
        <v>0</v>
      </c>
      <c r="V8" s="52">
        <f>Llechryd!V8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f>Llechryd!C9</f>
        <v>1</v>
      </c>
      <c r="D9" s="52" t="str">
        <f>Llechryd!D9</f>
        <v>Moderate</v>
      </c>
      <c r="E9" s="52">
        <f>Llechryd!E9</f>
        <v>1</v>
      </c>
      <c r="F9" s="52">
        <f>Llechryd!F9</f>
        <v>1</v>
      </c>
      <c r="G9" s="52">
        <f>Llechryd!G9</f>
        <v>1</v>
      </c>
      <c r="H9" s="52">
        <f>Llechryd!H9</f>
        <v>1</v>
      </c>
      <c r="I9" s="52" t="str">
        <f>Llechryd!I9</f>
        <v>Moderate</v>
      </c>
      <c r="J9" s="52" t="str">
        <f>Llechryd!J9</f>
        <v xml:space="preserve">Moderate </v>
      </c>
      <c r="K9" s="52">
        <f>Llechryd!K9</f>
        <v>0</v>
      </c>
      <c r="L9" s="52">
        <f>Llechryd!L9</f>
        <v>0</v>
      </c>
      <c r="M9" s="52">
        <f>Llechryd!M9</f>
        <v>0</v>
      </c>
      <c r="N9" s="52">
        <f>Llechryd!N9</f>
        <v>0</v>
      </c>
      <c r="O9" s="52">
        <f>Llechryd!O9</f>
        <v>0</v>
      </c>
      <c r="P9" s="52">
        <f>Llechryd!P9</f>
        <v>0</v>
      </c>
      <c r="Q9" s="52">
        <f>Llechryd!Q9</f>
        <v>0</v>
      </c>
      <c r="R9" s="52">
        <f>Llechryd!R9</f>
        <v>0</v>
      </c>
      <c r="S9" s="52">
        <f>Llechryd!S9</f>
        <v>0</v>
      </c>
      <c r="T9" s="52">
        <f>Llechryd!T9</f>
        <v>0</v>
      </c>
      <c r="U9" s="52">
        <f>Llechryd!U9</f>
        <v>0</v>
      </c>
      <c r="V9" s="52">
        <f>Llechryd!V9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Llechryd!C10</f>
        <v>5.7</v>
      </c>
      <c r="D10" s="52">
        <f>Llechryd!D10</f>
        <v>5.7</v>
      </c>
      <c r="E10" s="52">
        <f>Llechryd!E10</f>
        <v>5.7</v>
      </c>
      <c r="F10" s="52">
        <f>Llechryd!F10</f>
        <v>5.7</v>
      </c>
      <c r="G10" s="52">
        <f>Llechryd!G10</f>
        <v>5.9</v>
      </c>
      <c r="H10" s="52">
        <f>Llechryd!H10</f>
        <v>5.8</v>
      </c>
      <c r="I10" s="52">
        <f>Llechryd!I10</f>
        <v>6.3</v>
      </c>
      <c r="J10" s="52">
        <f>Llechryd!J10</f>
        <v>5.8</v>
      </c>
      <c r="K10" s="52">
        <f>Llechryd!K10</f>
        <v>0</v>
      </c>
      <c r="L10" s="52">
        <f>Llechryd!L10</f>
        <v>0</v>
      </c>
      <c r="M10" s="52">
        <f>Llechryd!M10</f>
        <v>0</v>
      </c>
      <c r="N10" s="52">
        <f>Llechryd!N10</f>
        <v>0</v>
      </c>
      <c r="O10" s="52">
        <f>Llechryd!O10</f>
        <v>0</v>
      </c>
      <c r="P10" s="52">
        <f>Llechryd!P10</f>
        <v>0</v>
      </c>
      <c r="Q10" s="52">
        <f>Llechryd!Q10</f>
        <v>0</v>
      </c>
      <c r="R10" s="52">
        <f>Llechryd!R10</f>
        <v>0</v>
      </c>
      <c r="S10" s="52">
        <f>Llechryd!S10</f>
        <v>0</v>
      </c>
      <c r="T10" s="52">
        <f>Llechryd!T10</f>
        <v>0</v>
      </c>
      <c r="U10" s="52">
        <f>Llechryd!U10</f>
        <v>0</v>
      </c>
      <c r="V10" s="52">
        <f>Llechryd!V10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Llechryd!C11</f>
        <v>3</v>
      </c>
      <c r="D11" s="52">
        <f>Llechryd!D11</f>
        <v>3</v>
      </c>
      <c r="E11" s="52">
        <f>Llechryd!E11</f>
        <v>3</v>
      </c>
      <c r="F11" s="52">
        <f>Llechryd!F11</f>
        <v>3</v>
      </c>
      <c r="G11" s="52">
        <f>Llechryd!G11</f>
        <v>2</v>
      </c>
      <c r="H11" s="52">
        <f>Llechryd!H11</f>
        <v>2</v>
      </c>
      <c r="I11" s="52">
        <f>Llechryd!I11</f>
        <v>3</v>
      </c>
      <c r="J11" s="52">
        <f>Llechryd!J11</f>
        <v>3</v>
      </c>
      <c r="K11" s="52">
        <f>Llechryd!K11</f>
        <v>0</v>
      </c>
      <c r="L11" s="52">
        <f>Llechryd!L11</f>
        <v>0</v>
      </c>
      <c r="M11" s="52">
        <f>Llechryd!M11</f>
        <v>0</v>
      </c>
      <c r="N11" s="52">
        <f>Llechryd!N11</f>
        <v>0</v>
      </c>
      <c r="O11" s="52">
        <f>Llechryd!O11</f>
        <v>0</v>
      </c>
      <c r="P11" s="52">
        <f>Llechryd!P11</f>
        <v>0</v>
      </c>
      <c r="Q11" s="52">
        <f>Llechryd!Q11</f>
        <v>0</v>
      </c>
      <c r="R11" s="52">
        <f>Llechryd!R11</f>
        <v>0</v>
      </c>
      <c r="S11" s="52">
        <f>Llechryd!S11</f>
        <v>0</v>
      </c>
      <c r="T11" s="52">
        <f>Llechryd!T11</f>
        <v>0</v>
      </c>
      <c r="U11" s="52">
        <f>Llechryd!U11</f>
        <v>0</v>
      </c>
      <c r="V11" s="52">
        <f>Llechryd!V11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Llechryd!C12</f>
        <v>0</v>
      </c>
      <c r="D12" s="52">
        <f>Llechryd!D12</f>
        <v>1</v>
      </c>
      <c r="E12" s="52">
        <f>Llechryd!E12</f>
        <v>1</v>
      </c>
      <c r="F12" s="52">
        <f>Llechryd!F12</f>
        <v>3</v>
      </c>
      <c r="G12" s="52">
        <f>Llechryd!G12</f>
        <v>2</v>
      </c>
      <c r="H12" s="52">
        <f>Llechryd!H12</f>
        <v>3</v>
      </c>
      <c r="I12" s="52">
        <f>Llechryd!I12</f>
        <v>2</v>
      </c>
      <c r="J12" s="52">
        <f>Llechryd!J12</f>
        <v>2</v>
      </c>
      <c r="K12" s="52">
        <f>Llechryd!K12</f>
        <v>0</v>
      </c>
      <c r="L12" s="52">
        <f>Llechryd!L12</f>
        <v>0</v>
      </c>
      <c r="M12" s="52">
        <f>Llechryd!M12</f>
        <v>0</v>
      </c>
      <c r="N12" s="52">
        <f>Llechryd!N12</f>
        <v>0</v>
      </c>
      <c r="O12" s="52">
        <f>Llechryd!O12</f>
        <v>0</v>
      </c>
      <c r="P12" s="52">
        <f>Llechryd!P12</f>
        <v>0</v>
      </c>
      <c r="Q12" s="52">
        <f>Llechryd!Q12</f>
        <v>0</v>
      </c>
      <c r="R12" s="52">
        <f>Llechryd!R12</f>
        <v>0</v>
      </c>
      <c r="S12" s="52">
        <f>Llechryd!S12</f>
        <v>0</v>
      </c>
      <c r="T12" s="52">
        <f>Llechryd!T12</f>
        <v>0</v>
      </c>
      <c r="U12" s="52">
        <f>Llechryd!U12</f>
        <v>0</v>
      </c>
      <c r="V12" s="52">
        <f>Llechryd!V12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Llechryd!C13</f>
        <v>2</v>
      </c>
      <c r="D13" s="52">
        <f>Llechryd!D13</f>
        <v>2</v>
      </c>
      <c r="E13" s="52">
        <f>Llechryd!E13</f>
        <v>2</v>
      </c>
      <c r="F13" s="52">
        <f>Llechryd!F13</f>
        <v>2</v>
      </c>
      <c r="G13" s="52">
        <f>Llechryd!G13</f>
        <v>3</v>
      </c>
      <c r="H13" s="52">
        <f>Llechryd!H13</f>
        <v>2</v>
      </c>
      <c r="I13" s="52">
        <f>Llechryd!I13</f>
        <v>2</v>
      </c>
      <c r="J13" s="52">
        <f>Llechryd!J13</f>
        <v>2</v>
      </c>
      <c r="K13" s="52">
        <f>Llechryd!K13</f>
        <v>0</v>
      </c>
      <c r="L13" s="52">
        <f>Llechryd!L13</f>
        <v>0</v>
      </c>
      <c r="M13" s="52">
        <f>Llechryd!M13</f>
        <v>0</v>
      </c>
      <c r="N13" s="52">
        <f>Llechryd!N13</f>
        <v>0</v>
      </c>
      <c r="O13" s="52">
        <f>Llechryd!O13</f>
        <v>0</v>
      </c>
      <c r="P13" s="52">
        <f>Llechryd!P13</f>
        <v>0</v>
      </c>
      <c r="Q13" s="52">
        <f>Llechryd!Q13</f>
        <v>0</v>
      </c>
      <c r="R13" s="52">
        <f>Llechryd!R13</f>
        <v>0</v>
      </c>
      <c r="S13" s="52">
        <f>Llechryd!S13</f>
        <v>0</v>
      </c>
      <c r="T13" s="52">
        <f>Llechryd!T13</f>
        <v>0</v>
      </c>
      <c r="U13" s="52">
        <f>Llechryd!U13</f>
        <v>0</v>
      </c>
      <c r="V13" s="52">
        <f>Llechryd!V13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Llechryd!C14</f>
        <v>Winter barley/triticale/rye</v>
      </c>
      <c r="D14" s="91" t="str">
        <f>Llechryd!D14</f>
        <v xml:space="preserve">Grass Silage (25% DM) </v>
      </c>
      <c r="E14" s="91" t="str">
        <f>Llechryd!E14</f>
        <v>Maize- Silage (30% DM)</v>
      </c>
      <c r="F14" s="91" t="str">
        <f>Llechryd!F14</f>
        <v>Winter barley/triticale/rye</v>
      </c>
      <c r="G14" s="91" t="str">
        <f>Llechryd!G14</f>
        <v>Maize- Silage (30% DM)</v>
      </c>
      <c r="H14" s="91" t="str">
        <f>Llechryd!H14</f>
        <v>Maize- Silage (30% DM)</v>
      </c>
      <c r="I14" s="91" t="str">
        <f>Llechryd!I14</f>
        <v xml:space="preserve">Grass Silage (25% DM) </v>
      </c>
      <c r="J14" s="91" t="str">
        <f>Llechryd!J14</f>
        <v xml:space="preserve">Grass Silage (25% DM) </v>
      </c>
      <c r="K14" s="91">
        <f>Llechryd!K14</f>
        <v>0</v>
      </c>
      <c r="L14" s="91">
        <f>Llechryd!L14</f>
        <v>0</v>
      </c>
      <c r="M14" s="91">
        <f>Llechryd!M14</f>
        <v>0</v>
      </c>
      <c r="N14" s="91">
        <f>Llechryd!N14</f>
        <v>0</v>
      </c>
      <c r="O14" s="91">
        <f>Llechryd!O14</f>
        <v>0</v>
      </c>
      <c r="P14" s="91">
        <f>Llechryd!P14</f>
        <v>0</v>
      </c>
      <c r="Q14" s="91">
        <f>Llechryd!Q14</f>
        <v>0</v>
      </c>
      <c r="R14" s="91">
        <f>Llechryd!R14</f>
        <v>0</v>
      </c>
      <c r="S14" s="91">
        <f>Llechryd!S14</f>
        <v>0</v>
      </c>
      <c r="T14" s="91">
        <f>Llechryd!T14</f>
        <v>0</v>
      </c>
      <c r="U14" s="91">
        <f>Llechryd!U14</f>
        <v>0</v>
      </c>
      <c r="V14" s="91">
        <f>Llechryd!V14</f>
        <v>0</v>
      </c>
      <c r="AD14" s="23" t="s">
        <v>138</v>
      </c>
      <c r="AE14" s="23">
        <v>6</v>
      </c>
      <c r="AI14" s="46" t="s">
        <v>119</v>
      </c>
      <c r="AJ14" s="47">
        <v>0.8</v>
      </c>
      <c r="AK14" s="48">
        <v>1.7</v>
      </c>
      <c r="AL14" s="9">
        <v>12</v>
      </c>
      <c r="AM14" s="9">
        <v>6.7</v>
      </c>
      <c r="AN14" s="9" t="s">
        <v>135</v>
      </c>
    </row>
    <row r="15" spans="1:41" ht="13" x14ac:dyDescent="0.25">
      <c r="A15" s="122" t="s">
        <v>9</v>
      </c>
      <c r="B15" s="122"/>
      <c r="C15" s="52">
        <f>Llechryd!C15</f>
        <v>7.5</v>
      </c>
      <c r="D15" s="52">
        <f>Llechryd!D15</f>
        <v>47</v>
      </c>
      <c r="E15" s="52">
        <f>Llechryd!E15</f>
        <v>45</v>
      </c>
      <c r="F15" s="52">
        <f>Llechryd!F15</f>
        <v>7.5</v>
      </c>
      <c r="G15" s="52">
        <f>Llechryd!G15</f>
        <v>45</v>
      </c>
      <c r="H15" s="52">
        <f>Llechryd!H15</f>
        <v>45</v>
      </c>
      <c r="I15" s="52">
        <f>Llechryd!I15</f>
        <v>47</v>
      </c>
      <c r="J15" s="52">
        <f>Llechryd!J15</f>
        <v>47</v>
      </c>
      <c r="K15" s="52">
        <f>Llechryd!K15</f>
        <v>0</v>
      </c>
      <c r="L15" s="52">
        <f>Llechryd!L15</f>
        <v>0</v>
      </c>
      <c r="M15" s="52">
        <f>Llechryd!M15</f>
        <v>0</v>
      </c>
      <c r="N15" s="52">
        <f>Llechryd!N15</f>
        <v>0</v>
      </c>
      <c r="O15" s="52">
        <f>Llechryd!O15</f>
        <v>0</v>
      </c>
      <c r="P15" s="52">
        <f>Llechryd!P15</f>
        <v>0</v>
      </c>
      <c r="Q15" s="52">
        <f>Llechryd!Q15</f>
        <v>0</v>
      </c>
      <c r="R15" s="52">
        <f>Llechryd!R15</f>
        <v>0</v>
      </c>
      <c r="S15" s="52">
        <f>Llechryd!S15</f>
        <v>0</v>
      </c>
      <c r="T15" s="52">
        <f>Llechryd!T15</f>
        <v>0</v>
      </c>
      <c r="U15" s="52">
        <f>Llechryd!U15</f>
        <v>0</v>
      </c>
      <c r="V15" s="52">
        <f>Llechryd!V15</f>
        <v>0</v>
      </c>
      <c r="AD15" s="23" t="s">
        <v>144</v>
      </c>
      <c r="AE15" s="23">
        <v>7</v>
      </c>
      <c r="AI15" s="46" t="s">
        <v>101</v>
      </c>
      <c r="AJ15" s="54">
        <v>1.8</v>
      </c>
      <c r="AK15" s="48">
        <v>5.4</v>
      </c>
      <c r="AL15" s="9">
        <v>13</v>
      </c>
      <c r="AM15" s="9">
        <v>6.7</v>
      </c>
      <c r="AN15" s="9" t="s">
        <v>135</v>
      </c>
    </row>
    <row r="16" spans="1:41" ht="13.5" thickBot="1" x14ac:dyDescent="0.3">
      <c r="A16" s="124" t="s">
        <v>44</v>
      </c>
      <c r="B16" s="124"/>
      <c r="C16" s="92" t="str">
        <f>Llechryd!C16</f>
        <v>Medium/Clay</v>
      </c>
      <c r="D16" s="92" t="str">
        <f>Llechryd!D16</f>
        <v>Medium/Clay</v>
      </c>
      <c r="E16" s="92" t="str">
        <f>Llechryd!E16</f>
        <v>Medium/Clay</v>
      </c>
      <c r="F16" s="92" t="str">
        <f>Llechryd!F16</f>
        <v>Medium/Clay</v>
      </c>
      <c r="G16" s="92" t="str">
        <f>Llechryd!G16</f>
        <v>Medium/Clay</v>
      </c>
      <c r="H16" s="92" t="str">
        <f>Llechryd!H16</f>
        <v>Medium/Clay</v>
      </c>
      <c r="I16" s="92" t="str">
        <f>Llechryd!I16</f>
        <v>Medium/Clay</v>
      </c>
      <c r="J16" s="92" t="str">
        <f>Llechryd!J16</f>
        <v>Medium/Clay</v>
      </c>
      <c r="K16" s="92">
        <f>Llechryd!K16</f>
        <v>0</v>
      </c>
      <c r="L16" s="92">
        <f>Llechryd!L16</f>
        <v>0</v>
      </c>
      <c r="M16" s="92">
        <f>Llechryd!M16</f>
        <v>0</v>
      </c>
      <c r="N16" s="92">
        <f>Llechryd!N16</f>
        <v>0</v>
      </c>
      <c r="O16" s="92">
        <f>Llechryd!O16</f>
        <v>0</v>
      </c>
      <c r="P16" s="92">
        <f>Llechryd!P16</f>
        <v>0</v>
      </c>
      <c r="Q16" s="92">
        <f>Llechryd!Q16</f>
        <v>0</v>
      </c>
      <c r="R16" s="92">
        <f>Llechryd!R16</f>
        <v>0</v>
      </c>
      <c r="S16" s="92">
        <f>Llechryd!S16</f>
        <v>0</v>
      </c>
      <c r="T16" s="92">
        <f>Llechryd!T16</f>
        <v>0</v>
      </c>
      <c r="U16" s="92">
        <f>Llechryd!U16</f>
        <v>0</v>
      </c>
      <c r="V16" s="92">
        <f>Llechryd!V16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63.75</v>
      </c>
      <c r="D17" s="21">
        <f t="shared" ref="D17:V17" si="0">(VLOOKUP(D$14,$AI2:$AK26,2,FALSE))*D$15</f>
        <v>79.899999999999991</v>
      </c>
      <c r="E17" s="21">
        <f t="shared" si="0"/>
        <v>62.999999999999993</v>
      </c>
      <c r="F17" s="21">
        <f t="shared" si="0"/>
        <v>63.75</v>
      </c>
      <c r="G17" s="21">
        <f t="shared" si="0"/>
        <v>62.999999999999993</v>
      </c>
      <c r="H17" s="21">
        <f t="shared" si="0"/>
        <v>62.999999999999993</v>
      </c>
      <c r="I17" s="21">
        <f t="shared" si="0"/>
        <v>79.899999999999991</v>
      </c>
      <c r="J17" s="21">
        <f t="shared" si="0"/>
        <v>79.899999999999991</v>
      </c>
      <c r="K17" s="21" t="e">
        <f t="shared" si="0"/>
        <v>#N/A</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2.2527861199999997</v>
      </c>
      <c r="D18" s="13">
        <f>$D32</f>
        <v>5.6319653000000001</v>
      </c>
      <c r="E18" s="13">
        <f>$D33</f>
        <v>2.2527861199999997</v>
      </c>
      <c r="F18" s="13">
        <f>$D34</f>
        <v>2.2527861199999997</v>
      </c>
      <c r="G18" s="13">
        <f>$D35</f>
        <v>2.2527861199999997</v>
      </c>
      <c r="H18" s="13">
        <f>$D36</f>
        <v>2.2527861199999997</v>
      </c>
      <c r="I18" s="13">
        <f>$D37</f>
        <v>5.6319653000000001</v>
      </c>
      <c r="J18" s="13">
        <f>$D38</f>
        <v>5.6319653000000001</v>
      </c>
      <c r="K18" s="13">
        <f>$D39</f>
        <v>0</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-61.497213880000004</v>
      </c>
      <c r="D19" s="13">
        <f t="shared" ref="D19:V19" si="1">D18-D17</f>
        <v>-74.268034699999987</v>
      </c>
      <c r="E19" s="13">
        <f t="shared" si="1"/>
        <v>-60.74721387999999</v>
      </c>
      <c r="F19" s="13">
        <f t="shared" si="1"/>
        <v>-61.497213880000004</v>
      </c>
      <c r="G19" s="13">
        <f t="shared" si="1"/>
        <v>-60.74721387999999</v>
      </c>
      <c r="H19" s="13">
        <f t="shared" si="1"/>
        <v>-60.74721387999999</v>
      </c>
      <c r="I19" s="13">
        <f t="shared" si="1"/>
        <v>-74.268034699999987</v>
      </c>
      <c r="J19" s="13">
        <f t="shared" si="1"/>
        <v>-74.268034699999987</v>
      </c>
      <c r="K19" s="13" t="e">
        <f t="shared" si="1"/>
        <v>#N/A</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78.75</v>
      </c>
      <c r="D21" s="21">
        <f t="shared" ref="D21:V21" si="2">(VLOOKUP(D$14,$AI2:$AK26,3,FALSE))*D$15</f>
        <v>282</v>
      </c>
      <c r="E21" s="21">
        <f t="shared" si="2"/>
        <v>198.00000000000003</v>
      </c>
      <c r="F21" s="21">
        <f t="shared" si="2"/>
        <v>78.75</v>
      </c>
      <c r="G21" s="21">
        <f t="shared" si="2"/>
        <v>198.00000000000003</v>
      </c>
      <c r="H21" s="21">
        <f t="shared" si="2"/>
        <v>198.00000000000003</v>
      </c>
      <c r="I21" s="21">
        <f t="shared" si="2"/>
        <v>282</v>
      </c>
      <c r="J21" s="21">
        <f t="shared" si="2"/>
        <v>282</v>
      </c>
      <c r="K21" s="21" t="e">
        <f t="shared" si="2"/>
        <v>#N/A</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0.32048179999999998</v>
      </c>
      <c r="D22" s="13">
        <f>$E32</f>
        <v>0.80120449999999999</v>
      </c>
      <c r="E22" s="13">
        <f>$E33</f>
        <v>0.32048179999999998</v>
      </c>
      <c r="F22" s="13">
        <f>$E34</f>
        <v>0.32048179999999998</v>
      </c>
      <c r="G22" s="13">
        <f>$E35</f>
        <v>0.32048179999999998</v>
      </c>
      <c r="H22" s="13">
        <f>$E36</f>
        <v>0.32048179999999998</v>
      </c>
      <c r="I22" s="13">
        <f>$E37</f>
        <v>0.80120449999999999</v>
      </c>
      <c r="J22" s="13">
        <f>$E38</f>
        <v>0.80120449999999999</v>
      </c>
      <c r="K22" s="13">
        <f>$E39</f>
        <v>0</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-78.429518200000004</v>
      </c>
      <c r="D23" s="13">
        <f t="shared" ref="D23:V23" si="3">D22-D21</f>
        <v>-281.19879550000002</v>
      </c>
      <c r="E23" s="13">
        <f t="shared" si="3"/>
        <v>-197.67951820000002</v>
      </c>
      <c r="F23" s="13">
        <f t="shared" si="3"/>
        <v>-78.429518200000004</v>
      </c>
      <c r="G23" s="13">
        <f t="shared" si="3"/>
        <v>-197.67951820000002</v>
      </c>
      <c r="H23" s="13">
        <f t="shared" si="3"/>
        <v>-197.67951820000002</v>
      </c>
      <c r="I23" s="13">
        <f t="shared" si="3"/>
        <v>-281.19879550000002</v>
      </c>
      <c r="J23" s="13">
        <f t="shared" si="3"/>
        <v>-281.19879550000002</v>
      </c>
      <c r="K23" s="13" t="e">
        <f t="shared" si="3"/>
        <v>#N/A</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e">
        <f t="shared" si="4"/>
        <v>#N/A</v>
      </c>
      <c r="L24" s="19" t="e">
        <f t="shared" si="4"/>
        <v>#N/A</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57</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35">
      <c r="A28" s="97"/>
      <c r="B28" s="17">
        <v>2.44</v>
      </c>
      <c r="C28" s="12">
        <v>0.72499999999999998</v>
      </c>
      <c r="D28" s="12">
        <v>4.0300000000000002E-2</v>
      </c>
      <c r="E28" s="12">
        <v>1.09E-2</v>
      </c>
      <c r="F28" s="12">
        <v>660</v>
      </c>
      <c r="G28" s="12">
        <v>9.52</v>
      </c>
      <c r="H28" s="12">
        <v>79.400000000000006</v>
      </c>
      <c r="I28" s="12">
        <v>6.2</v>
      </c>
      <c r="J28" s="12">
        <v>0.17</v>
      </c>
      <c r="K28" s="16">
        <v>1.65</v>
      </c>
      <c r="L28" s="12">
        <v>21.8</v>
      </c>
      <c r="M28" s="12">
        <v>18.2</v>
      </c>
      <c r="N28" s="12">
        <v>1720</v>
      </c>
      <c r="O28" s="12">
        <v>337000</v>
      </c>
      <c r="P28" s="12"/>
      <c r="Q28" s="12">
        <v>1750</v>
      </c>
      <c r="R28" s="12"/>
      <c r="S28" s="12">
        <v>37.4</v>
      </c>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T16</v>
      </c>
      <c r="B31" s="12">
        <v>100</v>
      </c>
      <c r="C31" s="68">
        <f>IF(C$27="%w/w SAR",((C$28*10)*$B31),IF(C$27="%w/w DM",(((C$28*10)*($B$28/100))*$B31),IF(C$27="kg/t SAR",(C$28*$B31),IF(C$27="kg/t DM",((C$28*($B$28/100))*$B31),IF(C$27="mg/kg SAR",((C$28*0.001)*$B31),IF(C$27="mg/kg DM",(((C$28*0.001)*($B$28/100))*$B31),0))))))</f>
        <v>17.689999999999998</v>
      </c>
      <c r="D31" s="68">
        <f>(IF(D$27="%w/w SAR",((D$28*10)*$B31),IF(D$27="%w/w DM",(((D$28*10)*($B$28/100))*$B31),IF(D$27="kg/t SAR",(D$28*$B31),IF(D$27="kg/t DM",((D$28*($B$28/100))*$B31),IF(D$27="mg/kg SAR",((D$28*0.001)*$B31),IF(D$27="mg/kg DM",(((D$28*0.001)*($B$28/100))*$B31),"0")))))))*2.291</f>
        <v>2.2527861199999997</v>
      </c>
      <c r="E31" s="68">
        <f>(IF(E$27="%w/w SAR",((E$28*10)*$B31),IF(E$27="%w/w DM",(((E$28*10)*($B$28/100))*$B31),IF(E$27="kg/t SAR",(E$28*$B31),IF(E$27="kg/t DM",((E$28*($B$28/100))*$B31),IF(E$27="mg/kg SAR",((E$28*0.001)*$B31),IF(E$27="mg/kg DM",(((E$28*0.001)*($B$28/100))*$B31),"0")))))))*1.205</f>
        <v>0.32048179999999998</v>
      </c>
      <c r="F31" s="68">
        <f>(IF(F$27="%w/w SAR",((F$28*10)*$B31),IF(F$27="%w/w DM",(((F$28*10)*($B$28/100))*$B31),IF(F$27="kg/t SAR",(F$28*$B31),IF(F$27="kg/t DM",((F$28*($B$28/100))*$B31),IF(F$27="mg/kg SAR",((F$28*0.001)*$B31),IF(F$27="mg/kg DM",(((F$28*0.001)*($B$28/100))*$B31),"0")))))))*1.658</f>
        <v>2.6700431999999998</v>
      </c>
      <c r="G31" s="68">
        <f t="shared" ref="G31:P46" si="5">IF(G$27="%w/w SAR",((G$28*10)*$B31),IF(G$27="%w/w DM",(((G$28*10)*($B$28/100))*$B31),IF(G$27="kg/t SAR",(G$28*$B31),IF(G$27="kg/t DM",((G$28*($B$28/100))*$B31),IF(G$27="mg/kg SAR",((G$28*0.001)*$B31),IF(G$27="mg/kg DM",(((G$28*0.001)*($B$28/100))*$B31),0))))))</f>
        <v>2.3228799999999994E-2</v>
      </c>
      <c r="H31" s="68">
        <f t="shared" si="5"/>
        <v>0.19373600000000002</v>
      </c>
      <c r="I31" s="68">
        <f t="shared" si="5"/>
        <v>1.5128000000000001E-2</v>
      </c>
      <c r="J31" s="68">
        <f t="shared" si="5"/>
        <v>4.148E-4</v>
      </c>
      <c r="K31" s="68">
        <f t="shared" si="5"/>
        <v>4.0260000000000001E-3</v>
      </c>
      <c r="L31" s="68">
        <f t="shared" si="5"/>
        <v>5.3191999999999996E-2</v>
      </c>
      <c r="M31" s="68">
        <f t="shared" si="5"/>
        <v>4.4407999999999996E-2</v>
      </c>
      <c r="N31" s="68">
        <f t="shared" si="5"/>
        <v>4.1967999999999996</v>
      </c>
      <c r="O31" s="68">
        <f t="shared" si="5"/>
        <v>822.28</v>
      </c>
      <c r="P31" s="68">
        <f t="shared" si="5"/>
        <v>0</v>
      </c>
      <c r="Q31" s="68">
        <f>(IF(Q$27="%w/w SAR",((Q$28*10)*$B31),IF(Q$27="%w/w DM",(((Q$28*10)*($B$28/100))*$B31),IF(Q$27="kg/t SAR",(Q$28*$B31),IF(Q$27="kg/t DM",((Q$28*($B$28/100))*$B31),IF(Q$27="mg/kg SAR",((Q$28*0.001)*$B31),IF(Q$27="mg/kg DM",(((Q$28*0.001)*($B$28/100))*$B31),0)))))))*2.5</f>
        <v>10.674999999999999</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9.1256000000000004E-2</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T17</v>
      </c>
      <c r="B32" s="12">
        <v>250</v>
      </c>
      <c r="C32" s="68">
        <f t="shared" ref="C32:C50" si="6">IF(C$27="%w/w SAR",((C$28*10)*$B32),IF(C$27="%w/w DM",(((C$28*10)*($B$28/100))*$B32),IF(C$27="kg/t SAR",(C$28*$B32),IF(C$27="kg/t DM",((C$28*($B$28/100))*$B32),IF(C$27="mg/kg SAR",((C$28*0.001)*$B32),IF(C$27="mg/kg DM",(((C$28*0.001)*($B$28/100))*$B32),0))))))</f>
        <v>44.224999999999994</v>
      </c>
      <c r="D32" s="68">
        <f t="shared" ref="D32:D50" si="7">(IF(D$27="%w/w SAR",((D$28*10)*$B32),IF(D$27="%w/w DM",(((D$28*10)*($B$28/100))*$B32),IF(D$27="kg/t SAR",(D$28*$B32),IF(D$27="kg/t DM",((D$28*($B$28/100))*$B32),IF(D$27="mg/kg SAR",((D$28*0.001)*$B32),IF(D$27="mg/kg DM",(((D$28*0.001)*($B$28/100))*$B32),"0")))))))*2.291</f>
        <v>5.6319653000000001</v>
      </c>
      <c r="E32" s="68">
        <f t="shared" ref="E32:E50" si="8">(IF(E$27="%w/w SAR",((E$28*10)*$B32),IF(E$27="%w/w DM",(((E$28*10)*($B$28/100))*$B32),IF(E$27="kg/t SAR",(E$28*$B32),IF(E$27="kg/t DM",((E$28*($B$28/100))*$B32),IF(E$27="mg/kg SAR",((E$28*0.001)*$B32),IF(E$27="mg/kg DM",(((E$28*0.001)*($B$28/100))*$B32),"0")))))))*1.205</f>
        <v>0.80120449999999999</v>
      </c>
      <c r="F32" s="68">
        <f t="shared" ref="F32:F50" si="9">(IF(F$27="%w/w SAR",((F$28*10)*$B32),IF(F$27="%w/w DM",(((F$28*10)*($B$28/100))*$B32),IF(F$27="kg/t SAR",(F$28*$B32),IF(F$27="kg/t DM",((F$28*($B$28/100))*$B32),IF(F$27="mg/kg SAR",((F$28*0.001)*$B32),IF(F$27="mg/kg DM",(((F$28*0.001)*($B$28/100))*$B32),"0")))))))*1.658</f>
        <v>6.6751079999999989</v>
      </c>
      <c r="G32" s="68">
        <f t="shared" si="5"/>
        <v>5.8071999999999992E-2</v>
      </c>
      <c r="H32" s="68">
        <f t="shared" si="5"/>
        <v>0.48434000000000005</v>
      </c>
      <c r="I32" s="68">
        <f t="shared" si="5"/>
        <v>3.7819999999999999E-2</v>
      </c>
      <c r="J32" s="68">
        <f t="shared" si="5"/>
        <v>1.0369999999999999E-3</v>
      </c>
      <c r="K32" s="68">
        <f t="shared" si="5"/>
        <v>1.0064999999999999E-2</v>
      </c>
      <c r="L32" s="68">
        <f t="shared" si="5"/>
        <v>0.13297999999999999</v>
      </c>
      <c r="M32" s="68">
        <f t="shared" si="5"/>
        <v>0.11101999999999999</v>
      </c>
      <c r="N32" s="68">
        <f t="shared" si="5"/>
        <v>10.491999999999999</v>
      </c>
      <c r="O32" s="68">
        <f t="shared" si="5"/>
        <v>2055.6999999999998</v>
      </c>
      <c r="P32" s="68">
        <f t="shared" si="5"/>
        <v>0</v>
      </c>
      <c r="Q32" s="68">
        <f t="shared" ref="Q32:Q50" si="10">(IF(Q$27="%w/w SAR",((Q$28*10)*$B32),IF(Q$27="%w/w DM",(((Q$28*10)*($B$28/100))*$B32),IF(Q$27="kg/t SAR",(Q$28*$B32),IF(Q$27="kg/t DM",((Q$28*($B$28/100))*$B32),IF(Q$27="mg/kg SAR",((Q$28*0.001)*$B32),IF(Q$27="mg/kg DM",(((Q$28*0.001)*($B$28/100))*$B32),0)))))))*2.5</f>
        <v>26.687499999999996</v>
      </c>
      <c r="R32" s="68">
        <f t="shared" ref="R32:U50" si="11">IF(R$27="%w/w SAR",((R$28*10)*$B32),IF(R$27="%w/w DM",(((R$28*10)*($B$28/100))*$B32),IF(R$27="kg/t SAR",(R$28*$B32),IF(R$27="kg/t DM",((R$28*($B$28/100))*$B32),IF(R$27="mg/kg SAR",((R$28*0.001)*$B32),IF(R$27="mg/kg DM",(((R$28*0.001)*($B$28/100))*$B32),0))))))</f>
        <v>0</v>
      </c>
      <c r="S32" s="68">
        <f t="shared" si="11"/>
        <v>0.22813999999999998</v>
      </c>
      <c r="T32" s="68">
        <f t="shared" si="11"/>
        <v>0</v>
      </c>
      <c r="U32" s="68">
        <f t="shared" si="11"/>
        <v>0</v>
      </c>
    </row>
    <row r="33" spans="1:21" s="51" customFormat="1" ht="13" x14ac:dyDescent="0.35">
      <c r="A33" s="10" t="str">
        <f>E8</f>
        <v>T18</v>
      </c>
      <c r="B33" s="12">
        <v>100</v>
      </c>
      <c r="C33" s="68">
        <f t="shared" si="6"/>
        <v>17.689999999999998</v>
      </c>
      <c r="D33" s="68">
        <f t="shared" si="7"/>
        <v>2.2527861199999997</v>
      </c>
      <c r="E33" s="68">
        <f t="shared" si="8"/>
        <v>0.32048179999999998</v>
      </c>
      <c r="F33" s="68">
        <f t="shared" si="9"/>
        <v>2.6700431999999998</v>
      </c>
      <c r="G33" s="68">
        <f t="shared" si="5"/>
        <v>2.3228799999999994E-2</v>
      </c>
      <c r="H33" s="68">
        <f t="shared" si="5"/>
        <v>0.19373600000000002</v>
      </c>
      <c r="I33" s="68">
        <f t="shared" si="5"/>
        <v>1.5128000000000001E-2</v>
      </c>
      <c r="J33" s="68">
        <f t="shared" si="5"/>
        <v>4.148E-4</v>
      </c>
      <c r="K33" s="68">
        <f t="shared" si="5"/>
        <v>4.0260000000000001E-3</v>
      </c>
      <c r="L33" s="68">
        <f t="shared" si="5"/>
        <v>5.3191999999999996E-2</v>
      </c>
      <c r="M33" s="68">
        <f t="shared" si="5"/>
        <v>4.4407999999999996E-2</v>
      </c>
      <c r="N33" s="68">
        <f t="shared" si="5"/>
        <v>4.1967999999999996</v>
      </c>
      <c r="O33" s="68">
        <f t="shared" si="5"/>
        <v>822.28</v>
      </c>
      <c r="P33" s="68">
        <f t="shared" si="5"/>
        <v>0</v>
      </c>
      <c r="Q33" s="68">
        <f t="shared" si="10"/>
        <v>10.674999999999999</v>
      </c>
      <c r="R33" s="68">
        <f t="shared" si="11"/>
        <v>0</v>
      </c>
      <c r="S33" s="68">
        <f t="shared" si="11"/>
        <v>9.1256000000000004E-2</v>
      </c>
      <c r="T33" s="68">
        <f t="shared" si="11"/>
        <v>0</v>
      </c>
      <c r="U33" s="68">
        <f t="shared" si="11"/>
        <v>0</v>
      </c>
    </row>
    <row r="34" spans="1:21" s="51" customFormat="1" ht="13" x14ac:dyDescent="0.35">
      <c r="A34" s="10" t="str">
        <f>F8</f>
        <v>R4</v>
      </c>
      <c r="B34" s="12">
        <v>100</v>
      </c>
      <c r="C34" s="68">
        <f t="shared" si="6"/>
        <v>17.689999999999998</v>
      </c>
      <c r="D34" s="68">
        <f t="shared" si="7"/>
        <v>2.2527861199999997</v>
      </c>
      <c r="E34" s="68">
        <f t="shared" si="8"/>
        <v>0.32048179999999998</v>
      </c>
      <c r="F34" s="68">
        <f t="shared" si="9"/>
        <v>2.6700431999999998</v>
      </c>
      <c r="G34" s="68">
        <f t="shared" si="5"/>
        <v>2.3228799999999994E-2</v>
      </c>
      <c r="H34" s="68">
        <f t="shared" si="5"/>
        <v>0.19373600000000002</v>
      </c>
      <c r="I34" s="68">
        <f t="shared" si="5"/>
        <v>1.5128000000000001E-2</v>
      </c>
      <c r="J34" s="68">
        <f t="shared" si="5"/>
        <v>4.148E-4</v>
      </c>
      <c r="K34" s="68">
        <f t="shared" si="5"/>
        <v>4.0260000000000001E-3</v>
      </c>
      <c r="L34" s="68">
        <f t="shared" si="5"/>
        <v>5.3191999999999996E-2</v>
      </c>
      <c r="M34" s="68">
        <f t="shared" si="5"/>
        <v>4.4407999999999996E-2</v>
      </c>
      <c r="N34" s="68">
        <f t="shared" si="5"/>
        <v>4.1967999999999996</v>
      </c>
      <c r="O34" s="68">
        <f t="shared" si="5"/>
        <v>822.28</v>
      </c>
      <c r="P34" s="68">
        <f t="shared" si="5"/>
        <v>0</v>
      </c>
      <c r="Q34" s="68">
        <f t="shared" si="10"/>
        <v>10.674999999999999</v>
      </c>
      <c r="R34" s="68">
        <f t="shared" si="11"/>
        <v>0</v>
      </c>
      <c r="S34" s="68">
        <f t="shared" si="11"/>
        <v>9.1256000000000004E-2</v>
      </c>
      <c r="T34" s="68">
        <f t="shared" si="11"/>
        <v>0</v>
      </c>
      <c r="U34" s="68">
        <f t="shared" si="11"/>
        <v>0</v>
      </c>
    </row>
    <row r="35" spans="1:21" s="51" customFormat="1" ht="13" x14ac:dyDescent="0.35">
      <c r="A35" s="10" t="str">
        <f>G8</f>
        <v>R5</v>
      </c>
      <c r="B35" s="12">
        <v>100</v>
      </c>
      <c r="C35" s="68">
        <f t="shared" si="6"/>
        <v>17.689999999999998</v>
      </c>
      <c r="D35" s="68">
        <f t="shared" si="7"/>
        <v>2.2527861199999997</v>
      </c>
      <c r="E35" s="68">
        <f t="shared" si="8"/>
        <v>0.32048179999999998</v>
      </c>
      <c r="F35" s="68">
        <f t="shared" si="9"/>
        <v>2.6700431999999998</v>
      </c>
      <c r="G35" s="68">
        <f t="shared" si="5"/>
        <v>2.3228799999999994E-2</v>
      </c>
      <c r="H35" s="68">
        <f t="shared" si="5"/>
        <v>0.19373600000000002</v>
      </c>
      <c r="I35" s="68">
        <f t="shared" si="5"/>
        <v>1.5128000000000001E-2</v>
      </c>
      <c r="J35" s="68">
        <f t="shared" si="5"/>
        <v>4.148E-4</v>
      </c>
      <c r="K35" s="68">
        <f t="shared" si="5"/>
        <v>4.0260000000000001E-3</v>
      </c>
      <c r="L35" s="68">
        <f t="shared" si="5"/>
        <v>5.3191999999999996E-2</v>
      </c>
      <c r="M35" s="68">
        <f t="shared" si="5"/>
        <v>4.4407999999999996E-2</v>
      </c>
      <c r="N35" s="68">
        <f t="shared" si="5"/>
        <v>4.1967999999999996</v>
      </c>
      <c r="O35" s="68">
        <f t="shared" si="5"/>
        <v>822.28</v>
      </c>
      <c r="P35" s="68">
        <f t="shared" si="5"/>
        <v>0</v>
      </c>
      <c r="Q35" s="68">
        <f t="shared" si="10"/>
        <v>10.674999999999999</v>
      </c>
      <c r="R35" s="68">
        <f t="shared" si="11"/>
        <v>0</v>
      </c>
      <c r="S35" s="68">
        <f t="shared" si="11"/>
        <v>9.1256000000000004E-2</v>
      </c>
      <c r="T35" s="68">
        <f t="shared" si="11"/>
        <v>0</v>
      </c>
      <c r="U35" s="68">
        <f t="shared" si="11"/>
        <v>0</v>
      </c>
    </row>
    <row r="36" spans="1:21" s="51" customFormat="1" ht="13" x14ac:dyDescent="0.35">
      <c r="A36" s="10" t="str">
        <f>H8</f>
        <v>R6</v>
      </c>
      <c r="B36" s="12">
        <v>100</v>
      </c>
      <c r="C36" s="68">
        <f t="shared" si="6"/>
        <v>17.689999999999998</v>
      </c>
      <c r="D36" s="68">
        <f t="shared" si="7"/>
        <v>2.2527861199999997</v>
      </c>
      <c r="E36" s="68">
        <f t="shared" si="8"/>
        <v>0.32048179999999998</v>
      </c>
      <c r="F36" s="68">
        <f t="shared" si="9"/>
        <v>2.6700431999999998</v>
      </c>
      <c r="G36" s="68">
        <f t="shared" si="5"/>
        <v>2.3228799999999994E-2</v>
      </c>
      <c r="H36" s="68">
        <f t="shared" si="5"/>
        <v>0.19373600000000002</v>
      </c>
      <c r="I36" s="68">
        <f t="shared" si="5"/>
        <v>1.5128000000000001E-2</v>
      </c>
      <c r="J36" s="68">
        <f t="shared" si="5"/>
        <v>4.148E-4</v>
      </c>
      <c r="K36" s="68">
        <f t="shared" si="5"/>
        <v>4.0260000000000001E-3</v>
      </c>
      <c r="L36" s="68">
        <f t="shared" si="5"/>
        <v>5.3191999999999996E-2</v>
      </c>
      <c r="M36" s="68">
        <f t="shared" si="5"/>
        <v>4.4407999999999996E-2</v>
      </c>
      <c r="N36" s="68">
        <f t="shared" si="5"/>
        <v>4.1967999999999996</v>
      </c>
      <c r="O36" s="68">
        <f t="shared" si="5"/>
        <v>822.28</v>
      </c>
      <c r="P36" s="68">
        <f t="shared" si="5"/>
        <v>0</v>
      </c>
      <c r="Q36" s="68">
        <f t="shared" si="10"/>
        <v>10.674999999999999</v>
      </c>
      <c r="R36" s="68">
        <f t="shared" si="11"/>
        <v>0</v>
      </c>
      <c r="S36" s="68">
        <f t="shared" si="11"/>
        <v>9.1256000000000004E-2</v>
      </c>
      <c r="T36" s="68">
        <f t="shared" si="11"/>
        <v>0</v>
      </c>
      <c r="U36" s="68">
        <f t="shared" si="11"/>
        <v>0</v>
      </c>
    </row>
    <row r="37" spans="1:21" s="51" customFormat="1" ht="13" x14ac:dyDescent="0.35">
      <c r="A37" s="10" t="str">
        <f>I8</f>
        <v>B8</v>
      </c>
      <c r="B37" s="12">
        <v>250</v>
      </c>
      <c r="C37" s="68">
        <f t="shared" si="6"/>
        <v>44.224999999999994</v>
      </c>
      <c r="D37" s="68">
        <f t="shared" si="7"/>
        <v>5.6319653000000001</v>
      </c>
      <c r="E37" s="68">
        <f t="shared" si="8"/>
        <v>0.80120449999999999</v>
      </c>
      <c r="F37" s="68">
        <f t="shared" si="9"/>
        <v>6.6751079999999989</v>
      </c>
      <c r="G37" s="68">
        <f t="shared" si="5"/>
        <v>5.8071999999999992E-2</v>
      </c>
      <c r="H37" s="68">
        <f t="shared" si="5"/>
        <v>0.48434000000000005</v>
      </c>
      <c r="I37" s="68">
        <f t="shared" si="5"/>
        <v>3.7819999999999999E-2</v>
      </c>
      <c r="J37" s="68">
        <f t="shared" si="5"/>
        <v>1.0369999999999999E-3</v>
      </c>
      <c r="K37" s="68">
        <f t="shared" si="5"/>
        <v>1.0064999999999999E-2</v>
      </c>
      <c r="L37" s="68">
        <f t="shared" si="5"/>
        <v>0.13297999999999999</v>
      </c>
      <c r="M37" s="68">
        <f t="shared" si="5"/>
        <v>0.11101999999999999</v>
      </c>
      <c r="N37" s="68">
        <f t="shared" si="5"/>
        <v>10.491999999999999</v>
      </c>
      <c r="O37" s="68">
        <f t="shared" si="5"/>
        <v>2055.6999999999998</v>
      </c>
      <c r="P37" s="68">
        <f t="shared" si="5"/>
        <v>0</v>
      </c>
      <c r="Q37" s="68">
        <f t="shared" si="10"/>
        <v>26.687499999999996</v>
      </c>
      <c r="R37" s="68">
        <f t="shared" si="11"/>
        <v>0</v>
      </c>
      <c r="S37" s="68">
        <f t="shared" si="11"/>
        <v>0.22813999999999998</v>
      </c>
      <c r="T37" s="68">
        <f t="shared" si="11"/>
        <v>0</v>
      </c>
      <c r="U37" s="68">
        <f t="shared" si="11"/>
        <v>0</v>
      </c>
    </row>
    <row r="38" spans="1:21" s="51" customFormat="1" ht="13" x14ac:dyDescent="0.35">
      <c r="A38" s="10" t="str">
        <f>J8</f>
        <v>B9</v>
      </c>
      <c r="B38" s="12">
        <v>250</v>
      </c>
      <c r="C38" s="68">
        <f t="shared" si="6"/>
        <v>44.224999999999994</v>
      </c>
      <c r="D38" s="68">
        <f t="shared" si="7"/>
        <v>5.6319653000000001</v>
      </c>
      <c r="E38" s="68">
        <f t="shared" si="8"/>
        <v>0.80120449999999999</v>
      </c>
      <c r="F38" s="68">
        <f t="shared" si="9"/>
        <v>6.6751079999999989</v>
      </c>
      <c r="G38" s="68">
        <f t="shared" si="5"/>
        <v>5.8071999999999992E-2</v>
      </c>
      <c r="H38" s="68">
        <f t="shared" si="5"/>
        <v>0.48434000000000005</v>
      </c>
      <c r="I38" s="68">
        <f t="shared" si="5"/>
        <v>3.7819999999999999E-2</v>
      </c>
      <c r="J38" s="68">
        <f t="shared" si="5"/>
        <v>1.0369999999999999E-3</v>
      </c>
      <c r="K38" s="68">
        <f t="shared" si="5"/>
        <v>1.0064999999999999E-2</v>
      </c>
      <c r="L38" s="68">
        <f t="shared" si="5"/>
        <v>0.13297999999999999</v>
      </c>
      <c r="M38" s="68">
        <f t="shared" si="5"/>
        <v>0.11101999999999999</v>
      </c>
      <c r="N38" s="68">
        <f t="shared" si="5"/>
        <v>10.491999999999999</v>
      </c>
      <c r="O38" s="68">
        <f t="shared" si="5"/>
        <v>2055.6999999999998</v>
      </c>
      <c r="P38" s="68">
        <f t="shared" si="5"/>
        <v>0</v>
      </c>
      <c r="Q38" s="68">
        <f t="shared" si="10"/>
        <v>26.687499999999996</v>
      </c>
      <c r="R38" s="68">
        <f t="shared" si="11"/>
        <v>0</v>
      </c>
      <c r="S38" s="68">
        <f t="shared" si="11"/>
        <v>0.22813999999999998</v>
      </c>
      <c r="T38" s="68">
        <f t="shared" si="11"/>
        <v>0</v>
      </c>
      <c r="U38" s="68">
        <f t="shared" si="11"/>
        <v>0</v>
      </c>
    </row>
    <row r="39" spans="1:21" s="51" customFormat="1" ht="13" x14ac:dyDescent="0.35">
      <c r="A39" s="10">
        <f>K8</f>
        <v>0</v>
      </c>
      <c r="B39" s="12"/>
      <c r="C39" s="68">
        <f t="shared" si="6"/>
        <v>0</v>
      </c>
      <c r="D39" s="68">
        <f t="shared" si="7"/>
        <v>0</v>
      </c>
      <c r="E39" s="68">
        <f t="shared" si="8"/>
        <v>0</v>
      </c>
      <c r="F39" s="68">
        <f t="shared" si="9"/>
        <v>0</v>
      </c>
      <c r="G39" s="68">
        <f t="shared" si="5"/>
        <v>0</v>
      </c>
      <c r="H39" s="68">
        <f t="shared" si="5"/>
        <v>0</v>
      </c>
      <c r="I39" s="68">
        <f t="shared" si="5"/>
        <v>0</v>
      </c>
      <c r="J39" s="68">
        <f t="shared" si="5"/>
        <v>0</v>
      </c>
      <c r="K39" s="68">
        <f t="shared" si="5"/>
        <v>0</v>
      </c>
      <c r="L39" s="68">
        <f t="shared" si="5"/>
        <v>0</v>
      </c>
      <c r="M39" s="68">
        <f t="shared" si="5"/>
        <v>0</v>
      </c>
      <c r="N39" s="68">
        <f t="shared" si="5"/>
        <v>0</v>
      </c>
      <c r="O39" s="68">
        <f t="shared" si="5"/>
        <v>0</v>
      </c>
      <c r="P39" s="68">
        <f t="shared" si="5"/>
        <v>0</v>
      </c>
      <c r="Q39" s="68">
        <f t="shared" si="10"/>
        <v>0</v>
      </c>
      <c r="R39" s="68">
        <f t="shared" si="11"/>
        <v>0</v>
      </c>
      <c r="S39" s="68">
        <f t="shared" si="11"/>
        <v>0</v>
      </c>
      <c r="T39" s="68">
        <f t="shared" si="11"/>
        <v>0</v>
      </c>
      <c r="U39" s="68">
        <f t="shared" si="11"/>
        <v>0</v>
      </c>
    </row>
    <row r="40" spans="1:21" s="51" customFormat="1" ht="13" x14ac:dyDescent="0.35">
      <c r="A40" s="10">
        <f>L8</f>
        <v>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ht="13" x14ac:dyDescent="0.3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T16</v>
      </c>
      <c r="C57" s="8" t="str">
        <f t="shared" ref="C57:U57" si="13">D8</f>
        <v>T17</v>
      </c>
      <c r="D57" s="8" t="str">
        <f t="shared" si="13"/>
        <v>T18</v>
      </c>
      <c r="E57" s="8" t="str">
        <f t="shared" si="13"/>
        <v>R4</v>
      </c>
      <c r="F57" s="8" t="str">
        <f t="shared" si="13"/>
        <v>R5</v>
      </c>
      <c r="G57" s="8" t="str">
        <f t="shared" si="13"/>
        <v>R6</v>
      </c>
      <c r="H57" s="8" t="str">
        <f t="shared" si="13"/>
        <v>B8</v>
      </c>
      <c r="I57" s="8" t="str">
        <f t="shared" si="13"/>
        <v>B9</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"&amp;(VLOOKUP(C14,Table245810[],6,FALSE))</f>
        <v>Medium/Clay I Arable</v>
      </c>
      <c r="C58" s="10" t="str">
        <f>D16&amp;" I "&amp;(VLOOKUP(D14,Table245810[],6,FALSE))</f>
        <v>Medium/Clay I Grass</v>
      </c>
      <c r="D58" s="10" t="str">
        <f>E16&amp;" I "&amp;(VLOOKUP(E14,Table245810[],6,FALSE))</f>
        <v>Medium/Clay I Arable</v>
      </c>
      <c r="E58" s="10" t="str">
        <f>F16&amp;" I "&amp;(VLOOKUP(F14,Table245810[],6,FALSE))</f>
        <v>Medium/Clay I Arable</v>
      </c>
      <c r="F58" s="10" t="str">
        <f>G16&amp;" I "&amp;(VLOOKUP(G14,Table245810[],6,FALSE))</f>
        <v>Medium/Clay I Arable</v>
      </c>
      <c r="G58" s="10" t="str">
        <f>H16&amp;" I "&amp;(VLOOKUP(H14,Table245810[],6,FALSE))</f>
        <v>Medium/Clay I Arable</v>
      </c>
      <c r="H58" s="10" t="str">
        <f>I16&amp;" I "&amp;(VLOOKUP(I14,Table245810[],6,FALSE))</f>
        <v>Medium/Clay I Grass</v>
      </c>
      <c r="I58" s="10" t="str">
        <f>J16&amp;" I "&amp;(VLOOKUP(J14,Table245810[],6,FALSE))</f>
        <v>Medium/Clay I Grass</v>
      </c>
      <c r="J58" s="10" t="e">
        <f>K16&amp;" I "&amp;(VLOOKUP(K14,Table245810[],6,FALSE))</f>
        <v>#N/A</v>
      </c>
      <c r="K58" s="10" t="e">
        <f>L16&amp;" I "&amp;(VLOOKUP(L14,Table245810[],6,FALSE))</f>
        <v>#N/A</v>
      </c>
      <c r="L58" s="10" t="e">
        <f>M16&amp;" I "&amp;(VLOOKUP(M14,Table245810[],6,FALSE))</f>
        <v>#N/A</v>
      </c>
      <c r="M58" s="10" t="e">
        <f>N16&amp;" I "&amp;(VLOOKUP(N14,Table245810[],6,FALSE))</f>
        <v>#N/A</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100" t="s">
        <v>132</v>
      </c>
      <c r="B59" s="67">
        <f>VLOOKUP(C$14,Table245810[],5,FALSE)</f>
        <v>6.7</v>
      </c>
      <c r="C59" s="67">
        <f>VLOOKUP(D$14,Table245810[],5,FALSE)</f>
        <v>6.2</v>
      </c>
      <c r="D59" s="67">
        <f>VLOOKUP(E$14,Table245810[],5,FALSE)</f>
        <v>6.7</v>
      </c>
      <c r="E59" s="67">
        <f>VLOOKUP(F$14,Table245810[],5,FALSE)</f>
        <v>6.7</v>
      </c>
      <c r="F59" s="67">
        <f>VLOOKUP(G$14,Table245810[],5,FALSE)</f>
        <v>6.7</v>
      </c>
      <c r="G59" s="67">
        <f>VLOOKUP(H$14,Table245810[],5,FALSE)</f>
        <v>6.7</v>
      </c>
      <c r="H59" s="67">
        <f>VLOOKUP(I$14,Table245810[],5,FALSE)</f>
        <v>6.2</v>
      </c>
      <c r="I59" s="67">
        <f>VLOOKUP(J$14,Table245810[],5,FALSE)</f>
        <v>6.2</v>
      </c>
      <c r="J59" s="67" t="e">
        <f>VLOOKUP(K$14,Table245810[],5,FALSE)</f>
        <v>#N/A</v>
      </c>
      <c r="K59" s="67" t="e">
        <f>VLOOKUP(L$14,Table245810[],5,FALSE)</f>
        <v>#N/A</v>
      </c>
      <c r="L59" s="67" t="e">
        <f>VLOOKUP(M$14,Table245810[],5,FALSE)</f>
        <v>#N/A</v>
      </c>
      <c r="M59" s="67" t="e">
        <f>VLOOKUP(N$14,Table245810[],5,FALSE)</f>
        <v>#N/A</v>
      </c>
      <c r="N59" s="67" t="e">
        <f>VLOOKUP(O$14,Table245810[],5,FALSE)</f>
        <v>#N/A</v>
      </c>
      <c r="O59" s="67" t="e">
        <f>VLOOKUP(P$14,Table245810[],5,FALSE)</f>
        <v>#N/A</v>
      </c>
      <c r="P59" s="67" t="e">
        <f>VLOOKUP(Q$14,Table245810[],5,FALSE)</f>
        <v>#N/A</v>
      </c>
      <c r="Q59" s="67" t="e">
        <f>VLOOKUP(R$14,Table245810[],5,FALSE)</f>
        <v>#N/A</v>
      </c>
      <c r="R59" s="67" t="e">
        <f>VLOOKUP(S$14,Table245810[],5,FALSE)</f>
        <v>#N/A</v>
      </c>
      <c r="S59" s="67" t="e">
        <f>VLOOKUP(T$14,Table245810[],5,FALSE)</f>
        <v>#N/A</v>
      </c>
      <c r="T59" s="67" t="e">
        <f>VLOOKUP(U$14,Table245810[],5,FALSE)</f>
        <v>#N/A</v>
      </c>
      <c r="U59" s="67" t="e">
        <f>VLOOKUP(V$14,Table245810[],5,FALSE)</f>
        <v>#N/A</v>
      </c>
    </row>
    <row r="60" spans="1:21" ht="13" x14ac:dyDescent="0.3">
      <c r="A60" s="100" t="s">
        <v>4</v>
      </c>
      <c r="B60" s="67">
        <f>C10</f>
        <v>5.7</v>
      </c>
      <c r="C60" s="67">
        <f t="shared" ref="C60:U60" si="14">D10</f>
        <v>5.7</v>
      </c>
      <c r="D60" s="67">
        <f t="shared" si="14"/>
        <v>5.7</v>
      </c>
      <c r="E60" s="67">
        <f t="shared" si="14"/>
        <v>5.7</v>
      </c>
      <c r="F60" s="67">
        <f t="shared" si="14"/>
        <v>5.9</v>
      </c>
      <c r="G60" s="67">
        <f t="shared" si="14"/>
        <v>5.8</v>
      </c>
      <c r="H60" s="67">
        <f t="shared" si="14"/>
        <v>6.3</v>
      </c>
      <c r="I60" s="67">
        <f t="shared" si="14"/>
        <v>5.8</v>
      </c>
      <c r="J60" s="67">
        <f t="shared" si="14"/>
        <v>0</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8</v>
      </c>
      <c r="C61" s="67">
        <f t="shared" si="15"/>
        <v>6</v>
      </c>
      <c r="D61" s="67">
        <f t="shared" si="15"/>
        <v>8</v>
      </c>
      <c r="E61" s="67">
        <f t="shared" si="15"/>
        <v>8</v>
      </c>
      <c r="F61" s="67">
        <f t="shared" si="15"/>
        <v>8</v>
      </c>
      <c r="G61" s="67">
        <f t="shared" si="15"/>
        <v>8</v>
      </c>
      <c r="H61" s="67">
        <f t="shared" si="15"/>
        <v>6</v>
      </c>
      <c r="I61" s="67">
        <f t="shared" si="15"/>
        <v>6</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100</v>
      </c>
      <c r="C62" s="68">
        <f>B32</f>
        <v>250</v>
      </c>
      <c r="D62" s="68">
        <f>B33</f>
        <v>100</v>
      </c>
      <c r="E62" s="68">
        <f>B34</f>
        <v>100</v>
      </c>
      <c r="F62" s="68">
        <f>B35</f>
        <v>100</v>
      </c>
      <c r="G62" s="68">
        <f>B36</f>
        <v>100</v>
      </c>
      <c r="H62" s="68">
        <f>B37</f>
        <v>250</v>
      </c>
      <c r="I62" s="68">
        <f>B38</f>
        <v>250</v>
      </c>
      <c r="J62" s="68">
        <f>B39</f>
        <v>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8</v>
      </c>
      <c r="C64" s="68">
        <f t="shared" ref="C64:U64" si="17">(C59-C60)*C61</f>
        <v>3</v>
      </c>
      <c r="D64" s="68">
        <f t="shared" si="17"/>
        <v>8</v>
      </c>
      <c r="E64" s="68">
        <f t="shared" si="17"/>
        <v>8</v>
      </c>
      <c r="F64" s="68">
        <f t="shared" si="17"/>
        <v>6.3999999999999986</v>
      </c>
      <c r="G64" s="68">
        <f t="shared" si="17"/>
        <v>7.2000000000000028</v>
      </c>
      <c r="H64" s="68">
        <f t="shared" si="17"/>
        <v>-0.59999999999999787</v>
      </c>
      <c r="I64" s="68">
        <f t="shared" si="17"/>
        <v>2.4000000000000021</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-8</v>
      </c>
      <c r="C65" s="68">
        <f t="shared" ref="C65:U65" si="18">C63-C64</f>
        <v>-3</v>
      </c>
      <c r="D65" s="68">
        <f t="shared" si="18"/>
        <v>-8</v>
      </c>
      <c r="E65" s="68">
        <f t="shared" si="18"/>
        <v>-8</v>
      </c>
      <c r="F65" s="68">
        <f t="shared" si="18"/>
        <v>-6.3999999999999986</v>
      </c>
      <c r="G65" s="68">
        <f t="shared" si="18"/>
        <v>-7.2000000000000028</v>
      </c>
      <c r="H65" s="68">
        <f t="shared" si="18"/>
        <v>0.59999999999999787</v>
      </c>
      <c r="I65" s="68">
        <f t="shared" si="18"/>
        <v>-2.4000000000000021</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9" x14ac:dyDescent="0.3">
      <c r="A66" s="101" t="s">
        <v>148</v>
      </c>
      <c r="B66" s="69" t="str">
        <f>IF(B64&lt;=B63,"OVER","UNDER")</f>
        <v>UNDER</v>
      </c>
      <c r="C66" s="69" t="str">
        <f t="shared" ref="C66:U66" si="19">IF(C64&lt;=C63,"OVER","UNDER")</f>
        <v>UNDER</v>
      </c>
      <c r="D66" s="69" t="str">
        <f t="shared" si="19"/>
        <v>UNDER</v>
      </c>
      <c r="E66" s="69" t="str">
        <f t="shared" si="19"/>
        <v>UNDER</v>
      </c>
      <c r="F66" s="69" t="str">
        <f t="shared" si="19"/>
        <v>UNDER</v>
      </c>
      <c r="G66" s="69" t="str">
        <f t="shared" si="19"/>
        <v>UNDER</v>
      </c>
      <c r="H66" s="69" t="str">
        <f t="shared" si="19"/>
        <v>OVER</v>
      </c>
      <c r="I66" s="69" t="str">
        <f t="shared" si="19"/>
        <v>UNDER</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5" priority="36" operator="greaterThan">
      <formula>$B$51</formula>
    </cfRule>
  </conditionalFormatting>
  <conditionalFormatting sqref="B66:U66">
    <cfRule type="cellIs" dxfId="54" priority="11" operator="equal">
      <formula>"UNDER"</formula>
    </cfRule>
    <cfRule type="cellIs" dxfId="53" priority="12" operator="equal">
      <formula>"OVER"</formula>
    </cfRule>
  </conditionalFormatting>
  <conditionalFormatting sqref="C31:C50">
    <cfRule type="cellIs" dxfId="52" priority="35" operator="greaterThan">
      <formula>$C$51</formula>
    </cfRule>
  </conditionalFormatting>
  <conditionalFormatting sqref="C17:V19">
    <cfRule type="cellIs" dxfId="51" priority="32" operator="equal">
      <formula>0</formula>
    </cfRule>
  </conditionalFormatting>
  <conditionalFormatting sqref="C20:V21">
    <cfRule type="cellIs" dxfId="50" priority="37" operator="equal">
      <formula>"DECREASE"</formula>
    </cfRule>
    <cfRule type="cellIs" dxfId="49" priority="38" operator="equal">
      <formula>"INCREASE"</formula>
    </cfRule>
  </conditionalFormatting>
  <conditionalFormatting sqref="C21:V21">
    <cfRule type="cellIs" dxfId="48" priority="13" operator="equal">
      <formula>0</formula>
    </cfRule>
  </conditionalFormatting>
  <conditionalFormatting sqref="C22:V23">
    <cfRule type="cellIs" dxfId="47" priority="17" operator="equal">
      <formula>0</formula>
    </cfRule>
  </conditionalFormatting>
  <conditionalFormatting sqref="C24:V24">
    <cfRule type="cellIs" dxfId="46" priority="18" operator="equal">
      <formula>"DECREASE"</formula>
    </cfRule>
    <cfRule type="cellIs" dxfId="45" priority="19" operator="equal">
      <formula>"INCREASE"</formula>
    </cfRule>
  </conditionalFormatting>
  <conditionalFormatting sqref="G31:G50">
    <cfRule type="cellIs" dxfId="44" priority="31" operator="greaterThan">
      <formula>$G$51</formula>
    </cfRule>
  </conditionalFormatting>
  <conditionalFormatting sqref="H31:H50">
    <cfRule type="cellIs" dxfId="43" priority="30" operator="greaterThan">
      <formula>$H$51</formula>
    </cfRule>
  </conditionalFormatting>
  <conditionalFormatting sqref="I1">
    <cfRule type="cellIs" dxfId="42" priority="3" operator="between">
      <formula>0.1</formula>
      <formula>5</formula>
    </cfRule>
  </conditionalFormatting>
  <conditionalFormatting sqref="I2">
    <cfRule type="cellIs" dxfId="41" priority="2" operator="greaterThan">
      <formula>5000.1</formula>
    </cfRule>
  </conditionalFormatting>
  <conditionalFormatting sqref="I3">
    <cfRule type="cellIs" dxfId="40" priority="1" operator="greaterThan">
      <formula>40000.01</formula>
    </cfRule>
  </conditionalFormatting>
  <conditionalFormatting sqref="I31:I50">
    <cfRule type="cellIs" dxfId="39" priority="29" operator="greaterThan">
      <formula>$I$51</formula>
    </cfRule>
  </conditionalFormatting>
  <conditionalFormatting sqref="J31:J50">
    <cfRule type="cellIs" dxfId="38" priority="8" operator="greaterThan">
      <formula>$J$51</formula>
    </cfRule>
  </conditionalFormatting>
  <conditionalFormatting sqref="K31:K50">
    <cfRule type="cellIs" dxfId="37" priority="28" operator="greaterThan">
      <formula>$K$51</formula>
    </cfRule>
  </conditionalFormatting>
  <conditionalFormatting sqref="L3">
    <cfRule type="cellIs" dxfId="36" priority="4" operator="lessThan">
      <formula>30</formula>
    </cfRule>
    <cfRule type="cellIs" dxfId="35" priority="5" operator="greaterThanOrEqual">
      <formula>30</formula>
    </cfRule>
  </conditionalFormatting>
  <conditionalFormatting sqref="L31:L50">
    <cfRule type="cellIs" dxfId="34" priority="27" operator="greaterThan">
      <formula>$L$51</formula>
    </cfRule>
  </conditionalFormatting>
  <conditionalFormatting sqref="M31:M50">
    <cfRule type="cellIs" dxfId="33" priority="26" operator="greaterThan">
      <formula>$M$51</formula>
    </cfRule>
  </conditionalFormatting>
  <conditionalFormatting sqref="P31:P50">
    <cfRule type="cellIs" dxfId="32" priority="25" operator="greaterThan">
      <formula>$P$51</formula>
    </cfRule>
  </conditionalFormatting>
  <conditionalFormatting sqref="R31:R50">
    <cfRule type="cellIs" dxfId="31" priority="24" operator="greaterThan">
      <formula>$R$51</formula>
    </cfRule>
  </conditionalFormatting>
  <conditionalFormatting sqref="S31:S50">
    <cfRule type="cellIs" dxfId="30" priority="23" operator="greaterThan">
      <formula>$S$51</formula>
    </cfRule>
  </conditionalFormatting>
  <conditionalFormatting sqref="T31:T50">
    <cfRule type="cellIs" dxfId="29" priority="22" operator="greaterThan">
      <formula>$T$51</formula>
    </cfRule>
  </conditionalFormatting>
  <conditionalFormatting sqref="U31:U50">
    <cfRule type="cellIs" dxfId="28" priority="21"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opLeftCell="A10" zoomScale="90" zoomScaleNormal="90" workbookViewId="0">
      <selection activeCell="A37" sqref="A37:XFD3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7" t="str">
        <f>Llechryd!C1:D1</f>
        <v>PAN-028327</v>
      </c>
      <c r="D1" s="128"/>
      <c r="E1" s="83" t="s">
        <v>45</v>
      </c>
      <c r="F1" s="32">
        <f>Llechryd!F1</f>
        <v>45.6</v>
      </c>
      <c r="G1" s="110" t="s">
        <v>43</v>
      </c>
      <c r="H1" s="111"/>
      <c r="I1" s="86">
        <v>7.7</v>
      </c>
      <c r="J1" s="114" t="s">
        <v>153</v>
      </c>
      <c r="K1" s="114"/>
      <c r="L1" s="86">
        <v>233</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Llechryd!C2:D2</f>
        <v>EPR/AB3891CX</v>
      </c>
      <c r="D2" s="130"/>
      <c r="E2" s="83" t="s">
        <v>109</v>
      </c>
      <c r="F2" s="86" t="s">
        <v>165</v>
      </c>
      <c r="G2" s="112" t="s">
        <v>110</v>
      </c>
      <c r="H2" s="113"/>
      <c r="I2" s="86"/>
      <c r="J2" s="114" t="s">
        <v>158</v>
      </c>
      <c r="K2" s="114"/>
      <c r="L2" s="86">
        <v>0.751</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Llechryd!C3:D3</f>
        <v>Mr Daniel James and Mrs Carys James</v>
      </c>
      <c r="D3" s="130"/>
      <c r="E3" s="83" t="s">
        <v>108</v>
      </c>
      <c r="F3" s="24" t="s">
        <v>78</v>
      </c>
      <c r="G3" s="114" t="s">
        <v>159</v>
      </c>
      <c r="H3" s="114"/>
      <c r="I3" s="86"/>
      <c r="J3" s="110" t="s">
        <v>154</v>
      </c>
      <c r="K3" s="111"/>
      <c r="L3" s="86">
        <f>(L1/(L2*10000))*100</f>
        <v>3.1025299600532623</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Llechryd!C4:D4</f>
        <v>Trefwtial, Blaenannerch, Cardigan, Ceredigion, SA43 2AG</v>
      </c>
      <c r="D4" s="128"/>
      <c r="E4" s="84" t="s">
        <v>1</v>
      </c>
      <c r="F4" s="86" t="s">
        <v>182</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Llechryd!C5:D5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t="str">
        <f>Llechryd!C8</f>
        <v>T16</v>
      </c>
      <c r="D8" s="52" t="str">
        <f>Llechryd!D8</f>
        <v>T17</v>
      </c>
      <c r="E8" s="52" t="str">
        <f>Llechryd!E8</f>
        <v>T18</v>
      </c>
      <c r="F8" s="52" t="str">
        <f>Llechryd!F8</f>
        <v>R4</v>
      </c>
      <c r="G8" s="52" t="str">
        <f>Llechryd!G8</f>
        <v>R5</v>
      </c>
      <c r="H8" s="52" t="str">
        <f>Llechryd!H8</f>
        <v>R6</v>
      </c>
      <c r="I8" s="52" t="str">
        <f>Llechryd!I8</f>
        <v>B8</v>
      </c>
      <c r="J8" s="52" t="str">
        <f>Llechryd!J8</f>
        <v>B9</v>
      </c>
      <c r="K8" s="52">
        <f>Llechryd!K8</f>
        <v>0</v>
      </c>
      <c r="L8" s="52">
        <f>Llechryd!L8</f>
        <v>0</v>
      </c>
      <c r="M8" s="52">
        <f>Llechryd!M8</f>
        <v>0</v>
      </c>
      <c r="N8" s="52">
        <f>Llechryd!N8</f>
        <v>0</v>
      </c>
      <c r="O8" s="52">
        <f>Llechryd!O8</f>
        <v>0</v>
      </c>
      <c r="P8" s="52">
        <f>Llechryd!P8</f>
        <v>0</v>
      </c>
      <c r="Q8" s="52">
        <f>Llechryd!Q8</f>
        <v>0</v>
      </c>
      <c r="R8" s="52">
        <f>Llechryd!R8</f>
        <v>0</v>
      </c>
      <c r="S8" s="52">
        <f>Llechryd!S8</f>
        <v>0</v>
      </c>
      <c r="T8" s="52">
        <f>Llechryd!T8</f>
        <v>0</v>
      </c>
      <c r="U8" s="52">
        <f>Llechryd!U8</f>
        <v>0</v>
      </c>
      <c r="V8" s="52">
        <f>Llechryd!V8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f>Llechryd!C9</f>
        <v>1</v>
      </c>
      <c r="D9" s="52" t="str">
        <f>Llechryd!D9</f>
        <v>Moderate</v>
      </c>
      <c r="E9" s="52">
        <f>Llechryd!E9</f>
        <v>1</v>
      </c>
      <c r="F9" s="52">
        <f>Llechryd!F9</f>
        <v>1</v>
      </c>
      <c r="G9" s="52">
        <f>Llechryd!G9</f>
        <v>1</v>
      </c>
      <c r="H9" s="52">
        <f>Llechryd!H9</f>
        <v>1</v>
      </c>
      <c r="I9" s="52" t="str">
        <f>Llechryd!I9</f>
        <v>Moderate</v>
      </c>
      <c r="J9" s="52" t="str">
        <f>Llechryd!J9</f>
        <v xml:space="preserve">Moderate </v>
      </c>
      <c r="K9" s="52">
        <f>Llechryd!K9</f>
        <v>0</v>
      </c>
      <c r="L9" s="52">
        <f>Llechryd!L9</f>
        <v>0</v>
      </c>
      <c r="M9" s="52">
        <f>Llechryd!M9</f>
        <v>0</v>
      </c>
      <c r="N9" s="52">
        <f>Llechryd!N9</f>
        <v>0</v>
      </c>
      <c r="O9" s="52">
        <f>Llechryd!O9</f>
        <v>0</v>
      </c>
      <c r="P9" s="52">
        <f>Llechryd!P9</f>
        <v>0</v>
      </c>
      <c r="Q9" s="52">
        <f>Llechryd!Q9</f>
        <v>0</v>
      </c>
      <c r="R9" s="52">
        <f>Llechryd!R9</f>
        <v>0</v>
      </c>
      <c r="S9" s="52">
        <f>Llechryd!S9</f>
        <v>0</v>
      </c>
      <c r="T9" s="52">
        <f>Llechryd!T9</f>
        <v>0</v>
      </c>
      <c r="U9" s="52">
        <f>Llechryd!U9</f>
        <v>0</v>
      </c>
      <c r="V9" s="52">
        <f>Llechryd!V9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Llechryd!C10</f>
        <v>5.7</v>
      </c>
      <c r="D10" s="52">
        <f>Llechryd!D10</f>
        <v>5.7</v>
      </c>
      <c r="E10" s="52">
        <f>Llechryd!E10</f>
        <v>5.7</v>
      </c>
      <c r="F10" s="52">
        <f>Llechryd!F10</f>
        <v>5.7</v>
      </c>
      <c r="G10" s="52">
        <f>Llechryd!G10</f>
        <v>5.9</v>
      </c>
      <c r="H10" s="52">
        <f>Llechryd!H10</f>
        <v>5.8</v>
      </c>
      <c r="I10" s="52">
        <f>Llechryd!I10</f>
        <v>6.3</v>
      </c>
      <c r="J10" s="52">
        <f>Llechryd!J10</f>
        <v>5.8</v>
      </c>
      <c r="K10" s="52">
        <f>Llechryd!K10</f>
        <v>0</v>
      </c>
      <c r="L10" s="52">
        <f>Llechryd!L10</f>
        <v>0</v>
      </c>
      <c r="M10" s="52">
        <f>Llechryd!M10</f>
        <v>0</v>
      </c>
      <c r="N10" s="52">
        <f>Llechryd!N10</f>
        <v>0</v>
      </c>
      <c r="O10" s="52">
        <f>Llechryd!O10</f>
        <v>0</v>
      </c>
      <c r="P10" s="52">
        <f>Llechryd!P10</f>
        <v>0</v>
      </c>
      <c r="Q10" s="52">
        <f>Llechryd!Q10</f>
        <v>0</v>
      </c>
      <c r="R10" s="52">
        <f>Llechryd!R10</f>
        <v>0</v>
      </c>
      <c r="S10" s="52">
        <f>Llechryd!S10</f>
        <v>0</v>
      </c>
      <c r="T10" s="52">
        <f>Llechryd!T10</f>
        <v>0</v>
      </c>
      <c r="U10" s="52">
        <f>Llechryd!U10</f>
        <v>0</v>
      </c>
      <c r="V10" s="52">
        <f>Llechryd!V10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Llechryd!C11</f>
        <v>3</v>
      </c>
      <c r="D11" s="52">
        <f>Llechryd!D11</f>
        <v>3</v>
      </c>
      <c r="E11" s="52">
        <f>Llechryd!E11</f>
        <v>3</v>
      </c>
      <c r="F11" s="52">
        <f>Llechryd!F11</f>
        <v>3</v>
      </c>
      <c r="G11" s="52">
        <f>Llechryd!G11</f>
        <v>2</v>
      </c>
      <c r="H11" s="52">
        <f>Llechryd!H11</f>
        <v>2</v>
      </c>
      <c r="I11" s="52">
        <f>Llechryd!I11</f>
        <v>3</v>
      </c>
      <c r="J11" s="52">
        <f>Llechryd!J11</f>
        <v>3</v>
      </c>
      <c r="K11" s="52">
        <f>Llechryd!K11</f>
        <v>0</v>
      </c>
      <c r="L11" s="52">
        <f>Llechryd!L11</f>
        <v>0</v>
      </c>
      <c r="M11" s="52">
        <f>Llechryd!M11</f>
        <v>0</v>
      </c>
      <c r="N11" s="52">
        <f>Llechryd!N11</f>
        <v>0</v>
      </c>
      <c r="O11" s="52">
        <f>Llechryd!O11</f>
        <v>0</v>
      </c>
      <c r="P11" s="52">
        <f>Llechryd!P11</f>
        <v>0</v>
      </c>
      <c r="Q11" s="52">
        <f>Llechryd!Q11</f>
        <v>0</v>
      </c>
      <c r="R11" s="52">
        <f>Llechryd!R11</f>
        <v>0</v>
      </c>
      <c r="S11" s="52">
        <f>Llechryd!S11</f>
        <v>0</v>
      </c>
      <c r="T11" s="52">
        <f>Llechryd!T11</f>
        <v>0</v>
      </c>
      <c r="U11" s="52">
        <f>Llechryd!U11</f>
        <v>0</v>
      </c>
      <c r="V11" s="52">
        <f>Llechryd!V11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Llechryd!C12</f>
        <v>0</v>
      </c>
      <c r="D12" s="52">
        <f>Llechryd!D12</f>
        <v>1</v>
      </c>
      <c r="E12" s="52">
        <f>Llechryd!E12</f>
        <v>1</v>
      </c>
      <c r="F12" s="52">
        <f>Llechryd!F12</f>
        <v>3</v>
      </c>
      <c r="G12" s="52">
        <f>Llechryd!G12</f>
        <v>2</v>
      </c>
      <c r="H12" s="52">
        <f>Llechryd!H12</f>
        <v>3</v>
      </c>
      <c r="I12" s="52">
        <f>Llechryd!I12</f>
        <v>2</v>
      </c>
      <c r="J12" s="52">
        <f>Llechryd!J12</f>
        <v>2</v>
      </c>
      <c r="K12" s="52">
        <f>Llechryd!K12</f>
        <v>0</v>
      </c>
      <c r="L12" s="52">
        <f>Llechryd!L12</f>
        <v>0</v>
      </c>
      <c r="M12" s="52">
        <f>Llechryd!M12</f>
        <v>0</v>
      </c>
      <c r="N12" s="52">
        <f>Llechryd!N12</f>
        <v>0</v>
      </c>
      <c r="O12" s="52">
        <f>Llechryd!O12</f>
        <v>0</v>
      </c>
      <c r="P12" s="52">
        <f>Llechryd!P12</f>
        <v>0</v>
      </c>
      <c r="Q12" s="52">
        <f>Llechryd!Q12</f>
        <v>0</v>
      </c>
      <c r="R12" s="52">
        <f>Llechryd!R12</f>
        <v>0</v>
      </c>
      <c r="S12" s="52">
        <f>Llechryd!S12</f>
        <v>0</v>
      </c>
      <c r="T12" s="52">
        <f>Llechryd!T12</f>
        <v>0</v>
      </c>
      <c r="U12" s="52">
        <f>Llechryd!U12</f>
        <v>0</v>
      </c>
      <c r="V12" s="52">
        <f>Llechryd!V12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Llechryd!C13</f>
        <v>2</v>
      </c>
      <c r="D13" s="52">
        <f>Llechryd!D13</f>
        <v>2</v>
      </c>
      <c r="E13" s="52">
        <f>Llechryd!E13</f>
        <v>2</v>
      </c>
      <c r="F13" s="52">
        <f>Llechryd!F13</f>
        <v>2</v>
      </c>
      <c r="G13" s="52">
        <f>Llechryd!G13</f>
        <v>3</v>
      </c>
      <c r="H13" s="52">
        <f>Llechryd!H13</f>
        <v>2</v>
      </c>
      <c r="I13" s="52">
        <f>Llechryd!I13</f>
        <v>2</v>
      </c>
      <c r="J13" s="52">
        <f>Llechryd!J13</f>
        <v>2</v>
      </c>
      <c r="K13" s="52">
        <f>Llechryd!K13</f>
        <v>0</v>
      </c>
      <c r="L13" s="52">
        <f>Llechryd!L13</f>
        <v>0</v>
      </c>
      <c r="M13" s="52">
        <f>Llechryd!M13</f>
        <v>0</v>
      </c>
      <c r="N13" s="52">
        <f>Llechryd!N13</f>
        <v>0</v>
      </c>
      <c r="O13" s="52">
        <f>Llechryd!O13</f>
        <v>0</v>
      </c>
      <c r="P13" s="52">
        <f>Llechryd!P13</f>
        <v>0</v>
      </c>
      <c r="Q13" s="52">
        <f>Llechryd!Q13</f>
        <v>0</v>
      </c>
      <c r="R13" s="52">
        <f>Llechryd!R13</f>
        <v>0</v>
      </c>
      <c r="S13" s="52">
        <f>Llechryd!S13</f>
        <v>0</v>
      </c>
      <c r="T13" s="52">
        <f>Llechryd!T13</f>
        <v>0</v>
      </c>
      <c r="U13" s="52">
        <f>Llechryd!U13</f>
        <v>0</v>
      </c>
      <c r="V13" s="52">
        <f>Llechryd!V13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Llechryd!C14</f>
        <v>Winter barley/triticale/rye</v>
      </c>
      <c r="D14" s="91" t="str">
        <f>Llechryd!D14</f>
        <v xml:space="preserve">Grass Silage (25% DM) </v>
      </c>
      <c r="E14" s="91" t="str">
        <f>Llechryd!E14</f>
        <v>Maize- Silage (30% DM)</v>
      </c>
      <c r="F14" s="91" t="str">
        <f>Llechryd!F14</f>
        <v>Winter barley/triticale/rye</v>
      </c>
      <c r="G14" s="91" t="str">
        <f>Llechryd!G14</f>
        <v>Maize- Silage (30% DM)</v>
      </c>
      <c r="H14" s="91" t="str">
        <f>Llechryd!H14</f>
        <v>Maize- Silage (30% DM)</v>
      </c>
      <c r="I14" s="91" t="str">
        <f>Llechryd!I14</f>
        <v xml:space="preserve">Grass Silage (25% DM) </v>
      </c>
      <c r="J14" s="91" t="str">
        <f>Llechryd!J14</f>
        <v xml:space="preserve">Grass Silage (25% DM) </v>
      </c>
      <c r="K14" s="91">
        <f>Llechryd!K14</f>
        <v>0</v>
      </c>
      <c r="L14" s="91">
        <f>Llechryd!L14</f>
        <v>0</v>
      </c>
      <c r="M14" s="91">
        <f>Llechryd!M14</f>
        <v>0</v>
      </c>
      <c r="N14" s="91">
        <f>Llechryd!N14</f>
        <v>0</v>
      </c>
      <c r="O14" s="91">
        <f>Llechryd!O14</f>
        <v>0</v>
      </c>
      <c r="P14" s="91">
        <f>Llechryd!P14</f>
        <v>0</v>
      </c>
      <c r="Q14" s="91">
        <f>Llechryd!Q14</f>
        <v>0</v>
      </c>
      <c r="R14" s="91">
        <f>Llechryd!R14</f>
        <v>0</v>
      </c>
      <c r="S14" s="91">
        <f>Llechryd!S14</f>
        <v>0</v>
      </c>
      <c r="T14" s="91">
        <f>Llechryd!T14</f>
        <v>0</v>
      </c>
      <c r="U14" s="91">
        <f>Llechryd!U14</f>
        <v>0</v>
      </c>
      <c r="V14" s="91">
        <f>Llechryd!V14</f>
        <v>0</v>
      </c>
      <c r="AD14" s="23" t="s">
        <v>138</v>
      </c>
      <c r="AE14" s="23">
        <v>6</v>
      </c>
      <c r="AI14" s="46" t="s">
        <v>119</v>
      </c>
      <c r="AJ14" s="47">
        <v>0.8</v>
      </c>
      <c r="AK14" s="48">
        <v>1.7</v>
      </c>
      <c r="AL14" s="9">
        <v>12</v>
      </c>
      <c r="AM14" s="9">
        <v>6.7</v>
      </c>
      <c r="AN14" s="9" t="s">
        <v>135</v>
      </c>
    </row>
    <row r="15" spans="1:41" ht="13" x14ac:dyDescent="0.25">
      <c r="A15" s="122" t="s">
        <v>9</v>
      </c>
      <c r="B15" s="122"/>
      <c r="C15" s="52">
        <f>Llechryd!C15</f>
        <v>7.5</v>
      </c>
      <c r="D15" s="52">
        <f>Llechryd!D15</f>
        <v>47</v>
      </c>
      <c r="E15" s="52">
        <f>Llechryd!E15</f>
        <v>45</v>
      </c>
      <c r="F15" s="52">
        <f>Llechryd!F15</f>
        <v>7.5</v>
      </c>
      <c r="G15" s="52">
        <f>Llechryd!G15</f>
        <v>45</v>
      </c>
      <c r="H15" s="52">
        <f>Llechryd!H15</f>
        <v>45</v>
      </c>
      <c r="I15" s="52">
        <f>Llechryd!I15</f>
        <v>47</v>
      </c>
      <c r="J15" s="52">
        <f>Llechryd!J15</f>
        <v>47</v>
      </c>
      <c r="K15" s="52">
        <f>Llechryd!K15</f>
        <v>0</v>
      </c>
      <c r="L15" s="52">
        <f>Llechryd!L15</f>
        <v>0</v>
      </c>
      <c r="M15" s="52">
        <f>Llechryd!M15</f>
        <v>0</v>
      </c>
      <c r="N15" s="52">
        <f>Llechryd!N15</f>
        <v>0</v>
      </c>
      <c r="O15" s="52">
        <f>Llechryd!O15</f>
        <v>0</v>
      </c>
      <c r="P15" s="52">
        <f>Llechryd!P15</f>
        <v>0</v>
      </c>
      <c r="Q15" s="52">
        <f>Llechryd!Q15</f>
        <v>0</v>
      </c>
      <c r="R15" s="52">
        <f>Llechryd!R15</f>
        <v>0</v>
      </c>
      <c r="S15" s="52">
        <f>Llechryd!S15</f>
        <v>0</v>
      </c>
      <c r="T15" s="52">
        <f>Llechryd!T15</f>
        <v>0</v>
      </c>
      <c r="U15" s="52">
        <f>Llechryd!U15</f>
        <v>0</v>
      </c>
      <c r="V15" s="52">
        <f>Llechryd!V15</f>
        <v>0</v>
      </c>
      <c r="AD15" s="23" t="s">
        <v>144</v>
      </c>
      <c r="AE15" s="23">
        <v>7</v>
      </c>
      <c r="AI15" s="46" t="s">
        <v>101</v>
      </c>
      <c r="AJ15" s="54">
        <v>1.8</v>
      </c>
      <c r="AK15" s="48">
        <v>5.4</v>
      </c>
      <c r="AL15" s="9">
        <v>13</v>
      </c>
      <c r="AM15" s="9">
        <v>6.7</v>
      </c>
      <c r="AN15" s="9" t="s">
        <v>135</v>
      </c>
    </row>
    <row r="16" spans="1:41" ht="13.5" thickBot="1" x14ac:dyDescent="0.3">
      <c r="A16" s="124" t="s">
        <v>44</v>
      </c>
      <c r="B16" s="124"/>
      <c r="C16" s="92" t="str">
        <f>Llechryd!C16</f>
        <v>Medium/Clay</v>
      </c>
      <c r="D16" s="92" t="str">
        <f>Llechryd!D16</f>
        <v>Medium/Clay</v>
      </c>
      <c r="E16" s="92" t="str">
        <f>Llechryd!E16</f>
        <v>Medium/Clay</v>
      </c>
      <c r="F16" s="92" t="str">
        <f>Llechryd!F16</f>
        <v>Medium/Clay</v>
      </c>
      <c r="G16" s="92" t="str">
        <f>Llechryd!G16</f>
        <v>Medium/Clay</v>
      </c>
      <c r="H16" s="92" t="str">
        <f>Llechryd!H16</f>
        <v>Medium/Clay</v>
      </c>
      <c r="I16" s="92" t="str">
        <f>Llechryd!I16</f>
        <v>Medium/Clay</v>
      </c>
      <c r="J16" s="92" t="str">
        <f>Llechryd!J16</f>
        <v>Medium/Clay</v>
      </c>
      <c r="K16" s="92">
        <f>Llechryd!K16</f>
        <v>0</v>
      </c>
      <c r="L16" s="92">
        <f>Llechryd!L16</f>
        <v>0</v>
      </c>
      <c r="M16" s="92">
        <f>Llechryd!M16</f>
        <v>0</v>
      </c>
      <c r="N16" s="92">
        <f>Llechryd!N16</f>
        <v>0</v>
      </c>
      <c r="O16" s="92">
        <f>Llechryd!O16</f>
        <v>0</v>
      </c>
      <c r="P16" s="92">
        <f>Llechryd!P16</f>
        <v>0</v>
      </c>
      <c r="Q16" s="92">
        <f>Llechryd!Q16</f>
        <v>0</v>
      </c>
      <c r="R16" s="92">
        <f>Llechryd!R16</f>
        <v>0</v>
      </c>
      <c r="S16" s="92">
        <f>Llechryd!S16</f>
        <v>0</v>
      </c>
      <c r="T16" s="92">
        <f>Llechryd!T16</f>
        <v>0</v>
      </c>
      <c r="U16" s="92">
        <f>Llechryd!U16</f>
        <v>0</v>
      </c>
      <c r="V16" s="92">
        <f>Llechryd!V16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63.75</v>
      </c>
      <c r="D17" s="21">
        <f t="shared" ref="D17:V17" si="0">(VLOOKUP(D$14,$AI2:$AK26,2,FALSE))*D$15</f>
        <v>79.899999999999991</v>
      </c>
      <c r="E17" s="21">
        <f t="shared" si="0"/>
        <v>62.999999999999993</v>
      </c>
      <c r="F17" s="21">
        <f t="shared" si="0"/>
        <v>63.75</v>
      </c>
      <c r="G17" s="21">
        <f t="shared" si="0"/>
        <v>62.999999999999993</v>
      </c>
      <c r="H17" s="21">
        <f t="shared" si="0"/>
        <v>62.999999999999993</v>
      </c>
      <c r="I17" s="21">
        <f t="shared" si="0"/>
        <v>79.899999999999991</v>
      </c>
      <c r="J17" s="21">
        <f t="shared" si="0"/>
        <v>79.899999999999991</v>
      </c>
      <c r="K17" s="21" t="e">
        <f t="shared" si="0"/>
        <v>#N/A</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2.7656264699999999</v>
      </c>
      <c r="D18" s="13">
        <f>$D32</f>
        <v>6.9140661750000003</v>
      </c>
      <c r="E18" s="13">
        <f>$D33</f>
        <v>2.7656264699999999</v>
      </c>
      <c r="F18" s="13">
        <f>$D34</f>
        <v>2.7656264699999999</v>
      </c>
      <c r="G18" s="13">
        <f>$D35</f>
        <v>2.7656264699999999</v>
      </c>
      <c r="H18" s="13">
        <f>$D36</f>
        <v>2.7656264699999999</v>
      </c>
      <c r="I18" s="13">
        <f>$D37</f>
        <v>6.9140661750000003</v>
      </c>
      <c r="J18" s="13">
        <f>$D38</f>
        <v>6.9140661750000003</v>
      </c>
      <c r="K18" s="13">
        <f>$D39</f>
        <v>0</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-60.984373529999999</v>
      </c>
      <c r="D19" s="13">
        <f t="shared" ref="D19:V19" si="1">D18-D17</f>
        <v>-72.985933824999989</v>
      </c>
      <c r="E19" s="13">
        <f t="shared" si="1"/>
        <v>-60.234373529999992</v>
      </c>
      <c r="F19" s="13">
        <f t="shared" si="1"/>
        <v>-60.984373529999999</v>
      </c>
      <c r="G19" s="13">
        <f t="shared" si="1"/>
        <v>-60.234373529999992</v>
      </c>
      <c r="H19" s="13">
        <f t="shared" si="1"/>
        <v>-60.234373529999992</v>
      </c>
      <c r="I19" s="13">
        <f t="shared" si="1"/>
        <v>-72.985933824999989</v>
      </c>
      <c r="J19" s="13">
        <f t="shared" si="1"/>
        <v>-72.985933824999989</v>
      </c>
      <c r="K19" s="13" t="e">
        <f t="shared" si="1"/>
        <v>#N/A</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78.75</v>
      </c>
      <c r="D21" s="21">
        <f t="shared" ref="D21:V21" si="2">(VLOOKUP(D$14,$AI2:$AK26,3,FALSE))*D$15</f>
        <v>282</v>
      </c>
      <c r="E21" s="21">
        <f t="shared" si="2"/>
        <v>198.00000000000003</v>
      </c>
      <c r="F21" s="21">
        <f t="shared" si="2"/>
        <v>78.75</v>
      </c>
      <c r="G21" s="21">
        <f t="shared" si="2"/>
        <v>198.00000000000003</v>
      </c>
      <c r="H21" s="21">
        <f t="shared" si="2"/>
        <v>198.00000000000003</v>
      </c>
      <c r="I21" s="21">
        <f t="shared" si="2"/>
        <v>282</v>
      </c>
      <c r="J21" s="21">
        <f t="shared" si="2"/>
        <v>282</v>
      </c>
      <c r="K21" s="21" t="e">
        <f t="shared" si="2"/>
        <v>#N/A</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0.35811395000000001</v>
      </c>
      <c r="D22" s="13">
        <f>$E32</f>
        <v>0.89528487499999998</v>
      </c>
      <c r="E22" s="13">
        <f>$E33</f>
        <v>0.35811395000000001</v>
      </c>
      <c r="F22" s="13">
        <f>$E34</f>
        <v>0.35811395000000001</v>
      </c>
      <c r="G22" s="13">
        <f>$E35</f>
        <v>0.35811395000000001</v>
      </c>
      <c r="H22" s="13">
        <f>$E36</f>
        <v>0.35811395000000001</v>
      </c>
      <c r="I22" s="13">
        <f>$E37</f>
        <v>0.89528487499999998</v>
      </c>
      <c r="J22" s="13">
        <f>$E38</f>
        <v>0.89528487499999998</v>
      </c>
      <c r="K22" s="13">
        <f>$E39</f>
        <v>0</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-78.391886049999997</v>
      </c>
      <c r="D23" s="13">
        <f t="shared" ref="D23:V23" si="3">D22-D21</f>
        <v>-281.10471512499998</v>
      </c>
      <c r="E23" s="13">
        <f t="shared" si="3"/>
        <v>-197.64188605000004</v>
      </c>
      <c r="F23" s="13">
        <f t="shared" si="3"/>
        <v>-78.391886049999997</v>
      </c>
      <c r="G23" s="13">
        <f t="shared" si="3"/>
        <v>-197.64188605000004</v>
      </c>
      <c r="H23" s="13">
        <f t="shared" si="3"/>
        <v>-197.64188605000004</v>
      </c>
      <c r="I23" s="13">
        <f t="shared" si="3"/>
        <v>-281.10471512499998</v>
      </c>
      <c r="J23" s="13">
        <f t="shared" si="3"/>
        <v>-281.10471512499998</v>
      </c>
      <c r="K23" s="13" t="e">
        <f t="shared" si="3"/>
        <v>#N/A</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e">
        <f t="shared" si="4"/>
        <v>#N/A</v>
      </c>
      <c r="L24" s="19" t="e">
        <f t="shared" si="4"/>
        <v>#N/A</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57</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35">
      <c r="A28" s="97"/>
      <c r="B28" s="17">
        <v>2.63</v>
      </c>
      <c r="C28" s="12">
        <v>0.751</v>
      </c>
      <c r="D28" s="12">
        <v>4.5900000000000003E-2</v>
      </c>
      <c r="E28" s="12">
        <v>1.1299999999999999E-2</v>
      </c>
      <c r="F28" s="12">
        <v>700</v>
      </c>
      <c r="G28" s="12">
        <v>12.4</v>
      </c>
      <c r="H28" s="12">
        <v>93.4</v>
      </c>
      <c r="I28" s="12">
        <v>6.2</v>
      </c>
      <c r="J28" s="12">
        <v>0.27</v>
      </c>
      <c r="K28" s="16">
        <v>1.52</v>
      </c>
      <c r="L28" s="12">
        <v>20.3</v>
      </c>
      <c r="M28" s="12">
        <v>15.4</v>
      </c>
      <c r="N28" s="12">
        <v>1840</v>
      </c>
      <c r="O28" s="12">
        <v>363000</v>
      </c>
      <c r="P28" s="12"/>
      <c r="Q28" s="12">
        <v>1840</v>
      </c>
      <c r="R28" s="12"/>
      <c r="S28" s="12">
        <v>40.700000000000003</v>
      </c>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T16</v>
      </c>
      <c r="B31" s="12">
        <v>100</v>
      </c>
      <c r="C31" s="68">
        <f>IF(C$27="%w/w SAR",((C$28*10)*$B31),IF(C$27="%w/w DM",(((C$28*10)*($B$28/100))*$B31),IF(C$27="kg/t SAR",(C$28*$B31),IF(C$27="kg/t DM",((C$28*($B$28/100))*$B31),IF(C$27="mg/kg SAR",((C$28*0.001)*$B31),IF(C$27="mg/kg DM",(((C$28*0.001)*($B$28/100))*$B31),0))))))</f>
        <v>19.751300000000001</v>
      </c>
      <c r="D31" s="68">
        <f>(IF(D$27="%w/w SAR",((D$28*10)*$B31),IF(D$27="%w/w DM",(((D$28*10)*($B$28/100))*$B31),IF(D$27="kg/t SAR",(D$28*$B31),IF(D$27="kg/t DM",((D$28*($B$28/100))*$B31),IF(D$27="mg/kg SAR",((D$28*0.001)*$B31),IF(D$27="mg/kg DM",(((D$28*0.001)*($B$28/100))*$B31),"0")))))))*2.291</f>
        <v>2.7656264699999999</v>
      </c>
      <c r="E31" s="68">
        <f>(IF(E$27="%w/w SAR",((E$28*10)*$B31),IF(E$27="%w/w DM",(((E$28*10)*($B$28/100))*$B31),IF(E$27="kg/t SAR",(E$28*$B31),IF(E$27="kg/t DM",((E$28*($B$28/100))*$B31),IF(E$27="mg/kg SAR",((E$28*0.001)*$B31),IF(E$27="mg/kg DM",(((E$28*0.001)*($B$28/100))*$B31),"0")))))))*1.205</f>
        <v>0.35811395000000001</v>
      </c>
      <c r="F31" s="68">
        <f>(IF(F$27="%w/w SAR",((F$28*10)*$B31),IF(F$27="%w/w DM",(((F$28*10)*($B$28/100))*$B31),IF(F$27="kg/t SAR",(F$28*$B31),IF(F$27="kg/t DM",((F$28*($B$28/100))*$B31),IF(F$27="mg/kg SAR",((F$28*0.001)*$B31),IF(F$27="mg/kg DM",(((F$28*0.001)*($B$28/100))*$B31),"0")))))))*1.658</f>
        <v>3.052378</v>
      </c>
      <c r="G31" s="68">
        <f t="shared" ref="G31:P46" si="5">IF(G$27="%w/w SAR",((G$28*10)*$B31),IF(G$27="%w/w DM",(((G$28*10)*($B$28/100))*$B31),IF(G$27="kg/t SAR",(G$28*$B31),IF(G$27="kg/t DM",((G$28*($B$28/100))*$B31),IF(G$27="mg/kg SAR",((G$28*0.001)*$B31),IF(G$27="mg/kg DM",(((G$28*0.001)*($B$28/100))*$B31),0))))))</f>
        <v>3.2612000000000002E-2</v>
      </c>
      <c r="H31" s="68">
        <f t="shared" si="5"/>
        <v>0.24564200000000003</v>
      </c>
      <c r="I31" s="68">
        <f t="shared" si="5"/>
        <v>1.6306000000000001E-2</v>
      </c>
      <c r="J31" s="68">
        <f t="shared" si="5"/>
        <v>7.1010000000000008E-4</v>
      </c>
      <c r="K31" s="68">
        <f t="shared" si="5"/>
        <v>3.9976000000000005E-3</v>
      </c>
      <c r="L31" s="68">
        <f t="shared" si="5"/>
        <v>5.3389000000000006E-2</v>
      </c>
      <c r="M31" s="68">
        <f t="shared" si="5"/>
        <v>4.0502000000000003E-2</v>
      </c>
      <c r="N31" s="68">
        <f t="shared" si="5"/>
        <v>4.8392000000000008</v>
      </c>
      <c r="O31" s="68">
        <f t="shared" si="5"/>
        <v>954.69</v>
      </c>
      <c r="P31" s="68">
        <f t="shared" si="5"/>
        <v>0</v>
      </c>
      <c r="Q31" s="68">
        <f>(IF(Q$27="%w/w SAR",((Q$28*10)*$B31),IF(Q$27="%w/w DM",(((Q$28*10)*($B$28/100))*$B31),IF(Q$27="kg/t SAR",(Q$28*$B31),IF(Q$27="kg/t DM",((Q$28*($B$28/100))*$B31),IF(Q$27="mg/kg SAR",((Q$28*0.001)*$B31),IF(Q$27="mg/kg DM",(((Q$28*0.001)*($B$28/100))*$B31),0)))))))*2.5</f>
        <v>12.098000000000003</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0.10704100000000001</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T17</v>
      </c>
      <c r="B32" s="12">
        <v>250</v>
      </c>
      <c r="C32" s="68">
        <f t="shared" ref="C32:C50" si="6">IF(C$27="%w/w SAR",((C$28*10)*$B32),IF(C$27="%w/w DM",(((C$28*10)*($B$28/100))*$B32),IF(C$27="kg/t SAR",(C$28*$B32),IF(C$27="kg/t DM",((C$28*($B$28/100))*$B32),IF(C$27="mg/kg SAR",((C$28*0.001)*$B32),IF(C$27="mg/kg DM",(((C$28*0.001)*($B$28/100))*$B32),0))))))</f>
        <v>49.378250000000001</v>
      </c>
      <c r="D32" s="68">
        <f t="shared" ref="D32:D50" si="7">(IF(D$27="%w/w SAR",((D$28*10)*$B32),IF(D$27="%w/w DM",(((D$28*10)*($B$28/100))*$B32),IF(D$27="kg/t SAR",(D$28*$B32),IF(D$27="kg/t DM",((D$28*($B$28/100))*$B32),IF(D$27="mg/kg SAR",((D$28*0.001)*$B32),IF(D$27="mg/kg DM",(((D$28*0.001)*($B$28/100))*$B32),"0")))))))*2.291</f>
        <v>6.9140661750000003</v>
      </c>
      <c r="E32" s="68">
        <f t="shared" ref="E32:E50" si="8">(IF(E$27="%w/w SAR",((E$28*10)*$B32),IF(E$27="%w/w DM",(((E$28*10)*($B$28/100))*$B32),IF(E$27="kg/t SAR",(E$28*$B32),IF(E$27="kg/t DM",((E$28*($B$28/100))*$B32),IF(E$27="mg/kg SAR",((E$28*0.001)*$B32),IF(E$27="mg/kg DM",(((E$28*0.001)*($B$28/100))*$B32),"0")))))))*1.205</f>
        <v>0.89528487499999998</v>
      </c>
      <c r="F32" s="68">
        <f t="shared" ref="F32:F50" si="9">(IF(F$27="%w/w SAR",((F$28*10)*$B32),IF(F$27="%w/w DM",(((F$28*10)*($B$28/100))*$B32),IF(F$27="kg/t SAR",(F$28*$B32),IF(F$27="kg/t DM",((F$28*($B$28/100))*$B32),IF(F$27="mg/kg SAR",((F$28*0.001)*$B32),IF(F$27="mg/kg DM",(((F$28*0.001)*($B$28/100))*$B32),"0")))))))*1.658</f>
        <v>7.6309450000000014</v>
      </c>
      <c r="G32" s="68">
        <f t="shared" si="5"/>
        <v>8.1530000000000019E-2</v>
      </c>
      <c r="H32" s="68">
        <f t="shared" si="5"/>
        <v>0.61410500000000012</v>
      </c>
      <c r="I32" s="68">
        <f t="shared" si="5"/>
        <v>4.076500000000001E-2</v>
      </c>
      <c r="J32" s="68">
        <f t="shared" si="5"/>
        <v>1.7752500000000001E-3</v>
      </c>
      <c r="K32" s="68">
        <f t="shared" si="5"/>
        <v>9.9940000000000011E-3</v>
      </c>
      <c r="L32" s="68">
        <f t="shared" si="5"/>
        <v>0.13347250000000002</v>
      </c>
      <c r="M32" s="68">
        <f t="shared" si="5"/>
        <v>0.10125500000000001</v>
      </c>
      <c r="N32" s="68">
        <f t="shared" si="5"/>
        <v>12.098000000000001</v>
      </c>
      <c r="O32" s="68">
        <f t="shared" si="5"/>
        <v>2386.7250000000004</v>
      </c>
      <c r="P32" s="68">
        <f t="shared" si="5"/>
        <v>0</v>
      </c>
      <c r="Q32" s="68">
        <f t="shared" ref="Q32:Q50" si="10">(IF(Q$27="%w/w SAR",((Q$28*10)*$B32),IF(Q$27="%w/w DM",(((Q$28*10)*($B$28/100))*$B32),IF(Q$27="kg/t SAR",(Q$28*$B32),IF(Q$27="kg/t DM",((Q$28*($B$28/100))*$B32),IF(Q$27="mg/kg SAR",((Q$28*0.001)*$B32),IF(Q$27="mg/kg DM",(((Q$28*0.001)*($B$28/100))*$B32),0)))))))*2.5</f>
        <v>30.245000000000001</v>
      </c>
      <c r="R32" s="68">
        <f t="shared" ref="R32:U50" si="11">IF(R$27="%w/w SAR",((R$28*10)*$B32),IF(R$27="%w/w DM",(((R$28*10)*($B$28/100))*$B32),IF(R$27="kg/t SAR",(R$28*$B32),IF(R$27="kg/t DM",((R$28*($B$28/100))*$B32),IF(R$27="mg/kg SAR",((R$28*0.001)*$B32),IF(R$27="mg/kg DM",(((R$28*0.001)*($B$28/100))*$B32),0))))))</f>
        <v>0</v>
      </c>
      <c r="S32" s="68">
        <f t="shared" si="11"/>
        <v>0.26760250000000002</v>
      </c>
      <c r="T32" s="68">
        <f t="shared" si="11"/>
        <v>0</v>
      </c>
      <c r="U32" s="68">
        <f t="shared" si="11"/>
        <v>0</v>
      </c>
    </row>
    <row r="33" spans="1:21" s="51" customFormat="1" ht="13" x14ac:dyDescent="0.35">
      <c r="A33" s="10" t="str">
        <f>E8</f>
        <v>T18</v>
      </c>
      <c r="B33" s="12">
        <v>100</v>
      </c>
      <c r="C33" s="68">
        <f t="shared" si="6"/>
        <v>19.751300000000001</v>
      </c>
      <c r="D33" s="68">
        <f t="shared" si="7"/>
        <v>2.7656264699999999</v>
      </c>
      <c r="E33" s="68">
        <f t="shared" si="8"/>
        <v>0.35811395000000001</v>
      </c>
      <c r="F33" s="68">
        <f t="shared" si="9"/>
        <v>3.052378</v>
      </c>
      <c r="G33" s="68">
        <f t="shared" si="5"/>
        <v>3.2612000000000002E-2</v>
      </c>
      <c r="H33" s="68">
        <f t="shared" si="5"/>
        <v>0.24564200000000003</v>
      </c>
      <c r="I33" s="68">
        <f t="shared" si="5"/>
        <v>1.6306000000000001E-2</v>
      </c>
      <c r="J33" s="68">
        <f t="shared" si="5"/>
        <v>7.1010000000000008E-4</v>
      </c>
      <c r="K33" s="68">
        <f t="shared" si="5"/>
        <v>3.9976000000000005E-3</v>
      </c>
      <c r="L33" s="68">
        <f t="shared" si="5"/>
        <v>5.3389000000000006E-2</v>
      </c>
      <c r="M33" s="68">
        <f t="shared" si="5"/>
        <v>4.0502000000000003E-2</v>
      </c>
      <c r="N33" s="68">
        <f t="shared" si="5"/>
        <v>4.8392000000000008</v>
      </c>
      <c r="O33" s="68">
        <f t="shared" si="5"/>
        <v>954.69</v>
      </c>
      <c r="P33" s="68">
        <f t="shared" si="5"/>
        <v>0</v>
      </c>
      <c r="Q33" s="68">
        <f t="shared" si="10"/>
        <v>12.098000000000003</v>
      </c>
      <c r="R33" s="68">
        <f t="shared" si="11"/>
        <v>0</v>
      </c>
      <c r="S33" s="68">
        <f t="shared" si="11"/>
        <v>0.10704100000000001</v>
      </c>
      <c r="T33" s="68">
        <f t="shared" si="11"/>
        <v>0</v>
      </c>
      <c r="U33" s="68">
        <f t="shared" si="11"/>
        <v>0</v>
      </c>
    </row>
    <row r="34" spans="1:21" s="51" customFormat="1" ht="13" x14ac:dyDescent="0.35">
      <c r="A34" s="10" t="str">
        <f>F8</f>
        <v>R4</v>
      </c>
      <c r="B34" s="12">
        <v>100</v>
      </c>
      <c r="C34" s="68">
        <f t="shared" si="6"/>
        <v>19.751300000000001</v>
      </c>
      <c r="D34" s="68">
        <f t="shared" si="7"/>
        <v>2.7656264699999999</v>
      </c>
      <c r="E34" s="68">
        <f t="shared" si="8"/>
        <v>0.35811395000000001</v>
      </c>
      <c r="F34" s="68">
        <f t="shared" si="9"/>
        <v>3.052378</v>
      </c>
      <c r="G34" s="68">
        <f t="shared" si="5"/>
        <v>3.2612000000000002E-2</v>
      </c>
      <c r="H34" s="68">
        <f t="shared" si="5"/>
        <v>0.24564200000000003</v>
      </c>
      <c r="I34" s="68">
        <f t="shared" si="5"/>
        <v>1.6306000000000001E-2</v>
      </c>
      <c r="J34" s="68">
        <f t="shared" si="5"/>
        <v>7.1010000000000008E-4</v>
      </c>
      <c r="K34" s="68">
        <f t="shared" si="5"/>
        <v>3.9976000000000005E-3</v>
      </c>
      <c r="L34" s="68">
        <f t="shared" si="5"/>
        <v>5.3389000000000006E-2</v>
      </c>
      <c r="M34" s="68">
        <f t="shared" si="5"/>
        <v>4.0502000000000003E-2</v>
      </c>
      <c r="N34" s="68">
        <f t="shared" si="5"/>
        <v>4.8392000000000008</v>
      </c>
      <c r="O34" s="68">
        <f t="shared" si="5"/>
        <v>954.69</v>
      </c>
      <c r="P34" s="68">
        <f t="shared" si="5"/>
        <v>0</v>
      </c>
      <c r="Q34" s="68">
        <f t="shared" si="10"/>
        <v>12.098000000000003</v>
      </c>
      <c r="R34" s="68">
        <f t="shared" si="11"/>
        <v>0</v>
      </c>
      <c r="S34" s="68">
        <f t="shared" si="11"/>
        <v>0.10704100000000001</v>
      </c>
      <c r="T34" s="68">
        <f t="shared" si="11"/>
        <v>0</v>
      </c>
      <c r="U34" s="68">
        <f t="shared" si="11"/>
        <v>0</v>
      </c>
    </row>
    <row r="35" spans="1:21" s="51" customFormat="1" ht="13" x14ac:dyDescent="0.35">
      <c r="A35" s="10" t="str">
        <f>G8</f>
        <v>R5</v>
      </c>
      <c r="B35" s="12">
        <v>100</v>
      </c>
      <c r="C35" s="68">
        <f t="shared" si="6"/>
        <v>19.751300000000001</v>
      </c>
      <c r="D35" s="68">
        <f t="shared" si="7"/>
        <v>2.7656264699999999</v>
      </c>
      <c r="E35" s="68">
        <f t="shared" si="8"/>
        <v>0.35811395000000001</v>
      </c>
      <c r="F35" s="68">
        <f t="shared" si="9"/>
        <v>3.052378</v>
      </c>
      <c r="G35" s="68">
        <f t="shared" si="5"/>
        <v>3.2612000000000002E-2</v>
      </c>
      <c r="H35" s="68">
        <f t="shared" si="5"/>
        <v>0.24564200000000003</v>
      </c>
      <c r="I35" s="68">
        <f t="shared" si="5"/>
        <v>1.6306000000000001E-2</v>
      </c>
      <c r="J35" s="68">
        <f t="shared" si="5"/>
        <v>7.1010000000000008E-4</v>
      </c>
      <c r="K35" s="68">
        <f t="shared" si="5"/>
        <v>3.9976000000000005E-3</v>
      </c>
      <c r="L35" s="68">
        <f t="shared" si="5"/>
        <v>5.3389000000000006E-2</v>
      </c>
      <c r="M35" s="68">
        <f t="shared" si="5"/>
        <v>4.0502000000000003E-2</v>
      </c>
      <c r="N35" s="68">
        <f t="shared" si="5"/>
        <v>4.8392000000000008</v>
      </c>
      <c r="O35" s="68">
        <f t="shared" si="5"/>
        <v>954.69</v>
      </c>
      <c r="P35" s="68">
        <f t="shared" si="5"/>
        <v>0</v>
      </c>
      <c r="Q35" s="68">
        <f t="shared" si="10"/>
        <v>12.098000000000003</v>
      </c>
      <c r="R35" s="68">
        <f t="shared" si="11"/>
        <v>0</v>
      </c>
      <c r="S35" s="68">
        <f t="shared" si="11"/>
        <v>0.10704100000000001</v>
      </c>
      <c r="T35" s="68">
        <f t="shared" si="11"/>
        <v>0</v>
      </c>
      <c r="U35" s="68">
        <f t="shared" si="11"/>
        <v>0</v>
      </c>
    </row>
    <row r="36" spans="1:21" s="51" customFormat="1" ht="13" x14ac:dyDescent="0.35">
      <c r="A36" s="10" t="str">
        <f>H8</f>
        <v>R6</v>
      </c>
      <c r="B36" s="12">
        <v>100</v>
      </c>
      <c r="C36" s="68">
        <f t="shared" si="6"/>
        <v>19.751300000000001</v>
      </c>
      <c r="D36" s="68">
        <f t="shared" si="7"/>
        <v>2.7656264699999999</v>
      </c>
      <c r="E36" s="68">
        <f t="shared" si="8"/>
        <v>0.35811395000000001</v>
      </c>
      <c r="F36" s="68">
        <f t="shared" si="9"/>
        <v>3.052378</v>
      </c>
      <c r="G36" s="68">
        <f t="shared" si="5"/>
        <v>3.2612000000000002E-2</v>
      </c>
      <c r="H36" s="68">
        <f t="shared" si="5"/>
        <v>0.24564200000000003</v>
      </c>
      <c r="I36" s="68">
        <f t="shared" si="5"/>
        <v>1.6306000000000001E-2</v>
      </c>
      <c r="J36" s="68">
        <f t="shared" si="5"/>
        <v>7.1010000000000008E-4</v>
      </c>
      <c r="K36" s="68">
        <f t="shared" si="5"/>
        <v>3.9976000000000005E-3</v>
      </c>
      <c r="L36" s="68">
        <f t="shared" si="5"/>
        <v>5.3389000000000006E-2</v>
      </c>
      <c r="M36" s="68">
        <f t="shared" si="5"/>
        <v>4.0502000000000003E-2</v>
      </c>
      <c r="N36" s="68">
        <f t="shared" si="5"/>
        <v>4.8392000000000008</v>
      </c>
      <c r="O36" s="68">
        <f t="shared" si="5"/>
        <v>954.69</v>
      </c>
      <c r="P36" s="68">
        <f t="shared" si="5"/>
        <v>0</v>
      </c>
      <c r="Q36" s="68">
        <f t="shared" si="10"/>
        <v>12.098000000000003</v>
      </c>
      <c r="R36" s="68">
        <f t="shared" si="11"/>
        <v>0</v>
      </c>
      <c r="S36" s="68">
        <f t="shared" si="11"/>
        <v>0.10704100000000001</v>
      </c>
      <c r="T36" s="68">
        <f t="shared" si="11"/>
        <v>0</v>
      </c>
      <c r="U36" s="68">
        <f t="shared" si="11"/>
        <v>0</v>
      </c>
    </row>
    <row r="37" spans="1:21" s="51" customFormat="1" ht="13" x14ac:dyDescent="0.35">
      <c r="A37" s="10" t="str">
        <f>I8</f>
        <v>B8</v>
      </c>
      <c r="B37" s="12">
        <v>250</v>
      </c>
      <c r="C37" s="68">
        <f t="shared" si="6"/>
        <v>49.378250000000001</v>
      </c>
      <c r="D37" s="68">
        <f t="shared" si="7"/>
        <v>6.9140661750000003</v>
      </c>
      <c r="E37" s="68">
        <f t="shared" si="8"/>
        <v>0.89528487499999998</v>
      </c>
      <c r="F37" s="68">
        <f t="shared" si="9"/>
        <v>7.6309450000000014</v>
      </c>
      <c r="G37" s="68">
        <f t="shared" si="5"/>
        <v>8.1530000000000019E-2</v>
      </c>
      <c r="H37" s="68">
        <f t="shared" si="5"/>
        <v>0.61410500000000012</v>
      </c>
      <c r="I37" s="68">
        <f t="shared" si="5"/>
        <v>4.076500000000001E-2</v>
      </c>
      <c r="J37" s="68">
        <f t="shared" si="5"/>
        <v>1.7752500000000001E-3</v>
      </c>
      <c r="K37" s="68">
        <f t="shared" si="5"/>
        <v>9.9940000000000011E-3</v>
      </c>
      <c r="L37" s="68">
        <f t="shared" si="5"/>
        <v>0.13347250000000002</v>
      </c>
      <c r="M37" s="68">
        <f t="shared" si="5"/>
        <v>0.10125500000000001</v>
      </c>
      <c r="N37" s="68">
        <f t="shared" si="5"/>
        <v>12.098000000000001</v>
      </c>
      <c r="O37" s="68">
        <f t="shared" si="5"/>
        <v>2386.7250000000004</v>
      </c>
      <c r="P37" s="68">
        <f t="shared" si="5"/>
        <v>0</v>
      </c>
      <c r="Q37" s="68">
        <f t="shared" si="10"/>
        <v>30.245000000000001</v>
      </c>
      <c r="R37" s="68">
        <f t="shared" si="11"/>
        <v>0</v>
      </c>
      <c r="S37" s="68">
        <f t="shared" si="11"/>
        <v>0.26760250000000002</v>
      </c>
      <c r="T37" s="68">
        <f t="shared" si="11"/>
        <v>0</v>
      </c>
      <c r="U37" s="68">
        <f t="shared" si="11"/>
        <v>0</v>
      </c>
    </row>
    <row r="38" spans="1:21" s="51" customFormat="1" ht="13" x14ac:dyDescent="0.35">
      <c r="A38" s="10" t="str">
        <f>J8</f>
        <v>B9</v>
      </c>
      <c r="B38" s="12">
        <v>250</v>
      </c>
      <c r="C38" s="68">
        <f t="shared" si="6"/>
        <v>49.378250000000001</v>
      </c>
      <c r="D38" s="68">
        <f t="shared" si="7"/>
        <v>6.9140661750000003</v>
      </c>
      <c r="E38" s="68">
        <f t="shared" si="8"/>
        <v>0.89528487499999998</v>
      </c>
      <c r="F38" s="68">
        <f t="shared" si="9"/>
        <v>7.6309450000000014</v>
      </c>
      <c r="G38" s="68">
        <f t="shared" si="5"/>
        <v>8.1530000000000019E-2</v>
      </c>
      <c r="H38" s="68">
        <f t="shared" si="5"/>
        <v>0.61410500000000012</v>
      </c>
      <c r="I38" s="68">
        <f t="shared" si="5"/>
        <v>4.076500000000001E-2</v>
      </c>
      <c r="J38" s="68">
        <f t="shared" si="5"/>
        <v>1.7752500000000001E-3</v>
      </c>
      <c r="K38" s="68">
        <f t="shared" si="5"/>
        <v>9.9940000000000011E-3</v>
      </c>
      <c r="L38" s="68">
        <f t="shared" si="5"/>
        <v>0.13347250000000002</v>
      </c>
      <c r="M38" s="68">
        <f t="shared" si="5"/>
        <v>0.10125500000000001</v>
      </c>
      <c r="N38" s="68">
        <f t="shared" si="5"/>
        <v>12.098000000000001</v>
      </c>
      <c r="O38" s="68">
        <f t="shared" si="5"/>
        <v>2386.7250000000004</v>
      </c>
      <c r="P38" s="68">
        <f t="shared" si="5"/>
        <v>0</v>
      </c>
      <c r="Q38" s="68">
        <f t="shared" si="10"/>
        <v>30.245000000000001</v>
      </c>
      <c r="R38" s="68">
        <f t="shared" si="11"/>
        <v>0</v>
      </c>
      <c r="S38" s="68">
        <f t="shared" si="11"/>
        <v>0.26760250000000002</v>
      </c>
      <c r="T38" s="68">
        <f t="shared" si="11"/>
        <v>0</v>
      </c>
      <c r="U38" s="68">
        <f t="shared" si="11"/>
        <v>0</v>
      </c>
    </row>
    <row r="39" spans="1:21" s="51" customFormat="1" ht="13" x14ac:dyDescent="0.35">
      <c r="A39" s="10">
        <f>K8</f>
        <v>0</v>
      </c>
      <c r="B39" s="12"/>
      <c r="C39" s="68">
        <f t="shared" si="6"/>
        <v>0</v>
      </c>
      <c r="D39" s="68">
        <f t="shared" si="7"/>
        <v>0</v>
      </c>
      <c r="E39" s="68">
        <f t="shared" si="8"/>
        <v>0</v>
      </c>
      <c r="F39" s="68">
        <f t="shared" si="9"/>
        <v>0</v>
      </c>
      <c r="G39" s="68">
        <f t="shared" si="5"/>
        <v>0</v>
      </c>
      <c r="H39" s="68">
        <f t="shared" si="5"/>
        <v>0</v>
      </c>
      <c r="I39" s="68">
        <f t="shared" si="5"/>
        <v>0</v>
      </c>
      <c r="J39" s="68">
        <f t="shared" si="5"/>
        <v>0</v>
      </c>
      <c r="K39" s="68">
        <f t="shared" si="5"/>
        <v>0</v>
      </c>
      <c r="L39" s="68">
        <f t="shared" si="5"/>
        <v>0</v>
      </c>
      <c r="M39" s="68">
        <f t="shared" si="5"/>
        <v>0</v>
      </c>
      <c r="N39" s="68">
        <f t="shared" si="5"/>
        <v>0</v>
      </c>
      <c r="O39" s="68">
        <f t="shared" si="5"/>
        <v>0</v>
      </c>
      <c r="P39" s="68">
        <f t="shared" si="5"/>
        <v>0</v>
      </c>
      <c r="Q39" s="68">
        <f t="shared" si="10"/>
        <v>0</v>
      </c>
      <c r="R39" s="68">
        <f t="shared" si="11"/>
        <v>0</v>
      </c>
      <c r="S39" s="68">
        <f t="shared" si="11"/>
        <v>0</v>
      </c>
      <c r="T39" s="68">
        <f t="shared" si="11"/>
        <v>0</v>
      </c>
      <c r="U39" s="68">
        <f t="shared" si="11"/>
        <v>0</v>
      </c>
    </row>
    <row r="40" spans="1:21" s="51" customFormat="1" ht="13" x14ac:dyDescent="0.35">
      <c r="A40" s="10">
        <f>L8</f>
        <v>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ht="13" x14ac:dyDescent="0.3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T16</v>
      </c>
      <c r="C57" s="8" t="str">
        <f t="shared" ref="C57:U57" si="13">D8</f>
        <v>T17</v>
      </c>
      <c r="D57" s="8" t="str">
        <f t="shared" si="13"/>
        <v>T18</v>
      </c>
      <c r="E57" s="8" t="str">
        <f t="shared" si="13"/>
        <v>R4</v>
      </c>
      <c r="F57" s="8" t="str">
        <f t="shared" si="13"/>
        <v>R5</v>
      </c>
      <c r="G57" s="8" t="str">
        <f t="shared" si="13"/>
        <v>R6</v>
      </c>
      <c r="H57" s="8" t="str">
        <f t="shared" si="13"/>
        <v>B8</v>
      </c>
      <c r="I57" s="8" t="str">
        <f t="shared" si="13"/>
        <v>B9</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"&amp;(VLOOKUP(C14,Table2458[],6,FALSE))</f>
        <v>Medium/Clay I Arable</v>
      </c>
      <c r="C58" s="10" t="str">
        <f>D16&amp;" I "&amp;(VLOOKUP(D14,Table2458[],6,FALSE))</f>
        <v>Medium/Clay I Grass</v>
      </c>
      <c r="D58" s="10" t="str">
        <f>E16&amp;" I "&amp;(VLOOKUP(E14,Table2458[],6,FALSE))</f>
        <v>Medium/Clay I Arable</v>
      </c>
      <c r="E58" s="10" t="str">
        <f>F16&amp;" I "&amp;(VLOOKUP(F14,Table2458[],6,FALSE))</f>
        <v>Medium/Clay I Arable</v>
      </c>
      <c r="F58" s="10" t="str">
        <f>G16&amp;" I "&amp;(VLOOKUP(G14,Table2458[],6,FALSE))</f>
        <v>Medium/Clay I Arable</v>
      </c>
      <c r="G58" s="10" t="str">
        <f>H16&amp;" I "&amp;(VLOOKUP(H14,Table2458[],6,FALSE))</f>
        <v>Medium/Clay I Arable</v>
      </c>
      <c r="H58" s="10" t="str">
        <f>I16&amp;" I "&amp;(VLOOKUP(I14,Table2458[],6,FALSE))</f>
        <v>Medium/Clay I Grass</v>
      </c>
      <c r="I58" s="10" t="str">
        <f>J16&amp;" I "&amp;(VLOOKUP(J14,Table2458[],6,FALSE))</f>
        <v>Medium/Clay I Grass</v>
      </c>
      <c r="J58" s="10" t="e">
        <f>K16&amp;" I "&amp;(VLOOKUP(K14,Table2458[],6,FALSE))</f>
        <v>#N/A</v>
      </c>
      <c r="K58" s="10" t="e">
        <f>L16&amp;" I "&amp;(VLOOKUP(L14,Table2458[],6,FALSE))</f>
        <v>#N/A</v>
      </c>
      <c r="L58" s="10" t="e">
        <f>M16&amp;" I "&amp;(VLOOKUP(M14,Table2458[],6,FALSE))</f>
        <v>#N/A</v>
      </c>
      <c r="M58" s="10" t="e">
        <f>N16&amp;" I "&amp;(VLOOKUP(N14,Table2458[],6,FALSE))</f>
        <v>#N/A</v>
      </c>
      <c r="N58" s="10" t="e">
        <f>O16&amp;" I "&amp;(VLOOKUP(O14,Table2458[],6,FALSE))</f>
        <v>#N/A</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100" t="s">
        <v>132</v>
      </c>
      <c r="B59" s="67">
        <f>VLOOKUP(C$14,Table2458[],5,FALSE)</f>
        <v>6.7</v>
      </c>
      <c r="C59" s="67">
        <f>VLOOKUP(D$14,Table2458[],5,FALSE)</f>
        <v>6.2</v>
      </c>
      <c r="D59" s="67">
        <f>VLOOKUP(E$14,Table2458[],5,FALSE)</f>
        <v>6.7</v>
      </c>
      <c r="E59" s="67">
        <f>VLOOKUP(F$14,Table2458[],5,FALSE)</f>
        <v>6.7</v>
      </c>
      <c r="F59" s="67">
        <f>VLOOKUP(G$14,Table2458[],5,FALSE)</f>
        <v>6.7</v>
      </c>
      <c r="G59" s="67">
        <f>VLOOKUP(H$14,Table2458[],5,FALSE)</f>
        <v>6.7</v>
      </c>
      <c r="H59" s="67">
        <f>VLOOKUP(I$14,Table2458[],5,FALSE)</f>
        <v>6.2</v>
      </c>
      <c r="I59" s="67">
        <f>VLOOKUP(J$14,Table2458[],5,FALSE)</f>
        <v>6.2</v>
      </c>
      <c r="J59" s="67" t="e">
        <f>VLOOKUP(K$14,Table2458[],5,FALSE)</f>
        <v>#N/A</v>
      </c>
      <c r="K59" s="67" t="e">
        <f>VLOOKUP(L$14,Table2458[],5,FALSE)</f>
        <v>#N/A</v>
      </c>
      <c r="L59" s="67" t="e">
        <f>VLOOKUP(M$14,Table2458[],5,FALSE)</f>
        <v>#N/A</v>
      </c>
      <c r="M59" s="67" t="e">
        <f>VLOOKUP(N$14,Table2458[],5,FALSE)</f>
        <v>#N/A</v>
      </c>
      <c r="N59" s="67" t="e">
        <f>VLOOKUP(O$14,Table2458[],5,FALSE)</f>
        <v>#N/A</v>
      </c>
      <c r="O59" s="67" t="e">
        <f>VLOOKUP(P$14,Table2458[],5,FALSE)</f>
        <v>#N/A</v>
      </c>
      <c r="P59" s="67" t="e">
        <f>VLOOKUP(Q$14,Table2458[],5,FALSE)</f>
        <v>#N/A</v>
      </c>
      <c r="Q59" s="67" t="e">
        <f>VLOOKUP(R$14,Table2458[],5,FALSE)</f>
        <v>#N/A</v>
      </c>
      <c r="R59" s="67" t="e">
        <f>VLOOKUP(S$14,Table2458[],5,FALSE)</f>
        <v>#N/A</v>
      </c>
      <c r="S59" s="67" t="e">
        <f>VLOOKUP(T$14,Table2458[],5,FALSE)</f>
        <v>#N/A</v>
      </c>
      <c r="T59" s="67" t="e">
        <f>VLOOKUP(U$14,Table2458[],5,FALSE)</f>
        <v>#N/A</v>
      </c>
      <c r="U59" s="67" t="e">
        <f>VLOOKUP(V$14,Table2458[],5,FALSE)</f>
        <v>#N/A</v>
      </c>
    </row>
    <row r="60" spans="1:21" ht="13" x14ac:dyDescent="0.3">
      <c r="A60" s="100" t="s">
        <v>4</v>
      </c>
      <c r="B60" s="67">
        <f>C10</f>
        <v>5.7</v>
      </c>
      <c r="C60" s="67">
        <f t="shared" ref="C60:U60" si="14">D10</f>
        <v>5.7</v>
      </c>
      <c r="D60" s="67">
        <f t="shared" si="14"/>
        <v>5.7</v>
      </c>
      <c r="E60" s="67">
        <f t="shared" si="14"/>
        <v>5.7</v>
      </c>
      <c r="F60" s="67">
        <f t="shared" si="14"/>
        <v>5.9</v>
      </c>
      <c r="G60" s="67">
        <f t="shared" si="14"/>
        <v>5.8</v>
      </c>
      <c r="H60" s="67">
        <f t="shared" si="14"/>
        <v>6.3</v>
      </c>
      <c r="I60" s="67">
        <f t="shared" si="14"/>
        <v>5.8</v>
      </c>
      <c r="J60" s="67">
        <f t="shared" si="14"/>
        <v>0</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8</v>
      </c>
      <c r="C61" s="67">
        <f t="shared" si="15"/>
        <v>6</v>
      </c>
      <c r="D61" s="67">
        <f t="shared" si="15"/>
        <v>8</v>
      </c>
      <c r="E61" s="67">
        <f t="shared" si="15"/>
        <v>8</v>
      </c>
      <c r="F61" s="67">
        <f t="shared" si="15"/>
        <v>8</v>
      </c>
      <c r="G61" s="67">
        <f t="shared" si="15"/>
        <v>8</v>
      </c>
      <c r="H61" s="67">
        <f t="shared" si="15"/>
        <v>6</v>
      </c>
      <c r="I61" s="67">
        <f t="shared" si="15"/>
        <v>6</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100</v>
      </c>
      <c r="C62" s="68">
        <f>B32</f>
        <v>250</v>
      </c>
      <c r="D62" s="68">
        <f>B33</f>
        <v>100</v>
      </c>
      <c r="E62" s="68">
        <f>B34</f>
        <v>100</v>
      </c>
      <c r="F62" s="68">
        <f>B35</f>
        <v>100</v>
      </c>
      <c r="G62" s="68">
        <f>B36</f>
        <v>100</v>
      </c>
      <c r="H62" s="68">
        <f>B37</f>
        <v>250</v>
      </c>
      <c r="I62" s="68">
        <f>B38</f>
        <v>250</v>
      </c>
      <c r="J62" s="68">
        <f>B39</f>
        <v>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8</v>
      </c>
      <c r="C64" s="68">
        <f t="shared" ref="C64:U64" si="17">(C59-C60)*C61</f>
        <v>3</v>
      </c>
      <c r="D64" s="68">
        <f t="shared" si="17"/>
        <v>8</v>
      </c>
      <c r="E64" s="68">
        <f t="shared" si="17"/>
        <v>8</v>
      </c>
      <c r="F64" s="68">
        <f t="shared" si="17"/>
        <v>6.3999999999999986</v>
      </c>
      <c r="G64" s="68">
        <f t="shared" si="17"/>
        <v>7.2000000000000028</v>
      </c>
      <c r="H64" s="68">
        <f t="shared" si="17"/>
        <v>-0.59999999999999787</v>
      </c>
      <c r="I64" s="68">
        <f t="shared" si="17"/>
        <v>2.4000000000000021</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-8</v>
      </c>
      <c r="C65" s="68">
        <f t="shared" ref="C65:U65" si="18">C63-C64</f>
        <v>-3</v>
      </c>
      <c r="D65" s="68">
        <f t="shared" si="18"/>
        <v>-8</v>
      </c>
      <c r="E65" s="68">
        <f t="shared" si="18"/>
        <v>-8</v>
      </c>
      <c r="F65" s="68">
        <f t="shared" si="18"/>
        <v>-6.3999999999999986</v>
      </c>
      <c r="G65" s="68">
        <f t="shared" si="18"/>
        <v>-7.2000000000000028</v>
      </c>
      <c r="H65" s="68">
        <f t="shared" si="18"/>
        <v>0.59999999999999787</v>
      </c>
      <c r="I65" s="68">
        <f t="shared" si="18"/>
        <v>-2.4000000000000021</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9" x14ac:dyDescent="0.3">
      <c r="A66" s="101" t="s">
        <v>148</v>
      </c>
      <c r="B66" s="69" t="str">
        <f>IF(B64&lt;=B63,"OVER","UNDER")</f>
        <v>UNDER</v>
      </c>
      <c r="C66" s="69" t="str">
        <f t="shared" ref="C66:U66" si="19">IF(C64&lt;=C63,"OVER","UNDER")</f>
        <v>UNDER</v>
      </c>
      <c r="D66" s="69" t="str">
        <f t="shared" si="19"/>
        <v>UNDER</v>
      </c>
      <c r="E66" s="69" t="str">
        <f t="shared" si="19"/>
        <v>UNDER</v>
      </c>
      <c r="F66" s="69" t="str">
        <f t="shared" si="19"/>
        <v>UNDER</v>
      </c>
      <c r="G66" s="69" t="str">
        <f t="shared" si="19"/>
        <v>UNDER</v>
      </c>
      <c r="H66" s="69" t="str">
        <f t="shared" si="19"/>
        <v>OVER</v>
      </c>
      <c r="I66" s="69" t="str">
        <f t="shared" si="19"/>
        <v>UNDER</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7" priority="36" operator="greaterThan">
      <formula>$B$51</formula>
    </cfRule>
  </conditionalFormatting>
  <conditionalFormatting sqref="B66:U66">
    <cfRule type="cellIs" dxfId="26" priority="11" operator="equal">
      <formula>"UNDER"</formula>
    </cfRule>
    <cfRule type="cellIs" dxfId="25" priority="12" operator="equal">
      <formula>"OVER"</formula>
    </cfRule>
  </conditionalFormatting>
  <conditionalFormatting sqref="C31:C50">
    <cfRule type="cellIs" dxfId="24" priority="35" operator="greaterThan">
      <formula>$C$51</formula>
    </cfRule>
  </conditionalFormatting>
  <conditionalFormatting sqref="C17:V19">
    <cfRule type="cellIs" dxfId="23" priority="32" operator="equal">
      <formula>0</formula>
    </cfRule>
  </conditionalFormatting>
  <conditionalFormatting sqref="C20:V21">
    <cfRule type="cellIs" dxfId="22" priority="37" operator="equal">
      <formula>"DECREASE"</formula>
    </cfRule>
    <cfRule type="cellIs" dxfId="21" priority="38" operator="equal">
      <formula>"INCREASE"</formula>
    </cfRule>
  </conditionalFormatting>
  <conditionalFormatting sqref="C21:V21">
    <cfRule type="cellIs" dxfId="20" priority="13" operator="equal">
      <formula>0</formula>
    </cfRule>
  </conditionalFormatting>
  <conditionalFormatting sqref="C22:V23">
    <cfRule type="cellIs" dxfId="19" priority="17" operator="equal">
      <formula>0</formula>
    </cfRule>
  </conditionalFormatting>
  <conditionalFormatting sqref="C24:V24">
    <cfRule type="cellIs" dxfId="18" priority="18" operator="equal">
      <formula>"DECREASE"</formula>
    </cfRule>
    <cfRule type="cellIs" dxfId="17" priority="19" operator="equal">
      <formula>"INCREASE"</formula>
    </cfRule>
  </conditionalFormatting>
  <conditionalFormatting sqref="G31:G50">
    <cfRule type="cellIs" dxfId="16" priority="31" operator="greaterThan">
      <formula>$G$51</formula>
    </cfRule>
  </conditionalFormatting>
  <conditionalFormatting sqref="H31:H50">
    <cfRule type="cellIs" dxfId="15" priority="30" operator="greaterThan">
      <formula>$H$51</formula>
    </cfRule>
  </conditionalFormatting>
  <conditionalFormatting sqref="I1">
    <cfRule type="cellIs" dxfId="14" priority="3" operator="between">
      <formula>0.1</formula>
      <formula>5</formula>
    </cfRule>
  </conditionalFormatting>
  <conditionalFormatting sqref="I2">
    <cfRule type="cellIs" dxfId="13" priority="2" operator="greaterThan">
      <formula>5000.1</formula>
    </cfRule>
  </conditionalFormatting>
  <conditionalFormatting sqref="I3">
    <cfRule type="cellIs" dxfId="12" priority="1" operator="greaterThan">
      <formula>40000.01</formula>
    </cfRule>
  </conditionalFormatting>
  <conditionalFormatting sqref="I31:I50">
    <cfRule type="cellIs" dxfId="11" priority="29" operator="greaterThan">
      <formula>$I$51</formula>
    </cfRule>
  </conditionalFormatting>
  <conditionalFormatting sqref="J31:J50">
    <cfRule type="cellIs" dxfId="10" priority="8" operator="greaterThan">
      <formula>$J$51</formula>
    </cfRule>
  </conditionalFormatting>
  <conditionalFormatting sqref="K31:K50">
    <cfRule type="cellIs" dxfId="9" priority="28" operator="greaterThan">
      <formula>$K$51</formula>
    </cfRule>
  </conditionalFormatting>
  <conditionalFormatting sqref="L3">
    <cfRule type="cellIs" dxfId="8" priority="4" operator="lessThan">
      <formula>30</formula>
    </cfRule>
    <cfRule type="cellIs" dxfId="7" priority="5" operator="greaterThanOrEqual">
      <formula>30</formula>
    </cfRule>
  </conditionalFormatting>
  <conditionalFormatting sqref="L31:L50">
    <cfRule type="cellIs" dxfId="6" priority="27" operator="greaterThan">
      <formula>$L$51</formula>
    </cfRule>
  </conditionalFormatting>
  <conditionalFormatting sqref="M31:M50">
    <cfRule type="cellIs" dxfId="5" priority="26" operator="greaterThan">
      <formula>$M$51</formula>
    </cfRule>
  </conditionalFormatting>
  <conditionalFormatting sqref="P31:P50">
    <cfRule type="cellIs" dxfId="4" priority="25" operator="greaterThan">
      <formula>$P$51</formula>
    </cfRule>
  </conditionalFormatting>
  <conditionalFormatting sqref="R31:R50">
    <cfRule type="cellIs" dxfId="3" priority="24" operator="greaterThan">
      <formula>$R$51</formula>
    </cfRule>
  </conditionalFormatting>
  <conditionalFormatting sqref="S31:S50">
    <cfRule type="cellIs" dxfId="2" priority="23" operator="greaterThan">
      <formula>$S$51</formula>
    </cfRule>
  </conditionalFormatting>
  <conditionalFormatting sqref="T31:T50">
    <cfRule type="cellIs" dxfId="1" priority="22" operator="greaterThan">
      <formula>$T$51</formula>
    </cfRule>
  </conditionalFormatting>
  <conditionalFormatting sqref="U31:U50">
    <cfRule type="cellIs" dxfId="0" priority="21"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4"/>
    <col min="14" max="14" width="9.7265625" style="14" bestFit="1" customWidth="1"/>
    <col min="15" max="19" width="9.1796875" style="14"/>
    <col min="20" max="20" width="10" style="14" bestFit="1" customWidth="1"/>
    <col min="21" max="16384" width="9.1796875" style="14"/>
  </cols>
  <sheetData>
    <row r="1" spans="1:21" ht="37.5" x14ac:dyDescent="0.25">
      <c r="A1" s="131" t="s">
        <v>84</v>
      </c>
      <c r="B1" s="31" t="str">
        <f>Llechryd!B29</f>
        <v>Application Rate</v>
      </c>
      <c r="C1" s="31" t="str">
        <f>Llechryd!C29</f>
        <v>Nitrogen Addition</v>
      </c>
      <c r="D1" s="31" t="str">
        <f>Llechryd!D29</f>
        <v>Phosphate Addition</v>
      </c>
      <c r="E1" s="31" t="str">
        <f>Llechryd!E29</f>
        <v>Potash  Addition</v>
      </c>
      <c r="F1" s="31" t="str">
        <f>Llechryd!F29</f>
        <v>Mg Oxide Addition</v>
      </c>
      <c r="G1" s="31" t="str">
        <f>Llechryd!G29</f>
        <v>Copper Addition</v>
      </c>
      <c r="H1" s="31" t="str">
        <f>Llechryd!H29</f>
        <v>Zinc Addition</v>
      </c>
      <c r="I1" s="31" t="str">
        <f>Llechryd!I29</f>
        <v>Lead Addition</v>
      </c>
      <c r="J1" s="31" t="str">
        <f>Llechryd!J29</f>
        <v>Cadmium Addition</v>
      </c>
      <c r="K1" s="31" t="str">
        <f>Llechryd!K29</f>
        <v>Mercury Addition</v>
      </c>
      <c r="L1" s="31" t="str">
        <f>Llechryd!L29</f>
        <v>Nickel Addition</v>
      </c>
      <c r="M1" s="31" t="str">
        <f>Llechryd!M29</f>
        <v>Chromium Addition</v>
      </c>
      <c r="N1" s="31" t="str">
        <f>Llechryd!N29</f>
        <v>Aluminium Addition</v>
      </c>
      <c r="O1" s="31" t="str">
        <f>Llechryd!O29</f>
        <v>Iron Addition</v>
      </c>
      <c r="P1" s="31" t="str">
        <f>Llechryd!P29</f>
        <v xml:space="preserve">Sodium Addition                 </v>
      </c>
      <c r="Q1" s="31" t="str">
        <f>Llechryd!Q29</f>
        <v>SO3  Addition                             kg/ha</v>
      </c>
      <c r="R1" s="31" t="str">
        <f>Llechryd!R29</f>
        <v xml:space="preserve">Selenium Addition </v>
      </c>
      <c r="S1" s="31" t="str">
        <f>Llechryd!S29</f>
        <v xml:space="preserve">Arsenic  Addition  </v>
      </c>
      <c r="T1" s="31" t="str">
        <f>Llechryd!T29</f>
        <v xml:space="preserve">Molybdenum Addition  </v>
      </c>
      <c r="U1" s="31" t="str">
        <f>Llechryd!U29</f>
        <v xml:space="preserve">Fluoride Addition </v>
      </c>
    </row>
    <row r="2" spans="1:21" ht="25" x14ac:dyDescent="0.25">
      <c r="A2" s="131"/>
      <c r="B2" s="31" t="str">
        <f>Llechryd!B30</f>
        <v>tonnes/ha</v>
      </c>
      <c r="C2" s="31" t="str">
        <f>Llechryd!C30</f>
        <v>kg/ha</v>
      </c>
      <c r="D2" s="31" t="str">
        <f>Llechryd!D30</f>
        <v>P2O5 
kg/ha</v>
      </c>
      <c r="E2" s="31" t="str">
        <f>Llechryd!E30</f>
        <v>K2O 
kg/ha</v>
      </c>
      <c r="F2" s="31" t="str">
        <f>Llechryd!F30</f>
        <v>MgO 
kg/ha</v>
      </c>
      <c r="G2" s="31" t="str">
        <f>Llechryd!G30</f>
        <v>kg/ha</v>
      </c>
      <c r="H2" s="31" t="str">
        <f>Llechryd!H30</f>
        <v>kg/ha</v>
      </c>
      <c r="I2" s="31" t="str">
        <f>Llechryd!I30</f>
        <v>kg/ha</v>
      </c>
      <c r="J2" s="31" t="str">
        <f>Llechryd!J30</f>
        <v>kg/ha</v>
      </c>
      <c r="K2" s="31" t="str">
        <f>Llechryd!K30</f>
        <v>kg/ha</v>
      </c>
      <c r="L2" s="31" t="str">
        <f>Llechryd!L30</f>
        <v>kg/ha</v>
      </c>
      <c r="M2" s="31" t="str">
        <f>Llechryd!M30</f>
        <v>kg/ha</v>
      </c>
      <c r="N2" s="31" t="str">
        <f>Llechryd!N30</f>
        <v>kg/ha</v>
      </c>
      <c r="O2" s="31" t="str">
        <f>Llechryd!O30</f>
        <v>kg/ha</v>
      </c>
      <c r="P2" s="31" t="str">
        <f>Llechryd!P30</f>
        <v>kg/ha</v>
      </c>
      <c r="Q2" s="31" t="str">
        <f>Llechryd!Q30</f>
        <v>kg/ha</v>
      </c>
      <c r="R2" s="31" t="str">
        <f>Llechryd!R30</f>
        <v>kg/ha</v>
      </c>
      <c r="S2" s="31" t="str">
        <f>Llechryd!S30</f>
        <v>kg/ha</v>
      </c>
      <c r="T2" s="31" t="str">
        <f>Llechryd!T30</f>
        <v>kg/ha</v>
      </c>
      <c r="U2" s="31" t="str">
        <f>Llechryd!U30</f>
        <v>kg/ha</v>
      </c>
    </row>
    <row r="3" spans="1:21" x14ac:dyDescent="0.25">
      <c r="A3" s="29">
        <v>1</v>
      </c>
      <c r="B3" s="26">
        <f>Llechryd!B31</f>
        <v>0</v>
      </c>
      <c r="C3" s="26">
        <f>Llechryd!C31</f>
        <v>0</v>
      </c>
      <c r="D3" s="26">
        <f>Llechryd!D31</f>
        <v>0</v>
      </c>
      <c r="E3" s="26">
        <f>Llechryd!E31</f>
        <v>0</v>
      </c>
      <c r="F3" s="26">
        <f>Llechryd!F31</f>
        <v>0</v>
      </c>
      <c r="G3" s="26">
        <f>Llechryd!G31</f>
        <v>0</v>
      </c>
      <c r="H3" s="26">
        <f>Llechryd!H31</f>
        <v>0</v>
      </c>
      <c r="I3" s="26">
        <f>Llechryd!I31</f>
        <v>0</v>
      </c>
      <c r="J3" s="26">
        <f>Llechryd!J31</f>
        <v>0</v>
      </c>
      <c r="K3" s="26">
        <f>Llechryd!K31</f>
        <v>0</v>
      </c>
      <c r="L3" s="26">
        <f>Llechryd!L31</f>
        <v>0</v>
      </c>
      <c r="M3" s="26">
        <f>Llechryd!M31</f>
        <v>0</v>
      </c>
      <c r="N3" s="26">
        <f>Llechryd!N31</f>
        <v>0</v>
      </c>
      <c r="O3" s="26">
        <f>Llechryd!O31</f>
        <v>0</v>
      </c>
      <c r="P3" s="26">
        <f>Llechryd!P31</f>
        <v>0</v>
      </c>
      <c r="Q3" s="26">
        <f>Llechryd!Q31</f>
        <v>0</v>
      </c>
      <c r="R3" s="26">
        <f>Llechryd!R31</f>
        <v>0</v>
      </c>
      <c r="S3" s="26">
        <f>Llechryd!S31</f>
        <v>0</v>
      </c>
      <c r="T3" s="26">
        <f>Llechryd!T31</f>
        <v>0</v>
      </c>
      <c r="U3" s="26">
        <f>Llechryd!U31</f>
        <v>0</v>
      </c>
    </row>
    <row r="4" spans="1:21" x14ac:dyDescent="0.25">
      <c r="A4" s="29">
        <v>2</v>
      </c>
      <c r="B4" s="26">
        <f>'Bontgoch Cake'!B31</f>
        <v>0</v>
      </c>
      <c r="C4" s="26">
        <f>'Bontgoch Cake'!C31</f>
        <v>0</v>
      </c>
      <c r="D4" s="26">
        <f>'Bontgoch Cake'!D31</f>
        <v>0</v>
      </c>
      <c r="E4" s="26">
        <f>'Bontgoch Cake'!E31</f>
        <v>0</v>
      </c>
      <c r="F4" s="26">
        <f>'Bontgoch Cake'!F31</f>
        <v>0</v>
      </c>
      <c r="G4" s="26">
        <f>'Bontgoch Cake'!G31</f>
        <v>0</v>
      </c>
      <c r="H4" s="26">
        <f>'Bontgoch Cake'!H31</f>
        <v>0</v>
      </c>
      <c r="I4" s="26">
        <f>'Bontgoch Cake'!I31</f>
        <v>0</v>
      </c>
      <c r="J4" s="26">
        <f>'Bontgoch Cake'!J31</f>
        <v>0</v>
      </c>
      <c r="K4" s="26">
        <f>'Bontgoch Cake'!K31</f>
        <v>0</v>
      </c>
      <c r="L4" s="26">
        <f>'Bontgoch Cake'!L31</f>
        <v>0</v>
      </c>
      <c r="M4" s="26">
        <f>'Bontgoch Cake'!M31</f>
        <v>0</v>
      </c>
      <c r="N4" s="26">
        <f>'Bontgoch Cake'!N31</f>
        <v>0</v>
      </c>
      <c r="O4" s="26">
        <f>'Bontgoch Cake'!O31</f>
        <v>0</v>
      </c>
      <c r="P4" s="26">
        <f>'Bontgoch Cake'!P31</f>
        <v>0</v>
      </c>
      <c r="Q4" s="26">
        <f>'Bontgoch Cake'!Q31</f>
        <v>0</v>
      </c>
      <c r="R4" s="26">
        <f>'Bontgoch Cake'!R31</f>
        <v>0</v>
      </c>
      <c r="S4" s="26">
        <f>'Bontgoch Cake'!S31</f>
        <v>0</v>
      </c>
      <c r="T4" s="26">
        <f>'Bontgoch Cake'!T31</f>
        <v>0</v>
      </c>
      <c r="U4" s="26">
        <f>'Bontgoch Cake'!U31</f>
        <v>0</v>
      </c>
    </row>
    <row r="5" spans="1:21" x14ac:dyDescent="0.25">
      <c r="A5" s="29">
        <v>3</v>
      </c>
      <c r="B5" s="26">
        <f>'Bontgoch L'!B31</f>
        <v>75</v>
      </c>
      <c r="C5" s="26">
        <f>'Bontgoch L'!C31</f>
        <v>49.722750000000005</v>
      </c>
      <c r="D5" s="26">
        <f>'Bontgoch L'!D31</f>
        <v>62.628494249999996</v>
      </c>
      <c r="E5" s="26">
        <f>'Bontgoch L'!E31</f>
        <v>0.3242203125</v>
      </c>
      <c r="F5" s="26">
        <f>'Bontgoch L'!F31</f>
        <v>4.3539908999999994</v>
      </c>
      <c r="G5" s="26">
        <f>'Bontgoch L'!G31</f>
        <v>3.7023E-2</v>
      </c>
      <c r="H5" s="26">
        <f>'Bontgoch L'!H31</f>
        <v>0.85669499999999998</v>
      </c>
      <c r="I5" s="26">
        <f>'Bontgoch L'!I31</f>
        <v>0.12914999999999999</v>
      </c>
      <c r="J5" s="26">
        <f>'Bontgoch L'!J31</f>
        <v>9.9014999999999997E-4</v>
      </c>
      <c r="K5" s="26">
        <f>'Bontgoch L'!K31</f>
        <v>3.0350249999999998E-3</v>
      </c>
      <c r="L5" s="26">
        <f>'Bontgoch L'!L31</f>
        <v>6.8664749999999997E-2</v>
      </c>
      <c r="M5" s="26">
        <f>'Bontgoch L'!M31</f>
        <v>3.5516250000000006E-2</v>
      </c>
      <c r="N5" s="26">
        <f>'Bontgoch L'!N31</f>
        <v>19.75995</v>
      </c>
      <c r="O5" s="26">
        <f>'Bontgoch L'!O31</f>
        <v>1026.7425000000001</v>
      </c>
      <c r="P5" s="26">
        <f>'Bontgoch L'!P31</f>
        <v>0</v>
      </c>
      <c r="Q5" s="26">
        <f>'Bontgoch L'!Q31</f>
        <v>23.731312500000001</v>
      </c>
      <c r="R5" s="26">
        <f>'Bontgoch L'!R31</f>
        <v>0</v>
      </c>
      <c r="S5" s="26">
        <f>'Bontgoch L'!S31</f>
        <v>7.0601999999999998E-2</v>
      </c>
      <c r="T5" s="26">
        <f>'Bontgoch L'!T31</f>
        <v>0</v>
      </c>
      <c r="U5" s="26">
        <f>'Bontgoch L'!U31</f>
        <v>0</v>
      </c>
    </row>
    <row r="6" spans="1:21" x14ac:dyDescent="0.25">
      <c r="A6" s="29">
        <v>4</v>
      </c>
      <c r="B6" s="26">
        <f>Bryngwyn!B31</f>
        <v>100</v>
      </c>
      <c r="C6" s="26">
        <f>Bryngwyn!C31</f>
        <v>18.974699999999999</v>
      </c>
      <c r="D6" s="26">
        <f>Bryngwyn!D31</f>
        <v>2.5472712599999996</v>
      </c>
      <c r="E6" s="26">
        <f>Bryngwyn!E31</f>
        <v>0.27361934999999998</v>
      </c>
      <c r="F6" s="26">
        <f>Bryngwyn!F31</f>
        <v>2.8474160399999997</v>
      </c>
      <c r="G6" s="26">
        <f>Bryngwyn!G31</f>
        <v>3.1059000000000003E-2</v>
      </c>
      <c r="H6" s="26">
        <f>Bryngwyn!H31</f>
        <v>0.21819599999999997</v>
      </c>
      <c r="I6" s="26">
        <f>Bryngwyn!I31</f>
        <v>1.6181999999999998E-2</v>
      </c>
      <c r="J6" s="26">
        <f>Bryngwyn!J31</f>
        <v>2.8709999999999999E-4</v>
      </c>
      <c r="K6" s="26">
        <f>Bryngwyn!K31</f>
        <v>3.9933E-3</v>
      </c>
      <c r="L6" s="26">
        <f>Bryngwyn!L31</f>
        <v>2.8709999999999999E-2</v>
      </c>
      <c r="M6" s="26">
        <f>Bryngwyn!M31</f>
        <v>1.3180499999999998E-2</v>
      </c>
      <c r="N6" s="26">
        <f>Bryngwyn!N31</f>
        <v>4.6457999999999995</v>
      </c>
      <c r="O6" s="26">
        <f>Bryngwyn!O31</f>
        <v>913.5</v>
      </c>
      <c r="P6" s="26">
        <f>Bryngwyn!P31</f>
        <v>0</v>
      </c>
      <c r="Q6" s="26">
        <f>Bryngwyn!Q31</f>
        <v>11.745000000000001</v>
      </c>
      <c r="R6" s="26">
        <f>Bryngwyn!R31</f>
        <v>0</v>
      </c>
      <c r="S6" s="26">
        <f>Bryngwyn!S31</f>
        <v>0.102051</v>
      </c>
      <c r="T6" s="26">
        <f>Bryngwyn!T31</f>
        <v>0</v>
      </c>
      <c r="U6" s="26">
        <f>Bryngwyn!U31</f>
        <v>0</v>
      </c>
    </row>
    <row r="7" spans="1:21" x14ac:dyDescent="0.25">
      <c r="A7" s="29">
        <v>5</v>
      </c>
      <c r="B7" s="26">
        <f>'Capel Dewi'!B31</f>
        <v>100</v>
      </c>
      <c r="C7" s="26">
        <f>'Capel Dewi'!C31</f>
        <v>18.716999999999999</v>
      </c>
      <c r="D7" s="26">
        <f>'Capel Dewi'!D31</f>
        <v>2.5412917499999996</v>
      </c>
      <c r="E7" s="26">
        <f>'Capel Dewi'!E31</f>
        <v>0.31342049999999999</v>
      </c>
      <c r="F7" s="26">
        <f>'Capel Dewi'!F31</f>
        <v>2.8622882999999999</v>
      </c>
      <c r="G7" s="26">
        <f>'Capel Dewi'!G31</f>
        <v>5.099999999999999E-2</v>
      </c>
      <c r="H7" s="26">
        <f>'Capel Dewi'!H31</f>
        <v>0.22669500000000004</v>
      </c>
      <c r="I7" s="26">
        <f>'Capel Dewi'!I31</f>
        <v>1.5809999999999998E-2</v>
      </c>
      <c r="J7" s="26">
        <f>'Capel Dewi'!J31</f>
        <v>7.3949999999999992E-4</v>
      </c>
      <c r="K7" s="26">
        <f>'Capel Dewi'!K31</f>
        <v>4.0289999999999996E-3</v>
      </c>
      <c r="L7" s="26">
        <f>'Capel Dewi'!L31</f>
        <v>5.5334999999999995E-2</v>
      </c>
      <c r="M7" s="26">
        <f>'Capel Dewi'!M31</f>
        <v>4.0800000000000003E-2</v>
      </c>
      <c r="N7" s="26">
        <f>'Capel Dewi'!N31</f>
        <v>4.5389999999999997</v>
      </c>
      <c r="O7" s="26">
        <f>'Capel Dewi'!O31</f>
        <v>907.8</v>
      </c>
      <c r="P7" s="26">
        <f>'Capel Dewi'!P31</f>
        <v>0</v>
      </c>
      <c r="Q7" s="26">
        <f>'Capel Dewi'!Q31</f>
        <v>11.729999999999999</v>
      </c>
      <c r="R7" s="26">
        <f>'Capel Dewi'!R31</f>
        <v>0</v>
      </c>
      <c r="S7" s="26">
        <f>'Capel Dewi'!S31</f>
        <v>0.10097999999999999</v>
      </c>
      <c r="T7" s="26">
        <f>'Capel Dewi'!T31</f>
        <v>0</v>
      </c>
      <c r="U7" s="26">
        <f>'Capel Dewi'!U31</f>
        <v>0</v>
      </c>
    </row>
    <row r="8" spans="1:21" x14ac:dyDescent="0.25">
      <c r="A8" s="29">
        <v>6</v>
      </c>
      <c r="B8" s="26">
        <f>Cray!B31</f>
        <v>100</v>
      </c>
      <c r="C8" s="26">
        <f>Cray!C31</f>
        <v>17.689999999999998</v>
      </c>
      <c r="D8" s="26">
        <f>Cray!D31</f>
        <v>2.2527861199999997</v>
      </c>
      <c r="E8" s="26">
        <f>Cray!E31</f>
        <v>0.32048179999999998</v>
      </c>
      <c r="F8" s="26">
        <f>Cray!F31</f>
        <v>2.6700431999999998</v>
      </c>
      <c r="G8" s="26">
        <f>Cray!G31</f>
        <v>2.3228799999999994E-2</v>
      </c>
      <c r="H8" s="26">
        <f>Cray!H31</f>
        <v>0.19373600000000002</v>
      </c>
      <c r="I8" s="26">
        <f>Cray!I31</f>
        <v>1.5128000000000001E-2</v>
      </c>
      <c r="J8" s="26">
        <f>Cray!J31</f>
        <v>4.148E-4</v>
      </c>
      <c r="K8" s="26">
        <f>Cray!K31</f>
        <v>4.0260000000000001E-3</v>
      </c>
      <c r="L8" s="26">
        <f>Cray!L31</f>
        <v>5.3191999999999996E-2</v>
      </c>
      <c r="M8" s="26">
        <f>Cray!M31</f>
        <v>4.4407999999999996E-2</v>
      </c>
      <c r="N8" s="26">
        <f>Cray!N31</f>
        <v>4.1967999999999996</v>
      </c>
      <c r="O8" s="26">
        <f>Cray!O31</f>
        <v>822.28</v>
      </c>
      <c r="P8" s="26">
        <f>Cray!P31</f>
        <v>0</v>
      </c>
      <c r="Q8" s="26">
        <f>Cray!Q31</f>
        <v>10.674999999999999</v>
      </c>
      <c r="R8" s="26">
        <f>Cray!R31</f>
        <v>0</v>
      </c>
      <c r="S8" s="26">
        <f>Cray!S31</f>
        <v>9.1256000000000004E-2</v>
      </c>
      <c r="T8" s="26">
        <f>Cray!T31</f>
        <v>0</v>
      </c>
      <c r="U8" s="26">
        <f>Cray!U31</f>
        <v>0</v>
      </c>
    </row>
    <row r="9" spans="1:21" x14ac:dyDescent="0.25">
      <c r="A9" s="29">
        <v>7</v>
      </c>
      <c r="B9" s="26">
        <f>Hirwaun!B31</f>
        <v>100</v>
      </c>
      <c r="C9" s="26">
        <f>Hirwaun!C31</f>
        <v>19.751300000000001</v>
      </c>
      <c r="D9" s="26">
        <f>Hirwaun!D31</f>
        <v>2.7656264699999999</v>
      </c>
      <c r="E9" s="26">
        <f>Hirwaun!E31</f>
        <v>0.35811395000000001</v>
      </c>
      <c r="F9" s="26">
        <f>Hirwaun!F31</f>
        <v>3.052378</v>
      </c>
      <c r="G9" s="26">
        <f>Hirwaun!G31</f>
        <v>3.2612000000000002E-2</v>
      </c>
      <c r="H9" s="26">
        <f>Hirwaun!H31</f>
        <v>0.24564200000000003</v>
      </c>
      <c r="I9" s="26">
        <f>Hirwaun!I31</f>
        <v>1.6306000000000001E-2</v>
      </c>
      <c r="J9" s="26">
        <f>Hirwaun!J31</f>
        <v>7.1010000000000008E-4</v>
      </c>
      <c r="K9" s="26">
        <f>Hirwaun!K31</f>
        <v>3.9976000000000005E-3</v>
      </c>
      <c r="L9" s="26">
        <f>Hirwaun!L31</f>
        <v>5.3389000000000006E-2</v>
      </c>
      <c r="M9" s="26">
        <f>Hirwaun!M31</f>
        <v>4.0502000000000003E-2</v>
      </c>
      <c r="N9" s="26">
        <f>Hirwaun!N31</f>
        <v>4.8392000000000008</v>
      </c>
      <c r="O9" s="26">
        <f>Hirwaun!O31</f>
        <v>954.69</v>
      </c>
      <c r="P9" s="26">
        <f>Hirwaun!P31</f>
        <v>0</v>
      </c>
      <c r="Q9" s="26">
        <f>Hirwaun!Q31</f>
        <v>12.098000000000003</v>
      </c>
      <c r="R9" s="26">
        <f>Hirwaun!R31</f>
        <v>0</v>
      </c>
      <c r="S9" s="26">
        <f>Hirwaun!S31</f>
        <v>0.10704100000000001</v>
      </c>
      <c r="T9" s="26">
        <f>Hirwaun!T31</f>
        <v>0</v>
      </c>
      <c r="U9" s="26">
        <f>Hirwaun!U31</f>
        <v>0</v>
      </c>
    </row>
    <row r="10" spans="1:21" x14ac:dyDescent="0.25">
      <c r="A10" s="29">
        <v>8</v>
      </c>
      <c r="B10" s="26" t="e">
        <f>#REF!</f>
        <v>#REF!</v>
      </c>
      <c r="C10" s="26" t="e">
        <f>#REF!</f>
        <v>#REF!</v>
      </c>
      <c r="D10" s="26" t="e">
        <f>#REF!</f>
        <v>#REF!</v>
      </c>
      <c r="E10" s="26" t="e">
        <f>#REF!</f>
        <v>#REF!</v>
      </c>
      <c r="F10" s="26" t="e">
        <f>#REF!</f>
        <v>#REF!</v>
      </c>
      <c r="G10" s="26" t="e">
        <f>#REF!</f>
        <v>#REF!</v>
      </c>
      <c r="H10" s="26" t="e">
        <f>#REF!</f>
        <v>#REF!</v>
      </c>
      <c r="I10" s="26" t="e">
        <f>#REF!</f>
        <v>#REF!</v>
      </c>
      <c r="J10" s="26" t="e">
        <f>#REF!</f>
        <v>#REF!</v>
      </c>
      <c r="K10" s="26" t="e">
        <f>#REF!</f>
        <v>#REF!</v>
      </c>
      <c r="L10" s="26" t="e">
        <f>#REF!</f>
        <v>#REF!</v>
      </c>
      <c r="M10" s="26" t="e">
        <f>#REF!</f>
        <v>#REF!</v>
      </c>
      <c r="N10" s="26" t="e">
        <f>#REF!</f>
        <v>#REF!</v>
      </c>
      <c r="O10" s="26" t="e">
        <f>#REF!</f>
        <v>#REF!</v>
      </c>
      <c r="P10" s="26" t="e">
        <f>#REF!</f>
        <v>#REF!</v>
      </c>
      <c r="Q10" s="26" t="e">
        <f>#REF!</f>
        <v>#REF!</v>
      </c>
      <c r="R10" s="26" t="e">
        <f>#REF!</f>
        <v>#REF!</v>
      </c>
      <c r="S10" s="26" t="e">
        <f>#REF!</f>
        <v>#REF!</v>
      </c>
      <c r="T10" s="26" t="e">
        <f>#REF!</f>
        <v>#REF!</v>
      </c>
      <c r="U10" s="26" t="e">
        <f>#REF!</f>
        <v>#REF!</v>
      </c>
    </row>
    <row r="11" spans="1:21" x14ac:dyDescent="0.25">
      <c r="A11" s="29">
        <v>9</v>
      </c>
      <c r="B11" s="26" t="e">
        <f>#REF!</f>
        <v>#REF!</v>
      </c>
      <c r="C11" s="26" t="e">
        <f>#REF!</f>
        <v>#REF!</v>
      </c>
      <c r="D11" s="26" t="e">
        <f>#REF!</f>
        <v>#REF!</v>
      </c>
      <c r="E11" s="26" t="e">
        <f>#REF!</f>
        <v>#REF!</v>
      </c>
      <c r="F11" s="26" t="e">
        <f>#REF!</f>
        <v>#REF!</v>
      </c>
      <c r="G11" s="26" t="e">
        <f>#REF!</f>
        <v>#REF!</v>
      </c>
      <c r="H11" s="26" t="e">
        <f>#REF!</f>
        <v>#REF!</v>
      </c>
      <c r="I11" s="26" t="e">
        <f>#REF!</f>
        <v>#REF!</v>
      </c>
      <c r="J11" s="26" t="e">
        <f>#REF!</f>
        <v>#REF!</v>
      </c>
      <c r="K11" s="26" t="e">
        <f>#REF!</f>
        <v>#REF!</v>
      </c>
      <c r="L11" s="26" t="e">
        <f>#REF!</f>
        <v>#REF!</v>
      </c>
      <c r="M11" s="26" t="e">
        <f>#REF!</f>
        <v>#REF!</v>
      </c>
      <c r="N11" s="26" t="e">
        <f>#REF!</f>
        <v>#REF!</v>
      </c>
      <c r="O11" s="26" t="e">
        <f>#REF!</f>
        <v>#REF!</v>
      </c>
      <c r="P11" s="26" t="e">
        <f>#REF!</f>
        <v>#REF!</v>
      </c>
      <c r="Q11" s="26" t="e">
        <f>#REF!</f>
        <v>#REF!</v>
      </c>
      <c r="R11" s="26" t="e">
        <f>#REF!</f>
        <v>#REF!</v>
      </c>
      <c r="S11" s="26" t="e">
        <f>#REF!</f>
        <v>#REF!</v>
      </c>
      <c r="T11" s="26" t="e">
        <f>#REF!</f>
        <v>#REF!</v>
      </c>
      <c r="U11" s="26" t="e">
        <f>#REF!</f>
        <v>#REF!</v>
      </c>
    </row>
    <row r="12" spans="1:21" x14ac:dyDescent="0.25">
      <c r="A12" s="29">
        <v>10</v>
      </c>
      <c r="B12" s="26" t="e">
        <f>#REF!</f>
        <v>#REF!</v>
      </c>
      <c r="C12" s="26" t="e">
        <f>#REF!</f>
        <v>#REF!</v>
      </c>
      <c r="D12" s="26" t="e">
        <f>#REF!</f>
        <v>#REF!</v>
      </c>
      <c r="E12" s="26" t="e">
        <f>#REF!</f>
        <v>#REF!</v>
      </c>
      <c r="F12" s="26" t="e">
        <f>#REF!</f>
        <v>#REF!</v>
      </c>
      <c r="G12" s="26" t="e">
        <f>#REF!</f>
        <v>#REF!</v>
      </c>
      <c r="H12" s="26" t="e">
        <f>#REF!</f>
        <v>#REF!</v>
      </c>
      <c r="I12" s="26" t="e">
        <f>#REF!</f>
        <v>#REF!</v>
      </c>
      <c r="J12" s="26" t="e">
        <f>#REF!</f>
        <v>#REF!</v>
      </c>
      <c r="K12" s="26" t="e">
        <f>#REF!</f>
        <v>#REF!</v>
      </c>
      <c r="L12" s="26" t="e">
        <f>#REF!</f>
        <v>#REF!</v>
      </c>
      <c r="M12" s="26" t="e">
        <f>#REF!</f>
        <v>#REF!</v>
      </c>
      <c r="N12" s="26" t="e">
        <f>#REF!</f>
        <v>#REF!</v>
      </c>
      <c r="O12" s="26" t="e">
        <f>#REF!</f>
        <v>#REF!</v>
      </c>
      <c r="P12" s="26" t="e">
        <f>#REF!</f>
        <v>#REF!</v>
      </c>
      <c r="Q12" s="26" t="e">
        <f>#REF!</f>
        <v>#REF!</v>
      </c>
      <c r="R12" s="26" t="e">
        <f>#REF!</f>
        <v>#REF!</v>
      </c>
      <c r="S12" s="26" t="e">
        <f>#REF!</f>
        <v>#REF!</v>
      </c>
      <c r="T12" s="26" t="e">
        <f>#REF!</f>
        <v>#REF!</v>
      </c>
      <c r="U12" s="26" t="e">
        <f>#REF!</f>
        <v>#REF!</v>
      </c>
    </row>
    <row r="13" spans="1:21" s="72" customFormat="1" ht="15.5" x14ac:dyDescent="0.35">
      <c r="A13" s="70" t="s">
        <v>85</v>
      </c>
      <c r="B13" s="71" t="e">
        <f>SUM(B3:B12)</f>
        <v>#REF!</v>
      </c>
      <c r="C13" s="71" t="e">
        <f t="shared" ref="C13:U13" si="0">SUM(C3:C12)</f>
        <v>#REF!</v>
      </c>
      <c r="D13" s="71" t="e">
        <f t="shared" si="0"/>
        <v>#REF!</v>
      </c>
      <c r="E13" s="71" t="e">
        <f t="shared" si="0"/>
        <v>#REF!</v>
      </c>
      <c r="F13" s="71" t="e">
        <f t="shared" si="0"/>
        <v>#REF!</v>
      </c>
      <c r="G13" s="71" t="e">
        <f t="shared" si="0"/>
        <v>#REF!</v>
      </c>
      <c r="H13" s="71" t="e">
        <f t="shared" si="0"/>
        <v>#REF!</v>
      </c>
      <c r="I13" s="71" t="e">
        <f t="shared" si="0"/>
        <v>#REF!</v>
      </c>
      <c r="J13" s="71" t="e">
        <f t="shared" si="0"/>
        <v>#REF!</v>
      </c>
      <c r="K13" s="71" t="e">
        <f t="shared" si="0"/>
        <v>#REF!</v>
      </c>
      <c r="L13" s="71" t="e">
        <f t="shared" si="0"/>
        <v>#REF!</v>
      </c>
      <c r="M13" s="71" t="e">
        <f t="shared" si="0"/>
        <v>#REF!</v>
      </c>
      <c r="N13" s="71" t="e">
        <f t="shared" si="0"/>
        <v>#REF!</v>
      </c>
      <c r="O13" s="71" t="e">
        <f t="shared" si="0"/>
        <v>#REF!</v>
      </c>
      <c r="P13" s="71" t="e">
        <f t="shared" si="0"/>
        <v>#REF!</v>
      </c>
      <c r="Q13" s="71" t="e">
        <f t="shared" si="0"/>
        <v>#REF!</v>
      </c>
      <c r="R13" s="71" t="e">
        <f t="shared" si="0"/>
        <v>#REF!</v>
      </c>
      <c r="S13" s="71" t="e">
        <f t="shared" si="0"/>
        <v>#REF!</v>
      </c>
      <c r="T13" s="71" t="e">
        <f t="shared" si="0"/>
        <v>#REF!</v>
      </c>
      <c r="U13" s="71" t="e">
        <f t="shared" si="0"/>
        <v>#REF!</v>
      </c>
    </row>
  </sheetData>
  <mergeCells count="1">
    <mergeCell ref="A1:A2"/>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4"/>
    <col min="3" max="3" width="11" style="14" customWidth="1"/>
    <col min="4" max="4" width="9.1796875" style="14"/>
    <col min="5" max="5" width="9.7265625" style="14" customWidth="1"/>
    <col min="6" max="14" width="9.1796875" style="14"/>
    <col min="15" max="15" width="9.7265625" style="14" bestFit="1" customWidth="1"/>
    <col min="16" max="20" width="9.1796875" style="14"/>
    <col min="21" max="21" width="10" style="14" bestFit="1" customWidth="1"/>
    <col min="22" max="16384" width="9.1796875" style="14"/>
  </cols>
  <sheetData>
    <row r="1" spans="1:22" s="73" customFormat="1" ht="37.5" x14ac:dyDescent="0.35">
      <c r="A1" s="132" t="s">
        <v>84</v>
      </c>
      <c r="B1" s="27" t="s">
        <v>152</v>
      </c>
      <c r="C1" s="28" t="str">
        <f>Llechryd!B29</f>
        <v>Application Rate</v>
      </c>
      <c r="D1" s="28" t="str">
        <f>Llechryd!C29</f>
        <v>Nitrogen Addition</v>
      </c>
      <c r="E1" s="28" t="str">
        <f>Llechryd!D29</f>
        <v>Phosphate Addition</v>
      </c>
      <c r="F1" s="28" t="str">
        <f>Llechryd!E29</f>
        <v>Potash  Addition</v>
      </c>
      <c r="G1" s="28" t="str">
        <f>Llechryd!F29</f>
        <v>Mg Oxide Addition</v>
      </c>
      <c r="H1" s="28" t="str">
        <f>Llechryd!G29</f>
        <v>Copper Addition</v>
      </c>
      <c r="I1" s="28" t="str">
        <f>Llechryd!H29</f>
        <v>Zinc Addition</v>
      </c>
      <c r="J1" s="28" t="str">
        <f>Llechryd!I29</f>
        <v>Lead Addition</v>
      </c>
      <c r="K1" s="28" t="str">
        <f>Llechryd!J29</f>
        <v>Cadmium Addition</v>
      </c>
      <c r="L1" s="28" t="str">
        <f>Llechryd!K29</f>
        <v>Mercury Addition</v>
      </c>
      <c r="M1" s="28" t="str">
        <f>Llechryd!L29</f>
        <v>Nickel Addition</v>
      </c>
      <c r="N1" s="28" t="str">
        <f>Llechryd!M29</f>
        <v>Chromium Addition</v>
      </c>
      <c r="O1" s="28" t="str">
        <f>Llechryd!N29</f>
        <v>Aluminium Addition</v>
      </c>
      <c r="P1" s="28" t="str">
        <f>Llechryd!O29</f>
        <v>Iron Addition</v>
      </c>
      <c r="Q1" s="28" t="str">
        <f>Llechryd!P29</f>
        <v xml:space="preserve">Sodium Addition                 </v>
      </c>
      <c r="R1" s="28" t="str">
        <f>Llechryd!Q29</f>
        <v>SO3  Addition                             kg/ha</v>
      </c>
      <c r="S1" s="28" t="str">
        <f>Llechryd!R29</f>
        <v xml:space="preserve">Selenium Addition </v>
      </c>
      <c r="T1" s="28" t="str">
        <f>Llechryd!S29</f>
        <v xml:space="preserve">Arsenic  Addition  </v>
      </c>
      <c r="U1" s="28" t="str">
        <f>Llechryd!T29</f>
        <v xml:space="preserve">Molybdenum Addition  </v>
      </c>
      <c r="V1" s="28" t="str">
        <f>Llechryd!U29</f>
        <v xml:space="preserve">Fluoride Addition </v>
      </c>
    </row>
    <row r="2" spans="1:22" s="73" customFormat="1" ht="25" x14ac:dyDescent="0.35">
      <c r="A2" s="132"/>
      <c r="B2" s="25" t="s">
        <v>46</v>
      </c>
      <c r="C2" s="28" t="str">
        <f>Llechryd!B30</f>
        <v>tonnes/ha</v>
      </c>
      <c r="D2" s="28" t="str">
        <f>Llechryd!C30</f>
        <v>kg/ha</v>
      </c>
      <c r="E2" s="28" t="str">
        <f>Llechryd!D30</f>
        <v>P2O5 
kg/ha</v>
      </c>
      <c r="F2" s="28" t="str">
        <f>Llechryd!E30</f>
        <v>K2O 
kg/ha</v>
      </c>
      <c r="G2" s="28" t="str">
        <f>Llechryd!F30</f>
        <v>MgO 
kg/ha</v>
      </c>
      <c r="H2" s="28" t="str">
        <f>Llechryd!G30</f>
        <v>kg/ha</v>
      </c>
      <c r="I2" s="28" t="str">
        <f>Llechryd!H30</f>
        <v>kg/ha</v>
      </c>
      <c r="J2" s="28" t="str">
        <f>Llechryd!I30</f>
        <v>kg/ha</v>
      </c>
      <c r="K2" s="28" t="str">
        <f>Llechryd!J30</f>
        <v>kg/ha</v>
      </c>
      <c r="L2" s="28" t="str">
        <f>Llechryd!K30</f>
        <v>kg/ha</v>
      </c>
      <c r="M2" s="28" t="str">
        <f>Llechryd!L30</f>
        <v>kg/ha</v>
      </c>
      <c r="N2" s="28" t="str">
        <f>Llechryd!M30</f>
        <v>kg/ha</v>
      </c>
      <c r="O2" s="28" t="str">
        <f>Llechryd!N30</f>
        <v>kg/ha</v>
      </c>
      <c r="P2" s="28" t="str">
        <f>Llechryd!O30</f>
        <v>kg/ha</v>
      </c>
      <c r="Q2" s="28" t="str">
        <f>Llechryd!P30</f>
        <v>kg/ha</v>
      </c>
      <c r="R2" s="28" t="str">
        <f>Llechryd!Q30</f>
        <v>kg/ha</v>
      </c>
      <c r="S2" s="28" t="str">
        <f>Llechryd!R30</f>
        <v>kg/ha</v>
      </c>
      <c r="T2" s="28" t="str">
        <f>Llechryd!S30</f>
        <v>kg/ha</v>
      </c>
      <c r="U2" s="28" t="str">
        <f>Llechryd!T30</f>
        <v>kg/ha</v>
      </c>
      <c r="V2" s="28" t="str">
        <f>Llechryd!U30</f>
        <v>kg/ha</v>
      </c>
    </row>
    <row r="3" spans="1:22" x14ac:dyDescent="0.25">
      <c r="A3" s="29">
        <v>1</v>
      </c>
      <c r="B3" s="81"/>
      <c r="C3" s="26">
        <f>Llechryd!B31</f>
        <v>0</v>
      </c>
      <c r="D3" s="26">
        <f>Llechryd!C31</f>
        <v>0</v>
      </c>
      <c r="E3" s="26">
        <f>Llechryd!D31</f>
        <v>0</v>
      </c>
      <c r="F3" s="26">
        <f>Llechryd!E31</f>
        <v>0</v>
      </c>
      <c r="G3" s="26">
        <f>Llechryd!F31</f>
        <v>0</v>
      </c>
      <c r="H3" s="26">
        <f>Llechryd!G31</f>
        <v>0</v>
      </c>
      <c r="I3" s="26">
        <f>Llechryd!H31</f>
        <v>0</v>
      </c>
      <c r="J3" s="26">
        <f>Llechryd!I31</f>
        <v>0</v>
      </c>
      <c r="K3" s="26">
        <f>Llechryd!J31</f>
        <v>0</v>
      </c>
      <c r="L3" s="26">
        <f>Llechryd!K31</f>
        <v>0</v>
      </c>
      <c r="M3" s="26">
        <f>Llechryd!L31</f>
        <v>0</v>
      </c>
      <c r="N3" s="26">
        <f>Llechryd!M31</f>
        <v>0</v>
      </c>
      <c r="O3" s="26">
        <f>Llechryd!N31</f>
        <v>0</v>
      </c>
      <c r="P3" s="26">
        <f>Llechryd!O31</f>
        <v>0</v>
      </c>
      <c r="Q3" s="26">
        <f>Llechryd!P31</f>
        <v>0</v>
      </c>
      <c r="R3" s="26">
        <f>Llechryd!Q31</f>
        <v>0</v>
      </c>
      <c r="S3" s="26">
        <f>Llechryd!R31</f>
        <v>0</v>
      </c>
      <c r="T3" s="26">
        <f>Llechryd!S31</f>
        <v>0</v>
      </c>
      <c r="U3" s="26">
        <f>Llechryd!T31</f>
        <v>0</v>
      </c>
      <c r="V3" s="26">
        <f>Llechryd!U31</f>
        <v>0</v>
      </c>
    </row>
    <row r="4" spans="1:22" x14ac:dyDescent="0.25">
      <c r="A4" s="29">
        <v>2</v>
      </c>
      <c r="B4" s="81"/>
      <c r="C4" s="26">
        <f>'Bontgoch Cake'!B31</f>
        <v>0</v>
      </c>
      <c r="D4" s="26">
        <f>'Bontgoch Cake'!C31</f>
        <v>0</v>
      </c>
      <c r="E4" s="26">
        <f>'Bontgoch Cake'!D31</f>
        <v>0</v>
      </c>
      <c r="F4" s="26">
        <f>'Bontgoch Cake'!E31</f>
        <v>0</v>
      </c>
      <c r="G4" s="26">
        <f>'Bontgoch Cake'!F31</f>
        <v>0</v>
      </c>
      <c r="H4" s="26">
        <f>'Bontgoch Cake'!G31</f>
        <v>0</v>
      </c>
      <c r="I4" s="26">
        <f>'Bontgoch Cake'!H31</f>
        <v>0</v>
      </c>
      <c r="J4" s="26">
        <f>'Bontgoch Cake'!I31</f>
        <v>0</v>
      </c>
      <c r="K4" s="26">
        <f>'Bontgoch Cake'!J31</f>
        <v>0</v>
      </c>
      <c r="L4" s="26">
        <f>'Bontgoch Cake'!K31</f>
        <v>0</v>
      </c>
      <c r="M4" s="26">
        <f>'Bontgoch Cake'!L31</f>
        <v>0</v>
      </c>
      <c r="N4" s="26">
        <f>'Bontgoch Cake'!M31</f>
        <v>0</v>
      </c>
      <c r="O4" s="26">
        <f>'Bontgoch Cake'!N31</f>
        <v>0</v>
      </c>
      <c r="P4" s="26">
        <f>'Bontgoch Cake'!O31</f>
        <v>0</v>
      </c>
      <c r="Q4" s="26">
        <f>'Bontgoch Cake'!P31</f>
        <v>0</v>
      </c>
      <c r="R4" s="26">
        <f>'Bontgoch Cake'!Q31</f>
        <v>0</v>
      </c>
      <c r="S4" s="26">
        <f>'Bontgoch Cake'!R31</f>
        <v>0</v>
      </c>
      <c r="T4" s="26">
        <f>'Bontgoch Cake'!S31</f>
        <v>0</v>
      </c>
      <c r="U4" s="26">
        <f>'Bontgoch Cake'!T31</f>
        <v>0</v>
      </c>
      <c r="V4" s="26">
        <f>'Bontgoch Cake'!U31</f>
        <v>0</v>
      </c>
    </row>
    <row r="5" spans="1:22" x14ac:dyDescent="0.25">
      <c r="A5" s="29">
        <v>3</v>
      </c>
      <c r="B5" s="81"/>
      <c r="C5" s="26">
        <f>'Bontgoch L'!B31</f>
        <v>75</v>
      </c>
      <c r="D5" s="26">
        <f>'Bontgoch L'!C31</f>
        <v>49.722750000000005</v>
      </c>
      <c r="E5" s="26">
        <f>'Bontgoch L'!D31</f>
        <v>62.628494249999996</v>
      </c>
      <c r="F5" s="26">
        <f>'Bontgoch L'!E31</f>
        <v>0.3242203125</v>
      </c>
      <c r="G5" s="26">
        <f>'Bontgoch L'!F31</f>
        <v>4.3539908999999994</v>
      </c>
      <c r="H5" s="26">
        <f>'Bontgoch L'!G31</f>
        <v>3.7023E-2</v>
      </c>
      <c r="I5" s="26">
        <f>'Bontgoch L'!H31</f>
        <v>0.85669499999999998</v>
      </c>
      <c r="J5" s="26">
        <f>'Bontgoch L'!I31</f>
        <v>0.12914999999999999</v>
      </c>
      <c r="K5" s="26">
        <f>'Bontgoch L'!J31</f>
        <v>9.9014999999999997E-4</v>
      </c>
      <c r="L5" s="26">
        <f>'Bontgoch L'!K31</f>
        <v>3.0350249999999998E-3</v>
      </c>
      <c r="M5" s="26">
        <f>'Bontgoch L'!L31</f>
        <v>6.8664749999999997E-2</v>
      </c>
      <c r="N5" s="26">
        <f>'Bontgoch L'!M31</f>
        <v>3.5516250000000006E-2</v>
      </c>
      <c r="O5" s="26">
        <f>'Bontgoch L'!N31</f>
        <v>19.75995</v>
      </c>
      <c r="P5" s="26">
        <f>'Bontgoch L'!O31</f>
        <v>1026.7425000000001</v>
      </c>
      <c r="Q5" s="26">
        <f>'Bontgoch L'!P31</f>
        <v>0</v>
      </c>
      <c r="R5" s="26">
        <f>'Bontgoch L'!Q31</f>
        <v>23.731312500000001</v>
      </c>
      <c r="S5" s="26">
        <f>'Bontgoch L'!R31</f>
        <v>0</v>
      </c>
      <c r="T5" s="26">
        <f>'Bontgoch L'!S31</f>
        <v>7.0601999999999998E-2</v>
      </c>
      <c r="U5" s="26">
        <f>'Bontgoch L'!T31</f>
        <v>0</v>
      </c>
      <c r="V5" s="26">
        <f>'Bontgoch L'!U31</f>
        <v>0</v>
      </c>
    </row>
    <row r="6" spans="1:22" x14ac:dyDescent="0.25">
      <c r="A6" s="29">
        <v>4</v>
      </c>
      <c r="B6" s="81"/>
      <c r="C6" s="26">
        <f>Bryngwyn!B31</f>
        <v>100</v>
      </c>
      <c r="D6" s="26">
        <f>Bryngwyn!C31</f>
        <v>18.974699999999999</v>
      </c>
      <c r="E6" s="26">
        <f>Bryngwyn!D31</f>
        <v>2.5472712599999996</v>
      </c>
      <c r="F6" s="26">
        <f>Bryngwyn!E31</f>
        <v>0.27361934999999998</v>
      </c>
      <c r="G6" s="26">
        <f>Bryngwyn!F31</f>
        <v>2.8474160399999997</v>
      </c>
      <c r="H6" s="26">
        <f>Bryngwyn!G31</f>
        <v>3.1059000000000003E-2</v>
      </c>
      <c r="I6" s="26">
        <f>Bryngwyn!H31</f>
        <v>0.21819599999999997</v>
      </c>
      <c r="J6" s="26">
        <f>Bryngwyn!I31</f>
        <v>1.6181999999999998E-2</v>
      </c>
      <c r="K6" s="26">
        <f>Bryngwyn!J31</f>
        <v>2.8709999999999999E-4</v>
      </c>
      <c r="L6" s="26">
        <f>Bryngwyn!K31</f>
        <v>3.9933E-3</v>
      </c>
      <c r="M6" s="26">
        <f>Bryngwyn!L31</f>
        <v>2.8709999999999999E-2</v>
      </c>
      <c r="N6" s="26">
        <f>Bryngwyn!M31</f>
        <v>1.3180499999999998E-2</v>
      </c>
      <c r="O6" s="26">
        <f>Bryngwyn!N31</f>
        <v>4.6457999999999995</v>
      </c>
      <c r="P6" s="26">
        <f>Bryngwyn!O31</f>
        <v>913.5</v>
      </c>
      <c r="Q6" s="26">
        <f>Bryngwyn!P31</f>
        <v>0</v>
      </c>
      <c r="R6" s="26">
        <f>Bryngwyn!Q31</f>
        <v>11.745000000000001</v>
      </c>
      <c r="S6" s="26">
        <f>Bryngwyn!R31</f>
        <v>0</v>
      </c>
      <c r="T6" s="26">
        <f>Bryngwyn!S31</f>
        <v>0.102051</v>
      </c>
      <c r="U6" s="26">
        <f>Bryngwyn!T31</f>
        <v>0</v>
      </c>
      <c r="V6" s="26">
        <f>Bryngwyn!U31</f>
        <v>0</v>
      </c>
    </row>
    <row r="7" spans="1:22" x14ac:dyDescent="0.25">
      <c r="A7" s="29">
        <v>5</v>
      </c>
      <c r="B7" s="81"/>
      <c r="C7" s="26">
        <f>'Capel Dewi'!B31</f>
        <v>100</v>
      </c>
      <c r="D7" s="26">
        <f>'Capel Dewi'!C31</f>
        <v>18.716999999999999</v>
      </c>
      <c r="E7" s="26">
        <f>'Capel Dewi'!D31</f>
        <v>2.5412917499999996</v>
      </c>
      <c r="F7" s="26">
        <f>'Capel Dewi'!E31</f>
        <v>0.31342049999999999</v>
      </c>
      <c r="G7" s="26">
        <f>'Capel Dewi'!F31</f>
        <v>2.8622882999999999</v>
      </c>
      <c r="H7" s="26">
        <f>'Capel Dewi'!G31</f>
        <v>5.099999999999999E-2</v>
      </c>
      <c r="I7" s="26">
        <f>'Capel Dewi'!H31</f>
        <v>0.22669500000000004</v>
      </c>
      <c r="J7" s="26">
        <f>'Capel Dewi'!I31</f>
        <v>1.5809999999999998E-2</v>
      </c>
      <c r="K7" s="26">
        <f>'Capel Dewi'!J31</f>
        <v>7.3949999999999992E-4</v>
      </c>
      <c r="L7" s="26">
        <f>'Capel Dewi'!K31</f>
        <v>4.0289999999999996E-3</v>
      </c>
      <c r="M7" s="26">
        <f>'Capel Dewi'!L31</f>
        <v>5.5334999999999995E-2</v>
      </c>
      <c r="N7" s="26">
        <f>'Capel Dewi'!M31</f>
        <v>4.0800000000000003E-2</v>
      </c>
      <c r="O7" s="26">
        <f>'Capel Dewi'!N31</f>
        <v>4.5389999999999997</v>
      </c>
      <c r="P7" s="26">
        <f>'Capel Dewi'!O31</f>
        <v>907.8</v>
      </c>
      <c r="Q7" s="26">
        <f>'Capel Dewi'!P31</f>
        <v>0</v>
      </c>
      <c r="R7" s="26">
        <f>'Capel Dewi'!Q31</f>
        <v>11.729999999999999</v>
      </c>
      <c r="S7" s="26">
        <f>'Capel Dewi'!R31</f>
        <v>0</v>
      </c>
      <c r="T7" s="26">
        <f>'Capel Dewi'!S31</f>
        <v>0.10097999999999999</v>
      </c>
      <c r="U7" s="26">
        <f>'Capel Dewi'!T31</f>
        <v>0</v>
      </c>
      <c r="V7" s="26">
        <f>'Capel Dewi'!U31</f>
        <v>0</v>
      </c>
    </row>
    <row r="8" spans="1:22" x14ac:dyDescent="0.25">
      <c r="A8" s="29">
        <v>6</v>
      </c>
      <c r="B8" s="81"/>
      <c r="C8" s="26">
        <f>Cray!B31</f>
        <v>100</v>
      </c>
      <c r="D8" s="26">
        <f>Cray!C31</f>
        <v>17.689999999999998</v>
      </c>
      <c r="E8" s="26">
        <f>Cray!D31</f>
        <v>2.2527861199999997</v>
      </c>
      <c r="F8" s="26">
        <f>Cray!E31</f>
        <v>0.32048179999999998</v>
      </c>
      <c r="G8" s="26">
        <f>Cray!F31</f>
        <v>2.6700431999999998</v>
      </c>
      <c r="H8" s="26">
        <f>Cray!G31</f>
        <v>2.3228799999999994E-2</v>
      </c>
      <c r="I8" s="26">
        <f>Cray!H31</f>
        <v>0.19373600000000002</v>
      </c>
      <c r="J8" s="26">
        <f>Cray!I31</f>
        <v>1.5128000000000001E-2</v>
      </c>
      <c r="K8" s="26">
        <f>Cray!J31</f>
        <v>4.148E-4</v>
      </c>
      <c r="L8" s="26">
        <f>Cray!K31</f>
        <v>4.0260000000000001E-3</v>
      </c>
      <c r="M8" s="26">
        <f>Cray!L31</f>
        <v>5.3191999999999996E-2</v>
      </c>
      <c r="N8" s="26">
        <f>Cray!M31</f>
        <v>4.4407999999999996E-2</v>
      </c>
      <c r="O8" s="26">
        <f>Cray!N31</f>
        <v>4.1967999999999996</v>
      </c>
      <c r="P8" s="26">
        <f>Cray!O31</f>
        <v>822.28</v>
      </c>
      <c r="Q8" s="26">
        <f>Cray!P31</f>
        <v>0</v>
      </c>
      <c r="R8" s="26">
        <f>Cray!Q31</f>
        <v>10.674999999999999</v>
      </c>
      <c r="S8" s="26">
        <f>Cray!R31</f>
        <v>0</v>
      </c>
      <c r="T8" s="26">
        <f>Cray!S31</f>
        <v>9.1256000000000004E-2</v>
      </c>
      <c r="U8" s="26">
        <f>Cray!T31</f>
        <v>0</v>
      </c>
      <c r="V8" s="26">
        <f>Cray!U31</f>
        <v>0</v>
      </c>
    </row>
    <row r="9" spans="1:22" x14ac:dyDescent="0.25">
      <c r="A9" s="29">
        <v>7</v>
      </c>
      <c r="B9" s="81"/>
      <c r="C9" s="26">
        <f>Hirwaun!B31</f>
        <v>100</v>
      </c>
      <c r="D9" s="26">
        <f>Hirwaun!C31</f>
        <v>19.751300000000001</v>
      </c>
      <c r="E9" s="26">
        <f>Hirwaun!D31</f>
        <v>2.7656264699999999</v>
      </c>
      <c r="F9" s="26">
        <f>Hirwaun!E31</f>
        <v>0.35811395000000001</v>
      </c>
      <c r="G9" s="26">
        <f>Hirwaun!F31</f>
        <v>3.052378</v>
      </c>
      <c r="H9" s="26">
        <f>Hirwaun!G31</f>
        <v>3.2612000000000002E-2</v>
      </c>
      <c r="I9" s="26">
        <f>Hirwaun!H31</f>
        <v>0.24564200000000003</v>
      </c>
      <c r="J9" s="26">
        <f>Hirwaun!I31</f>
        <v>1.6306000000000001E-2</v>
      </c>
      <c r="K9" s="26">
        <f>Hirwaun!J31</f>
        <v>7.1010000000000008E-4</v>
      </c>
      <c r="L9" s="26">
        <f>Hirwaun!K31</f>
        <v>3.9976000000000005E-3</v>
      </c>
      <c r="M9" s="26">
        <f>Hirwaun!L31</f>
        <v>5.3389000000000006E-2</v>
      </c>
      <c r="N9" s="26">
        <f>Hirwaun!M31</f>
        <v>4.0502000000000003E-2</v>
      </c>
      <c r="O9" s="26">
        <f>Hirwaun!N31</f>
        <v>4.8392000000000008</v>
      </c>
      <c r="P9" s="26">
        <f>Hirwaun!O31</f>
        <v>954.69</v>
      </c>
      <c r="Q9" s="26">
        <f>Hirwaun!P31</f>
        <v>0</v>
      </c>
      <c r="R9" s="26">
        <f>Hirwaun!Q31</f>
        <v>12.098000000000003</v>
      </c>
      <c r="S9" s="26">
        <f>Hirwaun!R31</f>
        <v>0</v>
      </c>
      <c r="T9" s="26">
        <f>Hirwaun!S31</f>
        <v>0.10704100000000001</v>
      </c>
      <c r="U9" s="26">
        <f>Hirwaun!T31</f>
        <v>0</v>
      </c>
      <c r="V9" s="26">
        <f>Hirwaun!U31</f>
        <v>0</v>
      </c>
    </row>
    <row r="10" spans="1:22" x14ac:dyDescent="0.25">
      <c r="A10" s="29">
        <v>8</v>
      </c>
      <c r="B10" s="81"/>
      <c r="C10" s="26" t="e">
        <f>#REF!</f>
        <v>#REF!</v>
      </c>
      <c r="D10" s="26" t="e">
        <f>#REF!</f>
        <v>#REF!</v>
      </c>
      <c r="E10" s="26" t="e">
        <f>#REF!</f>
        <v>#REF!</v>
      </c>
      <c r="F10" s="26" t="e">
        <f>#REF!</f>
        <v>#REF!</v>
      </c>
      <c r="G10" s="26" t="e">
        <f>#REF!</f>
        <v>#REF!</v>
      </c>
      <c r="H10" s="26" t="e">
        <f>#REF!</f>
        <v>#REF!</v>
      </c>
      <c r="I10" s="26" t="e">
        <f>#REF!</f>
        <v>#REF!</v>
      </c>
      <c r="J10" s="26" t="e">
        <f>#REF!</f>
        <v>#REF!</v>
      </c>
      <c r="K10" s="26" t="e">
        <f>#REF!</f>
        <v>#REF!</v>
      </c>
      <c r="L10" s="26" t="e">
        <f>#REF!</f>
        <v>#REF!</v>
      </c>
      <c r="M10" s="26" t="e">
        <f>#REF!</f>
        <v>#REF!</v>
      </c>
      <c r="N10" s="26" t="e">
        <f>#REF!</f>
        <v>#REF!</v>
      </c>
      <c r="O10" s="26" t="e">
        <f>#REF!</f>
        <v>#REF!</v>
      </c>
      <c r="P10" s="26" t="e">
        <f>#REF!</f>
        <v>#REF!</v>
      </c>
      <c r="Q10" s="26" t="e">
        <f>#REF!</f>
        <v>#REF!</v>
      </c>
      <c r="R10" s="26" t="e">
        <f>#REF!</f>
        <v>#REF!</v>
      </c>
      <c r="S10" s="26" t="e">
        <f>#REF!</f>
        <v>#REF!</v>
      </c>
      <c r="T10" s="26" t="e">
        <f>#REF!</f>
        <v>#REF!</v>
      </c>
      <c r="U10" s="26" t="e">
        <f>#REF!</f>
        <v>#REF!</v>
      </c>
      <c r="V10" s="26" t="e">
        <f>#REF!</f>
        <v>#REF!</v>
      </c>
    </row>
    <row r="11" spans="1:22" x14ac:dyDescent="0.25">
      <c r="A11" s="29">
        <v>9</v>
      </c>
      <c r="B11" s="81"/>
      <c r="C11" s="26" t="e">
        <f>#REF!</f>
        <v>#REF!</v>
      </c>
      <c r="D11" s="26" t="e">
        <f>#REF!</f>
        <v>#REF!</v>
      </c>
      <c r="E11" s="26" t="e">
        <f>#REF!</f>
        <v>#REF!</v>
      </c>
      <c r="F11" s="26" t="e">
        <f>#REF!</f>
        <v>#REF!</v>
      </c>
      <c r="G11" s="26" t="e">
        <f>#REF!</f>
        <v>#REF!</v>
      </c>
      <c r="H11" s="26" t="e">
        <f>#REF!</f>
        <v>#REF!</v>
      </c>
      <c r="I11" s="26" t="e">
        <f>#REF!</f>
        <v>#REF!</v>
      </c>
      <c r="J11" s="26" t="e">
        <f>#REF!</f>
        <v>#REF!</v>
      </c>
      <c r="K11" s="26" t="e">
        <f>#REF!</f>
        <v>#REF!</v>
      </c>
      <c r="L11" s="26" t="e">
        <f>#REF!</f>
        <v>#REF!</v>
      </c>
      <c r="M11" s="26" t="e">
        <f>#REF!</f>
        <v>#REF!</v>
      </c>
      <c r="N11" s="26" t="e">
        <f>#REF!</f>
        <v>#REF!</v>
      </c>
      <c r="O11" s="26" t="e">
        <f>#REF!</f>
        <v>#REF!</v>
      </c>
      <c r="P11" s="26" t="e">
        <f>#REF!</f>
        <v>#REF!</v>
      </c>
      <c r="Q11" s="26" t="e">
        <f>#REF!</f>
        <v>#REF!</v>
      </c>
      <c r="R11" s="26" t="e">
        <f>#REF!</f>
        <v>#REF!</v>
      </c>
      <c r="S11" s="26" t="e">
        <f>#REF!</f>
        <v>#REF!</v>
      </c>
      <c r="T11" s="26" t="e">
        <f>#REF!</f>
        <v>#REF!</v>
      </c>
      <c r="U11" s="26" t="e">
        <f>#REF!</f>
        <v>#REF!</v>
      </c>
      <c r="V11" s="26" t="e">
        <f>#REF!</f>
        <v>#REF!</v>
      </c>
    </row>
    <row r="12" spans="1:22" x14ac:dyDescent="0.25">
      <c r="A12" s="29">
        <v>10</v>
      </c>
      <c r="B12" s="81"/>
      <c r="C12" s="26" t="e">
        <f>#REF!</f>
        <v>#REF!</v>
      </c>
      <c r="D12" s="26" t="e">
        <f>#REF!</f>
        <v>#REF!</v>
      </c>
      <c r="E12" s="26" t="e">
        <f>#REF!</f>
        <v>#REF!</v>
      </c>
      <c r="F12" s="26" t="e">
        <f>#REF!</f>
        <v>#REF!</v>
      </c>
      <c r="G12" s="26" t="e">
        <f>#REF!</f>
        <v>#REF!</v>
      </c>
      <c r="H12" s="26" t="e">
        <f>#REF!</f>
        <v>#REF!</v>
      </c>
      <c r="I12" s="26" t="e">
        <f>#REF!</f>
        <v>#REF!</v>
      </c>
      <c r="J12" s="26" t="e">
        <f>#REF!</f>
        <v>#REF!</v>
      </c>
      <c r="K12" s="26" t="e">
        <f>#REF!</f>
        <v>#REF!</v>
      </c>
      <c r="L12" s="26" t="e">
        <f>#REF!</f>
        <v>#REF!</v>
      </c>
      <c r="M12" s="26" t="e">
        <f>#REF!</f>
        <v>#REF!</v>
      </c>
      <c r="N12" s="26" t="e">
        <f>#REF!</f>
        <v>#REF!</v>
      </c>
      <c r="O12" s="26" t="e">
        <f>#REF!</f>
        <v>#REF!</v>
      </c>
      <c r="P12" s="26" t="e">
        <f>#REF!</f>
        <v>#REF!</v>
      </c>
      <c r="Q12" s="26" t="e">
        <f>#REF!</f>
        <v>#REF!</v>
      </c>
      <c r="R12" s="26" t="e">
        <f>#REF!</f>
        <v>#REF!</v>
      </c>
      <c r="S12" s="26" t="e">
        <f>#REF!</f>
        <v>#REF!</v>
      </c>
      <c r="T12" s="26" t="e">
        <f>#REF!</f>
        <v>#REF!</v>
      </c>
      <c r="U12" s="26" t="e">
        <f>#REF!</f>
        <v>#REF!</v>
      </c>
      <c r="V12" s="26" t="e">
        <f>#REF!</f>
        <v>#REF!</v>
      </c>
    </row>
    <row r="13" spans="1:22" x14ac:dyDescent="0.25">
      <c r="B13" s="30"/>
      <c r="C13" s="15"/>
      <c r="D13" s="15"/>
      <c r="E13" s="15"/>
      <c r="F13" s="15"/>
      <c r="G13" s="15"/>
      <c r="H13" s="15"/>
      <c r="I13" s="15"/>
      <c r="J13" s="15"/>
      <c r="K13" s="15"/>
      <c r="L13" s="15"/>
      <c r="M13" s="15"/>
      <c r="N13" s="15"/>
      <c r="O13" s="15"/>
      <c r="P13" s="15"/>
      <c r="Q13" s="15"/>
      <c r="R13" s="15"/>
      <c r="S13" s="15"/>
      <c r="T13" s="15"/>
      <c r="U13" s="15"/>
      <c r="V13" s="15"/>
    </row>
    <row r="14" spans="1:22" x14ac:dyDescent="0.25">
      <c r="A14" s="74" t="s">
        <v>86</v>
      </c>
      <c r="C14" s="74"/>
      <c r="D14" s="74"/>
      <c r="E14" s="74"/>
      <c r="F14" s="74"/>
      <c r="G14" s="74"/>
      <c r="H14" s="74"/>
      <c r="I14" s="74"/>
      <c r="J14" s="74"/>
      <c r="K14" s="74"/>
      <c r="L14" s="74"/>
      <c r="M14" s="74"/>
      <c r="N14" s="74"/>
    </row>
    <row r="15" spans="1:22" ht="37.5" x14ac:dyDescent="0.25">
      <c r="A15" s="131" t="s">
        <v>84</v>
      </c>
      <c r="B15" s="28" t="s">
        <v>152</v>
      </c>
      <c r="C15" s="28">
        <f>Llechryd!B43</f>
        <v>0</v>
      </c>
      <c r="D15" s="31" t="str">
        <f t="shared" ref="D15:V15" si="0">D1</f>
        <v>Nitrogen Addition</v>
      </c>
      <c r="E15" s="31" t="str">
        <f t="shared" si="0"/>
        <v>Phosphate Addition</v>
      </c>
      <c r="F15" s="31" t="str">
        <f t="shared" si="0"/>
        <v>Potash  Addition</v>
      </c>
      <c r="G15" s="31" t="str">
        <f t="shared" si="0"/>
        <v>Mg Oxide Addition</v>
      </c>
      <c r="H15" s="31" t="str">
        <f t="shared" si="0"/>
        <v>Copper Addition</v>
      </c>
      <c r="I15" s="31" t="str">
        <f t="shared" si="0"/>
        <v>Zinc Addition</v>
      </c>
      <c r="J15" s="31" t="str">
        <f t="shared" si="0"/>
        <v>Lead Addition</v>
      </c>
      <c r="K15" s="31" t="str">
        <f t="shared" si="0"/>
        <v>Cadmium Addition</v>
      </c>
      <c r="L15" s="31" t="str">
        <f t="shared" si="0"/>
        <v>Mercury Addition</v>
      </c>
      <c r="M15" s="31" t="str">
        <f t="shared" si="0"/>
        <v>Nickel Addition</v>
      </c>
      <c r="N15" s="31" t="str">
        <f t="shared" si="0"/>
        <v>Chromium Addition</v>
      </c>
      <c r="O15" s="31" t="str">
        <f t="shared" si="0"/>
        <v>Aluminium Addition</v>
      </c>
      <c r="P15" s="31" t="str">
        <f t="shared" si="0"/>
        <v>Iron Addition</v>
      </c>
      <c r="Q15" s="31" t="str">
        <f t="shared" si="0"/>
        <v xml:space="preserve">Sodium Addition                 </v>
      </c>
      <c r="R15" s="31" t="str">
        <f t="shared" si="0"/>
        <v>SO3  Addition                             kg/ha</v>
      </c>
      <c r="S15" s="31" t="str">
        <f t="shared" si="0"/>
        <v xml:space="preserve">Selenium Addition </v>
      </c>
      <c r="T15" s="31" t="str">
        <f t="shared" si="0"/>
        <v xml:space="preserve">Arsenic  Addition  </v>
      </c>
      <c r="U15" s="31" t="str">
        <f t="shared" si="0"/>
        <v xml:space="preserve">Molybdenum Addition  </v>
      </c>
      <c r="V15" s="31" t="str">
        <f t="shared" si="0"/>
        <v xml:space="preserve">Fluoride Addition </v>
      </c>
    </row>
    <row r="16" spans="1:22" ht="25" x14ac:dyDescent="0.25">
      <c r="A16" s="131"/>
      <c r="B16" s="25" t="s">
        <v>46</v>
      </c>
      <c r="C16" s="28">
        <f>Llechryd!B44</f>
        <v>0</v>
      </c>
      <c r="D16" s="31" t="str">
        <f t="shared" ref="D16:V16" si="1">D2</f>
        <v>kg/ha</v>
      </c>
      <c r="E16" s="31" t="str">
        <f t="shared" si="1"/>
        <v>P2O5 
kg/ha</v>
      </c>
      <c r="F16" s="31" t="str">
        <f t="shared" si="1"/>
        <v>K2O 
kg/ha</v>
      </c>
      <c r="G16" s="31" t="str">
        <f t="shared" si="1"/>
        <v>MgO 
kg/ha</v>
      </c>
      <c r="H16" s="31" t="str">
        <f t="shared" si="1"/>
        <v>kg/ha</v>
      </c>
      <c r="I16" s="31" t="str">
        <f t="shared" si="1"/>
        <v>kg/ha</v>
      </c>
      <c r="J16" s="31" t="str">
        <f t="shared" si="1"/>
        <v>kg/ha</v>
      </c>
      <c r="K16" s="31" t="str">
        <f t="shared" si="1"/>
        <v>kg/ha</v>
      </c>
      <c r="L16" s="31" t="str">
        <f t="shared" si="1"/>
        <v>kg/ha</v>
      </c>
      <c r="M16" s="31" t="str">
        <f t="shared" si="1"/>
        <v>kg/ha</v>
      </c>
      <c r="N16" s="31" t="str">
        <f t="shared" si="1"/>
        <v>kg/ha</v>
      </c>
      <c r="O16" s="31" t="str">
        <f t="shared" si="1"/>
        <v>kg/ha</v>
      </c>
      <c r="P16" s="31" t="str">
        <f t="shared" si="1"/>
        <v>kg/ha</v>
      </c>
      <c r="Q16" s="31" t="str">
        <f t="shared" si="1"/>
        <v>kg/ha</v>
      </c>
      <c r="R16" s="31" t="str">
        <f t="shared" si="1"/>
        <v>kg/ha</v>
      </c>
      <c r="S16" s="31" t="str">
        <f t="shared" si="1"/>
        <v>kg/ha</v>
      </c>
      <c r="T16" s="31" t="str">
        <f t="shared" si="1"/>
        <v>kg/ha</v>
      </c>
      <c r="U16" s="31" t="str">
        <f t="shared" si="1"/>
        <v>kg/ha</v>
      </c>
      <c r="V16" s="31" t="str">
        <f t="shared" si="1"/>
        <v>kg/ha</v>
      </c>
    </row>
    <row r="17" spans="1:22" x14ac:dyDescent="0.25">
      <c r="A17" s="75">
        <v>1</v>
      </c>
      <c r="B17" s="76">
        <f>B3</f>
        <v>0</v>
      </c>
      <c r="C17" s="77">
        <f>C3</f>
        <v>0</v>
      </c>
      <c r="D17" s="78">
        <f>D3*$B$3</f>
        <v>0</v>
      </c>
      <c r="E17" s="78">
        <f t="shared" ref="E17:V17" si="2">E3*$B$3</f>
        <v>0</v>
      </c>
      <c r="F17" s="78">
        <f t="shared" si="2"/>
        <v>0</v>
      </c>
      <c r="G17" s="78">
        <f t="shared" si="2"/>
        <v>0</v>
      </c>
      <c r="H17" s="78">
        <f t="shared" si="2"/>
        <v>0</v>
      </c>
      <c r="I17" s="78">
        <f t="shared" si="2"/>
        <v>0</v>
      </c>
      <c r="J17" s="78">
        <f t="shared" si="2"/>
        <v>0</v>
      </c>
      <c r="K17" s="78">
        <f t="shared" si="2"/>
        <v>0</v>
      </c>
      <c r="L17" s="78">
        <f t="shared" si="2"/>
        <v>0</v>
      </c>
      <c r="M17" s="78">
        <f t="shared" si="2"/>
        <v>0</v>
      </c>
      <c r="N17" s="78">
        <f t="shared" si="2"/>
        <v>0</v>
      </c>
      <c r="O17" s="78">
        <f t="shared" si="2"/>
        <v>0</v>
      </c>
      <c r="P17" s="78">
        <f t="shared" si="2"/>
        <v>0</v>
      </c>
      <c r="Q17" s="78">
        <f t="shared" si="2"/>
        <v>0</v>
      </c>
      <c r="R17" s="78">
        <f t="shared" si="2"/>
        <v>0</v>
      </c>
      <c r="S17" s="78">
        <f t="shared" si="2"/>
        <v>0</v>
      </c>
      <c r="T17" s="78">
        <f t="shared" si="2"/>
        <v>0</v>
      </c>
      <c r="U17" s="78">
        <f t="shared" si="2"/>
        <v>0</v>
      </c>
      <c r="V17" s="78">
        <f t="shared" si="2"/>
        <v>0</v>
      </c>
    </row>
    <row r="18" spans="1:22" x14ac:dyDescent="0.25">
      <c r="A18" s="75">
        <v>2</v>
      </c>
      <c r="B18" s="76">
        <f t="shared" ref="B18:C18" si="3">B4</f>
        <v>0</v>
      </c>
      <c r="C18" s="77">
        <f t="shared" si="3"/>
        <v>0</v>
      </c>
      <c r="D18" s="78">
        <f>D4*$B$4</f>
        <v>0</v>
      </c>
      <c r="E18" s="78">
        <f t="shared" ref="E18:V18" si="4">E4*$B$4</f>
        <v>0</v>
      </c>
      <c r="F18" s="78">
        <f t="shared" si="4"/>
        <v>0</v>
      </c>
      <c r="G18" s="78">
        <f t="shared" si="4"/>
        <v>0</v>
      </c>
      <c r="H18" s="78">
        <f t="shared" si="4"/>
        <v>0</v>
      </c>
      <c r="I18" s="78">
        <f t="shared" si="4"/>
        <v>0</v>
      </c>
      <c r="J18" s="78">
        <f t="shared" si="4"/>
        <v>0</v>
      </c>
      <c r="K18" s="78">
        <f t="shared" si="4"/>
        <v>0</v>
      </c>
      <c r="L18" s="78">
        <f t="shared" si="4"/>
        <v>0</v>
      </c>
      <c r="M18" s="78">
        <f t="shared" si="4"/>
        <v>0</v>
      </c>
      <c r="N18" s="78">
        <f t="shared" si="4"/>
        <v>0</v>
      </c>
      <c r="O18" s="78">
        <f t="shared" si="4"/>
        <v>0</v>
      </c>
      <c r="P18" s="78">
        <f t="shared" si="4"/>
        <v>0</v>
      </c>
      <c r="Q18" s="78">
        <f t="shared" si="4"/>
        <v>0</v>
      </c>
      <c r="R18" s="78">
        <f t="shared" si="4"/>
        <v>0</v>
      </c>
      <c r="S18" s="78">
        <f t="shared" si="4"/>
        <v>0</v>
      </c>
      <c r="T18" s="78">
        <f t="shared" si="4"/>
        <v>0</v>
      </c>
      <c r="U18" s="78">
        <f t="shared" si="4"/>
        <v>0</v>
      </c>
      <c r="V18" s="78">
        <f t="shared" si="4"/>
        <v>0</v>
      </c>
    </row>
    <row r="19" spans="1:22" x14ac:dyDescent="0.25">
      <c r="A19" s="75">
        <v>3</v>
      </c>
      <c r="B19" s="76">
        <f t="shared" ref="B19:C19" si="5">B5</f>
        <v>0</v>
      </c>
      <c r="C19" s="77">
        <f t="shared" si="5"/>
        <v>75</v>
      </c>
      <c r="D19" s="78">
        <f>D5*$B$5</f>
        <v>0</v>
      </c>
      <c r="E19" s="78">
        <f t="shared" ref="E19:V19" si="6">E5*$B$5</f>
        <v>0</v>
      </c>
      <c r="F19" s="78">
        <f t="shared" si="6"/>
        <v>0</v>
      </c>
      <c r="G19" s="78">
        <f t="shared" si="6"/>
        <v>0</v>
      </c>
      <c r="H19" s="78">
        <f t="shared" si="6"/>
        <v>0</v>
      </c>
      <c r="I19" s="78">
        <f t="shared" si="6"/>
        <v>0</v>
      </c>
      <c r="J19" s="78">
        <f t="shared" si="6"/>
        <v>0</v>
      </c>
      <c r="K19" s="78">
        <f t="shared" si="6"/>
        <v>0</v>
      </c>
      <c r="L19" s="78">
        <f t="shared" si="6"/>
        <v>0</v>
      </c>
      <c r="M19" s="78">
        <f t="shared" si="6"/>
        <v>0</v>
      </c>
      <c r="N19" s="78">
        <f t="shared" si="6"/>
        <v>0</v>
      </c>
      <c r="O19" s="78">
        <f t="shared" si="6"/>
        <v>0</v>
      </c>
      <c r="P19" s="78">
        <f t="shared" si="6"/>
        <v>0</v>
      </c>
      <c r="Q19" s="78">
        <f t="shared" si="6"/>
        <v>0</v>
      </c>
      <c r="R19" s="78">
        <f t="shared" si="6"/>
        <v>0</v>
      </c>
      <c r="S19" s="78">
        <f t="shared" si="6"/>
        <v>0</v>
      </c>
      <c r="T19" s="78">
        <f t="shared" si="6"/>
        <v>0</v>
      </c>
      <c r="U19" s="78">
        <f t="shared" si="6"/>
        <v>0</v>
      </c>
      <c r="V19" s="78">
        <f t="shared" si="6"/>
        <v>0</v>
      </c>
    </row>
    <row r="20" spans="1:22" x14ac:dyDescent="0.25">
      <c r="A20" s="75">
        <v>4</v>
      </c>
      <c r="B20" s="76">
        <f t="shared" ref="B20:C20" si="7">B6</f>
        <v>0</v>
      </c>
      <c r="C20" s="77">
        <f t="shared" si="7"/>
        <v>100</v>
      </c>
      <c r="D20" s="78">
        <f>D6*$B$6</f>
        <v>0</v>
      </c>
      <c r="E20" s="78">
        <f t="shared" ref="E20:V20" si="8">E6*$B$6</f>
        <v>0</v>
      </c>
      <c r="F20" s="78">
        <f t="shared" si="8"/>
        <v>0</v>
      </c>
      <c r="G20" s="78">
        <f t="shared" si="8"/>
        <v>0</v>
      </c>
      <c r="H20" s="78">
        <f t="shared" si="8"/>
        <v>0</v>
      </c>
      <c r="I20" s="78">
        <f t="shared" si="8"/>
        <v>0</v>
      </c>
      <c r="J20" s="78">
        <f t="shared" si="8"/>
        <v>0</v>
      </c>
      <c r="K20" s="78">
        <f t="shared" si="8"/>
        <v>0</v>
      </c>
      <c r="L20" s="78">
        <f t="shared" si="8"/>
        <v>0</v>
      </c>
      <c r="M20" s="78">
        <f t="shared" si="8"/>
        <v>0</v>
      </c>
      <c r="N20" s="78">
        <f t="shared" si="8"/>
        <v>0</v>
      </c>
      <c r="O20" s="78">
        <f t="shared" si="8"/>
        <v>0</v>
      </c>
      <c r="P20" s="78">
        <f t="shared" si="8"/>
        <v>0</v>
      </c>
      <c r="Q20" s="78">
        <f t="shared" si="8"/>
        <v>0</v>
      </c>
      <c r="R20" s="78">
        <f t="shared" si="8"/>
        <v>0</v>
      </c>
      <c r="S20" s="78">
        <f t="shared" si="8"/>
        <v>0</v>
      </c>
      <c r="T20" s="78">
        <f t="shared" si="8"/>
        <v>0</v>
      </c>
      <c r="U20" s="78">
        <f t="shared" si="8"/>
        <v>0</v>
      </c>
      <c r="V20" s="78">
        <f t="shared" si="8"/>
        <v>0</v>
      </c>
    </row>
    <row r="21" spans="1:22" x14ac:dyDescent="0.25">
      <c r="A21" s="75">
        <v>5</v>
      </c>
      <c r="B21" s="76">
        <f t="shared" ref="B21:C21" si="9">B7</f>
        <v>0</v>
      </c>
      <c r="C21" s="77">
        <f t="shared" si="9"/>
        <v>100</v>
      </c>
      <c r="D21" s="78">
        <f>D7*$B$7</f>
        <v>0</v>
      </c>
      <c r="E21" s="78">
        <f t="shared" ref="E21:V21" si="10">E7*$B$7</f>
        <v>0</v>
      </c>
      <c r="F21" s="78">
        <f t="shared" si="10"/>
        <v>0</v>
      </c>
      <c r="G21" s="78">
        <f t="shared" si="10"/>
        <v>0</v>
      </c>
      <c r="H21" s="78">
        <f t="shared" si="10"/>
        <v>0</v>
      </c>
      <c r="I21" s="78">
        <f t="shared" si="10"/>
        <v>0</v>
      </c>
      <c r="J21" s="78">
        <f t="shared" si="10"/>
        <v>0</v>
      </c>
      <c r="K21" s="78">
        <f t="shared" si="10"/>
        <v>0</v>
      </c>
      <c r="L21" s="78">
        <f t="shared" si="10"/>
        <v>0</v>
      </c>
      <c r="M21" s="78">
        <f t="shared" si="10"/>
        <v>0</v>
      </c>
      <c r="N21" s="78">
        <f t="shared" si="10"/>
        <v>0</v>
      </c>
      <c r="O21" s="78">
        <f t="shared" si="10"/>
        <v>0</v>
      </c>
      <c r="P21" s="78">
        <f t="shared" si="10"/>
        <v>0</v>
      </c>
      <c r="Q21" s="78">
        <f t="shared" si="10"/>
        <v>0</v>
      </c>
      <c r="R21" s="78">
        <f t="shared" si="10"/>
        <v>0</v>
      </c>
      <c r="S21" s="78">
        <f t="shared" si="10"/>
        <v>0</v>
      </c>
      <c r="T21" s="78">
        <f t="shared" si="10"/>
        <v>0</v>
      </c>
      <c r="U21" s="78">
        <f t="shared" si="10"/>
        <v>0</v>
      </c>
      <c r="V21" s="78">
        <f t="shared" si="10"/>
        <v>0</v>
      </c>
    </row>
    <row r="22" spans="1:22" x14ac:dyDescent="0.25">
      <c r="A22" s="75">
        <v>6</v>
      </c>
      <c r="B22" s="76">
        <f t="shared" ref="B22:C22" si="11">B8</f>
        <v>0</v>
      </c>
      <c r="C22" s="77">
        <f t="shared" si="11"/>
        <v>100</v>
      </c>
      <c r="D22" s="78">
        <f>D8*$B$8</f>
        <v>0</v>
      </c>
      <c r="E22" s="78">
        <f t="shared" ref="E22:V22" si="12">E8*$B$8</f>
        <v>0</v>
      </c>
      <c r="F22" s="78">
        <f t="shared" si="12"/>
        <v>0</v>
      </c>
      <c r="G22" s="78">
        <f t="shared" si="12"/>
        <v>0</v>
      </c>
      <c r="H22" s="78">
        <f t="shared" si="12"/>
        <v>0</v>
      </c>
      <c r="I22" s="78">
        <f t="shared" si="12"/>
        <v>0</v>
      </c>
      <c r="J22" s="78">
        <f t="shared" si="12"/>
        <v>0</v>
      </c>
      <c r="K22" s="78">
        <f t="shared" si="12"/>
        <v>0</v>
      </c>
      <c r="L22" s="78">
        <f t="shared" si="12"/>
        <v>0</v>
      </c>
      <c r="M22" s="78">
        <f t="shared" si="12"/>
        <v>0</v>
      </c>
      <c r="N22" s="78">
        <f t="shared" si="12"/>
        <v>0</v>
      </c>
      <c r="O22" s="78">
        <f t="shared" si="12"/>
        <v>0</v>
      </c>
      <c r="P22" s="78">
        <f t="shared" si="12"/>
        <v>0</v>
      </c>
      <c r="Q22" s="78">
        <f t="shared" si="12"/>
        <v>0</v>
      </c>
      <c r="R22" s="78">
        <f t="shared" si="12"/>
        <v>0</v>
      </c>
      <c r="S22" s="78">
        <f t="shared" si="12"/>
        <v>0</v>
      </c>
      <c r="T22" s="78">
        <f t="shared" si="12"/>
        <v>0</v>
      </c>
      <c r="U22" s="78">
        <f t="shared" si="12"/>
        <v>0</v>
      </c>
      <c r="V22" s="78">
        <f t="shared" si="12"/>
        <v>0</v>
      </c>
    </row>
    <row r="23" spans="1:22" x14ac:dyDescent="0.25">
      <c r="A23" s="75">
        <v>7</v>
      </c>
      <c r="B23" s="76">
        <f t="shared" ref="B23:C23" si="13">B9</f>
        <v>0</v>
      </c>
      <c r="C23" s="77">
        <f t="shared" si="13"/>
        <v>100</v>
      </c>
      <c r="D23" s="78">
        <f>D9*$B$9</f>
        <v>0</v>
      </c>
      <c r="E23" s="78">
        <f t="shared" ref="E23:V23" si="14">E9*$B$9</f>
        <v>0</v>
      </c>
      <c r="F23" s="78">
        <f t="shared" si="14"/>
        <v>0</v>
      </c>
      <c r="G23" s="78">
        <f t="shared" si="14"/>
        <v>0</v>
      </c>
      <c r="H23" s="78">
        <f t="shared" si="14"/>
        <v>0</v>
      </c>
      <c r="I23" s="78">
        <f t="shared" si="14"/>
        <v>0</v>
      </c>
      <c r="J23" s="78">
        <f t="shared" si="14"/>
        <v>0</v>
      </c>
      <c r="K23" s="78">
        <f t="shared" si="14"/>
        <v>0</v>
      </c>
      <c r="L23" s="78">
        <f t="shared" si="14"/>
        <v>0</v>
      </c>
      <c r="M23" s="78">
        <f t="shared" si="14"/>
        <v>0</v>
      </c>
      <c r="N23" s="78">
        <f t="shared" si="14"/>
        <v>0</v>
      </c>
      <c r="O23" s="78">
        <f t="shared" si="14"/>
        <v>0</v>
      </c>
      <c r="P23" s="78">
        <f t="shared" si="14"/>
        <v>0</v>
      </c>
      <c r="Q23" s="78">
        <f t="shared" si="14"/>
        <v>0</v>
      </c>
      <c r="R23" s="78">
        <f t="shared" si="14"/>
        <v>0</v>
      </c>
      <c r="S23" s="78">
        <f t="shared" si="14"/>
        <v>0</v>
      </c>
      <c r="T23" s="78">
        <f t="shared" si="14"/>
        <v>0</v>
      </c>
      <c r="U23" s="78">
        <f t="shared" si="14"/>
        <v>0</v>
      </c>
      <c r="V23" s="78">
        <f t="shared" si="14"/>
        <v>0</v>
      </c>
    </row>
    <row r="24" spans="1:22" x14ac:dyDescent="0.25">
      <c r="A24" s="75">
        <v>8</v>
      </c>
      <c r="B24" s="76">
        <f t="shared" ref="B24:C24" si="15">B10</f>
        <v>0</v>
      </c>
      <c r="C24" s="77" t="e">
        <f t="shared" si="15"/>
        <v>#REF!</v>
      </c>
      <c r="D24" s="78" t="e">
        <f>D10*$B$10</f>
        <v>#REF!</v>
      </c>
      <c r="E24" s="78" t="e">
        <f t="shared" ref="E24:V24" si="16">E10*$B$10</f>
        <v>#REF!</v>
      </c>
      <c r="F24" s="78" t="e">
        <f t="shared" si="16"/>
        <v>#REF!</v>
      </c>
      <c r="G24" s="78" t="e">
        <f t="shared" si="16"/>
        <v>#REF!</v>
      </c>
      <c r="H24" s="78" t="e">
        <f t="shared" si="16"/>
        <v>#REF!</v>
      </c>
      <c r="I24" s="78" t="e">
        <f t="shared" si="16"/>
        <v>#REF!</v>
      </c>
      <c r="J24" s="78" t="e">
        <f t="shared" si="16"/>
        <v>#REF!</v>
      </c>
      <c r="K24" s="78" t="e">
        <f t="shared" si="16"/>
        <v>#REF!</v>
      </c>
      <c r="L24" s="78" t="e">
        <f t="shared" si="16"/>
        <v>#REF!</v>
      </c>
      <c r="M24" s="78" t="e">
        <f t="shared" si="16"/>
        <v>#REF!</v>
      </c>
      <c r="N24" s="78" t="e">
        <f t="shared" si="16"/>
        <v>#REF!</v>
      </c>
      <c r="O24" s="78" t="e">
        <f t="shared" si="16"/>
        <v>#REF!</v>
      </c>
      <c r="P24" s="78" t="e">
        <f t="shared" si="16"/>
        <v>#REF!</v>
      </c>
      <c r="Q24" s="78" t="e">
        <f t="shared" si="16"/>
        <v>#REF!</v>
      </c>
      <c r="R24" s="78" t="e">
        <f t="shared" si="16"/>
        <v>#REF!</v>
      </c>
      <c r="S24" s="78" t="e">
        <f t="shared" si="16"/>
        <v>#REF!</v>
      </c>
      <c r="T24" s="78" t="e">
        <f t="shared" si="16"/>
        <v>#REF!</v>
      </c>
      <c r="U24" s="78" t="e">
        <f t="shared" si="16"/>
        <v>#REF!</v>
      </c>
      <c r="V24" s="78" t="e">
        <f t="shared" si="16"/>
        <v>#REF!</v>
      </c>
    </row>
    <row r="25" spans="1:22" x14ac:dyDescent="0.25">
      <c r="A25" s="75">
        <v>9</v>
      </c>
      <c r="B25" s="76">
        <f t="shared" ref="B25:C25" si="17">B11</f>
        <v>0</v>
      </c>
      <c r="C25" s="77" t="e">
        <f t="shared" si="17"/>
        <v>#REF!</v>
      </c>
      <c r="D25" s="78" t="e">
        <f>D11*$B$11</f>
        <v>#REF!</v>
      </c>
      <c r="E25" s="78" t="e">
        <f t="shared" ref="E25:V25" si="18">E11*$B$11</f>
        <v>#REF!</v>
      </c>
      <c r="F25" s="78" t="e">
        <f t="shared" si="18"/>
        <v>#REF!</v>
      </c>
      <c r="G25" s="78" t="e">
        <f t="shared" si="18"/>
        <v>#REF!</v>
      </c>
      <c r="H25" s="78" t="e">
        <f t="shared" si="18"/>
        <v>#REF!</v>
      </c>
      <c r="I25" s="78" t="e">
        <f t="shared" si="18"/>
        <v>#REF!</v>
      </c>
      <c r="J25" s="78" t="e">
        <f t="shared" si="18"/>
        <v>#REF!</v>
      </c>
      <c r="K25" s="78" t="e">
        <f t="shared" si="18"/>
        <v>#REF!</v>
      </c>
      <c r="L25" s="78" t="e">
        <f t="shared" si="18"/>
        <v>#REF!</v>
      </c>
      <c r="M25" s="78" t="e">
        <f t="shared" si="18"/>
        <v>#REF!</v>
      </c>
      <c r="N25" s="78" t="e">
        <f t="shared" si="18"/>
        <v>#REF!</v>
      </c>
      <c r="O25" s="78" t="e">
        <f t="shared" si="18"/>
        <v>#REF!</v>
      </c>
      <c r="P25" s="78" t="e">
        <f t="shared" si="18"/>
        <v>#REF!</v>
      </c>
      <c r="Q25" s="78" t="e">
        <f t="shared" si="18"/>
        <v>#REF!</v>
      </c>
      <c r="R25" s="78" t="e">
        <f t="shared" si="18"/>
        <v>#REF!</v>
      </c>
      <c r="S25" s="78" t="e">
        <f t="shared" si="18"/>
        <v>#REF!</v>
      </c>
      <c r="T25" s="78" t="e">
        <f t="shared" si="18"/>
        <v>#REF!</v>
      </c>
      <c r="U25" s="78" t="e">
        <f t="shared" si="18"/>
        <v>#REF!</v>
      </c>
      <c r="V25" s="78" t="e">
        <f t="shared" si="18"/>
        <v>#REF!</v>
      </c>
    </row>
    <row r="26" spans="1:22" x14ac:dyDescent="0.25">
      <c r="A26" s="75">
        <v>10</v>
      </c>
      <c r="B26" s="76">
        <f t="shared" ref="B26:C26" si="19">B12</f>
        <v>0</v>
      </c>
      <c r="C26" s="77" t="e">
        <f t="shared" si="19"/>
        <v>#REF!</v>
      </c>
      <c r="D26" s="78" t="e">
        <f>D12*$B$12</f>
        <v>#REF!</v>
      </c>
      <c r="E26" s="78" t="e">
        <f t="shared" ref="E26:V26" si="20">E12*$B$12</f>
        <v>#REF!</v>
      </c>
      <c r="F26" s="78" t="e">
        <f t="shared" si="20"/>
        <v>#REF!</v>
      </c>
      <c r="G26" s="78" t="e">
        <f t="shared" si="20"/>
        <v>#REF!</v>
      </c>
      <c r="H26" s="78" t="e">
        <f t="shared" si="20"/>
        <v>#REF!</v>
      </c>
      <c r="I26" s="78" t="e">
        <f t="shared" si="20"/>
        <v>#REF!</v>
      </c>
      <c r="J26" s="78" t="e">
        <f t="shared" si="20"/>
        <v>#REF!</v>
      </c>
      <c r="K26" s="78" t="e">
        <f t="shared" si="20"/>
        <v>#REF!</v>
      </c>
      <c r="L26" s="78" t="e">
        <f t="shared" si="20"/>
        <v>#REF!</v>
      </c>
      <c r="M26" s="78" t="e">
        <f t="shared" si="20"/>
        <v>#REF!</v>
      </c>
      <c r="N26" s="78" t="e">
        <f t="shared" si="20"/>
        <v>#REF!</v>
      </c>
      <c r="O26" s="78" t="e">
        <f t="shared" si="20"/>
        <v>#REF!</v>
      </c>
      <c r="P26" s="78" t="e">
        <f t="shared" si="20"/>
        <v>#REF!</v>
      </c>
      <c r="Q26" s="78" t="e">
        <f t="shared" si="20"/>
        <v>#REF!</v>
      </c>
      <c r="R26" s="78" t="e">
        <f t="shared" si="20"/>
        <v>#REF!</v>
      </c>
      <c r="S26" s="78" t="e">
        <f t="shared" si="20"/>
        <v>#REF!</v>
      </c>
      <c r="T26" s="78" t="e">
        <f t="shared" si="20"/>
        <v>#REF!</v>
      </c>
      <c r="U26" s="78" t="e">
        <f t="shared" si="20"/>
        <v>#REF!</v>
      </c>
      <c r="V26" s="78" t="e">
        <f t="shared" si="20"/>
        <v>#REF!</v>
      </c>
    </row>
    <row r="27" spans="1:22" s="80" customFormat="1" ht="15.5" x14ac:dyDescent="0.35">
      <c r="A27" s="133" t="s">
        <v>85</v>
      </c>
      <c r="B27" s="133"/>
      <c r="C27" s="133"/>
      <c r="D27" s="79" t="e">
        <f>SUM(D17:D26)</f>
        <v>#REF!</v>
      </c>
      <c r="E27" s="79" t="e">
        <f t="shared" ref="E27:V27" si="21">SUM(E17:E26)</f>
        <v>#REF!</v>
      </c>
      <c r="F27" s="79" t="e">
        <f t="shared" si="21"/>
        <v>#REF!</v>
      </c>
      <c r="G27" s="79" t="e">
        <f t="shared" si="21"/>
        <v>#REF!</v>
      </c>
      <c r="H27" s="79" t="e">
        <f t="shared" si="21"/>
        <v>#REF!</v>
      </c>
      <c r="I27" s="79" t="e">
        <f t="shared" si="21"/>
        <v>#REF!</v>
      </c>
      <c r="J27" s="79" t="e">
        <f t="shared" si="21"/>
        <v>#REF!</v>
      </c>
      <c r="K27" s="79" t="e">
        <f t="shared" si="21"/>
        <v>#REF!</v>
      </c>
      <c r="L27" s="79" t="e">
        <f t="shared" si="21"/>
        <v>#REF!</v>
      </c>
      <c r="M27" s="79" t="e">
        <f t="shared" si="21"/>
        <v>#REF!</v>
      </c>
      <c r="N27" s="79" t="e">
        <f t="shared" si="21"/>
        <v>#REF!</v>
      </c>
      <c r="O27" s="79" t="e">
        <f t="shared" si="21"/>
        <v>#REF!</v>
      </c>
      <c r="P27" s="79" t="e">
        <f t="shared" si="21"/>
        <v>#REF!</v>
      </c>
      <c r="Q27" s="79" t="e">
        <f t="shared" si="21"/>
        <v>#REF!</v>
      </c>
      <c r="R27" s="79" t="e">
        <f t="shared" si="21"/>
        <v>#REF!</v>
      </c>
      <c r="S27" s="79" t="e">
        <f t="shared" si="21"/>
        <v>#REF!</v>
      </c>
      <c r="T27" s="79" t="e">
        <f t="shared" si="21"/>
        <v>#REF!</v>
      </c>
      <c r="U27" s="79" t="e">
        <f t="shared" si="21"/>
        <v>#REF!</v>
      </c>
      <c r="V27" s="7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E7F9F97C6136E546A2E37943E490DEBC" ma:contentTypeVersion="786" ma:contentTypeDescription="Permitting &amp; Compliance Excel Document" ma:contentTypeScope="" ma:versionID="417e1f37c0687413d1f1c9d7e38e3600">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9d66bfa07a5b66a027197b76f8240760"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nillable="true" ma:displayName="Permit Number" ma:hidden="true" ma:internalName="Permit_x0020_Number"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REGU-488-92</_dlc_DocId>
    <_dlc_DocIdUrl xmlns="9be56660-2c31-41ef-bc00-23e72f632f2a">
      <Url>https://cyfoethnaturiolcymru.sharepoint.com/teams/Regulatory/Permitting/_layouts/15/DocIdRedir.aspx?ID=REGU-488-92</Url>
      <Description>REGU-488-92</Description>
    </_dlc_DocIdUrl>
    <Site_x0020_Name xmlns="859f7ad6-93f6-4205-b62b-a17f28acbbac">Mobile Plant</Site_x0020_Name>
    <Permit_x0020_Number xmlns="859f7ad6-93f6-4205-b62b-a17f28acbbac">EPR-AB3891CX</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2025-03-18T00:00:00+00:00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25B0638-1652-4FA0-8C35-0FC62AC184C9}"/>
</file>

<file path=customXml/itemProps2.xml><?xml version="1.0" encoding="utf-8"?>
<ds:datastoreItem xmlns:ds="http://schemas.openxmlformats.org/officeDocument/2006/customXml" ds:itemID="{C5437D0E-0F44-41CE-8BE7-81D21D0A9769}"/>
</file>

<file path=customXml/itemProps3.xml><?xml version="1.0" encoding="utf-8"?>
<ds:datastoreItem xmlns:ds="http://schemas.openxmlformats.org/officeDocument/2006/customXml" ds:itemID="{3EB88BFD-E29A-4849-A8E6-116EB74B98EA}">
  <ds:schemaRefs>
    <ds:schemaRef ds:uri="http://purl.org/dc/dcmitype/"/>
    <ds:schemaRef ds:uri="http://purl.org/dc/elements/1.1/"/>
    <ds:schemaRef ds:uri="http://purl.org/dc/terms/"/>
    <ds:schemaRef ds:uri="http://schemas.microsoft.com/office/2006/documentManagement/types"/>
    <ds:schemaRef ds:uri="http://www.w3.org/XML/1998/namespace"/>
    <ds:schemaRef ds:uri="9be56660-2c31-41ef-bc00-23e72f632f2a"/>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Llechryd</vt:lpstr>
      <vt:lpstr>Bontgoch Cake</vt:lpstr>
      <vt:lpstr>Bontgoch L</vt:lpstr>
      <vt:lpstr>Bryngwyn</vt:lpstr>
      <vt:lpstr>Capel Dewi</vt:lpstr>
      <vt:lpstr>Cray</vt:lpstr>
      <vt:lpstr>Hirwaun</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subject/>
  <dc:creator>Louise Bailey</dc:creator>
  <cp:keywords>NRW Nutrient Calculator</cp:keywords>
  <cp:lastModifiedBy>Tucker, Megan</cp:lastModifiedBy>
  <dcterms:created xsi:type="dcterms:W3CDTF">2016-09-26T10:07:59Z</dcterms:created>
  <dcterms:modified xsi:type="dcterms:W3CDTF">2025-03-14T11:30:15Z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0x01010067EB80C5FE939D4A9B3D8BA62129B7F5020200E7F9F97C6136E546A2E37943E490DEBC</vt:lpwstr>
  </property>
  <property fmtid="{D5CDD505-2E9C-101B-9397-08002B2CF9AE}" pid="3" name="_dlc_DocIdItemGuid">
    <vt:lpwstr>b6bcb6c2-c9d3-4331-977d-965c8586735b</vt:lpwstr>
  </property>
  <property fmtid="{D5CDD505-2E9C-101B-9397-08002B2CF9AE}" pid="4" name="Order">
    <vt:r8>9200</vt:r8>
  </property>
  <property fmtid="{D5CDD505-2E9C-101B-9397-08002B2CF9AE}" pid="5" name="Link to previous EPR Permit">
    <vt:lpwstr>https://cyfoethnaturiolcymru.sharepoint.com/teams/Regulatory/Permitting/Mid%20EPR%20Waste%20Operations/EPR-AB3891CX?web=1, EPR-AB3891CX</vt:lpwstr>
  </property>
  <property fmtid="{D5CDD505-2E9C-101B-9397-08002B2CF9AE}" pid="6" name="CAR Language Preference">
    <vt:lpwstr>Not yet known</vt:lpwstr>
  </property>
  <property fmtid="{D5CDD505-2E9C-101B-9397-08002B2CF9AE}" pid="7" name="Email BCC">
    <vt:lpwstr/>
  </property>
  <property fmtid="{D5CDD505-2E9C-101B-9397-08002B2CF9AE}" pid="8" name="From1">
    <vt:lpwstr/>
  </property>
  <property fmtid="{D5CDD505-2E9C-101B-9397-08002B2CF9AE}" pid="9" name="DocumentSetDescription">
    <vt:lpwstr/>
  </property>
  <property fmtid="{D5CDD505-2E9C-101B-9397-08002B2CF9AE}" pid="11" name="Email Recipients">
    <vt:lpwstr/>
  </property>
  <property fmtid="{D5CDD505-2E9C-101B-9397-08002B2CF9AE}" pid="13" name="_ExtendedDescription">
    <vt:lpwstr/>
  </property>
  <property fmtid="{D5CDD505-2E9C-101B-9397-08002B2CF9AE}" pid="14" name="Process">
    <vt:lpwstr/>
  </property>
  <property fmtid="{D5CDD505-2E9C-101B-9397-08002B2CF9AE}" pid="15" name="Email Subject">
    <vt:lpwstr/>
  </property>
  <property fmtid="{D5CDD505-2E9C-101B-9397-08002B2CF9AE}" pid="17" name="Email CC">
    <vt:lpwstr/>
  </property>
  <property fmtid="{D5CDD505-2E9C-101B-9397-08002B2CF9AE}" pid="18" name="URL">
    <vt:lpwstr/>
  </property>
  <property fmtid="{D5CDD505-2E9C-101B-9397-08002B2CF9AE}" pid="19" name="Case Reference">
    <vt:lpwstr/>
  </property>
  <property fmtid="{D5CDD505-2E9C-101B-9397-08002B2CF9AE}" pid="21" name="Email Sender">
    <vt:lpwstr/>
  </property>
  <property fmtid="{D5CDD505-2E9C-101B-9397-08002B2CF9AE}" pid="22" name="BCC">
    <vt:lpwstr/>
  </property>
  <property fmtid="{D5CDD505-2E9C-101B-9397-08002B2CF9AE}" pid="24" name="CC">
    <vt:lpwstr/>
  </property>
  <property fmtid="{D5CDD505-2E9C-101B-9397-08002B2CF9AE}" pid="25" name="To">
    <vt:lpwstr/>
  </property>
</Properties>
</file>