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0031 Dan James med/Issue/"/>
    </mc:Choice>
  </mc:AlternateContent>
  <xr:revisionPtr revIDLastSave="0" documentId="8_{B4E64404-05F4-4214-9DD7-7832F49ED94C}" xr6:coauthVersionLast="47" xr6:coauthVersionMax="47" xr10:uidLastSave="{00000000-0000-0000-0000-000000000000}"/>
  <bookViews>
    <workbookView xWindow="33720" yWindow="-120" windowWidth="29040" windowHeight="15720" tabRatio="870" xr2:uid="{00000000-000D-0000-FFFF-FFFF00000000}"/>
  </bookViews>
  <sheets>
    <sheet name="Field data and Dairy" sheetId="1" r:id="rId1"/>
    <sheet name="Volac" sheetId="21" r:id="rId2"/>
    <sheet name="First"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K65" i="1" l="1"/>
  <c r="L65" i="1"/>
  <c r="N65" i="1"/>
  <c r="P65" i="1"/>
  <c r="Q65" i="1"/>
  <c r="R65" i="1"/>
  <c r="S65" i="1"/>
  <c r="T65" i="1"/>
  <c r="U65" i="1"/>
  <c r="K65" i="21"/>
  <c r="L65" i="21"/>
  <c r="N65" i="21"/>
  <c r="P65" i="21"/>
  <c r="Q65" i="21"/>
  <c r="R65" i="21"/>
  <c r="S65" i="21"/>
  <c r="T65" i="21"/>
  <c r="U65" i="21"/>
  <c r="K65" i="27"/>
  <c r="L65" i="27"/>
  <c r="N65" i="27"/>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O22" i="27"/>
  <c r="G22" i="27"/>
  <c r="V20" i="27"/>
  <c r="U20" i="27"/>
  <c r="T20" i="27"/>
  <c r="S20" i="27"/>
  <c r="R20" i="27"/>
  <c r="Q20" i="27"/>
  <c r="P20" i="27"/>
  <c r="O20" i="27"/>
  <c r="N20" i="27"/>
  <c r="M20" i="27"/>
  <c r="L20" i="27"/>
  <c r="U18" i="27"/>
  <c r="S18" i="27"/>
  <c r="R18" i="27"/>
  <c r="O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H21" i="21"/>
  <c r="H17" i="21"/>
  <c r="H19" i="21" s="1"/>
  <c r="H20" i="21" s="1"/>
  <c r="E59" i="27"/>
  <c r="F17" i="27"/>
  <c r="F19" i="27" s="1"/>
  <c r="F20" i="27" s="1"/>
  <c r="M59" i="27"/>
  <c r="N17" i="27"/>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23" i="21" s="1"/>
  <c r="C24" i="21" s="1"/>
  <c r="C17" i="21"/>
  <c r="C19" i="21" s="1"/>
  <c r="C20" i="21" s="1"/>
  <c r="D23" i="21"/>
  <c r="D24" i="21" s="1"/>
  <c r="S58" i="21"/>
  <c r="S61" i="21" s="1"/>
  <c r="C58" i="21"/>
  <c r="C61" i="21" s="1"/>
  <c r="K58" i="21"/>
  <c r="K61" i="21" s="1"/>
  <c r="K64" i="21" s="1"/>
  <c r="I21" i="27"/>
  <c r="I23" i="27" s="1"/>
  <c r="I24" i="27" s="1"/>
  <c r="Q21" i="27"/>
  <c r="R58" i="21"/>
  <c r="R61" i="21" s="1"/>
  <c r="R64" i="21" s="1"/>
  <c r="O57" i="21"/>
  <c r="A43" i="21"/>
  <c r="J58" i="21"/>
  <c r="J61" i="21" s="1"/>
  <c r="G21" i="27"/>
  <c r="G23" i="27" s="1"/>
  <c r="G24" i="27" s="1"/>
  <c r="O21" i="27"/>
  <c r="O23" i="27" s="1"/>
  <c r="H21" i="27"/>
  <c r="H23" i="27" s="1"/>
  <c r="H24" i="27" s="1"/>
  <c r="P21" i="27"/>
  <c r="J58" i="27"/>
  <c r="J61" i="27" s="1"/>
  <c r="J64" i="27" s="1"/>
  <c r="J65" i="27" s="1"/>
  <c r="R58" i="27"/>
  <c r="R61" i="27" s="1"/>
  <c r="R64" i="27" s="1"/>
  <c r="D19" i="27"/>
  <c r="D20" i="27" s="1"/>
  <c r="L21" i="27"/>
  <c r="L23" i="27" s="1"/>
  <c r="T21" i="27"/>
  <c r="P58" i="21"/>
  <c r="P61" i="21" s="1"/>
  <c r="H58" i="21"/>
  <c r="H61" i="21" s="1"/>
  <c r="R57" i="21"/>
  <c r="D58" i="27"/>
  <c r="D61" i="27" s="1"/>
  <c r="D64" i="27" s="1"/>
  <c r="D65" i="27" s="1"/>
  <c r="L58" i="27"/>
  <c r="L61" i="27" s="1"/>
  <c r="T58" i="27"/>
  <c r="T61" i="27" s="1"/>
  <c r="T64" i="27" s="1"/>
  <c r="J57" i="21"/>
  <c r="H59" i="21"/>
  <c r="R21" i="27"/>
  <c r="R23" i="27" s="1"/>
  <c r="E58" i="27"/>
  <c r="E61" i="27" s="1"/>
  <c r="E64"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I64" i="27" s="1"/>
  <c r="Q58" i="27"/>
  <c r="Q61" i="27" s="1"/>
  <c r="Q64" i="27" s="1"/>
  <c r="H57" i="27"/>
  <c r="F59" i="27"/>
  <c r="P19" i="21"/>
  <c r="P23" i="27"/>
  <c r="N57" i="27"/>
  <c r="H59" i="27"/>
  <c r="Q58" i="21"/>
  <c r="Q61" i="21" s="1"/>
  <c r="Q64" i="21" s="1"/>
  <c r="I58" i="21"/>
  <c r="I61" i="21" s="1"/>
  <c r="C58" i="27"/>
  <c r="C61" i="27" s="1"/>
  <c r="C64" i="27" s="1"/>
  <c r="K58" i="27"/>
  <c r="K61" i="27" s="1"/>
  <c r="K64" i="27" s="1"/>
  <c r="S58" i="27"/>
  <c r="S61" i="27" s="1"/>
  <c r="S64" i="27" s="1"/>
  <c r="P57" i="27"/>
  <c r="N59" i="27"/>
  <c r="M19" i="21"/>
  <c r="G57" i="21"/>
  <c r="P59" i="27"/>
  <c r="B58" i="27"/>
  <c r="B61" i="27" s="1"/>
  <c r="D5" i="20"/>
  <c r="D6" i="20"/>
  <c r="D4" i="20"/>
  <c r="E9" i="20"/>
  <c r="D9" i="20"/>
  <c r="E11" i="20"/>
  <c r="D11" i="20"/>
  <c r="E8" i="20"/>
  <c r="D8" i="20"/>
  <c r="E10" i="20"/>
  <c r="D10" i="20"/>
  <c r="E7" i="20"/>
  <c r="D7" i="20"/>
  <c r="E6" i="20"/>
  <c r="E5" i="20"/>
  <c r="E4" i="20"/>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7" l="1"/>
  <c r="I65" i="27"/>
  <c r="E65" i="27"/>
  <c r="D65" i="21"/>
  <c r="C64" i="21"/>
  <c r="C65" i="21" s="1"/>
  <c r="O64" i="21"/>
  <c r="O65" i="21" s="1"/>
  <c r="P64" i="27"/>
  <c r="G64" i="21"/>
  <c r="S64" i="21"/>
  <c r="S66" i="21" s="1"/>
  <c r="E64" i="21"/>
  <c r="F64" i="21"/>
  <c r="J64" i="21"/>
  <c r="H64" i="21"/>
  <c r="H65" i="21" s="1"/>
  <c r="M64" i="27"/>
  <c r="H64" i="27"/>
  <c r="L64" i="27"/>
  <c r="L66" i="27" s="1"/>
  <c r="M64" i="21"/>
  <c r="M65" i="21" s="1"/>
  <c r="I64" i="21"/>
  <c r="U64" i="27"/>
  <c r="U66" i="27" s="1"/>
  <c r="S66" i="27"/>
  <c r="B64" i="27"/>
  <c r="B64" i="21"/>
  <c r="O64" i="27"/>
  <c r="N64" i="27"/>
  <c r="N66" i="27" s="1"/>
  <c r="Q66" i="21"/>
  <c r="P66" i="21"/>
  <c r="K66" i="27"/>
  <c r="R66" i="27"/>
  <c r="C66" i="27"/>
  <c r="J66" i="27"/>
  <c r="G64" i="27"/>
  <c r="F64" i="27"/>
  <c r="T66" i="27"/>
  <c r="T66" i="21"/>
  <c r="L66" i="21"/>
  <c r="S64" i="1"/>
  <c r="D66" i="27"/>
  <c r="R64" i="1"/>
  <c r="Q64" i="1"/>
  <c r="U64" i="1"/>
  <c r="P64" i="1"/>
  <c r="E66" i="27"/>
  <c r="Q66" i="27"/>
  <c r="I66" i="27"/>
  <c r="P66" i="27"/>
  <c r="M66" i="21"/>
  <c r="K66" i="21"/>
  <c r="D66" i="21"/>
  <c r="R66" i="21"/>
  <c r="N64" i="1"/>
  <c r="M64" i="1"/>
  <c r="M65" i="1" s="1"/>
  <c r="T64" i="1"/>
  <c r="L64" i="1"/>
  <c r="J64" i="1"/>
  <c r="K64" i="1"/>
  <c r="O64" i="1"/>
  <c r="O65" i="1" s="1"/>
  <c r="C64" i="1"/>
  <c r="C65" i="1" s="1"/>
  <c r="I64" i="1"/>
  <c r="I65" i="1" s="1"/>
  <c r="H64" i="1"/>
  <c r="G64" i="1"/>
  <c r="G65" i="1" s="1"/>
  <c r="F64" i="1"/>
  <c r="E64" i="1"/>
  <c r="D64" i="1"/>
  <c r="D65" i="1" s="1"/>
  <c r="B64" i="1"/>
  <c r="D63" i="1"/>
  <c r="L63" i="1"/>
  <c r="F63" i="1"/>
  <c r="R63" i="1"/>
  <c r="J63" i="1"/>
  <c r="Q63" i="1"/>
  <c r="Q66" i="1" s="1"/>
  <c r="I63" i="1"/>
  <c r="C63" i="1"/>
  <c r="K63" i="1"/>
  <c r="P63" i="1"/>
  <c r="H63" i="1"/>
  <c r="T63" i="1"/>
  <c r="T66" i="1" s="1"/>
  <c r="S63" i="1"/>
  <c r="O63" i="1"/>
  <c r="G63" i="1"/>
  <c r="N63" i="1"/>
  <c r="E63" i="1"/>
  <c r="B63" i="1"/>
  <c r="U63" i="1"/>
  <c r="M63" i="1"/>
  <c r="C66" i="21" l="1"/>
  <c r="O66" i="21"/>
  <c r="O66" i="27"/>
  <c r="O65" i="27"/>
  <c r="M66" i="27"/>
  <c r="M65" i="27"/>
  <c r="H65" i="1"/>
  <c r="E65" i="1"/>
  <c r="J65" i="1"/>
  <c r="F65" i="1"/>
  <c r="B65" i="1"/>
  <c r="J66" i="21"/>
  <c r="J65" i="21"/>
  <c r="I66" i="21"/>
  <c r="I65" i="21"/>
  <c r="H66" i="27"/>
  <c r="H65" i="27"/>
  <c r="H66" i="21"/>
  <c r="G66" i="21"/>
  <c r="G65" i="21"/>
  <c r="G66" i="27"/>
  <c r="G65" i="27"/>
  <c r="F66" i="21"/>
  <c r="F65" i="21"/>
  <c r="F66" i="27"/>
  <c r="F65" i="27"/>
  <c r="E66" i="21"/>
  <c r="E65" i="21"/>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<sst xmlns="http://schemas.openxmlformats.org/spreadsheetml/2006/main" count="702" uniqueCount="178">
  <si>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</si>
  <si>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</si>
  <si>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</si>
  <si>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</si>
  <si>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</si>
  <si>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</si>
  <si>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</si>
  <si>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</si>
  <si>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</si>
  <si>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</si>
  <si>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</si>
  <si>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</si>
  <si>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</si>
  <si>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</si>
  <si>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</si>
  <si>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</si>
  <si>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</si>
  <si>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</si>
  <si>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</si>
  <si>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</si>
  <si>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</si>
  <si>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</si>
  <si>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</si>
  <si>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</si>
  <si>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</si>
  <si>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</si>
  <si>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</si>
  <si>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</si>
  <si>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</si>
  <si>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</si>
  <si>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</si>
  <si>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</si>
  <si>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</si>
  <si>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</si>
  <si>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</si>
  <si>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</si>
  <si>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</si>
  <si>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</si>
  <si>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</si>
  <si>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</si>
  <si>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</si>
  <si>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</si>
  <si>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</si>
  <si>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</si>
  <si>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</si>
  <si>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</si>
  <si>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</si>
  <si>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</si>
  <si>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</si>
  <si>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</si>
  <si>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</si>
  <si>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</si>
  <si>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</si>
  <si>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</si>
  <si>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</si>
  <si>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</si>
  <si>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</si>
  <si>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</si>
  <si>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</si>
  <si>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</si>
  <si>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</si>
  <si>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</si>
  <si>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</si>
  <si>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</si>
  <si>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</si>
  <si>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</si>
  <si>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</si>
  <si>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</si>
  <si>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</si>
  <si>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</si>
  <si>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</si>
  <si>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</si>
  <si>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</si>
  <si>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</si>
  <si>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</si>
  <si>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</si>
  <si>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</si>
  <si>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</si>
  <si>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</si>
  <si>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</si>
  <si>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</si>
  <si>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</si>
  <si>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</si>
  <si>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</si>
  <si>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</si>
  <si>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</si>
  <si>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</si>
  <si>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</si>
  <si>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</si>
  <si>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</si>
  <si>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</si>
  <si>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</si>
  <si>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</si>
  <si>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</si>
  <si>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</si>
  <si>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</si>
  <si>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</si>
  <si>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</si>
  <si>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</si>
  <si>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</si>
  <si>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</si>
  <si>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</si>
  <si>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</si>
  <si>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</si>
  <si>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</si>
  <si>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</si>
  <si>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</si>
  <si>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</si>
  <si>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</si>
  <si>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</si>
  <si>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</si>
  <si>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</si>
  <si>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</si>
  <si>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</si>
  <si>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</si>
  <si>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</si>
  <si>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</si>
  <si>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</si>
  <si>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</si>
  <si>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</si>
  <si>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</si>
  <si>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</si>
  <si>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</si>
  <si>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</si>
  <si>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</si>
  <si>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</si>
  <si>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</si>
  <si>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</si>
  <si>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</si>
  <si>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</si>
  <si>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</si>
  <si>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</si>
  <si>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</si>
  <si>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</si>
  <si>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</si>
  <si>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</si>
  <si>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</si>
  <si>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</si>
  <si>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</si>
  <si>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</si>
  <si>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</si>
  <si>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</si>
  <si>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</si>
  <si>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</si>
  <si>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</si>
  <si>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</si>
  <si>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</si>
  <si>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</si>
  <si>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</si>
  <si>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</si>
  <si>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</si>
  <si>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</si>
  <si>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</si>
  <si>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</si>
  <si>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</si>
  <si>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</si>
  <si>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</si>
  <si>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</si>
  <si>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</si>
  <si>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</si>
  <si>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PAN-030031</t>
  </si>
  <si>
    <t>EPR/AB3891CX</t>
  </si>
  <si>
    <t>Mr Daniel James and Mrs Carys James</t>
  </si>
  <si>
    <t>Blaenwaun Farm, Mwnt, Cardigan, Ceredigion. SA43 1QF</t>
  </si>
  <si>
    <t xml:space="preserve">Bryan Burn </t>
  </si>
  <si>
    <t>Dairy</t>
  </si>
  <si>
    <t>2007-5095</t>
  </si>
  <si>
    <t>2021-5102</t>
  </si>
  <si>
    <t>2022-5071</t>
  </si>
  <si>
    <t>2052-5061</t>
  </si>
  <si>
    <t>2041-5082</t>
  </si>
  <si>
    <t>2064-5093</t>
  </si>
  <si>
    <t>2046-5116</t>
  </si>
  <si>
    <t>2032-5108</t>
  </si>
  <si>
    <t>2071-5072</t>
  </si>
  <si>
    <t>mod</t>
  </si>
  <si>
    <t>Volac</t>
  </si>
  <si>
    <t>First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</si>
</sst>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 Id="rId14" Type="http://schemas.openxmlformats.org/officeDocument/2006/relationships/customXml" Target="../customXml/item4.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20" dataDxfId="118" headerRowBorderDxfId="119" tableBorderDxfId="117" totalsRowBorderDxfId="116">
  <autoFilter ref="AI1:AN26" xr:uid="{F8B5EC87-3095-445A-A980-2CFAA0A7B9A2}"/>
  <sortState xmlns:xlrd2="http://schemas.microsoft.com/office/spreadsheetml/2017/richdata2" ref="AI2:AL25">
    <sortCondition ref="AL1:AL25"/>
  </sortState>
  <tableColumns count="6">
    <tableColumn id="1" xr3:uid="{360F44E4-7249-415F-8D5E-41D249F9A162}" name="Crop" dataDxfId="115"/>
    <tableColumn id="2" xr3:uid="{55E07717-B4EC-4E8A-B9A9-34F3CF85E32D}" name="P Offtake" dataDxfId="114"/>
    <tableColumn id="3" xr3:uid="{7B25FA52-8104-4FE3-AED4-B53CBFDF89B2}" name="K Offtake" dataDxfId="113"/>
    <tableColumn id="4" xr3:uid="{0DBAE461-2D09-43C8-9342-3980D552AE4D}" name="Order" dataDxfId="112"/>
    <tableColumn id="5" xr3:uid="{52CACE7B-0CBA-46FC-9F24-02CBD6100239}" name="Lime pH requirement" dataDxfId="111"/>
    <tableColumn id="6" xr3:uid="{F1432630-9B16-4266-8147-CE754A715307}" name="Column1" dataDxfId="11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9" dataDxfId="107" headerRowBorderDxfId="108" tableBorderDxfId="106" totalsRowBorderDxfId="105">
  <autoFilter ref="AI1:AN26" xr:uid="{F8B5EC87-3095-445A-A980-2CFAA0A7B9A2}"/>
  <sortState xmlns:xlrd2="http://schemas.microsoft.com/office/spreadsheetml/2017/richdata2" ref="AI2:AL25">
    <sortCondition ref="AL1:AL25"/>
  </sortState>
  <tableColumns count="6">
    <tableColumn id="1" xr3:uid="{7E96A84B-948F-445F-BD6E-30CC8E6E6DD1}" name="Crop" dataDxfId="104"/>
    <tableColumn id="2" xr3:uid="{12657DDB-F680-47DE-ABB1-8675D5F91E41}" name="P Offtake" dataDxfId="103"/>
    <tableColumn id="3" xr3:uid="{DEB99109-D325-4F98-8A71-E70C03433437}" name="K Offtake" dataDxfId="102"/>
    <tableColumn id="4" xr3:uid="{E96A561F-7E7F-4FB3-97AA-0B35D8C8E93A}" name="Order" dataDxfId="101"/>
    <tableColumn id="5" xr3:uid="{181DD475-0A71-4C52-AF1A-8BFF46F5A827}" name="Lime pH requirement" dataDxfId="100"/>
    <tableColumn id="6" xr3:uid="{AC3FA7E8-D76B-43A3-B715-04446DFF63C6}" name="Column1" dataDxfId="9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8" dataDxfId="96" headerRowBorderDxfId="97" tableBorderDxfId="95" totalsRowBorderDxfId="94">
  <autoFilter ref="AI1:AN26" xr:uid="{F8B5EC87-3095-445A-A980-2CFAA0A7B9A2}"/>
  <sortState xmlns:xlrd2="http://schemas.microsoft.com/office/spreadsheetml/2017/richdata2" ref="AI2:AL25">
    <sortCondition ref="AL1:AL25"/>
  </sortState>
  <tableColumns count="6">
    <tableColumn id="1" xr3:uid="{06008BA1-A1E9-4286-B67A-352533C06A26}" name="Crop" dataDxfId="93"/>
    <tableColumn id="2" xr3:uid="{2AEB5EEB-C9D1-41DC-913E-953A33D1A4AF}" name="P Offtake" dataDxfId="92"/>
    <tableColumn id="3" xr3:uid="{8FA16A0B-1017-4CEE-862E-0A8CBD8EB3D3}" name="K Offtake" dataDxfId="91"/>
    <tableColumn id="4" xr3:uid="{E7A3B8CD-4036-47F4-B818-C3F22E80C749}" name="Order" dataDxfId="90"/>
    <tableColumn id="5" xr3:uid="{8F3EBD84-7904-4559-9B5C-63088B792C98}" name="Lime pH requirement" dataDxfId="89"/>
    <tableColumn id="6" xr3:uid="{A21DD95A-C955-4510-9114-E3F1CB645370}" name="Column1" dataDxfId="88"/>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N3" sqref="N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43.1</v>
      </c>
      <c r="G1" s="162" t="s">
        <v>43</v>
      </c>
      <c r="H1" s="163"/>
      <c r="I1" s="109">
        <v>5.95</v>
      </c>
      <c r="J1" s="130" t="s">
        <v>153</v>
      </c>
      <c r="K1" s="131"/>
      <c r="L1" s="109">
        <v>110</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20502</v>
      </c>
      <c r="G2" s="164" t="s">
        <v>110</v>
      </c>
      <c r="H2" s="165"/>
      <c r="I2" s="110">
        <v>340</v>
      </c>
      <c r="J2" s="132" t="s">
        <v>158</v>
      </c>
      <c r="K2" s="133"/>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78</v>
      </c>
      <c r="G3" s="132" t="s">
        <v>159</v>
      </c>
      <c r="H3" s="133"/>
      <c r="I3" s="110">
        <v>17720</v>
      </c>
      <c r="J3" s="134" t="s">
        <v>154</v>
      </c>
      <c r="K3" s="135"/>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166</v>
      </c>
      <c r="D8" s="11" t="s">
        <v>167</v>
      </c>
      <c r="E8" s="11" t="s">
        <v>168</v>
      </c>
      <c r="F8" s="11" t="s">
        <v>169</v>
      </c>
      <c r="G8" s="11" t="s">
        <v>170</v>
      </c>
      <c r="H8" s="11" t="s">
        <v>171</v>
      </c>
      <c r="I8" s="11" t="s">
        <v>172</v>
      </c>
      <c r="J8" s="11" t="s">
        <v>173</v>
      </c>
      <c r="K8" s="11" t="s">
        <v>174</v>
      </c>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175</v>
      </c>
      <c r="D9" s="11" t="s">
        <v>175</v>
      </c>
      <c r="E9" s="11" t="s">
        <v>175</v>
      </c>
      <c r="F9" s="11" t="s">
        <v>175</v>
      </c>
      <c r="G9" s="11" t="s">
        <v>175</v>
      </c>
      <c r="H9" s="11" t="s">
        <v>175</v>
      </c>
      <c r="I9" s="11" t="s">
        <v>175</v>
      </c>
      <c r="J9" s="11" t="s">
        <v>175</v>
      </c>
      <c r="K9" s="11" t="s">
        <v>175</v>
      </c>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v>
      </c>
      <c r="D10" s="11">
        <v>5.8</v>
      </c>
      <c r="E10" s="11">
        <v>6.4</v>
      </c>
      <c r="F10" s="11">
        <v>6.3</v>
      </c>
      <c r="G10" s="11">
        <v>6.1</v>
      </c>
      <c r="H10" s="11">
        <v>5.8</v>
      </c>
      <c r="I10" s="11">
        <v>5.9</v>
      </c>
      <c r="J10" s="11">
        <v>5.4</v>
      </c>
      <c r="K10" s="11">
        <v>5.5</v>
      </c>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1</v>
      </c>
      <c r="D11" s="11">
        <v>1</v>
      </c>
      <c r="E11" s="11">
        <v>1</v>
      </c>
      <c r="F11" s="11">
        <v>0</v>
      </c>
      <c r="G11" s="11">
        <v>1</v>
      </c>
      <c r="H11" s="11">
        <v>1</v>
      </c>
      <c r="I11" s="11">
        <v>0</v>
      </c>
      <c r="J11" s="11">
        <v>1</v>
      </c>
      <c r="K11" s="11">
        <v>0</v>
      </c>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1</v>
      </c>
      <c r="D12" s="11">
        <v>1</v>
      </c>
      <c r="E12" s="11">
        <v>2</v>
      </c>
      <c r="F12" s="11">
        <v>2</v>
      </c>
      <c r="G12" s="11">
        <v>1</v>
      </c>
      <c r="H12" s="11">
        <v>1</v>
      </c>
      <c r="I12" s="11">
        <v>1</v>
      </c>
      <c r="J12" s="11">
        <v>1</v>
      </c>
      <c r="K12" s="11">
        <v>1</v>
      </c>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1</v>
      </c>
      <c r="D13" s="11">
        <v>2</v>
      </c>
      <c r="E13" s="11">
        <v>2</v>
      </c>
      <c r="F13" s="11">
        <v>2</v>
      </c>
      <c r="G13" s="11">
        <v>2</v>
      </c>
      <c r="H13" s="11">
        <v>2</v>
      </c>
      <c r="I13" s="11">
        <v>2</v>
      </c>
      <c r="J13" s="11">
        <v>2</v>
      </c>
      <c r="K13" s="11">
        <v>2</v>
      </c>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t="s">
        <v>113</v>
      </c>
      <c r="K14" s="82" t="s">
        <v>113</v>
      </c>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38</v>
      </c>
      <c r="D15" s="11">
        <v>38</v>
      </c>
      <c r="E15" s="11">
        <v>38</v>
      </c>
      <c r="F15" s="11">
        <v>38</v>
      </c>
      <c r="G15" s="11">
        <v>38</v>
      </c>
      <c r="H15" s="11">
        <v>38</v>
      </c>
      <c r="I15" s="11">
        <v>38</v>
      </c>
      <c r="J15" s="11">
        <v>38</v>
      </c>
      <c r="K15" s="11">
        <v>38</v>
      </c>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145.4785</v>
      </c>
      <c r="D18" s="12">
        <f>$D32</f>
        <v>145.4785</v>
      </c>
      <c r="E18" s="12">
        <f>$D33</f>
        <v>145.4785</v>
      </c>
      <c r="F18" s="12">
        <f>$D34</f>
        <v>145.4785</v>
      </c>
      <c r="G18" s="12">
        <f>$D35</f>
        <v>145.4785</v>
      </c>
      <c r="H18" s="12">
        <f>$D36</f>
        <v>145.4785</v>
      </c>
      <c r="I18" s="12">
        <f>$D37</f>
        <v>145.4785</v>
      </c>
      <c r="J18" s="12">
        <f>$D38</f>
        <v>145.4785</v>
      </c>
      <c r="K18" s="12">
        <f>$D39</f>
        <v>145.4785</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80.878500000000003</v>
      </c>
      <c r="D19" s="12">
        <f t="shared" ref="D19:V19" si="1">D18-D17</f>
        <v>80.878500000000003</v>
      </c>
      <c r="E19" s="12">
        <f t="shared" si="1"/>
        <v>80.878500000000003</v>
      </c>
      <c r="F19" s="12">
        <f t="shared" si="1"/>
        <v>80.878500000000003</v>
      </c>
      <c r="G19" s="12">
        <f t="shared" si="1"/>
        <v>80.878500000000003</v>
      </c>
      <c r="H19" s="12">
        <f t="shared" si="1"/>
        <v>80.878500000000003</v>
      </c>
      <c r="I19" s="12">
        <f t="shared" si="1"/>
        <v>80.878500000000003</v>
      </c>
      <c r="J19" s="12">
        <f t="shared" si="1"/>
        <v>80.878500000000003</v>
      </c>
      <c r="K19" s="12">
        <f t="shared" si="1"/>
        <v>80.878500000000003</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33.860500000000002</v>
      </c>
      <c r="D22" s="12">
        <f>$E32</f>
        <v>33.860500000000002</v>
      </c>
      <c r="E22" s="12">
        <f>$E33</f>
        <v>33.860500000000002</v>
      </c>
      <c r="F22" s="12">
        <f>$E34</f>
        <v>33.860500000000002</v>
      </c>
      <c r="G22" s="12">
        <f>$E35</f>
        <v>33.860500000000002</v>
      </c>
      <c r="H22" s="12">
        <f>$E36</f>
        <v>33.860500000000002</v>
      </c>
      <c r="I22" s="12">
        <f>$E37</f>
        <v>33.860500000000002</v>
      </c>
      <c r="J22" s="12">
        <f>$E38</f>
        <v>33.860500000000002</v>
      </c>
      <c r="K22" s="12">
        <f>$E39</f>
        <v>33.860500000000002</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-194.1395</v>
      </c>
      <c r="D23" s="12">
        <f t="shared" ref="D23:V23" si="3">D22-D21</f>
        <v>-194.1395</v>
      </c>
      <c r="E23" s="12">
        <f t="shared" si="3"/>
        <v>-194.1395</v>
      </c>
      <c r="F23" s="12">
        <f t="shared" si="3"/>
        <v>-194.1395</v>
      </c>
      <c r="G23" s="12">
        <f t="shared" si="3"/>
        <v>-194.1395</v>
      </c>
      <c r="H23" s="12">
        <f t="shared" si="3"/>
        <v>-194.1395</v>
      </c>
      <c r="I23" s="12">
        <f t="shared" si="3"/>
        <v>-194.1395</v>
      </c>
      <c r="J23" s="12">
        <f t="shared" si="3"/>
        <v>-194.1395</v>
      </c>
      <c r="K23" s="12">
        <f t="shared" si="3"/>
        <v>-194.1395</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5.29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2007-5095</v>
      </c>
      <c r="B31" s="11">
        <v>100</v>
      </c>
      <c r="C31" s="65">
        <f>IF(C$27="%w/w SAR",((C$28*10)*$B31),IF(C$27="%w/w DM",(((C$28*10)*($B$28/100))*$B31),IF(C$27="kg/t SAR",(C$28*$B31),IF(C$27="kg/t DM",((C$28*($B$28/100))*$B31),IF(C$27="mg/kg SAR",((C$28*0.001)*$B31),IF(C$27="mg/kg DM",(((C$28*0.001)*($B$28/100))*$B31),0))))))</f>
        <v>240</v>
      </c>
      <c r="D31" s="65">
        <f>(IF(D$27="%w/w SAR",((D$28*10)*$B31),IF(D$27="%w/w DM",(((D$28*10)*($B$28/100))*$B31),IF(D$27="kg/t SAR",(D$28*$B31),IF(D$27="kg/t DM",((D$28*($B$28/100))*$B31),IF(D$27="mg/kg SAR",((D$28*0.001)*$B31),IF(D$27="mg/kg DM",(((D$28*0.001)*($B$28/100))*$B31),"0")))))))*2.291</f>
        <v>145.4785</v>
      </c>
      <c r="E31" s="65">
        <f>(IF(E$27="%w/w SAR",((E$28*10)*$B31),IF(E$27="%w/w DM",(((E$28*10)*($B$28/100))*$B31),IF(E$27="kg/t SAR",(E$28*$B31),IF(E$27="kg/t DM",((E$28*($B$28/100))*$B31),IF(E$27="mg/kg SAR",((E$28*0.001)*$B31),IF(E$27="mg/kg DM",(((E$28*0.001)*($B$28/100))*$B31),"0")))))))*1.205</f>
        <v>33.860500000000002</v>
      </c>
      <c r="F31" s="65">
        <f>(IF(F$27="%w/w SAR",((F$28*10)*$B31),IF(F$27="%w/w DM",(((F$28*10)*($B$28/100))*$B31),IF(F$27="kg/t SAR",(F$28*$B31),IF(F$27="kg/t DM",((F$28*($B$28/100))*$B31),IF(F$27="mg/kg SAR",((F$28*0.001)*$B31),IF(F$27="mg/kg DM",(((F$28*0.001)*($B$28/100))*$B31),"0")))))))*1.658</f>
        <v>7.6599599999999999</v>
      </c>
      <c r="G31" s="65">
        <f t="shared" ref="G31:P31" si="5">IF(G$27="%w/w SAR",((G$28*10)*$B31),IF(G$27="%w/w DM",(((G$28*10)*($B$28/100))*$B31),IF(G$27="kg/t SAR",(G$28*$B31),IF(G$27="kg/t DM",((G$28*($B$28/100))*$B31),IF(G$27="mg/kg SAR",((G$28*0.001)*$B31),IF(G$27="mg/kg DM",(((G$28*0.001)*($B$28/100))*$B31),0))))))</f>
        <v>4.9000000000000002E-2</v>
      </c>
      <c r="H31" s="65">
        <f t="shared" si="5"/>
        <v>0.18000000000000002</v>
      </c>
      <c r="I31" s="65">
        <f t="shared" si="5"/>
        <v>0.05</v>
      </c>
      <c r="J31" s="65">
        <f t="shared" si="5"/>
        <v>1E-3</v>
      </c>
      <c r="K31" s="65">
        <f t="shared" si="5"/>
        <v>5.0000000000000001E-3</v>
      </c>
      <c r="L31" s="65">
        <f t="shared" si="5"/>
        <v>0.02</v>
      </c>
      <c r="M31" s="65">
        <f t="shared" si="5"/>
        <v>2.3E-2</v>
      </c>
      <c r="N31" s="65">
        <f t="shared" si="5"/>
        <v>0</v>
      </c>
      <c r="O31" s="65">
        <f t="shared" si="5"/>
        <v>0</v>
      </c>
      <c r="P31" s="65">
        <f t="shared" si="5"/>
        <v>20.6</v>
      </c>
      <c r="Q31" s="65">
        <f>(IF(Q$27="%w/w SAR",((Q$28*10)*$B31),IF(Q$27="%w/w DM",(((Q$28*10)*($B$28/100))*$B31),IF(Q$27="kg/t SAR",(Q$28*$B31),IF(Q$27="kg/t DM",((Q$28*($B$28/100))*$B31),IF(Q$27="mg/kg SAR",((Q$28*0.001)*$B31),IF(Q$27="mg/kg DM",(((Q$28*0.001)*($B$28/100))*$B31),0)))))))*2.5</f>
        <v>38.75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2021-5102</v>
      </c>
      <c r="B32" s="11">
        <v>100</v>
      </c>
      <c r="C32" s="65">
        <f t="shared" ref="C32:C50" si="6">IF(C$27="%w/w SAR",((C$28*10)*$B32),IF(C$27="%w/w DM",(((C$28*10)*($B$28/100))*$B32),IF(C$27="kg/t SAR",(C$28*$B32),IF(C$27="kg/t DM",((C$28*($B$28/100))*$B32),IF(C$27="mg/kg SAR",((C$28*0.001)*$B32),IF(C$27="mg/kg DM",(((C$28*0.001)*($B$28/100))*$B32),0))))))</f>
        <v>240</v>
      </c>
      <c r="D32" s="65">
        <f t="shared" ref="D32:D50" si="7">(IF(D$27="%w/w SAR",((D$28*10)*$B32),IF(D$27="%w/w DM",(((D$28*10)*($B$28/100))*$B32),IF(D$27="kg/t SAR",(D$28*$B32),IF(D$27="kg/t DM",((D$28*($B$28/100))*$B32),IF(D$27="mg/kg SAR",((D$28*0.001)*$B32),IF(D$27="mg/kg DM",(((D$28*0.001)*($B$28/100))*$B32),"0")))))))*2.291</f>
        <v>145.4785</v>
      </c>
      <c r="E32" s="65">
        <f t="shared" ref="E32:E50" si="8">(IF(E$27="%w/w SAR",((E$28*10)*$B32),IF(E$27="%w/w DM",(((E$28*10)*($B$28/100))*$B32),IF(E$27="kg/t SAR",(E$28*$B32),IF(E$27="kg/t DM",((E$28*($B$28/100))*$B32),IF(E$27="mg/kg SAR",((E$28*0.001)*$B32),IF(E$27="mg/kg DM",(((E$28*0.001)*($B$28/100))*$B32),"0")))))))*1.205</f>
        <v>33.860500000000002</v>
      </c>
      <c r="F32" s="65">
        <f t="shared" ref="F32:F50" si="9">(IF(F$27="%w/w SAR",((F$28*10)*$B32),IF(F$27="%w/w DM",(((F$28*10)*($B$28/100))*$B32),IF(F$27="kg/t SAR",(F$28*$B32),IF(F$27="kg/t DM",((F$28*($B$28/100))*$B32),IF(F$27="mg/kg SAR",((F$28*0.001)*$B32),IF(F$27="mg/kg DM",(((F$28*0.001)*($B$28/100))*$B32),"0")))))))*1.658</f>
        <v>7.6599599999999999</v>
      </c>
      <c r="G32" s="65">
        <f t="shared" ref="G32:P50" si="10">IF(G$27="%w/w SAR",((G$28*10)*$B32),IF(G$27="%w/w DM",(((G$28*10)*($B$28/100))*$B32),IF(G$27="kg/t SAR",(G$28*$B32),IF(G$27="kg/t DM",((G$28*($B$28/100))*$B32),IF(G$27="mg/kg SAR",((G$28*0.001)*$B32),IF(G$27="mg/kg DM",(((G$28*0.001)*($B$28/100))*$B32),0))))))</f>
        <v>4.9000000000000002E-2</v>
      </c>
      <c r="H32" s="65">
        <f t="shared" si="10"/>
        <v>0.18000000000000002</v>
      </c>
      <c r="I32" s="65">
        <f t="shared" si="10"/>
        <v>0.05</v>
      </c>
      <c r="J32" s="65">
        <f t="shared" si="10"/>
        <v>1E-3</v>
      </c>
      <c r="K32" s="65">
        <f t="shared" si="10"/>
        <v>5.0000000000000001E-3</v>
      </c>
      <c r="L32" s="65">
        <f t="shared" si="10"/>
        <v>0.02</v>
      </c>
      <c r="M32" s="65">
        <f t="shared" si="10"/>
        <v>2.3E-2</v>
      </c>
      <c r="N32" s="65">
        <f t="shared" si="10"/>
        <v>0</v>
      </c>
      <c r="O32" s="65">
        <f t="shared" si="10"/>
        <v>0</v>
      </c>
      <c r="P32" s="65">
        <f t="shared" si="10"/>
        <v>20.6</v>
      </c>
      <c r="Q32" s="65">
        <f t="shared" ref="Q32:Q50" si="11">(IF(Q$27="%w/w SAR",((Q$28*10)*$B32),IF(Q$27="%w/w DM",(((Q$28*10)*($B$28/100))*$B32),IF(Q$27="kg/t SAR",(Q$28*$B32),IF(Q$27="kg/t DM",((Q$28*($B$28/100))*$B32),IF(Q$27="mg/kg SAR",((Q$28*0.001)*$B32),IF(Q$27="mg/kg DM",(((Q$28*0.001)*($B$28/100))*$B32),0)))))))*2.5</f>
        <v>38.75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2022-5071</v>
      </c>
      <c r="B33" s="11">
        <v>100</v>
      </c>
      <c r="C33" s="65">
        <f t="shared" si="6"/>
        <v>240</v>
      </c>
      <c r="D33" s="65">
        <f t="shared" si="7"/>
        <v>145.4785</v>
      </c>
      <c r="E33" s="65">
        <f t="shared" si="8"/>
        <v>33.860500000000002</v>
      </c>
      <c r="F33" s="65">
        <f t="shared" si="9"/>
        <v>7.6599599999999999</v>
      </c>
      <c r="G33" s="65">
        <f t="shared" si="10"/>
        <v>4.9000000000000002E-2</v>
      </c>
      <c r="H33" s="65">
        <f t="shared" si="10"/>
        <v>0.18000000000000002</v>
      </c>
      <c r="I33" s="65">
        <f t="shared" si="10"/>
        <v>0.05</v>
      </c>
      <c r="J33" s="65">
        <f t="shared" si="10"/>
        <v>1E-3</v>
      </c>
      <c r="K33" s="65">
        <f t="shared" si="10"/>
        <v>5.0000000000000001E-3</v>
      </c>
      <c r="L33" s="65">
        <f t="shared" si="10"/>
        <v>0.02</v>
      </c>
      <c r="M33" s="65">
        <f t="shared" si="10"/>
        <v>2.3E-2</v>
      </c>
      <c r="N33" s="65">
        <f t="shared" si="10"/>
        <v>0</v>
      </c>
      <c r="O33" s="65">
        <f t="shared" si="10"/>
        <v>0</v>
      </c>
      <c r="P33" s="65">
        <f t="shared" si="10"/>
        <v>20.6</v>
      </c>
      <c r="Q33" s="65">
        <f t="shared" si="11"/>
        <v>38.75</v>
      </c>
      <c r="R33" s="65">
        <f t="shared" si="12"/>
        <v>0</v>
      </c>
      <c r="S33" s="65">
        <f t="shared" si="12"/>
        <v>0</v>
      </c>
      <c r="T33" s="65">
        <f t="shared" si="12"/>
        <v>0</v>
      </c>
      <c r="U33" s="126">
        <f t="shared" si="12"/>
        <v>0</v>
      </c>
    </row>
    <row r="34" spans="1:21" s="48" customFormat="1" ht="13" x14ac:dyDescent="0.35">
      <c r="A34" s="125" t="str">
        <f>F8</f>
        <v>2052-5061</v>
      </c>
      <c r="B34" s="11">
        <v>100</v>
      </c>
      <c r="C34" s="65">
        <f t="shared" si="6"/>
        <v>240</v>
      </c>
      <c r="D34" s="65">
        <f t="shared" si="7"/>
        <v>145.4785</v>
      </c>
      <c r="E34" s="65">
        <f t="shared" si="8"/>
        <v>33.860500000000002</v>
      </c>
      <c r="F34" s="65">
        <f t="shared" si="9"/>
        <v>7.6599599999999999</v>
      </c>
      <c r="G34" s="65">
        <f t="shared" si="10"/>
        <v>4.9000000000000002E-2</v>
      </c>
      <c r="H34" s="65">
        <f t="shared" si="10"/>
        <v>0.18000000000000002</v>
      </c>
      <c r="I34" s="65">
        <f t="shared" si="10"/>
        <v>0.05</v>
      </c>
      <c r="J34" s="65">
        <f t="shared" si="10"/>
        <v>1E-3</v>
      </c>
      <c r="K34" s="65">
        <f t="shared" si="10"/>
        <v>5.0000000000000001E-3</v>
      </c>
      <c r="L34" s="65">
        <f t="shared" si="10"/>
        <v>0.02</v>
      </c>
      <c r="M34" s="65">
        <f t="shared" si="10"/>
        <v>2.3E-2</v>
      </c>
      <c r="N34" s="65">
        <f t="shared" si="10"/>
        <v>0</v>
      </c>
      <c r="O34" s="65">
        <f t="shared" si="10"/>
        <v>0</v>
      </c>
      <c r="P34" s="65">
        <f t="shared" si="10"/>
        <v>20.6</v>
      </c>
      <c r="Q34" s="65">
        <f t="shared" si="11"/>
        <v>38.75</v>
      </c>
      <c r="R34" s="65">
        <f t="shared" si="12"/>
        <v>0</v>
      </c>
      <c r="S34" s="65">
        <f t="shared" si="12"/>
        <v>0</v>
      </c>
      <c r="T34" s="65">
        <f t="shared" si="12"/>
        <v>0</v>
      </c>
      <c r="U34" s="126">
        <f t="shared" si="12"/>
        <v>0</v>
      </c>
    </row>
    <row r="35" spans="1:21" s="48" customFormat="1" ht="13" x14ac:dyDescent="0.35">
      <c r="A35" s="125" t="str">
        <f>G8</f>
        <v>2041-5082</v>
      </c>
      <c r="B35" s="11">
        <v>100</v>
      </c>
      <c r="C35" s="65">
        <f t="shared" si="6"/>
        <v>240</v>
      </c>
      <c r="D35" s="65">
        <f t="shared" si="7"/>
        <v>145.4785</v>
      </c>
      <c r="E35" s="65">
        <f t="shared" si="8"/>
        <v>33.860500000000002</v>
      </c>
      <c r="F35" s="65">
        <f t="shared" si="9"/>
        <v>7.6599599999999999</v>
      </c>
      <c r="G35" s="65">
        <f t="shared" si="10"/>
        <v>4.9000000000000002E-2</v>
      </c>
      <c r="H35" s="65">
        <f t="shared" si="10"/>
        <v>0.18000000000000002</v>
      </c>
      <c r="I35" s="65">
        <f t="shared" si="10"/>
        <v>0.05</v>
      </c>
      <c r="J35" s="65">
        <f t="shared" si="10"/>
        <v>1E-3</v>
      </c>
      <c r="K35" s="65">
        <f t="shared" si="10"/>
        <v>5.0000000000000001E-3</v>
      </c>
      <c r="L35" s="65">
        <f t="shared" si="10"/>
        <v>0.02</v>
      </c>
      <c r="M35" s="65">
        <f t="shared" si="10"/>
        <v>2.3E-2</v>
      </c>
      <c r="N35" s="65">
        <f t="shared" si="10"/>
        <v>0</v>
      </c>
      <c r="O35" s="65">
        <f t="shared" si="10"/>
        <v>0</v>
      </c>
      <c r="P35" s="65">
        <f t="shared" si="10"/>
        <v>20.6</v>
      </c>
      <c r="Q35" s="65">
        <f t="shared" si="11"/>
        <v>38.75</v>
      </c>
      <c r="R35" s="65">
        <f t="shared" si="12"/>
        <v>0</v>
      </c>
      <c r="S35" s="65">
        <f t="shared" si="12"/>
        <v>0</v>
      </c>
      <c r="T35" s="65">
        <f t="shared" si="12"/>
        <v>0</v>
      </c>
      <c r="U35" s="126">
        <f t="shared" si="12"/>
        <v>0</v>
      </c>
    </row>
    <row r="36" spans="1:21" s="48" customFormat="1" ht="13" x14ac:dyDescent="0.35">
      <c r="A36" s="125" t="str">
        <f>H8</f>
        <v>2064-5093</v>
      </c>
      <c r="B36" s="11">
        <v>100</v>
      </c>
      <c r="C36" s="65">
        <f t="shared" si="6"/>
        <v>240</v>
      </c>
      <c r="D36" s="65">
        <f t="shared" si="7"/>
        <v>145.4785</v>
      </c>
      <c r="E36" s="65">
        <f t="shared" si="8"/>
        <v>33.860500000000002</v>
      </c>
      <c r="F36" s="65">
        <f t="shared" si="9"/>
        <v>7.6599599999999999</v>
      </c>
      <c r="G36" s="65">
        <f t="shared" si="10"/>
        <v>4.9000000000000002E-2</v>
      </c>
      <c r="H36" s="65">
        <f t="shared" si="10"/>
        <v>0.18000000000000002</v>
      </c>
      <c r="I36" s="65">
        <f t="shared" si="10"/>
        <v>0.05</v>
      </c>
      <c r="J36" s="65">
        <f t="shared" si="10"/>
        <v>1E-3</v>
      </c>
      <c r="K36" s="65">
        <f t="shared" si="10"/>
        <v>5.0000000000000001E-3</v>
      </c>
      <c r="L36" s="65">
        <f t="shared" si="10"/>
        <v>0.02</v>
      </c>
      <c r="M36" s="65">
        <f t="shared" si="10"/>
        <v>2.3E-2</v>
      </c>
      <c r="N36" s="65">
        <f t="shared" si="10"/>
        <v>0</v>
      </c>
      <c r="O36" s="65">
        <f t="shared" si="10"/>
        <v>0</v>
      </c>
      <c r="P36" s="65">
        <f t="shared" si="10"/>
        <v>20.6</v>
      </c>
      <c r="Q36" s="65">
        <f t="shared" si="11"/>
        <v>38.75</v>
      </c>
      <c r="R36" s="65">
        <f t="shared" si="12"/>
        <v>0</v>
      </c>
      <c r="S36" s="65">
        <f t="shared" si="12"/>
        <v>0</v>
      </c>
      <c r="T36" s="65">
        <f t="shared" si="12"/>
        <v>0</v>
      </c>
      <c r="U36" s="126">
        <f t="shared" si="12"/>
        <v>0</v>
      </c>
    </row>
    <row r="37" spans="1:21" s="48" customFormat="1" ht="13" x14ac:dyDescent="0.35">
      <c r="A37" s="125" t="str">
        <f>I8</f>
        <v>2046-5116</v>
      </c>
      <c r="B37" s="11">
        <v>100</v>
      </c>
      <c r="C37" s="65">
        <f t="shared" si="6"/>
        <v>240</v>
      </c>
      <c r="D37" s="65">
        <f t="shared" si="7"/>
        <v>145.4785</v>
      </c>
      <c r="E37" s="65">
        <f t="shared" si="8"/>
        <v>33.860500000000002</v>
      </c>
      <c r="F37" s="65">
        <f t="shared" si="9"/>
        <v>7.6599599999999999</v>
      </c>
      <c r="G37" s="65">
        <f t="shared" si="10"/>
        <v>4.9000000000000002E-2</v>
      </c>
      <c r="H37" s="65">
        <f t="shared" si="10"/>
        <v>0.18000000000000002</v>
      </c>
      <c r="I37" s="65">
        <f t="shared" si="10"/>
        <v>0.05</v>
      </c>
      <c r="J37" s="65">
        <f t="shared" si="10"/>
        <v>1E-3</v>
      </c>
      <c r="K37" s="65">
        <f t="shared" si="10"/>
        <v>5.0000000000000001E-3</v>
      </c>
      <c r="L37" s="65">
        <f t="shared" si="10"/>
        <v>0.02</v>
      </c>
      <c r="M37" s="65">
        <f t="shared" si="10"/>
        <v>2.3E-2</v>
      </c>
      <c r="N37" s="65">
        <f t="shared" si="10"/>
        <v>0</v>
      </c>
      <c r="O37" s="65">
        <f t="shared" si="10"/>
        <v>0</v>
      </c>
      <c r="P37" s="65">
        <f t="shared" si="10"/>
        <v>20.6</v>
      </c>
      <c r="Q37" s="65">
        <f t="shared" si="11"/>
        <v>38.75</v>
      </c>
      <c r="R37" s="65">
        <f t="shared" si="12"/>
        <v>0</v>
      </c>
      <c r="S37" s="65">
        <f t="shared" si="12"/>
        <v>0</v>
      </c>
      <c r="T37" s="65">
        <f t="shared" si="12"/>
        <v>0</v>
      </c>
      <c r="U37" s="126">
        <f t="shared" si="12"/>
        <v>0</v>
      </c>
    </row>
    <row r="38" spans="1:21" s="48" customFormat="1" ht="13" x14ac:dyDescent="0.35">
      <c r="A38" s="125" t="str">
        <f>J8</f>
        <v>2032-5108</v>
      </c>
      <c r="B38" s="11">
        <v>100</v>
      </c>
      <c r="C38" s="65">
        <f t="shared" si="6"/>
        <v>240</v>
      </c>
      <c r="D38" s="65">
        <f t="shared" si="7"/>
        <v>145.4785</v>
      </c>
      <c r="E38" s="65">
        <f t="shared" si="8"/>
        <v>33.860500000000002</v>
      </c>
      <c r="F38" s="65">
        <f t="shared" si="9"/>
        <v>7.6599599999999999</v>
      </c>
      <c r="G38" s="65">
        <f t="shared" si="10"/>
        <v>4.9000000000000002E-2</v>
      </c>
      <c r="H38" s="65">
        <f t="shared" si="10"/>
        <v>0.18000000000000002</v>
      </c>
      <c r="I38" s="65">
        <f t="shared" si="10"/>
        <v>0.05</v>
      </c>
      <c r="J38" s="65">
        <f t="shared" si="10"/>
        <v>1E-3</v>
      </c>
      <c r="K38" s="65">
        <f t="shared" si="10"/>
        <v>5.0000000000000001E-3</v>
      </c>
      <c r="L38" s="65">
        <f t="shared" si="10"/>
        <v>0.02</v>
      </c>
      <c r="M38" s="65">
        <f t="shared" si="10"/>
        <v>2.3E-2</v>
      </c>
      <c r="N38" s="65">
        <f t="shared" si="10"/>
        <v>0</v>
      </c>
      <c r="O38" s="65">
        <f t="shared" si="10"/>
        <v>0</v>
      </c>
      <c r="P38" s="65">
        <f t="shared" si="10"/>
        <v>20.6</v>
      </c>
      <c r="Q38" s="65">
        <f t="shared" si="11"/>
        <v>38.75</v>
      </c>
      <c r="R38" s="65">
        <f t="shared" si="12"/>
        <v>0</v>
      </c>
      <c r="S38" s="65">
        <f t="shared" si="12"/>
        <v>0</v>
      </c>
      <c r="T38" s="65">
        <f t="shared" si="12"/>
        <v>0</v>
      </c>
      <c r="U38" s="126">
        <f t="shared" si="12"/>
        <v>0</v>
      </c>
    </row>
    <row r="39" spans="1:21" s="48" customFormat="1" ht="13" x14ac:dyDescent="0.35">
      <c r="A39" s="125" t="str">
        <f>K8</f>
        <v>2071-5072</v>
      </c>
      <c r="B39" s="11">
        <v>100</v>
      </c>
      <c r="C39" s="65">
        <f t="shared" si="6"/>
        <v>240</v>
      </c>
      <c r="D39" s="65">
        <f t="shared" si="7"/>
        <v>145.4785</v>
      </c>
      <c r="E39" s="65">
        <f t="shared" si="8"/>
        <v>33.860500000000002</v>
      </c>
      <c r="F39" s="65">
        <f t="shared" si="9"/>
        <v>7.6599599999999999</v>
      </c>
      <c r="G39" s="65">
        <f t="shared" si="10"/>
        <v>4.9000000000000002E-2</v>
      </c>
      <c r="H39" s="65">
        <f t="shared" si="10"/>
        <v>0.18000000000000002</v>
      </c>
      <c r="I39" s="65">
        <f t="shared" si="10"/>
        <v>0.05</v>
      </c>
      <c r="J39" s="65">
        <f t="shared" si="10"/>
        <v>1E-3</v>
      </c>
      <c r="K39" s="65">
        <f t="shared" si="10"/>
        <v>5.0000000000000001E-3</v>
      </c>
      <c r="L39" s="65">
        <f t="shared" si="10"/>
        <v>0.02</v>
      </c>
      <c r="M39" s="65">
        <f t="shared" si="10"/>
        <v>2.3E-2</v>
      </c>
      <c r="N39" s="65">
        <f t="shared" si="10"/>
        <v>0</v>
      </c>
      <c r="O39" s="65">
        <f t="shared" si="10"/>
        <v>0</v>
      </c>
      <c r="P39" s="65">
        <f t="shared" si="10"/>
        <v>20.6</v>
      </c>
      <c r="Q39" s="65">
        <f t="shared" si="11"/>
        <v>38.75</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2007-5095</v>
      </c>
      <c r="C57" s="8" t="str">
        <f t="shared" ref="C57:U57" si="13">D8</f>
        <v>2021-5102</v>
      </c>
      <c r="D57" s="8" t="str">
        <f t="shared" si="13"/>
        <v>2022-5071</v>
      </c>
      <c r="E57" s="8" t="str">
        <f t="shared" si="13"/>
        <v>2052-5061</v>
      </c>
      <c r="F57" s="8" t="str">
        <f t="shared" si="13"/>
        <v>2041-5082</v>
      </c>
      <c r="G57" s="8" t="str">
        <f t="shared" si="13"/>
        <v>2064-5093</v>
      </c>
      <c r="H57" s="8" t="str">
        <f t="shared" si="13"/>
        <v>2046-5116</v>
      </c>
      <c r="I57" s="8" t="str">
        <f t="shared" si="13"/>
        <v>2032-5108</v>
      </c>
      <c r="J57" s="8" t="str">
        <f t="shared" si="13"/>
        <v>2071-5072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v>
      </c>
      <c r="C60" s="64">
        <f t="shared" ref="C60:U60" si="14">D10</f>
        <v>5.8</v>
      </c>
      <c r="D60" s="64">
        <f t="shared" si="14"/>
        <v>6.4</v>
      </c>
      <c r="E60" s="64">
        <f t="shared" si="14"/>
        <v>6.3</v>
      </c>
      <c r="F60" s="64">
        <f t="shared" si="14"/>
        <v>6.1</v>
      </c>
      <c r="G60" s="64">
        <f t="shared" si="14"/>
        <v>5.8</v>
      </c>
      <c r="H60" s="64">
        <f t="shared" si="14"/>
        <v>5.9</v>
      </c>
      <c r="I60" s="64">
        <f t="shared" si="14"/>
        <v>5.4</v>
      </c>
      <c r="J60" s="64">
        <f t="shared" si="14"/>
        <v>5.5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-0.59999999999999787</v>
      </c>
      <c r="F64" s="65">
        <f t="shared" si="17"/>
        <v>0.6000000000000032</v>
      </c>
      <c r="G64" s="65">
        <f t="shared" si="17"/>
        <v>2.4000000000000021</v>
      </c>
      <c r="H64" s="65">
        <f t="shared" si="17"/>
        <v>1.7999999999999989</v>
      </c>
      <c r="I64" s="65">
        <f t="shared" si="17"/>
        <v>4.7999999999999989</v>
      </c>
      <c r="J64" s="65">
        <f t="shared" si="17"/>
        <v>4.2000000000000011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0.59999999999999787</v>
      </c>
      <c r="F65" s="65">
        <f t="shared" si="18"/>
        <v>-0.6000000000000032</v>
      </c>
      <c r="G65" s="65">
        <f t="shared" si="18"/>
        <v>-2.4000000000000021</v>
      </c>
      <c r="H65" s="65">
        <f t="shared" si="18"/>
        <v>-1.7999999999999989</v>
      </c>
      <c r="I65" s="65">
        <f t="shared" si="18"/>
        <v>-4.7999999999999989</v>
      </c>
      <c r="J65" s="65">
        <f t="shared" si="18"/>
        <v>-4.2000000000000011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87" priority="48" operator="greaterThan">
      <formula>$B$51</formula>
    </cfRule>
  </conditionalFormatting>
  <conditionalFormatting sqref="B66:U66">
    <cfRule type="cellIs" dxfId="86" priority="10" operator="equal">
      <formula>"UNDER"</formula>
    </cfRule>
    <cfRule type="cellIs" dxfId="85" priority="11" operator="equal">
      <formula>"OVER"</formula>
    </cfRule>
  </conditionalFormatting>
  <conditionalFormatting sqref="C31:C50">
    <cfRule type="cellIs" dxfId="84" priority="47" operator="greaterThan">
      <formula>$C$51</formula>
    </cfRule>
  </conditionalFormatting>
  <conditionalFormatting sqref="C11:V13">
    <cfRule type="cellIs" dxfId="83" priority="1" operator="greaterThan">
      <formula>2</formula>
    </cfRule>
  </conditionalFormatting>
  <conditionalFormatting sqref="C13:V13">
    <cfRule type="cellIs" dxfId="82" priority="2" operator="greaterThan">
      <formula>3</formula>
    </cfRule>
  </conditionalFormatting>
  <conditionalFormatting sqref="C17:V19">
    <cfRule type="cellIs" dxfId="81" priority="40" operator="equal">
      <formula>0</formula>
    </cfRule>
  </conditionalFormatting>
  <conditionalFormatting sqref="C20:V21">
    <cfRule type="cellIs" dxfId="80" priority="49" operator="equal">
      <formula>"DECREASE"</formula>
    </cfRule>
    <cfRule type="cellIs" dxfId="79" priority="50" operator="equal">
      <formula>"INCREASE"</formula>
    </cfRule>
  </conditionalFormatting>
  <conditionalFormatting sqref="C21:V21">
    <cfRule type="cellIs" dxfId="78" priority="14" operator="equal">
      <formula>0</formula>
    </cfRule>
  </conditionalFormatting>
  <conditionalFormatting sqref="C22:V23">
    <cfRule type="cellIs" dxfId="77" priority="21" operator="equal">
      <formula>0</formula>
    </cfRule>
  </conditionalFormatting>
  <conditionalFormatting sqref="C24:V24">
    <cfRule type="cellIs" dxfId="76" priority="22" operator="equal">
      <formula>"DECREASE"</formula>
    </cfRule>
    <cfRule type="cellIs" dxfId="75" priority="23" operator="equal">
      <formula>"INCREASE"</formula>
    </cfRule>
  </conditionalFormatting>
  <conditionalFormatting sqref="G31:G50">
    <cfRule type="cellIs" dxfId="74" priority="37" operator="greaterThan">
      <formula>$G$51</formula>
    </cfRule>
  </conditionalFormatting>
  <conditionalFormatting sqref="H31:H50">
    <cfRule type="cellIs" dxfId="73" priority="36" operator="greaterThan">
      <formula>$H$51</formula>
    </cfRule>
  </conditionalFormatting>
  <conditionalFormatting sqref="I1">
    <cfRule type="cellIs" dxfId="72" priority="17" operator="between">
      <formula>0.1</formula>
      <formula>5</formula>
    </cfRule>
  </conditionalFormatting>
  <conditionalFormatting sqref="I2">
    <cfRule type="cellIs" dxfId="71" priority="16" operator="greaterThan">
      <formula>5000.1</formula>
    </cfRule>
  </conditionalFormatting>
  <conditionalFormatting sqref="I3">
    <cfRule type="cellIs" dxfId="70" priority="15" operator="greaterThan">
      <formula>40000.01</formula>
    </cfRule>
  </conditionalFormatting>
  <conditionalFormatting sqref="I31:I50">
    <cfRule type="cellIs" dxfId="69" priority="35" operator="greaterThan">
      <formula>$I$51</formula>
    </cfRule>
  </conditionalFormatting>
  <conditionalFormatting sqref="J31:J50">
    <cfRule type="cellIs" dxfId="68" priority="9" operator="greaterThan">
      <formula>$J$51</formula>
    </cfRule>
  </conditionalFormatting>
  <conditionalFormatting sqref="K31:K50">
    <cfRule type="cellIs" dxfId="67" priority="33"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2" operator="greaterThan">
      <formula>$L$51</formula>
    </cfRule>
  </conditionalFormatting>
  <conditionalFormatting sqref="M31:M50">
    <cfRule type="cellIs" dxfId="63" priority="31" operator="greaterThan">
      <formula>$M$51</formula>
    </cfRule>
  </conditionalFormatting>
  <conditionalFormatting sqref="P31:P50">
    <cfRule type="cellIs" dxfId="62" priority="30" operator="greaterThan">
      <formula>$P$51</formula>
    </cfRule>
  </conditionalFormatting>
  <conditionalFormatting sqref="R31:R50">
    <cfRule type="cellIs" dxfId="61" priority="29" operator="greaterThan">
      <formula>$R$51</formula>
    </cfRule>
  </conditionalFormatting>
  <conditionalFormatting sqref="S31:S50">
    <cfRule type="cellIs" dxfId="60" priority="28" operator="greaterThan">
      <formula>$S$51</formula>
    </cfRule>
  </conditionalFormatting>
  <conditionalFormatting sqref="T31:T50">
    <cfRule type="cellIs" dxfId="59" priority="27" operator="greaterThan">
      <formula>$T$51</formula>
    </cfRule>
  </conditionalFormatting>
  <conditionalFormatting sqref="U31:U50">
    <cfRule type="cellIs" dxfId="58"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27" sqref="D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PAN-030031</v>
      </c>
      <c r="D1" s="173"/>
      <c r="E1" s="106" t="s">
        <v>45</v>
      </c>
      <c r="F1" s="113">
        <f>'Field data and Dairy'!F1</f>
        <v>43.1</v>
      </c>
      <c r="G1" s="162" t="s">
        <v>43</v>
      </c>
      <c r="H1" s="163"/>
      <c r="I1" s="109">
        <v>7.76</v>
      </c>
      <c r="J1" s="130" t="s">
        <v>153</v>
      </c>
      <c r="K1" s="131"/>
      <c r="L1" s="109">
        <v>588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v>20502</v>
      </c>
      <c r="G2" s="164" t="s">
        <v>110</v>
      </c>
      <c r="H2" s="165"/>
      <c r="I2" s="110">
        <v>1917</v>
      </c>
      <c r="J2" s="132" t="s">
        <v>158</v>
      </c>
      <c r="K2" s="133"/>
      <c r="L2" s="110">
        <v>0.11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t="s">
        <v>78</v>
      </c>
      <c r="G3" s="132" t="s">
        <v>159</v>
      </c>
      <c r="H3" s="133"/>
      <c r="I3" s="110">
        <v>1099</v>
      </c>
      <c r="J3" s="134" t="s">
        <v>154</v>
      </c>
      <c r="K3" s="135"/>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Blaenwaun Farm, Mwnt, Cardigan, Ceredigion. SA43 1QF</v>
      </c>
      <c r="D4" s="171"/>
      <c r="E4" s="99" t="s">
        <v>1</v>
      </c>
      <c r="F4" s="110" t="s">
        <v>176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 xml:space="preserve">Bryan Burn </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2007-5095</v>
      </c>
      <c r="D8" s="49" t="str">
        <f>'Field data and Dairy'!D8</f>
        <v>2021-5102</v>
      </c>
      <c r="E8" s="49" t="str">
        <f>'Field data and Dairy'!E8</f>
        <v>2022-5071</v>
      </c>
      <c r="F8" s="49" t="str">
        <f>'Field data and Dairy'!F8</f>
        <v>2052-5061</v>
      </c>
      <c r="G8" s="49" t="str">
        <f>'Field data and Dairy'!G8</f>
        <v>2041-5082</v>
      </c>
      <c r="H8" s="49" t="str">
        <f>'Field data and Dairy'!H8</f>
        <v>2064-5093</v>
      </c>
      <c r="I8" s="49" t="str">
        <f>'Field data and Dairy'!I8</f>
        <v>2046-5116</v>
      </c>
      <c r="J8" s="49" t="str">
        <f>'Field data and Dairy'!J8</f>
        <v>2032-5108</v>
      </c>
      <c r="K8" s="49" t="str">
        <f>'Field data and Dairy'!K8</f>
        <v>2071-5072</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v>
      </c>
      <c r="D10" s="49">
        <f>'Field data and Dairy'!D10</f>
        <v>5.8</v>
      </c>
      <c r="E10" s="49">
        <f>'Field data and Dairy'!E10</f>
        <v>6.4</v>
      </c>
      <c r="F10" s="49">
        <f>'Field data and Dairy'!F10</f>
        <v>6.3</v>
      </c>
      <c r="G10" s="49">
        <f>'Field data and Dairy'!G10</f>
        <v>6.1</v>
      </c>
      <c r="H10" s="49">
        <f>'Field data and Dairy'!H10</f>
        <v>5.8</v>
      </c>
      <c r="I10" s="49">
        <f>'Field data and Dairy'!I10</f>
        <v>5.9</v>
      </c>
      <c r="J10" s="49">
        <f>'Field data and Dairy'!J10</f>
        <v>5.4</v>
      </c>
      <c r="K10" s="49">
        <f>'Field data and Dairy'!K10</f>
        <v>5.5</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1</v>
      </c>
      <c r="D11" s="49">
        <f>'Field data and Dairy'!D11</f>
        <v>1</v>
      </c>
      <c r="E11" s="49">
        <f>'Field data and Dairy'!E11</f>
        <v>1</v>
      </c>
      <c r="F11" s="49">
        <f>'Field data and Dairy'!F11</f>
        <v>0</v>
      </c>
      <c r="G11" s="49">
        <f>'Field data and Dairy'!G11</f>
        <v>1</v>
      </c>
      <c r="H11" s="49">
        <f>'Field data and Dairy'!H11</f>
        <v>1</v>
      </c>
      <c r="I11" s="49">
        <f>'Field data and Dairy'!I11</f>
        <v>0</v>
      </c>
      <c r="J11" s="49">
        <f>'Field data and Dairy'!J11</f>
        <v>1</v>
      </c>
      <c r="K11" s="49">
        <f>'Field data and Dairy'!K11</f>
        <v>0</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1</v>
      </c>
      <c r="D12" s="49">
        <f>'Field data and Dairy'!D12</f>
        <v>1</v>
      </c>
      <c r="E12" s="49">
        <f>'Field data and Dairy'!E12</f>
        <v>2</v>
      </c>
      <c r="F12" s="49">
        <f>'Field data and Dairy'!F12</f>
        <v>2</v>
      </c>
      <c r="G12" s="49">
        <f>'Field data and Dairy'!G12</f>
        <v>1</v>
      </c>
      <c r="H12" s="49">
        <f>'Field data and Dairy'!H12</f>
        <v>1</v>
      </c>
      <c r="I12" s="49">
        <f>'Field data and Dairy'!I12</f>
        <v>1</v>
      </c>
      <c r="J12" s="49">
        <f>'Field data and Dairy'!J12</f>
        <v>1</v>
      </c>
      <c r="K12" s="49">
        <f>'Field data and Dairy'!K12</f>
        <v>1</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157.563525</v>
      </c>
      <c r="D18" s="12">
        <f>$D32</f>
        <v>157.563525</v>
      </c>
      <c r="E18" s="12">
        <f>$D33</f>
        <v>157.563525</v>
      </c>
      <c r="F18" s="12">
        <f>$D34</f>
        <v>208.08007499999999</v>
      </c>
      <c r="G18" s="12">
        <f>$D35</f>
        <v>157.563525</v>
      </c>
      <c r="H18" s="12">
        <f>$D36</f>
        <v>157.563525</v>
      </c>
      <c r="I18" s="12">
        <f>$D37</f>
        <v>208.08007499999999</v>
      </c>
      <c r="J18" s="12">
        <f>$D38</f>
        <v>157.563525</v>
      </c>
      <c r="K18" s="12">
        <f>$D39</f>
        <v>208.08007499999999</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92.963525000000004</v>
      </c>
      <c r="D19" s="12">
        <f t="shared" ref="D19:V19" si="1">D18-D17</f>
        <v>92.963525000000004</v>
      </c>
      <c r="E19" s="12">
        <f t="shared" si="1"/>
        <v>92.963525000000004</v>
      </c>
      <c r="F19" s="12">
        <f t="shared" si="1"/>
        <v>143.480075</v>
      </c>
      <c r="G19" s="12">
        <f t="shared" si="1"/>
        <v>92.963525000000004</v>
      </c>
      <c r="H19" s="12">
        <f t="shared" si="1"/>
        <v>92.963525000000004</v>
      </c>
      <c r="I19" s="12">
        <f t="shared" si="1"/>
        <v>143.480075</v>
      </c>
      <c r="J19" s="12">
        <f t="shared" si="1"/>
        <v>92.963525000000004</v>
      </c>
      <c r="K19" s="12">
        <f t="shared" si="1"/>
        <v>143.480075</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167.48415499999999</v>
      </c>
      <c r="D22" s="12">
        <f>$E32</f>
        <v>167.48415499999999</v>
      </c>
      <c r="E22" s="12">
        <f>$E33</f>
        <v>167.48415499999999</v>
      </c>
      <c r="F22" s="12">
        <f>$E34</f>
        <v>221.181365</v>
      </c>
      <c r="G22" s="12">
        <f>$E35</f>
        <v>167.48415499999999</v>
      </c>
      <c r="H22" s="12">
        <f>$E36</f>
        <v>167.48415499999999</v>
      </c>
      <c r="I22" s="12">
        <f>$E37</f>
        <v>221.181365</v>
      </c>
      <c r="J22" s="12">
        <f>$E38</f>
        <v>167.48415499999999</v>
      </c>
      <c r="K22" s="12">
        <f>$E39</f>
        <v>221.181365</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-60.515845000000013</v>
      </c>
      <c r="D23" s="12">
        <f t="shared" ref="D23:V23" si="3">D22-D21</f>
        <v>-60.515845000000013</v>
      </c>
      <c r="E23" s="12">
        <f t="shared" si="3"/>
        <v>-60.515845000000013</v>
      </c>
      <c r="F23" s="12">
        <f t="shared" si="3"/>
        <v>-6.8186350000000004</v>
      </c>
      <c r="G23" s="12">
        <f t="shared" si="3"/>
        <v>-60.515845000000013</v>
      </c>
      <c r="H23" s="12">
        <f t="shared" si="3"/>
        <v>-60.515845000000013</v>
      </c>
      <c r="I23" s="12">
        <f t="shared" si="3"/>
        <v>-6.8186350000000004</v>
      </c>
      <c r="J23" s="12">
        <f t="shared" si="3"/>
        <v>-60.515845000000013</v>
      </c>
      <c r="K23" s="12">
        <f t="shared" si="3"/>
        <v>-6.8186350000000004</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2007-5095</v>
      </c>
      <c r="B31" s="11">
        <v>131</v>
      </c>
      <c r="C31" s="65">
        <f>IF(C$27="%w/w SAR",((C$28*10)*$B31),IF(C$27="%w/w DM",(((C$28*10)*($B$28/100))*$B31),IF(C$27="kg/t SAR",(C$28*$B31),IF(C$27="kg/t DM",((C$28*($B$28/100))*$B31),IF(C$27="mg/kg SAR",((C$28*0.001)*$B31),IF(C$27="mg/kg DM",(((C$28*0.001)*($B$28/100))*$B31),0))))))</f>
        <v>144.10000000000002</v>
      </c>
      <c r="D31" s="65">
        <f>(IF(D$27="%w/w SAR",((D$28*10)*$B31),IF(D$27="%w/w DM",(((D$28*10)*($B$28/100))*$B31),IF(D$27="kg/t SAR",(D$28*$B31),IF(D$27="kg/t DM",((D$28*($B$28/100))*$B31),IF(D$27="mg/kg SAR",((D$28*0.001)*$B31),IF(D$27="mg/kg DM",(((D$28*0.001)*($B$28/100))*$B31),"0")))))))*2.291</f>
        <v>157.563525</v>
      </c>
      <c r="E31" s="65">
        <f>(IF(E$27="%w/w SAR",((E$28*10)*$B31),IF(E$27="%w/w DM",(((E$28*10)*($B$28/100))*$B31),IF(E$27="kg/t SAR",(E$28*$B31),IF(E$27="kg/t DM",((E$28*($B$28/100))*$B31),IF(E$27="mg/kg SAR",((E$28*0.001)*$B31),IF(E$27="mg/kg DM",(((E$28*0.001)*($B$28/100))*$B31),"0")))))))*1.205</f>
        <v>167.48415499999999</v>
      </c>
      <c r="F31" s="65">
        <f>(IF(F$27="%w/w SAR",((F$28*10)*$B31),IF(F$27="%w/w DM",(((F$28*10)*($B$28/100))*$B31),IF(F$27="kg/t SAR",(F$28*$B31),IF(F$27="kg/t DM",((F$28*($B$28/100))*$B31),IF(F$27="mg/kg SAR",((F$28*0.001)*$B31),IF(F$27="mg/kg DM",(((F$28*0.001)*($B$28/100))*$B31),"0")))))))*1.658</f>
        <v>19.743298200000002</v>
      </c>
      <c r="G31" s="65">
        <f t="shared" ref="G31:P46" si="5">IF(G$27="%w/w SAR",((G$28*10)*$B31),IF(G$27="%w/w DM",(((G$28*10)*($B$28/100))*$B31),IF(G$27="kg/t SAR",(G$28*$B31),IF(G$27="kg/t DM",((G$28*($B$28/100))*$B31),IF(G$27="mg/kg SAR",((G$28*0.001)*$B31),IF(G$27="mg/kg DM",(((G$28*0.001)*($B$28/100))*$B31),0))))))</f>
        <v>2.6200000000000001E-2</v>
      </c>
      <c r="H31" s="65">
        <f t="shared" si="5"/>
        <v>0.20305000000000001</v>
      </c>
      <c r="I31" s="65">
        <f t="shared" si="5"/>
        <v>6.5500000000000003E-2</v>
      </c>
      <c r="J31" s="65">
        <f t="shared" si="5"/>
        <v>1.3100000000000002E-3</v>
      </c>
      <c r="K31" s="65">
        <f t="shared" si="5"/>
        <v>6.5500000000000003E-3</v>
      </c>
      <c r="L31" s="65">
        <f t="shared" si="5"/>
        <v>2.6200000000000001E-2</v>
      </c>
      <c r="M31" s="65">
        <f t="shared" si="5"/>
        <v>3.0130000000000001E-2</v>
      </c>
      <c r="N31" s="65">
        <f t="shared" si="5"/>
        <v>0</v>
      </c>
      <c r="O31" s="65">
        <f t="shared" si="5"/>
        <v>0</v>
      </c>
      <c r="P31" s="65">
        <f t="shared" si="5"/>
        <v>94.974999999999994</v>
      </c>
      <c r="Q31" s="65">
        <f>(IF(Q$27="%w/w SAR",((Q$28*10)*$B31),IF(Q$27="%w/w DM",(((Q$28*10)*($B$28/100))*$B31),IF(Q$27="kg/t SAR",(Q$28*$B31),IF(Q$27="kg/t DM",((Q$28*($B$28/100))*$B31),IF(Q$27="mg/kg SAR",((Q$28*0.001)*$B31),IF(Q$27="mg/kg DM",(((Q$28*0.001)*($B$28/100))*$B31),0)))))))*2.5</f>
        <v>26.527500000000003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2021-5102</v>
      </c>
      <c r="B32" s="11">
        <v>131</v>
      </c>
      <c r="C32" s="65">
        <f t="shared" ref="C32:C50" si="6">IF(C$27="%w/w SAR",((C$28*10)*$B32),IF(C$27="%w/w DM",(((C$28*10)*($B$28/100))*$B32),IF(C$27="kg/t SAR",(C$28*$B32),IF(C$27="kg/t DM",((C$28*($B$28/100))*$B32),IF(C$27="mg/kg SAR",((C$28*0.001)*$B32),IF(C$27="mg/kg DM",(((C$28*0.001)*($B$28/100))*$B32),0))))))</f>
        <v>144.10000000000002</v>
      </c>
      <c r="D32" s="65">
        <f t="shared" ref="D32:D50" si="7">(IF(D$27="%w/w SAR",((D$28*10)*$B32),IF(D$27="%w/w DM",(((D$28*10)*($B$28/100))*$B32),IF(D$27="kg/t SAR",(D$28*$B32),IF(D$27="kg/t DM",((D$28*($B$28/100))*$B32),IF(D$27="mg/kg SAR",((D$28*0.001)*$B32),IF(D$27="mg/kg DM",(((D$28*0.001)*($B$28/100))*$B32),"0")))))))*2.291</f>
        <v>157.563525</v>
      </c>
      <c r="E32" s="65">
        <f t="shared" ref="E32:E50" si="8">(IF(E$27="%w/w SAR",((E$28*10)*$B32),IF(E$27="%w/w DM",(((E$28*10)*($B$28/100))*$B32),IF(E$27="kg/t SAR",(E$28*$B32),IF(E$27="kg/t DM",((E$28*($B$28/100))*$B32),IF(E$27="mg/kg SAR",((E$28*0.001)*$B32),IF(E$27="mg/kg DM",(((E$28*0.001)*($B$28/100))*$B32),"0")))))))*1.205</f>
        <v>167.48415499999999</v>
      </c>
      <c r="F32" s="65">
        <f t="shared" ref="F32:F50" si="9">(IF(F$27="%w/w SAR",((F$28*10)*$B32),IF(F$27="%w/w DM",(((F$28*10)*($B$28/100))*$B32),IF(F$27="kg/t SAR",(F$28*$B32),IF(F$27="kg/t DM",((F$28*($B$28/100))*$B32),IF(F$27="mg/kg SAR",((F$28*0.001)*$B32),IF(F$27="mg/kg DM",(((F$28*0.001)*($B$28/100))*$B32),"0")))))))*1.658</f>
        <v>19.743298200000002</v>
      </c>
      <c r="G32" s="65">
        <f t="shared" si="5"/>
        <v>2.6200000000000001E-2</v>
      </c>
      <c r="H32" s="65">
        <f t="shared" si="5"/>
        <v>0.20305000000000001</v>
      </c>
      <c r="I32" s="65">
        <f t="shared" si="5"/>
        <v>6.5500000000000003E-2</v>
      </c>
      <c r="J32" s="65">
        <f t="shared" si="5"/>
        <v>1.3100000000000002E-3</v>
      </c>
      <c r="K32" s="65">
        <f t="shared" si="5"/>
        <v>6.5500000000000003E-3</v>
      </c>
      <c r="L32" s="65">
        <f t="shared" si="5"/>
        <v>2.6200000000000001E-2</v>
      </c>
      <c r="M32" s="65">
        <f t="shared" si="5"/>
        <v>3.0130000000000001E-2</v>
      </c>
      <c r="N32" s="65">
        <f t="shared" si="5"/>
        <v>0</v>
      </c>
      <c r="O32" s="65">
        <f t="shared" si="5"/>
        <v>0</v>
      </c>
      <c r="P32" s="65">
        <f t="shared" si="5"/>
        <v>94.974999999999994</v>
      </c>
      <c r="Q32" s="65">
        <f t="shared" ref="Q32:Q50" si="10">(IF(Q$27="%w/w SAR",((Q$28*10)*$B32),IF(Q$27="%w/w DM",(((Q$28*10)*($B$28/100))*$B32),IF(Q$27="kg/t SAR",(Q$28*$B32),IF(Q$27="kg/t DM",((Q$28*($B$28/100))*$B32),IF(Q$27="mg/kg SAR",((Q$28*0.001)*$B32),IF(Q$27="mg/kg DM",(((Q$28*0.001)*($B$28/100))*$B32),0)))))))*2.5</f>
        <v>26.527500000000003</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2022-5071</v>
      </c>
      <c r="B33" s="11">
        <v>131</v>
      </c>
      <c r="C33" s="65">
        <f t="shared" si="6"/>
        <v>144.10000000000002</v>
      </c>
      <c r="D33" s="65">
        <f t="shared" si="7"/>
        <v>157.563525</v>
      </c>
      <c r="E33" s="65">
        <f t="shared" si="8"/>
        <v>167.48415499999999</v>
      </c>
      <c r="F33" s="65">
        <f t="shared" si="9"/>
        <v>19.743298200000002</v>
      </c>
      <c r="G33" s="65">
        <f t="shared" si="5"/>
        <v>2.6200000000000001E-2</v>
      </c>
      <c r="H33" s="65">
        <f t="shared" si="5"/>
        <v>0.20305000000000001</v>
      </c>
      <c r="I33" s="65">
        <f t="shared" si="5"/>
        <v>6.5500000000000003E-2</v>
      </c>
      <c r="J33" s="65">
        <f t="shared" si="5"/>
        <v>1.3100000000000002E-3</v>
      </c>
      <c r="K33" s="65">
        <f t="shared" si="5"/>
        <v>6.5500000000000003E-3</v>
      </c>
      <c r="L33" s="65">
        <f t="shared" si="5"/>
        <v>2.6200000000000001E-2</v>
      </c>
      <c r="M33" s="65">
        <f t="shared" si="5"/>
        <v>3.0130000000000001E-2</v>
      </c>
      <c r="N33" s="65">
        <f t="shared" si="5"/>
        <v>0</v>
      </c>
      <c r="O33" s="65">
        <f t="shared" si="5"/>
        <v>0</v>
      </c>
      <c r="P33" s="65">
        <f t="shared" si="5"/>
        <v>94.974999999999994</v>
      </c>
      <c r="Q33" s="65">
        <f t="shared" si="10"/>
        <v>26.527500000000003</v>
      </c>
      <c r="R33" s="65">
        <f t="shared" si="11"/>
        <v>0</v>
      </c>
      <c r="S33" s="65">
        <f t="shared" si="11"/>
        <v>0</v>
      </c>
      <c r="T33" s="65">
        <f t="shared" si="11"/>
        <v>0</v>
      </c>
      <c r="U33" s="126">
        <f t="shared" si="11"/>
        <v>0</v>
      </c>
    </row>
    <row r="34" spans="1:21" s="48" customFormat="1" ht="13" x14ac:dyDescent="0.35">
      <c r="A34" s="125" t="str">
        <f>F8</f>
        <v>2052-5061</v>
      </c>
      <c r="B34" s="11">
        <v>173</v>
      </c>
      <c r="C34" s="65">
        <f t="shared" si="6"/>
        <v>190.3</v>
      </c>
      <c r="D34" s="65">
        <f t="shared" si="7"/>
        <v>208.08007499999999</v>
      </c>
      <c r="E34" s="65">
        <f t="shared" si="8"/>
        <v>221.181365</v>
      </c>
      <c r="F34" s="65">
        <f t="shared" si="9"/>
        <v>26.073210600000003</v>
      </c>
      <c r="G34" s="65">
        <f t="shared" si="5"/>
        <v>3.4599999999999999E-2</v>
      </c>
      <c r="H34" s="65">
        <f t="shared" si="5"/>
        <v>0.26815000000000005</v>
      </c>
      <c r="I34" s="65">
        <f t="shared" si="5"/>
        <v>8.6500000000000007E-2</v>
      </c>
      <c r="J34" s="65">
        <f t="shared" si="5"/>
        <v>1.7300000000000002E-3</v>
      </c>
      <c r="K34" s="65">
        <f t="shared" si="5"/>
        <v>8.6499999999999997E-3</v>
      </c>
      <c r="L34" s="65">
        <f t="shared" si="5"/>
        <v>3.4599999999999999E-2</v>
      </c>
      <c r="M34" s="65">
        <f t="shared" si="5"/>
        <v>3.9789999999999999E-2</v>
      </c>
      <c r="N34" s="65">
        <f t="shared" si="5"/>
        <v>0</v>
      </c>
      <c r="O34" s="65">
        <f t="shared" si="5"/>
        <v>0</v>
      </c>
      <c r="P34" s="65">
        <f t="shared" si="5"/>
        <v>125.425</v>
      </c>
      <c r="Q34" s="65">
        <f t="shared" si="10"/>
        <v>35.032499999999999</v>
      </c>
      <c r="R34" s="65">
        <f t="shared" si="11"/>
        <v>0</v>
      </c>
      <c r="S34" s="65">
        <f t="shared" si="11"/>
        <v>0</v>
      </c>
      <c r="T34" s="65">
        <f t="shared" si="11"/>
        <v>0</v>
      </c>
      <c r="U34" s="126">
        <f t="shared" si="11"/>
        <v>0</v>
      </c>
    </row>
    <row r="35" spans="1:21" s="48" customFormat="1" ht="13" x14ac:dyDescent="0.35">
      <c r="A35" s="125" t="str">
        <f>G8</f>
        <v>2041-5082</v>
      </c>
      <c r="B35" s="11">
        <v>131</v>
      </c>
      <c r="C35" s="65">
        <f t="shared" si="6"/>
        <v>144.10000000000002</v>
      </c>
      <c r="D35" s="65">
        <f t="shared" si="7"/>
        <v>157.563525</v>
      </c>
      <c r="E35" s="65">
        <f t="shared" si="8"/>
        <v>167.48415499999999</v>
      </c>
      <c r="F35" s="65">
        <f t="shared" si="9"/>
        <v>19.743298200000002</v>
      </c>
      <c r="G35" s="65">
        <f t="shared" si="5"/>
        <v>2.6200000000000001E-2</v>
      </c>
      <c r="H35" s="65">
        <f t="shared" si="5"/>
        <v>0.20305000000000001</v>
      </c>
      <c r="I35" s="65">
        <f t="shared" si="5"/>
        <v>6.5500000000000003E-2</v>
      </c>
      <c r="J35" s="65">
        <f t="shared" si="5"/>
        <v>1.3100000000000002E-3</v>
      </c>
      <c r="K35" s="65">
        <f t="shared" si="5"/>
        <v>6.5500000000000003E-3</v>
      </c>
      <c r="L35" s="65">
        <f t="shared" si="5"/>
        <v>2.6200000000000001E-2</v>
      </c>
      <c r="M35" s="65">
        <f t="shared" si="5"/>
        <v>3.0130000000000001E-2</v>
      </c>
      <c r="N35" s="65">
        <f t="shared" si="5"/>
        <v>0</v>
      </c>
      <c r="O35" s="65">
        <f t="shared" si="5"/>
        <v>0</v>
      </c>
      <c r="P35" s="65">
        <f t="shared" si="5"/>
        <v>94.974999999999994</v>
      </c>
      <c r="Q35" s="65">
        <f t="shared" si="10"/>
        <v>26.527500000000003</v>
      </c>
      <c r="R35" s="65">
        <f t="shared" si="11"/>
        <v>0</v>
      </c>
      <c r="S35" s="65">
        <f t="shared" si="11"/>
        <v>0</v>
      </c>
      <c r="T35" s="65">
        <f t="shared" si="11"/>
        <v>0</v>
      </c>
      <c r="U35" s="126">
        <f t="shared" si="11"/>
        <v>0</v>
      </c>
    </row>
    <row r="36" spans="1:21" s="48" customFormat="1" ht="13" x14ac:dyDescent="0.35">
      <c r="A36" s="125" t="str">
        <f>H8</f>
        <v>2064-5093</v>
      </c>
      <c r="B36" s="11">
        <v>131</v>
      </c>
      <c r="C36" s="65">
        <f t="shared" si="6"/>
        <v>144.10000000000002</v>
      </c>
      <c r="D36" s="65">
        <f t="shared" si="7"/>
        <v>157.563525</v>
      </c>
      <c r="E36" s="65">
        <f t="shared" si="8"/>
        <v>167.48415499999999</v>
      </c>
      <c r="F36" s="65">
        <f t="shared" si="9"/>
        <v>19.743298200000002</v>
      </c>
      <c r="G36" s="65">
        <f t="shared" si="5"/>
        <v>2.6200000000000001E-2</v>
      </c>
      <c r="H36" s="65">
        <f t="shared" si="5"/>
        <v>0.20305000000000001</v>
      </c>
      <c r="I36" s="65">
        <f t="shared" si="5"/>
        <v>6.5500000000000003E-2</v>
      </c>
      <c r="J36" s="65">
        <f t="shared" si="5"/>
        <v>1.3100000000000002E-3</v>
      </c>
      <c r="K36" s="65">
        <f t="shared" si="5"/>
        <v>6.5500000000000003E-3</v>
      </c>
      <c r="L36" s="65">
        <f t="shared" si="5"/>
        <v>2.6200000000000001E-2</v>
      </c>
      <c r="M36" s="65">
        <f t="shared" si="5"/>
        <v>3.0130000000000001E-2</v>
      </c>
      <c r="N36" s="65">
        <f t="shared" si="5"/>
        <v>0</v>
      </c>
      <c r="O36" s="65">
        <f t="shared" si="5"/>
        <v>0</v>
      </c>
      <c r="P36" s="65">
        <f t="shared" si="5"/>
        <v>94.974999999999994</v>
      </c>
      <c r="Q36" s="65">
        <f t="shared" si="10"/>
        <v>26.527500000000003</v>
      </c>
      <c r="R36" s="65">
        <f t="shared" si="11"/>
        <v>0</v>
      </c>
      <c r="S36" s="65">
        <f t="shared" si="11"/>
        <v>0</v>
      </c>
      <c r="T36" s="65">
        <f t="shared" si="11"/>
        <v>0</v>
      </c>
      <c r="U36" s="126">
        <f t="shared" si="11"/>
        <v>0</v>
      </c>
    </row>
    <row r="37" spans="1:21" s="48" customFormat="1" ht="13" x14ac:dyDescent="0.35">
      <c r="A37" s="125" t="str">
        <f>I8</f>
        <v>2046-5116</v>
      </c>
      <c r="B37" s="11">
        <v>173</v>
      </c>
      <c r="C37" s="65">
        <f t="shared" si="6"/>
        <v>190.3</v>
      </c>
      <c r="D37" s="65">
        <f t="shared" si="7"/>
        <v>208.08007499999999</v>
      </c>
      <c r="E37" s="65">
        <f t="shared" si="8"/>
        <v>221.181365</v>
      </c>
      <c r="F37" s="65">
        <f t="shared" si="9"/>
        <v>26.073210600000003</v>
      </c>
      <c r="G37" s="65">
        <f t="shared" si="5"/>
        <v>3.4599999999999999E-2</v>
      </c>
      <c r="H37" s="65">
        <f t="shared" si="5"/>
        <v>0.26815000000000005</v>
      </c>
      <c r="I37" s="65">
        <f t="shared" si="5"/>
        <v>8.6500000000000007E-2</v>
      </c>
      <c r="J37" s="65">
        <f t="shared" si="5"/>
        <v>1.7300000000000002E-3</v>
      </c>
      <c r="K37" s="65">
        <f t="shared" si="5"/>
        <v>8.6499999999999997E-3</v>
      </c>
      <c r="L37" s="65">
        <f t="shared" si="5"/>
        <v>3.4599999999999999E-2</v>
      </c>
      <c r="M37" s="65">
        <f t="shared" si="5"/>
        <v>3.9789999999999999E-2</v>
      </c>
      <c r="N37" s="65">
        <f t="shared" si="5"/>
        <v>0</v>
      </c>
      <c r="O37" s="65">
        <f t="shared" si="5"/>
        <v>0</v>
      </c>
      <c r="P37" s="65">
        <f t="shared" si="5"/>
        <v>125.425</v>
      </c>
      <c r="Q37" s="65">
        <f t="shared" si="10"/>
        <v>35.032499999999999</v>
      </c>
      <c r="R37" s="65">
        <f t="shared" si="11"/>
        <v>0</v>
      </c>
      <c r="S37" s="65">
        <f t="shared" si="11"/>
        <v>0</v>
      </c>
      <c r="T37" s="65">
        <f t="shared" si="11"/>
        <v>0</v>
      </c>
      <c r="U37" s="126">
        <f t="shared" si="11"/>
        <v>0</v>
      </c>
    </row>
    <row r="38" spans="1:21" s="48" customFormat="1" ht="13" x14ac:dyDescent="0.35">
      <c r="A38" s="125" t="str">
        <f>J8</f>
        <v>2032-5108</v>
      </c>
      <c r="B38" s="11">
        <v>131</v>
      </c>
      <c r="C38" s="65">
        <f t="shared" si="6"/>
        <v>144.10000000000002</v>
      </c>
      <c r="D38" s="65">
        <f t="shared" si="7"/>
        <v>157.563525</v>
      </c>
      <c r="E38" s="65">
        <f t="shared" si="8"/>
        <v>167.48415499999999</v>
      </c>
      <c r="F38" s="65">
        <f t="shared" si="9"/>
        <v>19.743298200000002</v>
      </c>
      <c r="G38" s="65">
        <f t="shared" si="5"/>
        <v>2.6200000000000001E-2</v>
      </c>
      <c r="H38" s="65">
        <f t="shared" si="5"/>
        <v>0.20305000000000001</v>
      </c>
      <c r="I38" s="65">
        <f t="shared" si="5"/>
        <v>6.5500000000000003E-2</v>
      </c>
      <c r="J38" s="65">
        <f t="shared" si="5"/>
        <v>1.3100000000000002E-3</v>
      </c>
      <c r="K38" s="65">
        <f t="shared" si="5"/>
        <v>6.5500000000000003E-3</v>
      </c>
      <c r="L38" s="65">
        <f t="shared" si="5"/>
        <v>2.6200000000000001E-2</v>
      </c>
      <c r="M38" s="65">
        <f t="shared" si="5"/>
        <v>3.0130000000000001E-2</v>
      </c>
      <c r="N38" s="65">
        <f t="shared" si="5"/>
        <v>0</v>
      </c>
      <c r="O38" s="65">
        <f t="shared" si="5"/>
        <v>0</v>
      </c>
      <c r="P38" s="65">
        <f t="shared" si="5"/>
        <v>94.974999999999994</v>
      </c>
      <c r="Q38" s="65">
        <f t="shared" si="10"/>
        <v>26.527500000000003</v>
      </c>
      <c r="R38" s="65">
        <f t="shared" si="11"/>
        <v>0</v>
      </c>
      <c r="S38" s="65">
        <f t="shared" si="11"/>
        <v>0</v>
      </c>
      <c r="T38" s="65">
        <f t="shared" si="11"/>
        <v>0</v>
      </c>
      <c r="U38" s="126">
        <f t="shared" si="11"/>
        <v>0</v>
      </c>
    </row>
    <row r="39" spans="1:21" s="48" customFormat="1" ht="13" x14ac:dyDescent="0.35">
      <c r="A39" s="125" t="str">
        <f>K8</f>
        <v>2071-5072</v>
      </c>
      <c r="B39" s="11">
        <v>173</v>
      </c>
      <c r="C39" s="65">
        <f t="shared" si="6"/>
        <v>190.3</v>
      </c>
      <c r="D39" s="65">
        <f t="shared" si="7"/>
        <v>208.08007499999999</v>
      </c>
      <c r="E39" s="65">
        <f t="shared" si="8"/>
        <v>221.181365</v>
      </c>
      <c r="F39" s="65">
        <f t="shared" si="9"/>
        <v>26.073210600000003</v>
      </c>
      <c r="G39" s="65">
        <f t="shared" si="5"/>
        <v>3.4599999999999999E-2</v>
      </c>
      <c r="H39" s="65">
        <f t="shared" si="5"/>
        <v>0.26815000000000005</v>
      </c>
      <c r="I39" s="65">
        <f t="shared" si="5"/>
        <v>8.6500000000000007E-2</v>
      </c>
      <c r="J39" s="65">
        <f t="shared" si="5"/>
        <v>1.7300000000000002E-3</v>
      </c>
      <c r="K39" s="65">
        <f t="shared" si="5"/>
        <v>8.6499999999999997E-3</v>
      </c>
      <c r="L39" s="65">
        <f t="shared" si="5"/>
        <v>3.4599999999999999E-2</v>
      </c>
      <c r="M39" s="65">
        <f t="shared" si="5"/>
        <v>3.9789999999999999E-2</v>
      </c>
      <c r="N39" s="65">
        <f t="shared" si="5"/>
        <v>0</v>
      </c>
      <c r="O39" s="65">
        <f t="shared" si="5"/>
        <v>0</v>
      </c>
      <c r="P39" s="65">
        <f t="shared" si="5"/>
        <v>125.425</v>
      </c>
      <c r="Q39" s="65">
        <f t="shared" si="10"/>
        <v>35.032499999999999</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2007-5095</v>
      </c>
      <c r="C57" s="8" t="str">
        <f t="shared" ref="C57:U57" si="13">D8</f>
        <v>2021-5102</v>
      </c>
      <c r="D57" s="8" t="str">
        <f t="shared" si="13"/>
        <v>2022-5071</v>
      </c>
      <c r="E57" s="8" t="str">
        <f t="shared" si="13"/>
        <v>2052-5061</v>
      </c>
      <c r="F57" s="8" t="str">
        <f t="shared" si="13"/>
        <v>2041-5082</v>
      </c>
      <c r="G57" s="8" t="str">
        <f t="shared" si="13"/>
        <v>2064-5093</v>
      </c>
      <c r="H57" s="8" t="str">
        <f t="shared" si="13"/>
        <v>2046-5116</v>
      </c>
      <c r="I57" s="8" t="str">
        <f t="shared" si="13"/>
        <v>2032-5108</v>
      </c>
      <c r="J57" s="8" t="str">
        <f t="shared" si="13"/>
        <v>2071-5072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v>
      </c>
      <c r="C60" s="64">
        <f t="shared" ref="C60:U60" si="14">D10</f>
        <v>5.8</v>
      </c>
      <c r="D60" s="64">
        <f t="shared" si="14"/>
        <v>6.4</v>
      </c>
      <c r="E60" s="64">
        <f t="shared" si="14"/>
        <v>6.3</v>
      </c>
      <c r="F60" s="64">
        <f t="shared" si="14"/>
        <v>6.1</v>
      </c>
      <c r="G60" s="64">
        <f t="shared" si="14"/>
        <v>5.8</v>
      </c>
      <c r="H60" s="64">
        <f t="shared" si="14"/>
        <v>5.9</v>
      </c>
      <c r="I60" s="64">
        <f t="shared" si="14"/>
        <v>5.4</v>
      </c>
      <c r="J60" s="64">
        <f t="shared" si="14"/>
        <v>5.5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131</v>
      </c>
      <c r="C62" s="65">
        <f>B32</f>
        <v>131</v>
      </c>
      <c r="D62" s="65">
        <f>B33</f>
        <v>131</v>
      </c>
      <c r="E62" s="65">
        <f>B34</f>
        <v>173</v>
      </c>
      <c r="F62" s="65">
        <f>B35</f>
        <v>131</v>
      </c>
      <c r="G62" s="65">
        <f>B36</f>
        <v>131</v>
      </c>
      <c r="H62" s="65">
        <f>B37</f>
        <v>173</v>
      </c>
      <c r="I62" s="65">
        <f>B38</f>
        <v>131</v>
      </c>
      <c r="J62" s="65">
        <f>B39</f>
        <v>173</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-0.59999999999999787</v>
      </c>
      <c r="F64" s="65">
        <f t="shared" si="17"/>
        <v>0.6000000000000032</v>
      </c>
      <c r="G64" s="65">
        <f t="shared" si="17"/>
        <v>2.4000000000000021</v>
      </c>
      <c r="H64" s="65">
        <f t="shared" si="17"/>
        <v>1.7999999999999989</v>
      </c>
      <c r="I64" s="65">
        <f t="shared" si="17"/>
        <v>4.7999999999999989</v>
      </c>
      <c r="J64" s="65">
        <f t="shared" si="17"/>
        <v>4.2000000000000011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0.59999999999999787</v>
      </c>
      <c r="F65" s="65">
        <f t="shared" si="18"/>
        <v>-0.6000000000000032</v>
      </c>
      <c r="G65" s="65">
        <f t="shared" si="18"/>
        <v>-2.4000000000000021</v>
      </c>
      <c r="H65" s="65">
        <f t="shared" si="18"/>
        <v>-1.7999999999999989</v>
      </c>
      <c r="I65" s="65">
        <f t="shared" si="18"/>
        <v>-4.7999999999999989</v>
      </c>
      <c r="J65" s="65">
        <f t="shared" si="18"/>
        <v>-4.2000000000000011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40" operator="greaterThan">
      <formula>$B$51</formula>
    </cfRule>
  </conditionalFormatting>
  <conditionalFormatting sqref="B66:U66">
    <cfRule type="cellIs" dxfId="56" priority="15" operator="equal">
      <formula>"UNDER"</formula>
    </cfRule>
    <cfRule type="cellIs" dxfId="55" priority="16" operator="equal">
      <formula>"OVER"</formula>
    </cfRule>
  </conditionalFormatting>
  <conditionalFormatting sqref="C31:C50">
    <cfRule type="cellIs" dxfId="54" priority="39" operator="greaterThan">
      <formula>$C$51</formula>
    </cfRule>
  </conditionalFormatting>
  <conditionalFormatting sqref="C11:V13">
    <cfRule type="cellIs" dxfId="53" priority="1" operator="greaterThan">
      <formula>2</formula>
    </cfRule>
  </conditionalFormatting>
  <conditionalFormatting sqref="C17:V19">
    <cfRule type="cellIs" dxfId="52" priority="36" operator="equal">
      <formula>0</formula>
    </cfRule>
  </conditionalFormatting>
  <conditionalFormatting sqref="C20:V21">
    <cfRule type="cellIs" dxfId="51" priority="41" operator="equal">
      <formula>"DECREASE"</formula>
    </cfRule>
    <cfRule type="cellIs" dxfId="50" priority="42" operator="equal">
      <formula>"INCREASE"</formula>
    </cfRule>
  </conditionalFormatting>
  <conditionalFormatting sqref="C21:V21">
    <cfRule type="cellIs" dxfId="49" priority="17" operator="equal">
      <formula>0</formula>
    </cfRule>
  </conditionalFormatting>
  <conditionalFormatting sqref="C22:V23">
    <cfRule type="cellIs" dxfId="48" priority="21" operator="equal">
      <formula>0</formula>
    </cfRule>
  </conditionalFormatting>
  <conditionalFormatting sqref="C24:V24">
    <cfRule type="cellIs" dxfId="47" priority="22" operator="equal">
      <formula>"DECREASE"</formula>
    </cfRule>
    <cfRule type="cellIs" dxfId="46" priority="23" operator="equal">
      <formula>"INCREASE"</formula>
    </cfRule>
  </conditionalFormatting>
  <conditionalFormatting sqref="G31:G50">
    <cfRule type="cellIs" dxfId="45" priority="35" operator="greaterThan">
      <formula>$G$51</formula>
    </cfRule>
  </conditionalFormatting>
  <conditionalFormatting sqref="H31:H50">
    <cfRule type="cellIs" dxfId="44" priority="34" operator="greaterThan">
      <formula>$H$51</formula>
    </cfRule>
  </conditionalFormatting>
  <conditionalFormatting sqref="I1">
    <cfRule type="cellIs" dxfId="43" priority="7" operator="between">
      <formula>0.1</formula>
      <formula>5</formula>
    </cfRule>
  </conditionalFormatting>
  <conditionalFormatting sqref="I2">
    <cfRule type="cellIs" dxfId="42" priority="6" operator="greaterThan">
      <formula>5000.1</formula>
    </cfRule>
  </conditionalFormatting>
  <conditionalFormatting sqref="I3">
    <cfRule type="cellIs" dxfId="41" priority="5" operator="greaterThan">
      <formula>40000.01</formula>
    </cfRule>
  </conditionalFormatting>
  <conditionalFormatting sqref="I31:I50">
    <cfRule type="cellIs" dxfId="40" priority="33" operator="greaterThan">
      <formula>$I$51</formula>
    </cfRule>
  </conditionalFormatting>
  <conditionalFormatting sqref="J31:J50">
    <cfRule type="cellIs" dxfId="39" priority="12" operator="greaterThan">
      <formula>$J$51</formula>
    </cfRule>
  </conditionalFormatting>
  <conditionalFormatting sqref="K31:K50">
    <cfRule type="cellIs" dxfId="38" priority="32" operator="greaterThan">
      <formula>$K$51</formula>
    </cfRule>
  </conditionalFormatting>
  <conditionalFormatting sqref="L3">
    <cfRule type="cellIs" dxfId="37" priority="8" operator="lessThan">
      <formula>30</formula>
    </cfRule>
    <cfRule type="cellIs" dxfId="36" priority="9" operator="greaterThanOrEqual">
      <formula>30</formula>
    </cfRule>
  </conditionalFormatting>
  <conditionalFormatting sqref="L31:L50">
    <cfRule type="cellIs" dxfId="35" priority="31" operator="greaterThan">
      <formula>$L$51</formula>
    </cfRule>
  </conditionalFormatting>
  <conditionalFormatting sqref="M31:M50">
    <cfRule type="cellIs" dxfId="34" priority="30" operator="greaterThan">
      <formula>$M$51</formula>
    </cfRule>
  </conditionalFormatting>
  <conditionalFormatting sqref="P31:P50">
    <cfRule type="cellIs" dxfId="33" priority="29" operator="greaterThan">
      <formula>$P$51</formula>
    </cfRule>
  </conditionalFormatting>
  <conditionalFormatting sqref="R31:R50">
    <cfRule type="cellIs" dxfId="32" priority="28" operator="greaterThan">
      <formula>$R$51</formula>
    </cfRule>
  </conditionalFormatting>
  <conditionalFormatting sqref="S31:S50">
    <cfRule type="cellIs" dxfId="31" priority="27" operator="greaterThan">
      <formula>$S$51</formula>
    </cfRule>
  </conditionalFormatting>
  <conditionalFormatting sqref="T31:T50">
    <cfRule type="cellIs" dxfId="30" priority="26" operator="greaterThan">
      <formula>$T$51</formula>
    </cfRule>
  </conditionalFormatting>
  <conditionalFormatting sqref="U31:U50">
    <cfRule type="cellIs" dxfId="29"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2" sqref="B4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PAN-030031</v>
      </c>
      <c r="D1" s="173"/>
      <c r="E1" s="106" t="s">
        <v>45</v>
      </c>
      <c r="F1" s="113">
        <f>'Field data and Dairy'!F1</f>
        <v>43.1</v>
      </c>
      <c r="G1" s="162" t="s">
        <v>43</v>
      </c>
      <c r="H1" s="163"/>
      <c r="I1" s="109">
        <v>6.76</v>
      </c>
      <c r="J1" s="130" t="s">
        <v>153</v>
      </c>
      <c r="K1" s="131"/>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v>20502</v>
      </c>
      <c r="G2" s="164" t="s">
        <v>110</v>
      </c>
      <c r="H2" s="165"/>
      <c r="I2" s="110">
        <v>649</v>
      </c>
      <c r="J2" s="132" t="s">
        <v>158</v>
      </c>
      <c r="K2" s="133"/>
      <c r="L2" s="110">
        <v>0.19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t="s">
        <v>78</v>
      </c>
      <c r="G3" s="132" t="s">
        <v>159</v>
      </c>
      <c r="H3" s="133"/>
      <c r="I3" s="110">
        <v>1820</v>
      </c>
      <c r="J3" s="134" t="s">
        <v>154</v>
      </c>
      <c r="K3" s="135"/>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Blaenwaun Farm, Mwnt, Cardigan, Ceredigion. SA43 1QF</v>
      </c>
      <c r="D4" s="171"/>
      <c r="E4" s="99" t="s">
        <v>1</v>
      </c>
      <c r="F4" s="110" t="s">
        <v>177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 xml:space="preserve">Bryan Burn </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2007-5095</v>
      </c>
      <c r="D8" s="49" t="str">
        <f>'Field data and Dairy'!D8</f>
        <v>2021-5102</v>
      </c>
      <c r="E8" s="49" t="str">
        <f>'Field data and Dairy'!E8</f>
        <v>2022-5071</v>
      </c>
      <c r="F8" s="49" t="str">
        <f>'Field data and Dairy'!F8</f>
        <v>2052-5061</v>
      </c>
      <c r="G8" s="49" t="str">
        <f>'Field data and Dairy'!G8</f>
        <v>2041-5082</v>
      </c>
      <c r="H8" s="49" t="str">
        <f>'Field data and Dairy'!H8</f>
        <v>2064-5093</v>
      </c>
      <c r="I8" s="49" t="str">
        <f>'Field data and Dairy'!I8</f>
        <v>2046-5116</v>
      </c>
      <c r="J8" s="49" t="str">
        <f>'Field data and Dairy'!J8</f>
        <v>2032-5108</v>
      </c>
      <c r="K8" s="49" t="str">
        <f>'Field data and Dairy'!K8</f>
        <v>2071-5072</v>
      </c>
      <c r="L8" s="49">
        <f>'Field data and Dairy'!L8</f>
        <v>0</v>
      </c>
      <c r="M8" s="49">
        <f>'Field data and Dairy'!M8</f>
        <v>0</v>
      </c>
      <c r="N8" s="49">
        <f>'Field data and Dairy'!N8</f>
        <v>0</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f>'Field data and Dairy'!L9</f>
        <v>0</v>
      </c>
      <c r="M9" s="49">
        <f>'Field data and Dairy'!M9</f>
        <v>0</v>
      </c>
      <c r="N9" s="49">
        <f>'Field data and Dairy'!N9</f>
        <v>0</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v>
      </c>
      <c r="D10" s="49">
        <f>'Field data and Dairy'!D10</f>
        <v>5.8</v>
      </c>
      <c r="E10" s="49">
        <f>'Field data and Dairy'!E10</f>
        <v>6.4</v>
      </c>
      <c r="F10" s="49">
        <f>'Field data and Dairy'!F10</f>
        <v>6.3</v>
      </c>
      <c r="G10" s="49">
        <f>'Field data and Dairy'!G10</f>
        <v>6.1</v>
      </c>
      <c r="H10" s="49">
        <f>'Field data and Dairy'!H10</f>
        <v>5.8</v>
      </c>
      <c r="I10" s="49">
        <f>'Field data and Dairy'!I10</f>
        <v>5.9</v>
      </c>
      <c r="J10" s="49">
        <f>'Field data and Dairy'!J10</f>
        <v>5.4</v>
      </c>
      <c r="K10" s="49">
        <f>'Field data and Dairy'!K10</f>
        <v>5.5</v>
      </c>
      <c r="L10" s="49">
        <f>'Field data and Dairy'!L10</f>
        <v>0</v>
      </c>
      <c r="M10" s="49">
        <f>'Field data and Dairy'!M10</f>
        <v>0</v>
      </c>
      <c r="N10" s="49">
        <f>'Field data and Dairy'!N10</f>
        <v>0</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1</v>
      </c>
      <c r="D11" s="49">
        <f>'Field data and Dairy'!D11</f>
        <v>1</v>
      </c>
      <c r="E11" s="49">
        <f>'Field data and Dairy'!E11</f>
        <v>1</v>
      </c>
      <c r="F11" s="49">
        <f>'Field data and Dairy'!F11</f>
        <v>0</v>
      </c>
      <c r="G11" s="49">
        <f>'Field data and Dairy'!G11</f>
        <v>1</v>
      </c>
      <c r="H11" s="49">
        <f>'Field data and Dairy'!H11</f>
        <v>1</v>
      </c>
      <c r="I11" s="49">
        <f>'Field data and Dairy'!I11</f>
        <v>0</v>
      </c>
      <c r="J11" s="49">
        <f>'Field data and Dairy'!J11</f>
        <v>1</v>
      </c>
      <c r="K11" s="49">
        <f>'Field data and Dairy'!K11</f>
        <v>0</v>
      </c>
      <c r="L11" s="49">
        <f>'Field data and Dairy'!L11</f>
        <v>0</v>
      </c>
      <c r="M11" s="49">
        <f>'Field data and Dairy'!M11</f>
        <v>0</v>
      </c>
      <c r="N11" s="49">
        <f>'Field data and Dairy'!N11</f>
        <v>0</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1</v>
      </c>
      <c r="D12" s="49">
        <f>'Field data and Dairy'!D12</f>
        <v>1</v>
      </c>
      <c r="E12" s="49">
        <f>'Field data and Dairy'!E12</f>
        <v>2</v>
      </c>
      <c r="F12" s="49">
        <f>'Field data and Dairy'!F12</f>
        <v>2</v>
      </c>
      <c r="G12" s="49">
        <f>'Field data and Dairy'!G12</f>
        <v>1</v>
      </c>
      <c r="H12" s="49">
        <f>'Field data and Dairy'!H12</f>
        <v>1</v>
      </c>
      <c r="I12" s="49">
        <f>'Field data and Dairy'!I12</f>
        <v>1</v>
      </c>
      <c r="J12" s="49">
        <f>'Field data and Dairy'!J12</f>
        <v>1</v>
      </c>
      <c r="K12" s="49">
        <f>'Field data and Dairy'!K12</f>
        <v>1</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1</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0</v>
      </c>
      <c r="M13" s="49">
        <f>'Field data and Dairy'!M13</f>
        <v>0</v>
      </c>
      <c r="N13" s="49">
        <f>'Field data and Dairy'!N13</f>
        <v>0</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f>'Field data and Dairy'!L14</f>
        <v>0</v>
      </c>
      <c r="M14" s="83">
        <f>'Field data and Dairy'!M14</f>
        <v>0</v>
      </c>
      <c r="N14" s="83">
        <f>'Field data and Dairy'!N14</f>
        <v>0</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38</v>
      </c>
      <c r="L15" s="49">
        <f>'Field data and Dairy'!L15</f>
        <v>0</v>
      </c>
      <c r="M15" s="49">
        <f>'Field data and Dairy'!M15</f>
        <v>0</v>
      </c>
      <c r="N15" s="49">
        <f>'Field data and Dairy'!N15</f>
        <v>0</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f>'Field data and Dairy'!L16</f>
        <v>0</v>
      </c>
      <c r="M16" s="104">
        <f>'Field data and Dairy'!M16</f>
        <v>0</v>
      </c>
      <c r="N16" s="104">
        <f>'Field data and Dairy'!N16</f>
        <v>0</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124.49293999999999</v>
      </c>
      <c r="D18" s="12">
        <f>$D32</f>
        <v>124.49293999999999</v>
      </c>
      <c r="E18" s="12">
        <f>$D33</f>
        <v>124.49293999999999</v>
      </c>
      <c r="F18" s="12">
        <f>$D34</f>
        <v>124.49293999999999</v>
      </c>
      <c r="G18" s="12">
        <f>$D35</f>
        <v>124.49293999999999</v>
      </c>
      <c r="H18" s="12">
        <f>$D36</f>
        <v>124.49293999999999</v>
      </c>
      <c r="I18" s="12">
        <f>$D37</f>
        <v>124.49293999999999</v>
      </c>
      <c r="J18" s="12">
        <f>$D38</f>
        <v>124.49293999999999</v>
      </c>
      <c r="K18" s="12">
        <f>$D39</f>
        <v>124.49293999999999</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59.892939999999996</v>
      </c>
      <c r="D19" s="12">
        <f t="shared" ref="D19:V19" si="1">D18-D17</f>
        <v>59.892939999999996</v>
      </c>
      <c r="E19" s="12">
        <f t="shared" si="1"/>
        <v>59.892939999999996</v>
      </c>
      <c r="F19" s="12">
        <f t="shared" si="1"/>
        <v>59.892939999999996</v>
      </c>
      <c r="G19" s="12">
        <f t="shared" si="1"/>
        <v>59.892939999999996</v>
      </c>
      <c r="H19" s="12">
        <f t="shared" si="1"/>
        <v>59.892939999999996</v>
      </c>
      <c r="I19" s="12">
        <f t="shared" si="1"/>
        <v>59.892939999999996</v>
      </c>
      <c r="J19" s="12">
        <f t="shared" si="1"/>
        <v>59.892939999999996</v>
      </c>
      <c r="K19" s="12">
        <f t="shared" si="1"/>
        <v>59.892939999999996</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30.233450000000001</v>
      </c>
      <c r="D22" s="12">
        <f>$E32</f>
        <v>30.233450000000001</v>
      </c>
      <c r="E22" s="12">
        <f>$E33</f>
        <v>30.233450000000001</v>
      </c>
      <c r="F22" s="12">
        <f>$E34</f>
        <v>30.233450000000001</v>
      </c>
      <c r="G22" s="12">
        <f>$E35</f>
        <v>30.233450000000001</v>
      </c>
      <c r="H22" s="12">
        <f>$E36</f>
        <v>30.233450000000001</v>
      </c>
      <c r="I22" s="12">
        <f>$E37</f>
        <v>30.233450000000001</v>
      </c>
      <c r="J22" s="12">
        <f>$E38</f>
        <v>30.233450000000001</v>
      </c>
      <c r="K22" s="12">
        <f>$E39</f>
        <v>30.233450000000001</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-197.76655</v>
      </c>
      <c r="D23" s="12">
        <f t="shared" ref="D23:V23" si="3">D22-D21</f>
        <v>-197.76655</v>
      </c>
      <c r="E23" s="12">
        <f t="shared" si="3"/>
        <v>-197.76655</v>
      </c>
      <c r="F23" s="12">
        <f t="shared" si="3"/>
        <v>-197.76655</v>
      </c>
      <c r="G23" s="12">
        <f t="shared" si="3"/>
        <v>-197.76655</v>
      </c>
      <c r="H23" s="12">
        <f t="shared" si="3"/>
        <v>-197.76655</v>
      </c>
      <c r="I23" s="12">
        <f t="shared" si="3"/>
        <v>-197.76655</v>
      </c>
      <c r="J23" s="12">
        <f t="shared" si="3"/>
        <v>-197.76655</v>
      </c>
      <c r="K23" s="12">
        <f t="shared" si="3"/>
        <v>-197.76655</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54</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2007-5095</v>
      </c>
      <c r="B31" s="11">
        <v>130</v>
      </c>
      <c r="C31" s="65">
        <f>IF(C$27="%w/w SAR",((C$28*10)*$B31),IF(C$27="%w/w DM",(((C$28*10)*($B$28/100))*$B31),IF(C$27="kg/t SAR",(C$28*$B31),IF(C$27="kg/t DM",((C$28*($B$28/100))*$B31),IF(C$27="mg/kg SAR",((C$28*0.001)*$B31),IF(C$27="mg/kg DM",(((C$28*0.001)*($B$28/100))*$B31),0))))))</f>
        <v>2.47E-2</v>
      </c>
      <c r="D31" s="65">
        <f>(IF(D$27="%w/w SAR",((D$28*10)*$B31),IF(D$27="%w/w DM",(((D$28*10)*($B$28/100))*$B31),IF(D$27="kg/t SAR",(D$28*$B31),IF(D$27="kg/t DM",((D$28*($B$28/100))*$B31),IF(D$27="mg/kg SAR",((D$28*0.001)*$B31),IF(D$27="mg/kg DM",(((D$28*0.001)*($B$28/100))*$B31),"0")))))))*2.291</f>
        <v>124.49293999999999</v>
      </c>
      <c r="E31" s="65">
        <f>(IF(E$27="%w/w SAR",((E$28*10)*$B31),IF(E$27="%w/w DM",(((E$28*10)*($B$28/100))*$B31),IF(E$27="kg/t SAR",(E$28*$B31),IF(E$27="kg/t DM",((E$28*($B$28/100))*$B31),IF(E$27="mg/kg SAR",((E$28*0.001)*$B31),IF(E$27="mg/kg DM",(((E$28*0.001)*($B$28/100))*$B31),"0")))))))*1.205</f>
        <v>30.233450000000001</v>
      </c>
      <c r="F31" s="65">
        <f>(IF(F$27="%w/w SAR",((F$28*10)*$B31),IF(F$27="%w/w DM",(((F$28*10)*($B$28/100))*$B31),IF(F$27="kg/t SAR",(F$28*$B31),IF(F$27="kg/t DM",((F$28*($B$28/100))*$B31),IF(F$27="mg/kg SAR",((F$28*0.001)*$B31),IF(F$27="mg/kg DM",(((F$28*0.001)*($B$28/100))*$B31),"0")))))))*1.658</f>
        <v>5.5609320000000002</v>
      </c>
      <c r="G31" s="65">
        <f t="shared" ref="G31:P46" si="5">IF(G$27="%w/w SAR",((G$28*10)*$B31),IF(G$27="%w/w DM",(((G$28*10)*($B$28/100))*$B31),IF(G$27="kg/t SAR",(G$28*$B31),IF(G$27="kg/t DM",((G$28*($B$28/100))*$B31),IF(G$27="mg/kg SAR",((G$28*0.001)*$B31),IF(G$27="mg/kg DM",(((G$28*0.001)*($B$28/100))*$B31),0))))))</f>
        <v>2.6000000000000002E-2</v>
      </c>
      <c r="H31" s="65">
        <f t="shared" si="5"/>
        <v>0.182</v>
      </c>
      <c r="I31" s="65">
        <f t="shared" si="5"/>
        <v>6.5000000000000002E-2</v>
      </c>
      <c r="J31" s="65">
        <f t="shared" si="5"/>
        <v>1.3000000000000002E-3</v>
      </c>
      <c r="K31" s="65">
        <f t="shared" si="5"/>
        <v>6.5000000000000006E-3</v>
      </c>
      <c r="L31" s="65">
        <f t="shared" si="5"/>
        <v>2.6000000000000002E-2</v>
      </c>
      <c r="M31" s="65">
        <f t="shared" si="5"/>
        <v>3.7699999999999997E-2</v>
      </c>
      <c r="N31" s="65">
        <f t="shared" si="5"/>
        <v>0</v>
      </c>
      <c r="O31" s="65">
        <f t="shared" si="5"/>
        <v>0</v>
      </c>
      <c r="P31" s="65">
        <f t="shared" si="5"/>
        <v>50.31</v>
      </c>
      <c r="Q31" s="65">
        <f>(IF(Q$27="%w/w SAR",((Q$28*10)*$B31),IF(Q$27="%w/w DM",(((Q$28*10)*($B$28/100))*$B31),IF(Q$27="kg/t SAR",(Q$28*$B31),IF(Q$27="kg/t DM",((Q$28*($B$28/100))*$B31),IF(Q$27="mg/kg SAR",((Q$28*0.001)*$B31),IF(Q$27="mg/kg DM",(((Q$28*0.001)*($B$28/100))*$B31),0)))))))*2.5</f>
        <v>38.35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2021-5102</v>
      </c>
      <c r="B32" s="11">
        <v>130</v>
      </c>
      <c r="C32" s="65">
        <f t="shared" ref="C32:C50" si="6">IF(C$27="%w/w SAR",((C$28*10)*$B32),IF(C$27="%w/w DM",(((C$28*10)*($B$28/100))*$B32),IF(C$27="kg/t SAR",(C$28*$B32),IF(C$27="kg/t DM",((C$28*($B$28/100))*$B32),IF(C$27="mg/kg SAR",((C$28*0.001)*$B32),IF(C$27="mg/kg DM",(((C$28*0.001)*($B$28/100))*$B32),0))))))</f>
        <v>2.47E-2</v>
      </c>
      <c r="D32" s="65">
        <f t="shared" ref="D32:D50" si="7">(IF(D$27="%w/w SAR",((D$28*10)*$B32),IF(D$27="%w/w DM",(((D$28*10)*($B$28/100))*$B32),IF(D$27="kg/t SAR",(D$28*$B32),IF(D$27="kg/t DM",((D$28*($B$28/100))*$B32),IF(D$27="mg/kg SAR",((D$28*0.001)*$B32),IF(D$27="mg/kg DM",(((D$28*0.001)*($B$28/100))*$B32),"0")))))))*2.291</f>
        <v>124.49293999999999</v>
      </c>
      <c r="E32" s="65">
        <f t="shared" ref="E32:E50" si="8">(IF(E$27="%w/w SAR",((E$28*10)*$B32),IF(E$27="%w/w DM",(((E$28*10)*($B$28/100))*$B32),IF(E$27="kg/t SAR",(E$28*$B32),IF(E$27="kg/t DM",((E$28*($B$28/100))*$B32),IF(E$27="mg/kg SAR",((E$28*0.001)*$B32),IF(E$27="mg/kg DM",(((E$28*0.001)*($B$28/100))*$B32),"0")))))))*1.205</f>
        <v>30.233450000000001</v>
      </c>
      <c r="F32" s="65">
        <f t="shared" ref="F32:F50" si="9">(IF(F$27="%w/w SAR",((F$28*10)*$B32),IF(F$27="%w/w DM",(((F$28*10)*($B$28/100))*$B32),IF(F$27="kg/t SAR",(F$28*$B32),IF(F$27="kg/t DM",((F$28*($B$28/100))*$B32),IF(F$27="mg/kg SAR",((F$28*0.001)*$B32),IF(F$27="mg/kg DM",(((F$28*0.001)*($B$28/100))*$B32),"0")))))))*1.658</f>
        <v>5.5609320000000002</v>
      </c>
      <c r="G32" s="65">
        <f t="shared" si="5"/>
        <v>2.6000000000000002E-2</v>
      </c>
      <c r="H32" s="65">
        <f t="shared" si="5"/>
        <v>0.182</v>
      </c>
      <c r="I32" s="65">
        <f t="shared" si="5"/>
        <v>6.5000000000000002E-2</v>
      </c>
      <c r="J32" s="65">
        <f t="shared" si="5"/>
        <v>1.3000000000000002E-3</v>
      </c>
      <c r="K32" s="65">
        <f t="shared" si="5"/>
        <v>6.5000000000000006E-3</v>
      </c>
      <c r="L32" s="65">
        <f t="shared" si="5"/>
        <v>2.6000000000000002E-2</v>
      </c>
      <c r="M32" s="65">
        <f t="shared" si="5"/>
        <v>3.7699999999999997E-2</v>
      </c>
      <c r="N32" s="65">
        <f t="shared" si="5"/>
        <v>0</v>
      </c>
      <c r="O32" s="65">
        <f t="shared" si="5"/>
        <v>0</v>
      </c>
      <c r="P32" s="65">
        <f t="shared" si="5"/>
        <v>50.31</v>
      </c>
      <c r="Q32" s="65">
        <f t="shared" ref="Q32:Q50" si="10">(IF(Q$27="%w/w SAR",((Q$28*10)*$B32),IF(Q$27="%w/w DM",(((Q$28*10)*($B$28/100))*$B32),IF(Q$27="kg/t SAR",(Q$28*$B32),IF(Q$27="kg/t DM",((Q$28*($B$28/100))*$B32),IF(Q$27="mg/kg SAR",((Q$28*0.001)*$B32),IF(Q$27="mg/kg DM",(((Q$28*0.001)*($B$28/100))*$B32),0)))))))*2.5</f>
        <v>38.35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2022-5071</v>
      </c>
      <c r="B33" s="11">
        <v>130</v>
      </c>
      <c r="C33" s="65">
        <f t="shared" si="6"/>
        <v>2.47E-2</v>
      </c>
      <c r="D33" s="65">
        <f t="shared" si="7"/>
        <v>124.49293999999999</v>
      </c>
      <c r="E33" s="65">
        <f t="shared" si="8"/>
        <v>30.233450000000001</v>
      </c>
      <c r="F33" s="65">
        <f t="shared" si="9"/>
        <v>5.5609320000000002</v>
      </c>
      <c r="G33" s="65">
        <f t="shared" si="5"/>
        <v>2.6000000000000002E-2</v>
      </c>
      <c r="H33" s="65">
        <f t="shared" si="5"/>
        <v>0.182</v>
      </c>
      <c r="I33" s="65">
        <f t="shared" si="5"/>
        <v>6.5000000000000002E-2</v>
      </c>
      <c r="J33" s="65">
        <f t="shared" si="5"/>
        <v>1.3000000000000002E-3</v>
      </c>
      <c r="K33" s="65">
        <f t="shared" si="5"/>
        <v>6.5000000000000006E-3</v>
      </c>
      <c r="L33" s="65">
        <f t="shared" si="5"/>
        <v>2.6000000000000002E-2</v>
      </c>
      <c r="M33" s="65">
        <f t="shared" si="5"/>
        <v>3.7699999999999997E-2</v>
      </c>
      <c r="N33" s="65">
        <f t="shared" si="5"/>
        <v>0</v>
      </c>
      <c r="O33" s="65">
        <f t="shared" si="5"/>
        <v>0</v>
      </c>
      <c r="P33" s="65">
        <f t="shared" si="5"/>
        <v>50.31</v>
      </c>
      <c r="Q33" s="65">
        <f t="shared" si="10"/>
        <v>38.35</v>
      </c>
      <c r="R33" s="65">
        <f t="shared" si="11"/>
        <v>0</v>
      </c>
      <c r="S33" s="65">
        <f t="shared" si="11"/>
        <v>0</v>
      </c>
      <c r="T33" s="65">
        <f t="shared" si="11"/>
        <v>0</v>
      </c>
      <c r="U33" s="126">
        <f t="shared" si="11"/>
        <v>0</v>
      </c>
    </row>
    <row r="34" spans="1:21" s="48" customFormat="1" ht="13" x14ac:dyDescent="0.35">
      <c r="A34" s="125" t="str">
        <f>F8</f>
        <v>2052-5061</v>
      </c>
      <c r="B34" s="11">
        <v>130</v>
      </c>
      <c r="C34" s="65">
        <f t="shared" si="6"/>
        <v>2.47E-2</v>
      </c>
      <c r="D34" s="65">
        <f t="shared" si="7"/>
        <v>124.49293999999999</v>
      </c>
      <c r="E34" s="65">
        <f t="shared" si="8"/>
        <v>30.233450000000001</v>
      </c>
      <c r="F34" s="65">
        <f t="shared" si="9"/>
        <v>5.5609320000000002</v>
      </c>
      <c r="G34" s="65">
        <f t="shared" si="5"/>
        <v>2.6000000000000002E-2</v>
      </c>
      <c r="H34" s="65">
        <f t="shared" si="5"/>
        <v>0.182</v>
      </c>
      <c r="I34" s="65">
        <f t="shared" si="5"/>
        <v>6.5000000000000002E-2</v>
      </c>
      <c r="J34" s="65">
        <f t="shared" si="5"/>
        <v>1.3000000000000002E-3</v>
      </c>
      <c r="K34" s="65">
        <f t="shared" si="5"/>
        <v>6.5000000000000006E-3</v>
      </c>
      <c r="L34" s="65">
        <f t="shared" si="5"/>
        <v>2.6000000000000002E-2</v>
      </c>
      <c r="M34" s="65">
        <f t="shared" si="5"/>
        <v>3.7699999999999997E-2</v>
      </c>
      <c r="N34" s="65">
        <f t="shared" si="5"/>
        <v>0</v>
      </c>
      <c r="O34" s="65">
        <f t="shared" si="5"/>
        <v>0</v>
      </c>
      <c r="P34" s="65">
        <f t="shared" si="5"/>
        <v>50.31</v>
      </c>
      <c r="Q34" s="65">
        <f t="shared" si="10"/>
        <v>38.35</v>
      </c>
      <c r="R34" s="65">
        <f t="shared" si="11"/>
        <v>0</v>
      </c>
      <c r="S34" s="65">
        <f t="shared" si="11"/>
        <v>0</v>
      </c>
      <c r="T34" s="65">
        <f t="shared" si="11"/>
        <v>0</v>
      </c>
      <c r="U34" s="126">
        <f t="shared" si="11"/>
        <v>0</v>
      </c>
    </row>
    <row r="35" spans="1:21" s="48" customFormat="1" ht="13" x14ac:dyDescent="0.35">
      <c r="A35" s="125" t="str">
        <f>G8</f>
        <v>2041-5082</v>
      </c>
      <c r="B35" s="11">
        <v>130</v>
      </c>
      <c r="C35" s="65">
        <f t="shared" si="6"/>
        <v>2.47E-2</v>
      </c>
      <c r="D35" s="65">
        <f t="shared" si="7"/>
        <v>124.49293999999999</v>
      </c>
      <c r="E35" s="65">
        <f t="shared" si="8"/>
        <v>30.233450000000001</v>
      </c>
      <c r="F35" s="65">
        <f t="shared" si="9"/>
        <v>5.5609320000000002</v>
      </c>
      <c r="G35" s="65">
        <f t="shared" si="5"/>
        <v>2.6000000000000002E-2</v>
      </c>
      <c r="H35" s="65">
        <f t="shared" si="5"/>
        <v>0.182</v>
      </c>
      <c r="I35" s="65">
        <f t="shared" si="5"/>
        <v>6.5000000000000002E-2</v>
      </c>
      <c r="J35" s="65">
        <f t="shared" si="5"/>
        <v>1.3000000000000002E-3</v>
      </c>
      <c r="K35" s="65">
        <f t="shared" si="5"/>
        <v>6.5000000000000006E-3</v>
      </c>
      <c r="L35" s="65">
        <f t="shared" si="5"/>
        <v>2.6000000000000002E-2</v>
      </c>
      <c r="M35" s="65">
        <f t="shared" si="5"/>
        <v>3.7699999999999997E-2</v>
      </c>
      <c r="N35" s="65">
        <f t="shared" si="5"/>
        <v>0</v>
      </c>
      <c r="O35" s="65">
        <f t="shared" si="5"/>
        <v>0</v>
      </c>
      <c r="P35" s="65">
        <f t="shared" si="5"/>
        <v>50.31</v>
      </c>
      <c r="Q35" s="65">
        <f t="shared" si="10"/>
        <v>38.35</v>
      </c>
      <c r="R35" s="65">
        <f t="shared" si="11"/>
        <v>0</v>
      </c>
      <c r="S35" s="65">
        <f t="shared" si="11"/>
        <v>0</v>
      </c>
      <c r="T35" s="65">
        <f t="shared" si="11"/>
        <v>0</v>
      </c>
      <c r="U35" s="126">
        <f t="shared" si="11"/>
        <v>0</v>
      </c>
    </row>
    <row r="36" spans="1:21" s="48" customFormat="1" ht="13" x14ac:dyDescent="0.35">
      <c r="A36" s="125" t="str">
        <f>H8</f>
        <v>2064-5093</v>
      </c>
      <c r="B36" s="11">
        <v>130</v>
      </c>
      <c r="C36" s="65">
        <f t="shared" si="6"/>
        <v>2.47E-2</v>
      </c>
      <c r="D36" s="65">
        <f t="shared" si="7"/>
        <v>124.49293999999999</v>
      </c>
      <c r="E36" s="65">
        <f t="shared" si="8"/>
        <v>30.233450000000001</v>
      </c>
      <c r="F36" s="65">
        <f t="shared" si="9"/>
        <v>5.5609320000000002</v>
      </c>
      <c r="G36" s="65">
        <f t="shared" si="5"/>
        <v>2.6000000000000002E-2</v>
      </c>
      <c r="H36" s="65">
        <f t="shared" si="5"/>
        <v>0.182</v>
      </c>
      <c r="I36" s="65">
        <f t="shared" si="5"/>
        <v>6.5000000000000002E-2</v>
      </c>
      <c r="J36" s="65">
        <f t="shared" si="5"/>
        <v>1.3000000000000002E-3</v>
      </c>
      <c r="K36" s="65">
        <f t="shared" si="5"/>
        <v>6.5000000000000006E-3</v>
      </c>
      <c r="L36" s="65">
        <f t="shared" si="5"/>
        <v>2.6000000000000002E-2</v>
      </c>
      <c r="M36" s="65">
        <f t="shared" si="5"/>
        <v>3.7699999999999997E-2</v>
      </c>
      <c r="N36" s="65">
        <f t="shared" si="5"/>
        <v>0</v>
      </c>
      <c r="O36" s="65">
        <f t="shared" si="5"/>
        <v>0</v>
      </c>
      <c r="P36" s="65">
        <f t="shared" si="5"/>
        <v>50.31</v>
      </c>
      <c r="Q36" s="65">
        <f t="shared" si="10"/>
        <v>38.35</v>
      </c>
      <c r="R36" s="65">
        <f t="shared" si="11"/>
        <v>0</v>
      </c>
      <c r="S36" s="65">
        <f t="shared" si="11"/>
        <v>0</v>
      </c>
      <c r="T36" s="65">
        <f t="shared" si="11"/>
        <v>0</v>
      </c>
      <c r="U36" s="126">
        <f t="shared" si="11"/>
        <v>0</v>
      </c>
    </row>
    <row r="37" spans="1:21" s="48" customFormat="1" ht="13" x14ac:dyDescent="0.35">
      <c r="A37" s="125" t="str">
        <f>I8</f>
        <v>2046-5116</v>
      </c>
      <c r="B37" s="11">
        <v>130</v>
      </c>
      <c r="C37" s="65">
        <f t="shared" si="6"/>
        <v>2.47E-2</v>
      </c>
      <c r="D37" s="65">
        <f t="shared" si="7"/>
        <v>124.49293999999999</v>
      </c>
      <c r="E37" s="65">
        <f t="shared" si="8"/>
        <v>30.233450000000001</v>
      </c>
      <c r="F37" s="65">
        <f t="shared" si="9"/>
        <v>5.5609320000000002</v>
      </c>
      <c r="G37" s="65">
        <f t="shared" si="5"/>
        <v>2.6000000000000002E-2</v>
      </c>
      <c r="H37" s="65">
        <f t="shared" si="5"/>
        <v>0.182</v>
      </c>
      <c r="I37" s="65">
        <f t="shared" si="5"/>
        <v>6.5000000000000002E-2</v>
      </c>
      <c r="J37" s="65">
        <f t="shared" si="5"/>
        <v>1.3000000000000002E-3</v>
      </c>
      <c r="K37" s="65">
        <f t="shared" si="5"/>
        <v>6.5000000000000006E-3</v>
      </c>
      <c r="L37" s="65">
        <f t="shared" si="5"/>
        <v>2.6000000000000002E-2</v>
      </c>
      <c r="M37" s="65">
        <f t="shared" si="5"/>
        <v>3.7699999999999997E-2</v>
      </c>
      <c r="N37" s="65">
        <f t="shared" si="5"/>
        <v>0</v>
      </c>
      <c r="O37" s="65">
        <f t="shared" si="5"/>
        <v>0</v>
      </c>
      <c r="P37" s="65">
        <f t="shared" si="5"/>
        <v>50.31</v>
      </c>
      <c r="Q37" s="65">
        <f t="shared" si="10"/>
        <v>38.35</v>
      </c>
      <c r="R37" s="65">
        <f t="shared" si="11"/>
        <v>0</v>
      </c>
      <c r="S37" s="65">
        <f t="shared" si="11"/>
        <v>0</v>
      </c>
      <c r="T37" s="65">
        <f t="shared" si="11"/>
        <v>0</v>
      </c>
      <c r="U37" s="126">
        <f t="shared" si="11"/>
        <v>0</v>
      </c>
    </row>
    <row r="38" spans="1:21" s="48" customFormat="1" ht="13" x14ac:dyDescent="0.35">
      <c r="A38" s="125" t="str">
        <f>J8</f>
        <v>2032-5108</v>
      </c>
      <c r="B38" s="11">
        <v>130</v>
      </c>
      <c r="C38" s="65">
        <f t="shared" si="6"/>
        <v>2.47E-2</v>
      </c>
      <c r="D38" s="65">
        <f t="shared" si="7"/>
        <v>124.49293999999999</v>
      </c>
      <c r="E38" s="65">
        <f t="shared" si="8"/>
        <v>30.233450000000001</v>
      </c>
      <c r="F38" s="65">
        <f t="shared" si="9"/>
        <v>5.5609320000000002</v>
      </c>
      <c r="G38" s="65">
        <f t="shared" si="5"/>
        <v>2.6000000000000002E-2</v>
      </c>
      <c r="H38" s="65">
        <f t="shared" si="5"/>
        <v>0.182</v>
      </c>
      <c r="I38" s="65">
        <f t="shared" si="5"/>
        <v>6.5000000000000002E-2</v>
      </c>
      <c r="J38" s="65">
        <f t="shared" si="5"/>
        <v>1.3000000000000002E-3</v>
      </c>
      <c r="K38" s="65">
        <f t="shared" si="5"/>
        <v>6.5000000000000006E-3</v>
      </c>
      <c r="L38" s="65">
        <f t="shared" si="5"/>
        <v>2.6000000000000002E-2</v>
      </c>
      <c r="M38" s="65">
        <f t="shared" si="5"/>
        <v>3.7699999999999997E-2</v>
      </c>
      <c r="N38" s="65">
        <f t="shared" si="5"/>
        <v>0</v>
      </c>
      <c r="O38" s="65">
        <f t="shared" si="5"/>
        <v>0</v>
      </c>
      <c r="P38" s="65">
        <f t="shared" si="5"/>
        <v>50.31</v>
      </c>
      <c r="Q38" s="65">
        <f t="shared" si="10"/>
        <v>38.35</v>
      </c>
      <c r="R38" s="65">
        <f t="shared" si="11"/>
        <v>0</v>
      </c>
      <c r="S38" s="65">
        <f t="shared" si="11"/>
        <v>0</v>
      </c>
      <c r="T38" s="65">
        <f t="shared" si="11"/>
        <v>0</v>
      </c>
      <c r="U38" s="126">
        <f t="shared" si="11"/>
        <v>0</v>
      </c>
    </row>
    <row r="39" spans="1:21" s="48" customFormat="1" ht="13" x14ac:dyDescent="0.35">
      <c r="A39" s="125" t="str">
        <f>K8</f>
        <v>2071-5072</v>
      </c>
      <c r="B39" s="11">
        <v>130</v>
      </c>
      <c r="C39" s="65">
        <f t="shared" si="6"/>
        <v>2.47E-2</v>
      </c>
      <c r="D39" s="65">
        <f t="shared" si="7"/>
        <v>124.49293999999999</v>
      </c>
      <c r="E39" s="65">
        <f t="shared" si="8"/>
        <v>30.233450000000001</v>
      </c>
      <c r="F39" s="65">
        <f t="shared" si="9"/>
        <v>5.5609320000000002</v>
      </c>
      <c r="G39" s="65">
        <f t="shared" si="5"/>
        <v>2.6000000000000002E-2</v>
      </c>
      <c r="H39" s="65">
        <f t="shared" si="5"/>
        <v>0.182</v>
      </c>
      <c r="I39" s="65">
        <f t="shared" si="5"/>
        <v>6.5000000000000002E-2</v>
      </c>
      <c r="J39" s="65">
        <f t="shared" si="5"/>
        <v>1.3000000000000002E-3</v>
      </c>
      <c r="K39" s="65">
        <f t="shared" si="5"/>
        <v>6.5000000000000006E-3</v>
      </c>
      <c r="L39" s="65">
        <f t="shared" si="5"/>
        <v>2.6000000000000002E-2</v>
      </c>
      <c r="M39" s="65">
        <f t="shared" si="5"/>
        <v>3.7699999999999997E-2</v>
      </c>
      <c r="N39" s="65">
        <f t="shared" si="5"/>
        <v>0</v>
      </c>
      <c r="O39" s="65">
        <f t="shared" si="5"/>
        <v>0</v>
      </c>
      <c r="P39" s="65">
        <f t="shared" si="5"/>
        <v>50.31</v>
      </c>
      <c r="Q39" s="65">
        <f t="shared" si="10"/>
        <v>38.35</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2007-5095</v>
      </c>
      <c r="C57" s="8" t="str">
        <f t="shared" ref="C57:U57" si="13">D8</f>
        <v>2021-5102</v>
      </c>
      <c r="D57" s="8" t="str">
        <f t="shared" si="13"/>
        <v>2022-5071</v>
      </c>
      <c r="E57" s="8" t="str">
        <f t="shared" si="13"/>
        <v>2052-5061</v>
      </c>
      <c r="F57" s="8" t="str">
        <f t="shared" si="13"/>
        <v>2041-5082</v>
      </c>
      <c r="G57" s="8" t="str">
        <f t="shared" si="13"/>
        <v>2064-5093</v>
      </c>
      <c r="H57" s="8" t="str">
        <f t="shared" si="13"/>
        <v>2046-5116</v>
      </c>
      <c r="I57" s="8" t="str">
        <f t="shared" si="13"/>
        <v>2032-5108</v>
      </c>
      <c r="J57" s="8" t="str">
        <f t="shared" si="13"/>
        <v>2071-5072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v>
      </c>
      <c r="C60" s="64">
        <f t="shared" ref="C60:U60" si="14">D10</f>
        <v>5.8</v>
      </c>
      <c r="D60" s="64">
        <f t="shared" si="14"/>
        <v>6.4</v>
      </c>
      <c r="E60" s="64">
        <f t="shared" si="14"/>
        <v>6.3</v>
      </c>
      <c r="F60" s="64">
        <f t="shared" si="14"/>
        <v>6.1</v>
      </c>
      <c r="G60" s="64">
        <f t="shared" si="14"/>
        <v>5.8</v>
      </c>
      <c r="H60" s="64">
        <f t="shared" si="14"/>
        <v>5.9</v>
      </c>
      <c r="I60" s="64">
        <f t="shared" si="14"/>
        <v>5.4</v>
      </c>
      <c r="J60" s="64">
        <f t="shared" si="14"/>
        <v>5.5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130</v>
      </c>
      <c r="C62" s="65">
        <f>B32</f>
        <v>130</v>
      </c>
      <c r="D62" s="65">
        <f>B33</f>
        <v>130</v>
      </c>
      <c r="E62" s="65">
        <f>B34</f>
        <v>130</v>
      </c>
      <c r="F62" s="65">
        <f>B35</f>
        <v>130</v>
      </c>
      <c r="G62" s="65">
        <f>B36</f>
        <v>130</v>
      </c>
      <c r="H62" s="65">
        <f>B37</f>
        <v>130</v>
      </c>
      <c r="I62" s="65">
        <f>B38</f>
        <v>130</v>
      </c>
      <c r="J62" s="65">
        <f>B39</f>
        <v>130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-0.59999999999999787</v>
      </c>
      <c r="F64" s="65">
        <f t="shared" si="17"/>
        <v>0.6000000000000032</v>
      </c>
      <c r="G64" s="65">
        <f t="shared" si="17"/>
        <v>2.4000000000000021</v>
      </c>
      <c r="H64" s="65">
        <f t="shared" si="17"/>
        <v>1.7999999999999989</v>
      </c>
      <c r="I64" s="65">
        <f t="shared" si="17"/>
        <v>4.7999999999999989</v>
      </c>
      <c r="J64" s="65">
        <f t="shared" si="17"/>
        <v>4.2000000000000011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0.59999999999999787</v>
      </c>
      <c r="F65" s="65">
        <f t="shared" si="18"/>
        <v>-0.6000000000000032</v>
      </c>
      <c r="G65" s="65">
        <f t="shared" si="18"/>
        <v>-2.4000000000000021</v>
      </c>
      <c r="H65" s="65">
        <f t="shared" si="18"/>
        <v>-1.7999999999999989</v>
      </c>
      <c r="I65" s="65">
        <f t="shared" si="18"/>
        <v>-4.7999999999999989</v>
      </c>
      <c r="J65" s="65">
        <f t="shared" si="18"/>
        <v>-4.2000000000000011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Dairy'!B29</f>
        <v>Application Rate</v>
      </c>
      <c r="C1" s="29" t="str">
        <f>'Field data and Dairy'!C29</f>
        <v>Nitrogen Addition</v>
      </c>
      <c r="D1" s="29" t="str">
        <f>'Field data and Dairy'!D29</f>
        <v>Phosphate Addition</v>
      </c>
      <c r="E1" s="29" t="str">
        <f>'Field data and Dairy'!E29</f>
        <v>Potash  Addition</v>
      </c>
      <c r="F1" s="29" t="str">
        <f>'Field data and Dairy'!F29</f>
        <v>Mg Oxide Addition</v>
      </c>
      <c r="G1" s="29" t="str">
        <f>'Field data and Dairy'!G29</f>
        <v>Copper Addition</v>
      </c>
      <c r="H1" s="29" t="str">
        <f>'Field data and Dairy'!H29</f>
        <v>Zinc Addition</v>
      </c>
      <c r="I1" s="29" t="str">
        <f>'Field data and Dairy'!I29</f>
        <v>Lead Addition</v>
      </c>
      <c r="J1" s="29" t="str">
        <f>'Field data and Dairy'!J29</f>
        <v>Cadmium Addition</v>
      </c>
      <c r="K1" s="29" t="str">
        <f>'Field data and Dairy'!K29</f>
        <v>Mercury Addition</v>
      </c>
      <c r="L1" s="29" t="str">
        <f>'Field data and Dairy'!L29</f>
        <v>Nickel Addition</v>
      </c>
      <c r="M1" s="29" t="str">
        <f>'Field data and Dairy'!M29</f>
        <v>Chromium Addition</v>
      </c>
      <c r="N1" s="29" t="str">
        <f>'Field data and Dairy'!N29</f>
        <v>Aluminium Addition</v>
      </c>
      <c r="O1" s="29" t="str">
        <f>'Field data and Dairy'!O29</f>
        <v>Iron Addition</v>
      </c>
      <c r="P1" s="29" t="str">
        <f>'Field data and Dairy'!P29</f>
        <v xml:space="preserve">Sodium Addition                 </v>
      </c>
      <c r="Q1" s="29" t="str">
        <f>'Field data and Dairy'!Q29</f>
        <v>SO3  Addition                             kg/ha</v>
      </c>
      <c r="R1" s="29" t="str">
        <f>'Field data and Dairy'!R29</f>
        <v xml:space="preserve">Selenium Addition </v>
      </c>
      <c r="S1" s="29" t="str">
        <f>'Field data and Dairy'!S29</f>
        <v xml:space="preserve">Arsenic  Addition  </v>
      </c>
      <c r="T1" s="29" t="str">
        <f>'Field data and Dairy'!T29</f>
        <v xml:space="preserve">Molybdenum Addition  </v>
      </c>
      <c r="U1" s="29" t="str">
        <f>'Field data and Dairy'!U29</f>
        <v xml:space="preserve">Fluoride Addition </v>
      </c>
    </row>
    <row r="2" spans="1:21" ht="25" x14ac:dyDescent="0.25">
      <c r="A2" s="174"/>
      <c r="B2" s="29" t="str">
        <f>'Field data and Dairy'!B30</f>
        <v>tonnes/ha</v>
      </c>
      <c r="C2" s="29" t="str">
        <f>'Field data and Dairy'!C30</f>
        <v>kg/ha</v>
      </c>
      <c r="D2" s="29" t="str">
        <f>'Field data and Dairy'!D30</f>
        <v>P2O5 
kg/ha</v>
      </c>
      <c r="E2" s="29" t="str">
        <f>'Field data and Dairy'!E30</f>
        <v>K2O 
kg/ha</v>
      </c>
      <c r="F2" s="29" t="str">
        <f>'Field data and Dairy'!F30</f>
        <v>MgO 
kg/ha</v>
      </c>
      <c r="G2" s="29" t="str">
        <f>'Field data and Dairy'!G30</f>
        <v>kg/ha</v>
      </c>
      <c r="H2" s="29" t="str">
        <f>'Field data and Dairy'!H30</f>
        <v>kg/ha</v>
      </c>
      <c r="I2" s="29" t="str">
        <f>'Field data and Dairy'!I30</f>
        <v>kg/ha</v>
      </c>
      <c r="J2" s="29" t="str">
        <f>'Field data and Dairy'!J30</f>
        <v>kg/ha</v>
      </c>
      <c r="K2" s="29" t="str">
        <f>'Field data and Dairy'!K30</f>
        <v>kg/ha</v>
      </c>
      <c r="L2" s="29" t="str">
        <f>'Field data and Dairy'!L30</f>
        <v>kg/ha</v>
      </c>
      <c r="M2" s="29" t="str">
        <f>'Field data and Dairy'!M30</f>
        <v>kg/ha</v>
      </c>
      <c r="N2" s="29" t="str">
        <f>'Field data and Dairy'!N30</f>
        <v>kg/ha</v>
      </c>
      <c r="O2" s="29" t="str">
        <f>'Field data and Dairy'!O30</f>
        <v>kg/ha</v>
      </c>
      <c r="P2" s="29" t="str">
        <f>'Field data and Dairy'!P30</f>
        <v>kg/ha</v>
      </c>
      <c r="Q2" s="29" t="str">
        <f>'Field data and Dairy'!Q30</f>
        <v>kg/ha</v>
      </c>
      <c r="R2" s="29" t="str">
        <f>'Field data and Dairy'!R30</f>
        <v>kg/ha</v>
      </c>
      <c r="S2" s="29" t="str">
        <f>'Field data and Dairy'!S30</f>
        <v>kg/ha</v>
      </c>
      <c r="T2" s="29" t="str">
        <f>'Field data and Dairy'!T30</f>
        <v>kg/ha</v>
      </c>
      <c r="U2" s="29" t="str">
        <f>'Field data and Dairy'!U30</f>
        <v>kg/ha</v>
      </c>
    </row>
    <row r="3" spans="1:21" x14ac:dyDescent="0.25">
      <c r="A3" s="27">
        <v>1</v>
      </c>
      <c r="B3" s="24">
        <f>'Field data and Dairy'!B31</f>
        <v>100</v>
      </c>
      <c r="C3" s="24">
        <f>'Field data and Dairy'!C31</f>
        <v>240</v>
      </c>
      <c r="D3" s="24">
        <f>'Field data and Dairy'!D31</f>
        <v>145.4785</v>
      </c>
      <c r="E3" s="24">
        <f>'Field data and Dairy'!E31</f>
        <v>33.860500000000002</v>
      </c>
      <c r="F3" s="24">
        <f>'Field data and Dairy'!F31</f>
        <v>7.6599599999999999</v>
      </c>
      <c r="G3" s="24">
        <f>'Field data and Dairy'!G31</f>
        <v>4.9000000000000002E-2</v>
      </c>
      <c r="H3" s="24">
        <f>'Field data and Dairy'!H31</f>
        <v>0.18000000000000002</v>
      </c>
      <c r="I3" s="24">
        <f>'Field data and Dairy'!I31</f>
        <v>0.05</v>
      </c>
      <c r="J3" s="24">
        <f>'Field data and Dairy'!J31</f>
        <v>1E-3</v>
      </c>
      <c r="K3" s="24">
        <f>'Field data and Dairy'!K31</f>
        <v>5.0000000000000001E-3</v>
      </c>
      <c r="L3" s="24">
        <f>'Field data and Dairy'!L31</f>
        <v>0.02</v>
      </c>
      <c r="M3" s="24">
        <f>'Field data and Dairy'!M31</f>
        <v>2.3E-2</v>
      </c>
      <c r="N3" s="24">
        <f>'Field data and Dairy'!N31</f>
        <v>0</v>
      </c>
      <c r="O3" s="24">
        <f>'Field data and Dairy'!O31</f>
        <v>0</v>
      </c>
      <c r="P3" s="24">
        <f>'Field data and Dairy'!P31</f>
        <v>20.6</v>
      </c>
      <c r="Q3" s="24">
        <f>'Field data and Dairy'!Q31</f>
        <v>38.75</v>
      </c>
      <c r="R3" s="24">
        <f>'Field data and Dairy'!R31</f>
        <v>0</v>
      </c>
      <c r="S3" s="24">
        <f>'Field data and Dairy'!S31</f>
        <v>0</v>
      </c>
      <c r="T3" s="24">
        <f>'Field data and Dairy'!T31</f>
        <v>0</v>
      </c>
      <c r="U3" s="24">
        <f>'Field data and Dairy'!U31</f>
        <v>0</v>
      </c>
    </row>
    <row r="4" spans="1:21" x14ac:dyDescent="0.25">
      <c r="A4" s="27">
        <v>2</v>
      </c>
      <c r="B4" s="24">
        <f>Volac!B31</f>
        <v>131</v>
      </c>
      <c r="C4" s="24">
        <f>Volac!C31</f>
        <v>144.10000000000002</v>
      </c>
      <c r="D4" s="24">
        <f>Volac!D31</f>
        <v>157.563525</v>
      </c>
      <c r="E4" s="24">
        <f>Volac!E31</f>
        <v>167.48415499999999</v>
      </c>
      <c r="F4" s="24">
        <f>Volac!F31</f>
        <v>19.743298200000002</v>
      </c>
      <c r="G4" s="24">
        <f>Volac!G31</f>
        <v>2.6200000000000001E-2</v>
      </c>
      <c r="H4" s="24">
        <f>Volac!H31</f>
        <v>0.20305000000000001</v>
      </c>
      <c r="I4" s="24">
        <f>Volac!I31</f>
        <v>6.5500000000000003E-2</v>
      </c>
      <c r="J4" s="24">
        <f>Volac!J31</f>
        <v>1.3100000000000002E-3</v>
      </c>
      <c r="K4" s="24">
        <f>Volac!K31</f>
        <v>6.5500000000000003E-3</v>
      </c>
      <c r="L4" s="24">
        <f>Volac!L31</f>
        <v>2.6200000000000001E-2</v>
      </c>
      <c r="M4" s="24">
        <f>Volac!M31</f>
        <v>3.0130000000000001E-2</v>
      </c>
      <c r="N4" s="24">
        <f>Volac!N31</f>
        <v>0</v>
      </c>
      <c r="O4" s="24">
        <f>Volac!O31</f>
        <v>0</v>
      </c>
      <c r="P4" s="24">
        <f>Volac!P31</f>
        <v>94.974999999999994</v>
      </c>
      <c r="Q4" s="24">
        <f>Volac!Q31</f>
        <v>26.527500000000003</v>
      </c>
      <c r="R4" s="24">
        <f>Volac!R31</f>
        <v>0</v>
      </c>
      <c r="S4" s="24">
        <f>Volac!S31</f>
        <v>0</v>
      </c>
      <c r="T4" s="24">
        <f>Volac!T31</f>
        <v>0</v>
      </c>
      <c r="U4" s="24">
        <f>Volac!U31</f>
        <v>0</v>
      </c>
    </row>
    <row r="5" spans="1:21" x14ac:dyDescent="0.25">
      <c r="A5" s="27">
        <v>3</v>
      </c>
      <c r="B5" s="24">
        <f>First!B31</f>
        <v>130</v>
      </c>
      <c r="C5" s="24">
        <f>First!C31</f>
        <v>2.47E-2</v>
      </c>
      <c r="D5" s="24">
        <f>First!D31</f>
        <v>124.49293999999999</v>
      </c>
      <c r="E5" s="24">
        <f>First!E31</f>
        <v>30.233450000000001</v>
      </c>
      <c r="F5" s="24">
        <f>First!F31</f>
        <v>5.5609320000000002</v>
      </c>
      <c r="G5" s="24">
        <f>First!G31</f>
        <v>2.6000000000000002E-2</v>
      </c>
      <c r="H5" s="24">
        <f>First!H31</f>
        <v>0.182</v>
      </c>
      <c r="I5" s="24">
        <f>First!I31</f>
        <v>6.5000000000000002E-2</v>
      </c>
      <c r="J5" s="24">
        <f>First!J31</f>
        <v>1.3000000000000002E-3</v>
      </c>
      <c r="K5" s="24">
        <f>First!K31</f>
        <v>6.5000000000000006E-3</v>
      </c>
      <c r="L5" s="24">
        <f>First!L31</f>
        <v>2.6000000000000002E-2</v>
      </c>
      <c r="M5" s="24">
        <f>First!M31</f>
        <v>3.7699999999999997E-2</v>
      </c>
      <c r="N5" s="24">
        <f>First!N31</f>
        <v>0</v>
      </c>
      <c r="O5" s="24">
        <f>First!O31</f>
        <v>0</v>
      </c>
      <c r="P5" s="24">
        <f>First!P31</f>
        <v>50.31</v>
      </c>
      <c r="Q5" s="24">
        <f>First!Q31</f>
        <v>38.35</v>
      </c>
      <c r="R5" s="24">
        <f>First!R31</f>
        <v>0</v>
      </c>
      <c r="S5" s="24">
        <f>First!S31</f>
        <v>0</v>
      </c>
      <c r="T5" s="24">
        <f>First!T31</f>
        <v>0</v>
      </c>
      <c r="U5" s="24">
        <f>First!U31</f>
        <v>0</v>
      </c>
    </row>
    <row r="6" spans="1:21" x14ac:dyDescent="0.25">
      <c r="A6" s="27">
        <v>4</v>
      </c>
      <c r="B6" s="24" t="e">
        <f>#REF!</f>
        <v>#REF!</v>
      </c>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row>
    <row r="7" spans="1:21" x14ac:dyDescent="0.25">
      <c r="A7" s="27">
        <v>5</v>
      </c>
      <c r="B7" s="24" t="e">
        <f>#REF!</f>
        <v>#REF!</v>
      </c>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row>
    <row r="8" spans="1:21" x14ac:dyDescent="0.25">
      <c r="A8" s="27">
        <v>6</v>
      </c>
      <c r="B8" s="24" t="e">
        <f>#REF!</f>
        <v>#REF!</v>
      </c>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row>
    <row r="9" spans="1:21" x14ac:dyDescent="0.25">
      <c r="A9" s="27">
        <v>7</v>
      </c>
      <c r="B9" s="24" t="e">
        <f>#REF!</f>
        <v>#REF!</v>
      </c>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5" x14ac:dyDescent="0.3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Dairy'!B29</f>
        <v>Application Rate</v>
      </c>
      <c r="D1" s="26" t="str">
        <f>'Field data and Dairy'!C29</f>
        <v>Nitrogen Addition</v>
      </c>
      <c r="E1" s="26" t="str">
        <f>'Field data and Dairy'!D29</f>
        <v>Phosphate Addition</v>
      </c>
      <c r="F1" s="26" t="str">
        <f>'Field data and Dairy'!E29</f>
        <v>Potash  Addition</v>
      </c>
      <c r="G1" s="26" t="str">
        <f>'Field data and Dairy'!F29</f>
        <v>Mg Oxide Addition</v>
      </c>
      <c r="H1" s="26" t="str">
        <f>'Field data and Dairy'!G29</f>
        <v>Copper Addition</v>
      </c>
      <c r="I1" s="26" t="str">
        <f>'Field data and Dairy'!H29</f>
        <v>Zinc Addition</v>
      </c>
      <c r="J1" s="26" t="str">
        <f>'Field data and Dairy'!I29</f>
        <v>Lead Addition</v>
      </c>
      <c r="K1" s="26" t="str">
        <f>'Field data and Dairy'!J29</f>
        <v>Cadmium Addition</v>
      </c>
      <c r="L1" s="26" t="str">
        <f>'Field data and Dairy'!K29</f>
        <v>Mercury Addition</v>
      </c>
      <c r="M1" s="26" t="str">
        <f>'Field data and Dairy'!L29</f>
        <v>Nickel Addition</v>
      </c>
      <c r="N1" s="26" t="str">
        <f>'Field data and Dairy'!M29</f>
        <v>Chromium Addition</v>
      </c>
      <c r="O1" s="26" t="str">
        <f>'Field data and Dairy'!N29</f>
        <v>Aluminium Addition</v>
      </c>
      <c r="P1" s="26" t="str">
        <f>'Field data and Dairy'!O29</f>
        <v>Iron Addition</v>
      </c>
      <c r="Q1" s="26" t="str">
        <f>'Field data and Dairy'!P29</f>
        <v xml:space="preserve">Sodium Addition                 </v>
      </c>
      <c r="R1" s="26" t="str">
        <f>'Field data and Dairy'!Q29</f>
        <v>SO3  Addition                             kg/ha</v>
      </c>
      <c r="S1" s="26" t="str">
        <f>'Field data and Dairy'!R29</f>
        <v xml:space="preserve">Selenium Addition </v>
      </c>
      <c r="T1" s="26" t="str">
        <f>'Field data and Dairy'!S29</f>
        <v xml:space="preserve">Arsenic  Addition  </v>
      </c>
      <c r="U1" s="26" t="str">
        <f>'Field data and Dairy'!T29</f>
        <v xml:space="preserve">Molybdenum Addition  </v>
      </c>
      <c r="V1" s="26" t="str">
        <f>'Field data and Dairy'!U29</f>
        <v xml:space="preserve">Fluoride Addition </v>
      </c>
    </row>
    <row r="2" spans="1:22" s="70" customFormat="1" ht="25" x14ac:dyDescent="0.35">
      <c r="A2" s="175"/>
      <c r="B2" s="23" t="s">
        <v>46</v>
      </c>
      <c r="C2" s="26" t="str">
        <f>'Field data and Dairy'!B30</f>
        <v>tonnes/ha</v>
      </c>
      <c r="D2" s="26" t="str">
        <f>'Field data and Dairy'!C30</f>
        <v>kg/ha</v>
      </c>
      <c r="E2" s="26" t="str">
        <f>'Field data and Dairy'!D30</f>
        <v>P2O5 
kg/ha</v>
      </c>
      <c r="F2" s="26" t="str">
        <f>'Field data and Dairy'!E30</f>
        <v>K2O 
kg/ha</v>
      </c>
      <c r="G2" s="26" t="str">
        <f>'Field data and Dairy'!F30</f>
        <v>MgO 
kg/ha</v>
      </c>
      <c r="H2" s="26" t="str">
        <f>'Field data and Dairy'!G30</f>
        <v>kg/ha</v>
      </c>
      <c r="I2" s="26" t="str">
        <f>'Field data and Dairy'!H30</f>
        <v>kg/ha</v>
      </c>
      <c r="J2" s="26" t="str">
        <f>'Field data and Dairy'!I30</f>
        <v>kg/ha</v>
      </c>
      <c r="K2" s="26" t="str">
        <f>'Field data and Dairy'!J30</f>
        <v>kg/ha</v>
      </c>
      <c r="L2" s="26" t="str">
        <f>'Field data and Dairy'!K30</f>
        <v>kg/ha</v>
      </c>
      <c r="M2" s="26" t="str">
        <f>'Field data and Dairy'!L30</f>
        <v>kg/ha</v>
      </c>
      <c r="N2" s="26" t="str">
        <f>'Field data and Dairy'!M30</f>
        <v>kg/ha</v>
      </c>
      <c r="O2" s="26" t="str">
        <f>'Field data and Dairy'!N30</f>
        <v>kg/ha</v>
      </c>
      <c r="P2" s="26" t="str">
        <f>'Field data and Dairy'!O30</f>
        <v>kg/ha</v>
      </c>
      <c r="Q2" s="26" t="str">
        <f>'Field data and Dairy'!P30</f>
        <v>kg/ha</v>
      </c>
      <c r="R2" s="26" t="str">
        <f>'Field data and Dairy'!Q30</f>
        <v>kg/ha</v>
      </c>
      <c r="S2" s="26" t="str">
        <f>'Field data and Dairy'!R30</f>
        <v>kg/ha</v>
      </c>
      <c r="T2" s="26" t="str">
        <f>'Field data and Dairy'!S30</f>
        <v>kg/ha</v>
      </c>
      <c r="U2" s="26" t="str">
        <f>'Field data and Dairy'!T30</f>
        <v>kg/ha</v>
      </c>
      <c r="V2" s="26" t="str">
        <f>'Field data and Dairy'!U30</f>
        <v>kg/ha</v>
      </c>
    </row>
    <row r="3" spans="1:22" x14ac:dyDescent="0.25">
      <c r="A3" s="27">
        <v>1</v>
      </c>
      <c r="B3" s="78"/>
      <c r="C3" s="24">
        <f>'Field data and Dairy'!B31</f>
        <v>100</v>
      </c>
      <c r="D3" s="24">
        <f>'Field data and Dairy'!C31</f>
        <v>240</v>
      </c>
      <c r="E3" s="24">
        <f>'Field data and Dairy'!D31</f>
        <v>145.4785</v>
      </c>
      <c r="F3" s="24">
        <f>'Field data and Dairy'!E31</f>
        <v>33.860500000000002</v>
      </c>
      <c r="G3" s="24">
        <f>'Field data and Dairy'!F31</f>
        <v>7.6599599999999999</v>
      </c>
      <c r="H3" s="24">
        <f>'Field data and Dairy'!G31</f>
        <v>4.9000000000000002E-2</v>
      </c>
      <c r="I3" s="24">
        <f>'Field data and Dairy'!H31</f>
        <v>0.18000000000000002</v>
      </c>
      <c r="J3" s="24">
        <f>'Field data and Dairy'!I31</f>
        <v>0.05</v>
      </c>
      <c r="K3" s="24">
        <f>'Field data and Dairy'!J31</f>
        <v>1E-3</v>
      </c>
      <c r="L3" s="24">
        <f>'Field data and Dairy'!K31</f>
        <v>5.0000000000000001E-3</v>
      </c>
      <c r="M3" s="24">
        <f>'Field data and Dairy'!L31</f>
        <v>0.02</v>
      </c>
      <c r="N3" s="24">
        <f>'Field data and Dairy'!M31</f>
        <v>2.3E-2</v>
      </c>
      <c r="O3" s="24">
        <f>'Field data and Dairy'!N31</f>
        <v>0</v>
      </c>
      <c r="P3" s="24">
        <f>'Field data and Dairy'!O31</f>
        <v>0</v>
      </c>
      <c r="Q3" s="24">
        <f>'Field data and Dairy'!P31</f>
        <v>20.6</v>
      </c>
      <c r="R3" s="24">
        <f>'Field data and Dairy'!Q31</f>
        <v>38.75</v>
      </c>
      <c r="S3" s="24">
        <f>'Field data and Dairy'!R31</f>
        <v>0</v>
      </c>
      <c r="T3" s="24">
        <f>'Field data and Dairy'!S31</f>
        <v>0</v>
      </c>
      <c r="U3" s="24">
        <f>'Field data and Dairy'!T31</f>
        <v>0</v>
      </c>
      <c r="V3" s="24">
        <f>'Field data and Dairy'!U31</f>
        <v>0</v>
      </c>
    </row>
    <row r="4" spans="1:22" x14ac:dyDescent="0.25">
      <c r="A4" s="27">
        <v>2</v>
      </c>
      <c r="B4" s="78"/>
      <c r="C4" s="24">
        <f>Volac!B31</f>
        <v>131</v>
      </c>
      <c r="D4" s="24">
        <f>Volac!C31</f>
        <v>144.10000000000002</v>
      </c>
      <c r="E4" s="24">
        <f>Volac!D31</f>
        <v>157.563525</v>
      </c>
      <c r="F4" s="24">
        <f>Volac!E31</f>
        <v>167.48415499999999</v>
      </c>
      <c r="G4" s="24">
        <f>Volac!F31</f>
        <v>19.743298200000002</v>
      </c>
      <c r="H4" s="24">
        <f>Volac!G31</f>
        <v>2.6200000000000001E-2</v>
      </c>
      <c r="I4" s="24">
        <f>Volac!H31</f>
        <v>0.20305000000000001</v>
      </c>
      <c r="J4" s="24">
        <f>Volac!I31</f>
        <v>6.5500000000000003E-2</v>
      </c>
      <c r="K4" s="24">
        <f>Volac!J31</f>
        <v>1.3100000000000002E-3</v>
      </c>
      <c r="L4" s="24">
        <f>Volac!K31</f>
        <v>6.5500000000000003E-3</v>
      </c>
      <c r="M4" s="24">
        <f>Volac!L31</f>
        <v>2.6200000000000001E-2</v>
      </c>
      <c r="N4" s="24">
        <f>Volac!M31</f>
        <v>3.0130000000000001E-2</v>
      </c>
      <c r="O4" s="24">
        <f>Volac!N31</f>
        <v>0</v>
      </c>
      <c r="P4" s="24">
        <f>Volac!O31</f>
        <v>0</v>
      </c>
      <c r="Q4" s="24">
        <f>Volac!P31</f>
        <v>94.974999999999994</v>
      </c>
      <c r="R4" s="24">
        <f>Volac!Q31</f>
        <v>26.527500000000003</v>
      </c>
      <c r="S4" s="24">
        <f>Volac!R31</f>
        <v>0</v>
      </c>
      <c r="T4" s="24">
        <f>Volac!S31</f>
        <v>0</v>
      </c>
      <c r="U4" s="24">
        <f>Volac!T31</f>
        <v>0</v>
      </c>
      <c r="V4" s="24">
        <f>Volac!U31</f>
        <v>0</v>
      </c>
    </row>
    <row r="5" spans="1:22" x14ac:dyDescent="0.25">
      <c r="A5" s="27">
        <v>3</v>
      </c>
      <c r="B5" s="78"/>
      <c r="C5" s="24">
        <f>First!B31</f>
        <v>130</v>
      </c>
      <c r="D5" s="24">
        <f>First!C31</f>
        <v>2.47E-2</v>
      </c>
      <c r="E5" s="24">
        <f>First!D31</f>
        <v>124.49293999999999</v>
      </c>
      <c r="F5" s="24">
        <f>First!E31</f>
        <v>30.233450000000001</v>
      </c>
      <c r="G5" s="24">
        <f>First!F31</f>
        <v>5.5609320000000002</v>
      </c>
      <c r="H5" s="24">
        <f>First!G31</f>
        <v>2.6000000000000002E-2</v>
      </c>
      <c r="I5" s="24">
        <f>First!H31</f>
        <v>0.182</v>
      </c>
      <c r="J5" s="24">
        <f>First!I31</f>
        <v>6.5000000000000002E-2</v>
      </c>
      <c r="K5" s="24">
        <f>First!J31</f>
        <v>1.3000000000000002E-3</v>
      </c>
      <c r="L5" s="24">
        <f>First!K31</f>
        <v>6.5000000000000006E-3</v>
      </c>
      <c r="M5" s="24">
        <f>First!L31</f>
        <v>2.6000000000000002E-2</v>
      </c>
      <c r="N5" s="24">
        <f>First!M31</f>
        <v>3.7699999999999997E-2</v>
      </c>
      <c r="O5" s="24">
        <f>First!N31</f>
        <v>0</v>
      </c>
      <c r="P5" s="24">
        <f>First!O31</f>
        <v>0</v>
      </c>
      <c r="Q5" s="24">
        <f>First!P31</f>
        <v>50.31</v>
      </c>
      <c r="R5" s="24">
        <f>First!Q31</f>
        <v>38.35</v>
      </c>
      <c r="S5" s="24">
        <f>First!R31</f>
        <v>0</v>
      </c>
      <c r="T5" s="24">
        <f>First!S31</f>
        <v>0</v>
      </c>
      <c r="U5" s="24">
        <f>First!T31</f>
        <v>0</v>
      </c>
      <c r="V5" s="24">
        <f>First!U31</f>
        <v>0</v>
      </c>
    </row>
    <row r="6" spans="1:22" x14ac:dyDescent="0.25">
      <c r="A6" s="27">
        <v>4</v>
      </c>
      <c r="B6" s="78"/>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c r="V6" s="24" t="e">
        <f>#REF!</f>
        <v>#REF!</v>
      </c>
    </row>
    <row r="7" spans="1:22" x14ac:dyDescent="0.25">
      <c r="A7" s="27">
        <v>5</v>
      </c>
      <c r="B7" s="78"/>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5">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Dairy'!B43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Dairy'!B44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100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131</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130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t="e">
        <f t="shared" si="7"/>
        <v>#REF!</v>
      </c>
      <c r="D20" s="75" t="e">
        <f>D6*$B$6</f>
        <v>#REF!</v>
      </c>
      <c r="E20" s="75" t="e">
        <f t="shared" ref="E20:V20" si="8">E6*$B$6</f>
        <v>#REF!</v>
      </c>
      <c r="F20" s="75" t="e">
        <f t="shared" si="8"/>
        <v>#REF!</v>
      </c>
      <c r="G20" s="75" t="e">
        <f t="shared" si="8"/>
        <v>#REF!</v>
      </c>
      <c r="H20" s="75" t="e">
        <f t="shared" si="8"/>
        <v>#REF!</v>
      </c>
      <c r="I20" s="75" t="e">
        <f t="shared" si="8"/>
        <v>#REF!</v>
      </c>
      <c r="J20" s="75" t="e">
        <f t="shared" si="8"/>
        <v>#REF!</v>
      </c>
      <c r="K20" s="75" t="e">
        <f t="shared" si="8"/>
        <v>#REF!</v>
      </c>
      <c r="L20" s="75" t="e">
        <f t="shared" si="8"/>
        <v>#REF!</v>
      </c>
      <c r="M20" s="75" t="e">
        <f t="shared" si="8"/>
        <v>#REF!</v>
      </c>
      <c r="N20" s="75" t="e">
        <f t="shared" si="8"/>
        <v>#REF!</v>
      </c>
      <c r="O20" s="75" t="e">
        <f t="shared" si="8"/>
        <v>#REF!</v>
      </c>
      <c r="P20" s="75" t="e">
        <f t="shared" si="8"/>
        <v>#REF!</v>
      </c>
      <c r="Q20" s="75" t="e">
        <f t="shared" si="8"/>
        <v>#REF!</v>
      </c>
      <c r="R20" s="75" t="e">
        <f t="shared" si="8"/>
        <v>#REF!</v>
      </c>
      <c r="S20" s="75" t="e">
        <f t="shared" si="8"/>
        <v>#REF!</v>
      </c>
      <c r="T20" s="75" t="e">
        <f t="shared" si="8"/>
        <v>#REF!</v>
      </c>
      <c r="U20" s="75" t="e">
        <f t="shared" si="8"/>
        <v>#REF!</v>
      </c>
      <c r="V20" s="75" t="e">
        <f t="shared" si="8"/>
        <v>#REF!</v>
      </c>
    </row>
    <row r="21" spans="1:22" x14ac:dyDescent="0.25">
      <c r="A21" s="72">
        <v>5</v>
      </c>
      <c r="B21" s="73">
        <f t="shared" ref="B21:C21" si="9">B7</f>
        <v>0</v>
      </c>
      <c r="C21" s="74" t="e">
        <f t="shared" si="9"/>
        <v>#REF!</v>
      </c>
      <c r="D21" s="75" t="e">
        <f>D7*$B$7</f>
        <v>#REF!</v>
      </c>
      <c r="E21" s="75" t="e">
        <f t="shared" ref="E21:V21" si="10">E7*$B$7</f>
        <v>#REF!</v>
      </c>
      <c r="F21" s="75" t="e">
        <f t="shared" si="10"/>
        <v>#REF!</v>
      </c>
      <c r="G21" s="75" t="e">
        <f t="shared" si="10"/>
        <v>#REF!</v>
      </c>
      <c r="H21" s="75" t="e">
        <f t="shared" si="10"/>
        <v>#REF!</v>
      </c>
      <c r="I21" s="75" t="e">
        <f t="shared" si="10"/>
        <v>#REF!</v>
      </c>
      <c r="J21" s="75" t="e">
        <f t="shared" si="10"/>
        <v>#REF!</v>
      </c>
      <c r="K21" s="75" t="e">
        <f t="shared" si="10"/>
        <v>#REF!</v>
      </c>
      <c r="L21" s="75" t="e">
        <f t="shared" si="10"/>
        <v>#REF!</v>
      </c>
      <c r="M21" s="75" t="e">
        <f t="shared" si="10"/>
        <v>#REF!</v>
      </c>
      <c r="N21" s="75" t="e">
        <f t="shared" si="10"/>
        <v>#REF!</v>
      </c>
      <c r="O21" s="75" t="e">
        <f t="shared" si="10"/>
        <v>#REF!</v>
      </c>
      <c r="P21" s="75" t="e">
        <f t="shared" si="10"/>
        <v>#REF!</v>
      </c>
      <c r="Q21" s="75" t="e">
        <f t="shared" si="10"/>
        <v>#REF!</v>
      </c>
      <c r="R21" s="75" t="e">
        <f t="shared" si="10"/>
        <v>#REF!</v>
      </c>
      <c r="S21" s="75" t="e">
        <f t="shared" si="10"/>
        <v>#REF!</v>
      </c>
      <c r="T21" s="75" t="e">
        <f t="shared" si="10"/>
        <v>#REF!</v>
      </c>
      <c r="U21" s="75" t="e">
        <f t="shared" si="10"/>
        <v>#REF!</v>
      </c>
      <c r="V21" s="75" t="e">
        <f t="shared" si="10"/>
        <v>#REF!</v>
      </c>
    </row>
    <row r="22" spans="1:22" x14ac:dyDescent="0.25">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417e1f37c0687413d1f1c9d7e38e3600">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REGU-488-464</_dlc_DocId>
    <_dlc_DocIdUrl xmlns="9be56660-2c31-41ef-bc00-23e72f632f2a">
      <Url>https://cyfoethnaturiolcymru.sharepoint.com/teams/Regulatory/Permitting/_layouts/15/DocIdRedir.aspx?ID=REGU-488-464</Url>
      <Description>REGU-488-464</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2025-08-12T23:00:00+00:00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91173974-8C7A-471D-A50B-D9B0706E86E1}"/>
</file>

<file path=customXml/itemProps4.xml><?xml version="1.0" encoding="utf-8"?>
<ds:datastoreItem xmlns:ds="http://schemas.openxmlformats.org/officeDocument/2006/customXml" ds:itemID="{576FB73B-0BAE-4E80-8D44-CE74B995E61F}"/>
</file>

<file path=customXml/itemProps5.xml><?xml version="1.0" encoding="utf-8"?>
<ds:datastoreItem xmlns:ds="http://schemas.openxmlformats.org/officeDocument/2006/customXml" ds:itemID="{3EB88BFD-E29A-4849-A8E6-116EB74B98EA}">
  <ds:schemaRefs>
    <ds:schemaRef ds:uri="http://schemas.microsoft.com/office/2006/metadata/properties"/>
    <ds:schemaRef ds:uri="http://schemas.openxmlformats.org/package/2006/metadata/core-properties"/>
    <ds:schemaRef ds:uri="http://www.w3.org/XML/1998/namespace"/>
    <ds:schemaRef ds:uri="http://purl.org/dc/terms/"/>
    <ds:schemaRef ds:uri="http://purl.org/dc/dcmitype/"/>
    <ds:schemaRef ds:uri="http://purl.org/dc/elements/1.1/"/>
    <ds:schemaRef ds:uri="http://schemas.microsoft.com/office/2006/documentManagement/types"/>
    <ds:schemaRef ds:uri="http://schemas.microsoft.com/office/infopath/2007/PartnerControl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Field data and Dairy</vt:lpstr>
      <vt:lpstr>Volac</vt:lpstr>
      <vt:lpstr>First</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bryan burn</dc:creator>
  <cp:keywords>NRW Nutrient Calculator</cp:keywords>
  <cp:lastModifiedBy>Burn, Bryan</cp:lastModifiedBy>
  <dcterms:created xsi:type="dcterms:W3CDTF">2016-09-26T10:07:59Z</dcterms:created>
  <dcterms:modified xsi:type="dcterms:W3CDTF">2025-08-13T14:38:37Z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793fd534-938e-4b17-b304-b68b87c9ad77</vt:lpwstr>
  </property>
  <property fmtid="{D5CDD505-2E9C-101B-9397-08002B2CF9AE}" pid="4" name="Email BCC">
    <vt:lpwstr/>
  </property>
  <property fmtid="{D5CDD505-2E9C-101B-9397-08002B2CF9AE}" pid="5" name="From1">
    <vt:lpwstr/>
  </property>
  <property fmtid="{D5CDD505-2E9C-101B-9397-08002B2CF9AE}" pid="6" name="DocumentSetDescription">
    <vt:lpwstr/>
  </property>
  <property fmtid="{D5CDD505-2E9C-101B-9397-08002B2CF9AE}" pid="8" name="Email Recipients">
    <vt:lpwstr/>
  </property>
  <property fmtid="{D5CDD505-2E9C-101B-9397-08002B2CF9AE}" pid="10" name="_ExtendedDescription">
    <vt:lpwstr/>
  </property>
  <property fmtid="{D5CDD505-2E9C-101B-9397-08002B2CF9AE}" pid="11" name="Process">
    <vt:lpwstr/>
  </property>
  <property fmtid="{D5CDD505-2E9C-101B-9397-08002B2CF9AE}" pid="12" name="Email Subject">
    <vt:lpwstr/>
  </property>
  <property fmtid="{D5CDD505-2E9C-101B-9397-08002B2CF9AE}" pid="13" name="Link to previous EPR Permit">
    <vt:lpwstr/>
  </property>
  <property fmtid="{D5CDD505-2E9C-101B-9397-08002B2CF9AE}" pid="14" name="CAR Language Preference">
    <vt:lpwstr/>
  </property>
  <property fmtid="{D5CDD505-2E9C-101B-9397-08002B2CF9AE}" pid="16" name="Email CC">
    <vt:lpwstr/>
  </property>
  <property fmtid="{D5CDD505-2E9C-101B-9397-08002B2CF9AE}" pid="17" name="URL">
    <vt:lpwstr/>
  </property>
  <property fmtid="{D5CDD505-2E9C-101B-9397-08002B2CF9AE}" pid="18" name="Case Reference">
    <vt:lpwstr/>
  </property>
  <property fmtid="{D5CDD505-2E9C-101B-9397-08002B2CF9AE}" pid="20" name="Email Sender">
    <vt:lpwstr/>
  </property>
  <property fmtid="{D5CDD505-2E9C-101B-9397-08002B2CF9AE}" pid="21" name="BCC">
    <vt:lpwstr/>
  </property>
  <property fmtid="{D5CDD505-2E9C-101B-9397-08002B2CF9AE}" pid="23" name="CC">
    <vt:lpwstr/>
  </property>
  <property fmtid="{D5CDD505-2E9C-101B-9397-08002B2CF9AE}" pid="24" name="To">
    <vt:lpwstr/>
  </property>
</Properties>
</file>