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123 Dan James Med/Issue/"/>
    </mc:Choice>
  </mc:AlternateContent>
  <xr:revisionPtr revIDLastSave="0" documentId="8_{95B68407-B7E9-4F3F-9F97-C7E350AF24FA}" xr6:coauthVersionLast="47" xr6:coauthVersionMax="47" xr10:uidLastSave="{00000000-0000-0000-0000-000000000000}"/>
  <bookViews>
    <workbookView xWindow="33720" yWindow="-120" windowWidth="29040" windowHeight="15720" tabRatio="870" activeTab="6" xr2:uid="{00000000-000D-0000-FFFF-FFFF00000000}"/>
  </bookViews>
  <sheets>
    <sheet name="Field data and Bolton" sheetId="1" r:id="rId1"/>
    <sheet name="Preseli" sheetId="21" r:id="rId2"/>
    <sheet name="Bolton Liquid" sheetId="27" r:id="rId3"/>
    <sheet name="Preseli Liquid" sheetId="28" r:id="rId4"/>
    <sheet name="Bryngwyn" sheetId="30" r:id="rId5"/>
    <sheet name="Capel" sheetId="26" r:id="rId6"/>
    <sheet name="Canaston" sheetId="24"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N65" i="1"/>
  <c r="P65" i="1"/>
  <c r="Q65" i="1"/>
  <c r="R65" i="1"/>
  <c r="S65" i="1"/>
  <c r="T65" i="1"/>
  <c r="U65" i="1"/>
  <c r="K65" i="21"/>
  <c r="L65" i="21"/>
  <c r="N65" i="21"/>
  <c r="P65" i="21"/>
  <c r="Q65" i="21"/>
  <c r="R65" i="21"/>
  <c r="S65" i="21"/>
  <c r="T65" i="21"/>
  <c r="U65" i="21"/>
  <c r="K65" i="27"/>
  <c r="L65" i="27"/>
  <c r="N65" i="27"/>
  <c r="P65" i="27"/>
  <c r="Q65" i="27"/>
  <c r="R65" i="27"/>
  <c r="S65" i="27"/>
  <c r="T65" i="27"/>
  <c r="U65" i="27"/>
  <c r="K65" i="28"/>
  <c r="L65" i="28"/>
  <c r="N65" i="28"/>
  <c r="P65" i="28"/>
  <c r="Q65" i="28"/>
  <c r="R65" i="28"/>
  <c r="S65" i="28"/>
  <c r="T65" i="28"/>
  <c r="U65" i="28"/>
  <c r="K65" i="30"/>
  <c r="L65" i="30"/>
  <c r="N65" i="30"/>
  <c r="P65" i="30"/>
  <c r="Q65" i="30"/>
  <c r="R65" i="30"/>
  <c r="S65" i="30"/>
  <c r="T65" i="30"/>
  <c r="U65" i="30"/>
  <c r="K65" i="26"/>
  <c r="L65" i="26"/>
  <c r="N65" i="26"/>
  <c r="P65" i="26"/>
  <c r="Q65" i="26"/>
  <c r="R65" i="26"/>
  <c r="S65" i="26"/>
  <c r="T65" i="26"/>
  <c r="U65" i="26"/>
  <c r="K65" i="24"/>
  <c r="L65" i="24"/>
  <c r="N65" i="24"/>
  <c r="P65" i="24"/>
  <c r="Q65" i="24"/>
  <c r="R65" i="24"/>
  <c r="S65" i="24"/>
  <c r="T65" i="24"/>
  <c r="U65" i="24"/>
  <c r="K65" i="29"/>
  <c r="L65" i="29"/>
  <c r="N65" i="29"/>
  <c r="P65" i="29"/>
  <c r="Q65" i="29"/>
  <c r="R65" i="29"/>
  <c r="S65" i="29"/>
  <c r="T65" i="29"/>
  <c r="U65" i="29"/>
  <c r="K65" i="23"/>
  <c r="L65" i="23"/>
  <c r="N65" i="23"/>
  <c r="P65" i="23"/>
  <c r="Q65" i="23"/>
  <c r="R65" i="23"/>
  <c r="S65" i="23"/>
  <c r="T65" i="23"/>
  <c r="U65" i="23"/>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M22" i="30"/>
  <c r="E22" i="30"/>
  <c r="V20" i="30"/>
  <c r="U20" i="30"/>
  <c r="T20" i="30"/>
  <c r="S20" i="30"/>
  <c r="R20" i="30"/>
  <c r="Q20" i="30"/>
  <c r="P20" i="30"/>
  <c r="O20" i="30"/>
  <c r="N20" i="30"/>
  <c r="M20" i="30"/>
  <c r="L20" i="30"/>
  <c r="V18" i="30"/>
  <c r="P18" i="30"/>
  <c r="N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M20" i="28"/>
  <c r="L20" i="28"/>
  <c r="V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G22" i="27"/>
  <c r="V20" i="27"/>
  <c r="U20" i="27"/>
  <c r="T20" i="27"/>
  <c r="S20" i="27"/>
  <c r="R20" i="27"/>
  <c r="Q20" i="27"/>
  <c r="P20" i="27"/>
  <c r="O20" i="27"/>
  <c r="N20" i="27"/>
  <c r="M20" i="27"/>
  <c r="L20" i="27"/>
  <c r="U18" i="27"/>
  <c r="S18" i="27"/>
  <c r="R18" i="27"/>
  <c r="O18" i="27"/>
  <c r="K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K22" i="26"/>
  <c r="I22" i="26"/>
  <c r="V20" i="26"/>
  <c r="U20" i="26"/>
  <c r="T20" i="26"/>
  <c r="S20" i="26"/>
  <c r="R20" i="26"/>
  <c r="Q20" i="26"/>
  <c r="P20" i="26"/>
  <c r="O20" i="26"/>
  <c r="N20" i="26"/>
  <c r="M20" i="26"/>
  <c r="L20" i="26"/>
  <c r="V18" i="26"/>
  <c r="T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M22" i="24"/>
  <c r="V20" i="24"/>
  <c r="U20" i="24"/>
  <c r="T20" i="24"/>
  <c r="S20" i="24"/>
  <c r="R20" i="24"/>
  <c r="Q20" i="24"/>
  <c r="P20" i="24"/>
  <c r="O20" i="24"/>
  <c r="N20" i="24"/>
  <c r="M20" i="24"/>
  <c r="L20"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19" i="22" s="1"/>
  <c r="K21" i="22"/>
  <c r="R59" i="22"/>
  <c r="S17" i="22"/>
  <c r="S21" i="22"/>
  <c r="S23" i="22" s="1"/>
  <c r="D59" i="23"/>
  <c r="E17" i="23"/>
  <c r="E19" i="23" s="1"/>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0" i="24" s="1"/>
  <c r="I21" i="24"/>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K19" i="24" s="1"/>
  <c r="K20" i="24" s="1"/>
  <c r="R59" i="24"/>
  <c r="S21" i="24"/>
  <c r="S23" i="24" s="1"/>
  <c r="S24" i="24" s="1"/>
  <c r="S17" i="24"/>
  <c r="G21" i="26"/>
  <c r="G17" i="26"/>
  <c r="O17" i="26"/>
  <c r="O21" i="26"/>
  <c r="E59" i="27"/>
  <c r="F17" i="27"/>
  <c r="F19" i="27" s="1"/>
  <c r="F20" i="27" s="1"/>
  <c r="M59" i="27"/>
  <c r="N17" i="27"/>
  <c r="U59" i="27"/>
  <c r="V17" i="27"/>
  <c r="E59" i="28"/>
  <c r="F17" i="28"/>
  <c r="F19" i="28" s="1"/>
  <c r="F20" i="28" s="1"/>
  <c r="F21" i="28"/>
  <c r="F23" i="28" s="1"/>
  <c r="F24" i="28" s="1"/>
  <c r="M59" i="28"/>
  <c r="N17" i="28"/>
  <c r="N19" i="28" s="1"/>
  <c r="N21" i="28"/>
  <c r="N23" i="28" s="1"/>
  <c r="N24" i="28" s="1"/>
  <c r="U59" i="28"/>
  <c r="V17" i="28"/>
  <c r="V21" i="28"/>
  <c r="D59" i="29"/>
  <c r="E17" i="29"/>
  <c r="E19"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1" i="29"/>
  <c r="M59" i="29"/>
  <c r="N17" i="29"/>
  <c r="N21" i="29"/>
  <c r="N23" i="29" s="1"/>
  <c r="U59" i="29"/>
  <c r="V17" i="29"/>
  <c r="V21" i="29"/>
  <c r="V23"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E23" i="24" s="1"/>
  <c r="E24" i="24" s="1"/>
  <c r="L59" i="24"/>
  <c r="M17" i="24"/>
  <c r="M19" i="24" s="1"/>
  <c r="M21" i="24"/>
  <c r="M23" i="24" s="1"/>
  <c r="M24" i="24" s="1"/>
  <c r="T59" i="24"/>
  <c r="U21" i="24"/>
  <c r="U17" i="24"/>
  <c r="H59" i="26"/>
  <c r="H64" i="26" s="1"/>
  <c r="H65" i="26" s="1"/>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O17" i="29"/>
  <c r="O21" i="29"/>
  <c r="E59" i="30"/>
  <c r="F21" i="30"/>
  <c r="F23" i="30" s="1"/>
  <c r="F24" i="30" s="1"/>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I65" i="23" s="1"/>
  <c r="Q58" i="23"/>
  <c r="Q61" i="23" s="1"/>
  <c r="L58" i="29"/>
  <c r="L61" i="29" s="1"/>
  <c r="T58" i="29"/>
  <c r="T61" i="29" s="1"/>
  <c r="T64" i="29" s="1"/>
  <c r="Q23" i="30"/>
  <c r="Q24" i="30" s="1"/>
  <c r="U23" i="30"/>
  <c r="U24" i="30" s="1"/>
  <c r="J58" i="28"/>
  <c r="J61" i="28" s="1"/>
  <c r="J64" i="28" s="1"/>
  <c r="R58" i="22"/>
  <c r="R61" i="22" s="1"/>
  <c r="R64" i="22" s="1"/>
  <c r="J58" i="23"/>
  <c r="J61" i="23" s="1"/>
  <c r="J64" i="23" s="1"/>
  <c r="J65" i="23" s="1"/>
  <c r="J58" i="24"/>
  <c r="J61" i="24" s="1"/>
  <c r="J64"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R21" i="27"/>
  <c r="R23" i="27" s="1"/>
  <c r="R24"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D64" i="30"/>
  <c r="I57" i="30"/>
  <c r="M19" i="21"/>
  <c r="G57" i="21"/>
  <c r="E58" i="22"/>
  <c r="E61"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N19" i="30"/>
  <c r="V19"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E23" i="29"/>
  <c r="M23" i="29"/>
  <c r="U23" i="29"/>
  <c r="I57" i="29"/>
  <c r="Q57" i="29"/>
  <c r="I63" i="29"/>
  <c r="Q63" i="29"/>
  <c r="N19" i="29"/>
  <c r="V19" i="29"/>
  <c r="F23" i="29"/>
  <c r="B63" i="29"/>
  <c r="J63" i="29"/>
  <c r="R63" i="29"/>
  <c r="L19" i="29"/>
  <c r="G19" i="29"/>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V19" i="28"/>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J23" i="24"/>
  <c r="J24" i="24"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E23" i="23"/>
  <c r="M23" i="23"/>
  <c r="I57" i="23"/>
  <c r="Q57" i="23"/>
  <c r="F23" i="23"/>
  <c r="G19"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M19" i="22"/>
  <c r="E23" i="22"/>
  <c r="U23" i="22"/>
  <c r="I57" i="22"/>
  <c r="Q57"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4" l="1"/>
  <c r="D65" i="24"/>
  <c r="B65" i="24"/>
  <c r="I65" i="26"/>
  <c r="C65" i="26"/>
  <c r="D65" i="30"/>
  <c r="J65" i="28"/>
  <c r="I65" i="28"/>
  <c r="J65" i="27"/>
  <c r="I65" i="27"/>
  <c r="C65" i="27"/>
  <c r="C23" i="21"/>
  <c r="C24" i="21" s="1"/>
  <c r="D65" i="21"/>
  <c r="J64" i="30"/>
  <c r="J65" i="30" s="1"/>
  <c r="E64" i="22"/>
  <c r="E65" i="22" s="1"/>
  <c r="D64" i="27"/>
  <c r="D65" i="27" s="1"/>
  <c r="H64" i="22"/>
  <c r="H65" i="22" s="1"/>
  <c r="C64" i="21"/>
  <c r="C65" i="21" s="1"/>
  <c r="C64" i="30"/>
  <c r="C65" i="30" s="1"/>
  <c r="E64" i="30"/>
  <c r="E65" i="30" s="1"/>
  <c r="E64" i="27"/>
  <c r="E65" i="27" s="1"/>
  <c r="I64" i="22"/>
  <c r="I65" i="22" s="1"/>
  <c r="C64" i="29"/>
  <c r="C65" i="29" s="1"/>
  <c r="D64" i="28"/>
  <c r="D65" i="28" s="1"/>
  <c r="I64" i="30"/>
  <c r="I65" i="30" s="1"/>
  <c r="G64" i="30"/>
  <c r="G65" i="30" s="1"/>
  <c r="O64" i="21"/>
  <c r="O65" i="21" s="1"/>
  <c r="M66" i="26"/>
  <c r="M65" i="26"/>
  <c r="F66" i="26"/>
  <c r="F65"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H64" i="27"/>
  <c r="G64" i="22"/>
  <c r="L64" i="29"/>
  <c r="G64" i="24"/>
  <c r="H64" i="24"/>
  <c r="D64" i="23"/>
  <c r="D65" i="23" s="1"/>
  <c r="K64" i="24"/>
  <c r="P64" i="24"/>
  <c r="U64" i="29"/>
  <c r="U66" i="29" s="1"/>
  <c r="M64" i="30"/>
  <c r="K64" i="26"/>
  <c r="K66" i="26" s="1"/>
  <c r="C64" i="28"/>
  <c r="C64" i="24"/>
  <c r="L64" i="27"/>
  <c r="L66" i="27" s="1"/>
  <c r="R64" i="24"/>
  <c r="R66" i="24" s="1"/>
  <c r="K64" i="29"/>
  <c r="K66" i="29" s="1"/>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C66" i="22"/>
  <c r="T66" i="21"/>
  <c r="S66" i="23"/>
  <c r="H66" i="30"/>
  <c r="E66" i="30"/>
  <c r="S66" i="24"/>
  <c r="L66" i="21"/>
  <c r="S66" i="26"/>
  <c r="L66" i="28"/>
  <c r="L66" i="26"/>
  <c r="T66" i="30"/>
  <c r="C66" i="29"/>
  <c r="R66" i="28"/>
  <c r="N64" i="26"/>
  <c r="N66" i="26" s="1"/>
  <c r="O64" i="29"/>
  <c r="P64" i="29"/>
  <c r="P66" i="29" s="1"/>
  <c r="S64" i="1"/>
  <c r="R66" i="26"/>
  <c r="D66" i="27"/>
  <c r="N64" i="29"/>
  <c r="N66" i="29" s="1"/>
  <c r="R66" i="30"/>
  <c r="L66" i="23"/>
  <c r="O66" i="22"/>
  <c r="R64" i="1"/>
  <c r="J66" i="23"/>
  <c r="Q64" i="1"/>
  <c r="U64" i="1"/>
  <c r="P64" i="1"/>
  <c r="J66" i="24"/>
  <c r="Q66" i="29"/>
  <c r="F64" i="29"/>
  <c r="O64" i="23"/>
  <c r="O64" i="30"/>
  <c r="N64" i="24"/>
  <c r="N66" i="24" s="1"/>
  <c r="B66" i="30"/>
  <c r="B66" i="24"/>
  <c r="K66" i="30"/>
  <c r="C66" i="30"/>
  <c r="I66" i="30"/>
  <c r="R66" i="29"/>
  <c r="M66" i="29"/>
  <c r="I66" i="29"/>
  <c r="S66" i="29"/>
  <c r="T66" i="28"/>
  <c r="D66" i="28"/>
  <c r="Q66" i="28"/>
  <c r="I66" i="28"/>
  <c r="S66" i="28"/>
  <c r="K66" i="28"/>
  <c r="Q66" i="27"/>
  <c r="I66" i="27"/>
  <c r="P66" i="27"/>
  <c r="Q66" i="26"/>
  <c r="P66" i="26"/>
  <c r="C66" i="26"/>
  <c r="I66" i="26"/>
  <c r="H66" i="26"/>
  <c r="L66" i="24"/>
  <c r="P66" i="24"/>
  <c r="D66" i="24"/>
  <c r="K66" i="24"/>
  <c r="I66" i="23"/>
  <c r="N66" i="23"/>
  <c r="E66" i="23"/>
  <c r="M66" i="22"/>
  <c r="S66" i="22"/>
  <c r="K66" i="22"/>
  <c r="T66" i="22"/>
  <c r="M66" i="21"/>
  <c r="K66" i="21"/>
  <c r="D66" i="21"/>
  <c r="R66" i="21"/>
  <c r="N64" i="1"/>
  <c r="M64" i="1"/>
  <c r="M65" i="1" s="1"/>
  <c r="T64" i="1"/>
  <c r="L64" i="1"/>
  <c r="J64" i="1"/>
  <c r="K64" i="1"/>
  <c r="O64" i="1"/>
  <c r="O65" i="1" s="1"/>
  <c r="C64" i="1"/>
  <c r="C65" i="1" s="1"/>
  <c r="I64" i="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E66" i="27" l="1"/>
  <c r="D66" i="26"/>
  <c r="H66" i="22"/>
  <c r="I66" i="22"/>
  <c r="C66" i="21"/>
  <c r="G66" i="30"/>
  <c r="I65" i="1"/>
  <c r="J65" i="1"/>
  <c r="H65" i="1"/>
  <c r="G65" i="1"/>
  <c r="E65" i="1"/>
  <c r="D65" i="1"/>
  <c r="B65" i="1"/>
  <c r="D66" i="22"/>
  <c r="D66" i="23"/>
  <c r="D66" i="29"/>
  <c r="O66" i="24"/>
  <c r="O65" i="24"/>
  <c r="O66" i="30"/>
  <c r="O65" i="30"/>
  <c r="O66" i="29"/>
  <c r="O65" i="29"/>
  <c r="O66" i="27"/>
  <c r="O65" i="27"/>
  <c r="O66" i="26"/>
  <c r="O65" i="26"/>
  <c r="O66" i="21"/>
  <c r="O66" i="23"/>
  <c r="O65" i="23"/>
  <c r="O66" i="28"/>
  <c r="O65" i="28"/>
  <c r="M66" i="24"/>
  <c r="M66" i="28"/>
  <c r="M66" i="30"/>
  <c r="M65" i="30"/>
  <c r="M66" i="27"/>
  <c r="M65" i="27"/>
  <c r="M66" i="23"/>
  <c r="M65" i="23"/>
  <c r="J66" i="29"/>
  <c r="J65" i="29"/>
  <c r="J66" i="22"/>
  <c r="J65" i="22"/>
  <c r="J66" i="26"/>
  <c r="J66" i="21"/>
  <c r="J65" i="21"/>
  <c r="I66" i="21"/>
  <c r="I65" i="21"/>
  <c r="I66" i="24"/>
  <c r="H66" i="21"/>
  <c r="H66" i="27"/>
  <c r="H65" i="27"/>
  <c r="H66" i="28"/>
  <c r="H65" i="28"/>
  <c r="H66" i="29"/>
  <c r="H65" i="29"/>
  <c r="H66" i="24"/>
  <c r="H65" i="24"/>
  <c r="G66" i="24"/>
  <c r="G65" i="24"/>
  <c r="G66" i="22"/>
  <c r="G65" i="22"/>
  <c r="G66" i="28"/>
  <c r="G65" i="28"/>
  <c r="G66" i="23"/>
  <c r="G65" i="23"/>
  <c r="G66" i="26"/>
  <c r="G65" i="26"/>
  <c r="G66" i="29"/>
  <c r="G65" i="29"/>
  <c r="G66" i="21"/>
  <c r="G65" i="21"/>
  <c r="G66" i="27"/>
  <c r="G65" i="27"/>
  <c r="F66" i="23"/>
  <c r="F65" i="23"/>
  <c r="F66" i="27"/>
  <c r="F65" i="27"/>
  <c r="F66" i="22"/>
  <c r="F65" i="22"/>
  <c r="F66" i="29"/>
  <c r="F65" i="29"/>
  <c r="F66" i="30"/>
  <c r="F65" i="30"/>
  <c r="F66" i="24"/>
  <c r="F65" i="24"/>
  <c r="F66" i="21"/>
  <c r="F65" i="21"/>
  <c r="F66" i="28"/>
  <c r="F65" i="28"/>
  <c r="E66" i="24"/>
  <c r="E65" i="24"/>
  <c r="E66" i="29"/>
  <c r="E65" i="29"/>
  <c r="E66" i="26"/>
  <c r="E65" i="26"/>
  <c r="E66" i="28"/>
  <c r="E65" i="28"/>
  <c r="E66" i="21"/>
  <c r="E65" i="21"/>
  <c r="C66" i="24"/>
  <c r="C65" i="24"/>
  <c r="C66" i="28"/>
  <c r="C65" i="28"/>
  <c r="B66" i="27"/>
  <c r="B65" i="27"/>
  <c r="B66" i="22"/>
  <c r="B65" i="22"/>
  <c r="B66" i="21"/>
  <c r="B65" i="21"/>
  <c r="B66" i="26"/>
  <c r="B65" i="26"/>
  <c r="B66" i="28"/>
  <c r="B65" i="28"/>
  <c r="B66" i="29"/>
  <c r="B65" i="29"/>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<sst xmlns="http://schemas.openxmlformats.org/spreadsheetml/2006/main" count="2193" uniqueCount="181">
  <si>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</si>
  <si>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</si>
  <si>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</si>
  <si>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</si>
  <si>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</si>
  <si>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</si>
  <si>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</si>
  <si>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</si>
  <si>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</si>
  <si>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</si>
  <si>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</si>
  <si>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</si>
  <si>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</si>
  <si>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</si>
  <si>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</si>
  <si>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</si>
  <si>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</si>
  <si>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</si>
  <si>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</si>
  <si>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</si>
  <si>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</si>
  <si>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</si>
  <si>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</si>
  <si>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</si>
  <si>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</si>
  <si>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</si>
  <si>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</si>
  <si>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</si>
  <si>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</si>
  <si>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</si>
  <si>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</si>
  <si>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</si>
  <si>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</si>
  <si>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</si>
  <si>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</si>
  <si>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</si>
  <si>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</si>
  <si>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</si>
  <si>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</si>
  <si>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</si>
  <si>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</si>
  <si>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</si>
  <si>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</si>
  <si>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</si>
  <si>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</si>
  <si>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</si>
  <si>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</si>
  <si>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</si>
  <si>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</si>
  <si>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</si>
  <si>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</si>
  <si>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</si>
  <si>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</si>
  <si>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</si>
  <si>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</si>
  <si>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</si>
  <si>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</si>
  <si>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</si>
  <si>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</si>
  <si>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</si>
  <si>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</si>
  <si>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</si>
  <si>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</si>
  <si>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</si>
  <si>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</si>
  <si>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</si>
  <si>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</si>
  <si>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</si>
  <si>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</si>
  <si>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</si>
  <si>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</si>
  <si>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</si>
  <si>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</si>
  <si>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</si>
  <si>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</si>
  <si>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</si>
  <si>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</si>
  <si>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</si>
  <si>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</si>
  <si>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</si>
  <si>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</si>
  <si>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</si>
  <si>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</si>
  <si>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</si>
  <si>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</si>
  <si>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</si>
  <si>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</si>
  <si>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</si>
  <si>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</si>
  <si>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</si>
  <si>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</si>
  <si>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</si>
  <si>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</si>
  <si>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</si>
  <si>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</si>
  <si>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</si>
  <si>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</si>
  <si>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</si>
  <si>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</si>
  <si>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</si>
  <si>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</si>
  <si>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</si>
  <si>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</si>
  <si>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</si>
  <si>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</si>
  <si>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</si>
  <si>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</si>
  <si>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</si>
  <si>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</si>
  <si>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</si>
  <si>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</si>
  <si>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</si>
  <si>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</si>
  <si>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</si>
  <si>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</si>
  <si>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</si>
  <si>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</si>
  <si>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</si>
  <si>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</si>
  <si>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</si>
  <si>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</si>
  <si>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</si>
  <si>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</si>
  <si>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</si>
  <si>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</si>
  <si>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</si>
  <si>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</si>
  <si>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</si>
  <si>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</si>
  <si>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</si>
  <si>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</si>
  <si>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</si>
  <si>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</si>
  <si>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</si>
  <si>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</si>
  <si>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</si>
  <si>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</si>
  <si>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</si>
  <si>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</si>
  <si>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</si>
  <si>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</si>
  <si>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</si>
  <si>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</si>
  <si>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</si>
  <si>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</si>
  <si>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</si>
  <si>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</si>
  <si>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</si>
  <si>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</si>
  <si>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</si>
  <si>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</si>
  <si>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</si>
  <si>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</si>
  <si>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</si>
  <si>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</si>
  <si>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</si>
  <si>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</si>
  <si>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</si>
  <si>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</si>
  <si>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</si>
  <si>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PAN-030123</t>
  </si>
  <si>
    <t>EPR/AB3891CX</t>
  </si>
  <si>
    <t>Mr Daniel James and Mrs Carys James</t>
  </si>
  <si>
    <t>Homelands Farm, Portfield Gate, Haverfordwest, Pembrokeshire. SA62 3LG</t>
  </si>
  <si>
    <t>Bryan Burn</t>
  </si>
  <si>
    <t>Bolton</t>
  </si>
  <si>
    <t>Robeston West 1</t>
  </si>
  <si>
    <t>Robeston West 2</t>
  </si>
  <si>
    <t>Robeston West 3</t>
  </si>
  <si>
    <t>Homelands 1</t>
  </si>
  <si>
    <t>Homelands 2</t>
  </si>
  <si>
    <t>Homelands 3</t>
  </si>
  <si>
    <t>Homelands 4</t>
  </si>
  <si>
    <t>Homelands 5</t>
  </si>
  <si>
    <t>Summerhill 1</t>
  </si>
  <si>
    <t>mod</t>
  </si>
  <si>
    <t>Preseli</t>
  </si>
  <si>
    <t>Bolton liquid</t>
  </si>
  <si>
    <t>Bryngwyn</t>
  </si>
  <si>
    <t>Capel</t>
  </si>
  <si>
    <t>Canaston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</si>
</sst>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M12" sqref="M1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44</v>
      </c>
      <c r="G1" s="162" t="s">
        <v>43</v>
      </c>
      <c r="H1" s="163"/>
      <c r="I1" s="109">
        <v>6.7</v>
      </c>
      <c r="J1" s="130" t="s">
        <v>153</v>
      </c>
      <c r="K1" s="131"/>
      <c r="L1" s="109">
        <v>82.6</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190902</v>
      </c>
      <c r="G2" s="164" t="s">
        <v>110</v>
      </c>
      <c r="H2" s="165"/>
      <c r="I2" s="110"/>
      <c r="J2" s="132" t="s">
        <v>158</v>
      </c>
      <c r="K2" s="133"/>
      <c r="L2" s="110">
        <v>1.27</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104</v>
      </c>
      <c r="G3" s="132" t="s">
        <v>159</v>
      </c>
      <c r="H3" s="133"/>
      <c r="I3" s="110"/>
      <c r="J3" s="134" t="s">
        <v>154</v>
      </c>
      <c r="K3" s="135"/>
      <c r="L3" s="110">
        <f>(L1/(L2*10000))*100</f>
        <v>0.65039370078740155</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166</v>
      </c>
      <c r="D8" s="11" t="s">
        <v>167</v>
      </c>
      <c r="E8" s="11" t="s">
        <v>168</v>
      </c>
      <c r="F8" s="11" t="s">
        <v>169</v>
      </c>
      <c r="G8" s="11" t="s">
        <v>170</v>
      </c>
      <c r="H8" s="11" t="s">
        <v>171</v>
      </c>
      <c r="I8" s="11" t="s">
        <v>172</v>
      </c>
      <c r="J8" s="11" t="s">
        <v>173</v>
      </c>
      <c r="K8" s="11" t="s">
        <v>174</v>
      </c>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175</v>
      </c>
      <c r="D9" s="11" t="s">
        <v>175</v>
      </c>
      <c r="E9" s="11" t="s">
        <v>175</v>
      </c>
      <c r="F9" s="11" t="s">
        <v>175</v>
      </c>
      <c r="G9" s="11" t="s">
        <v>175</v>
      </c>
      <c r="H9" s="11" t="s">
        <v>175</v>
      </c>
      <c r="I9" s="11" t="s">
        <v>175</v>
      </c>
      <c r="J9" s="11" t="s">
        <v>175</v>
      </c>
      <c r="K9" s="11" t="s">
        <v>175</v>
      </c>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7</v>
      </c>
      <c r="D10" s="11">
        <v>6.3</v>
      </c>
      <c r="E10" s="11">
        <v>6.1</v>
      </c>
      <c r="F10" s="11">
        <v>5.7</v>
      </c>
      <c r="G10" s="11">
        <v>6.5</v>
      </c>
      <c r="H10" s="11">
        <v>6.5</v>
      </c>
      <c r="I10" s="11">
        <v>6.3</v>
      </c>
      <c r="J10" s="11">
        <v>6.6</v>
      </c>
      <c r="K10" s="11">
        <v>6.5</v>
      </c>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2</v>
      </c>
      <c r="E11" s="11">
        <v>3</v>
      </c>
      <c r="F11" s="11">
        <v>3</v>
      </c>
      <c r="G11" s="11">
        <v>3</v>
      </c>
      <c r="H11" s="11">
        <v>3</v>
      </c>
      <c r="I11" s="11">
        <v>3</v>
      </c>
      <c r="J11" s="11">
        <v>2</v>
      </c>
      <c r="K11" s="11">
        <v>2</v>
      </c>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2</v>
      </c>
      <c r="E12" s="11">
        <v>1</v>
      </c>
      <c r="F12" s="11">
        <v>2</v>
      </c>
      <c r="G12" s="11">
        <v>2</v>
      </c>
      <c r="H12" s="11">
        <v>2</v>
      </c>
      <c r="I12" s="11">
        <v>1</v>
      </c>
      <c r="J12" s="11">
        <v>1</v>
      </c>
      <c r="K12" s="11">
        <v>2</v>
      </c>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2</v>
      </c>
      <c r="H13" s="11">
        <v>3</v>
      </c>
      <c r="I13" s="11">
        <v>2</v>
      </c>
      <c r="J13" s="11">
        <v>3</v>
      </c>
      <c r="K13" s="11">
        <v>2</v>
      </c>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47</v>
      </c>
      <c r="D15" s="11">
        <v>47</v>
      </c>
      <c r="E15" s="11">
        <v>47</v>
      </c>
      <c r="F15" s="11">
        <v>47</v>
      </c>
      <c r="G15" s="11">
        <v>47</v>
      </c>
      <c r="H15" s="11">
        <v>47</v>
      </c>
      <c r="I15" s="11">
        <v>47</v>
      </c>
      <c r="J15" s="11">
        <v>47</v>
      </c>
      <c r="K15" s="11">
        <v>23</v>
      </c>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64.971018839999999</v>
      </c>
      <c r="D18" s="12">
        <f>$D32</f>
        <v>64.971018839999999</v>
      </c>
      <c r="E18" s="12">
        <f>$D33</f>
        <v>64.971018839999999</v>
      </c>
      <c r="F18" s="12">
        <f>$D34</f>
        <v>0</v>
      </c>
      <c r="G18" s="12">
        <f>$D35</f>
        <v>29.420838719999999</v>
      </c>
      <c r="H18" s="12">
        <f>$D36</f>
        <v>64.971018839999999</v>
      </c>
      <c r="I18" s="12">
        <f>$D37</f>
        <v>29.420838719999999</v>
      </c>
      <c r="J18" s="12">
        <f>$D38</f>
        <v>29.420838719999999</v>
      </c>
      <c r="K18" s="12">
        <f>$D39</f>
        <v>39.227784960000001</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-14.928981159999992</v>
      </c>
      <c r="D19" s="12">
        <f t="shared" ref="D19:V19" si="1">D18-D17</f>
        <v>-14.928981159999992</v>
      </c>
      <c r="E19" s="12">
        <f t="shared" si="1"/>
        <v>-14.928981159999992</v>
      </c>
      <c r="F19" s="12">
        <f t="shared" si="1"/>
        <v>-79.899999999999991</v>
      </c>
      <c r="G19" s="12">
        <f t="shared" si="1"/>
        <v>-50.479161279999992</v>
      </c>
      <c r="H19" s="12">
        <f t="shared" si="1"/>
        <v>-14.928981159999992</v>
      </c>
      <c r="I19" s="12">
        <f t="shared" si="1"/>
        <v>-50.479161279999992</v>
      </c>
      <c r="J19" s="12">
        <f t="shared" si="1"/>
        <v>-50.479161279999992</v>
      </c>
      <c r="K19" s="12">
        <f t="shared" si="1"/>
        <v>0.12778495999999961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4.8021370799999996</v>
      </c>
      <c r="D22" s="12">
        <f>$E32</f>
        <v>4.8021370799999996</v>
      </c>
      <c r="E22" s="12">
        <f>$E33</f>
        <v>4.8021370799999996</v>
      </c>
      <c r="F22" s="12">
        <f>$E34</f>
        <v>0</v>
      </c>
      <c r="G22" s="12">
        <f>$E35</f>
        <v>2.1745526399999999</v>
      </c>
      <c r="H22" s="12">
        <f>$E36</f>
        <v>4.8021370799999996</v>
      </c>
      <c r="I22" s="12">
        <f>$E37</f>
        <v>2.1745526399999999</v>
      </c>
      <c r="J22" s="12">
        <f>$E38</f>
        <v>2.1745526399999999</v>
      </c>
      <c r="K22" s="12">
        <f>$E39</f>
        <v>2.8994035199999999</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-277.19786291999998</v>
      </c>
      <c r="D23" s="12">
        <f t="shared" ref="D23:V23" si="3">D22-D21</f>
        <v>-277.19786291999998</v>
      </c>
      <c r="E23" s="12">
        <f t="shared" si="3"/>
        <v>-277.19786291999998</v>
      </c>
      <c r="F23" s="12">
        <f t="shared" si="3"/>
        <v>-282</v>
      </c>
      <c r="G23" s="12">
        <f t="shared" si="3"/>
        <v>-279.82544736</v>
      </c>
      <c r="H23" s="12">
        <f t="shared" si="3"/>
        <v>-277.19786291999998</v>
      </c>
      <c r="I23" s="12">
        <f t="shared" si="3"/>
        <v>-279.82544736</v>
      </c>
      <c r="J23" s="12">
        <f t="shared" si="3"/>
        <v>-279.82544736</v>
      </c>
      <c r="K23" s="12">
        <f t="shared" si="3"/>
        <v>-135.10059648000001</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15.6</v>
      </c>
      <c r="C28" s="11">
        <v>1.27</v>
      </c>
      <c r="D28" s="11">
        <v>0.34300000000000003</v>
      </c>
      <c r="E28" s="11">
        <v>4.82E-2</v>
      </c>
      <c r="F28" s="11">
        <v>717</v>
      </c>
      <c r="G28" s="11">
        <v>47.5</v>
      </c>
      <c r="H28" s="11">
        <v>83</v>
      </c>
      <c r="I28" s="11">
        <v>20.399999999999999</v>
      </c>
      <c r="J28" s="11">
        <v>0.36</v>
      </c>
      <c r="K28" s="15">
        <v>0.66</v>
      </c>
      <c r="L28" s="11">
        <v>23.2</v>
      </c>
      <c r="M28" s="11">
        <v>14.1</v>
      </c>
      <c r="N28" s="11">
        <v>168000</v>
      </c>
      <c r="O28" s="11">
        <v>17700</v>
      </c>
      <c r="P28" s="11"/>
      <c r="Q28" s="11">
        <v>5120</v>
      </c>
      <c r="R28" s="11"/>
      <c r="S28" s="11">
        <v>20.6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v>53</v>
      </c>
      <c r="C31" s="65">
        <f>IF(C$27="%w/w SAR",((C$28*10)*$B31),IF(C$27="%w/w DM",(((C$28*10)*($B$28/100))*$B31),IF(C$27="kg/t SAR",(C$28*$B31),IF(C$27="kg/t DM",((C$28*($B$28/100))*$B31),IF(C$27="mg/kg SAR",((C$28*0.001)*$B31),IF(C$27="mg/kg DM",(((C$28*0.001)*($B$28/100))*$B31),0))))))</f>
        <v>105.00359999999999</v>
      </c>
      <c r="D31" s="65">
        <f>(IF(D$27="%w/w SAR",((D$28*10)*$B31),IF(D$27="%w/w DM",(((D$28*10)*($B$28/100))*$B31),IF(D$27="kg/t SAR",(D$28*$B31),IF(D$27="kg/t DM",((D$28*($B$28/100))*$B31),IF(D$27="mg/kg SAR",((D$28*0.001)*$B31),IF(D$27="mg/kg DM",(((D$28*0.001)*($B$28/100))*$B31),"0")))))))*2.291</f>
        <v>64.971018839999999</v>
      </c>
      <c r="E31" s="65">
        <f>(IF(E$27="%w/w SAR",((E$28*10)*$B31),IF(E$27="%w/w DM",(((E$28*10)*($B$28/100))*$B31),IF(E$27="kg/t SAR",(E$28*$B31),IF(E$27="kg/t DM",((E$28*($B$28/100))*$B31),IF(E$27="mg/kg SAR",((E$28*0.001)*$B31),IF(E$27="mg/kg DM",(((E$28*0.001)*($B$28/100))*$B31),"0")))))))*1.205</f>
        <v>4.8021370799999996</v>
      </c>
      <c r="F31" s="65">
        <f>(IF(F$27="%w/w SAR",((F$28*10)*$B31),IF(F$27="%w/w DM",(((F$28*10)*($B$28/100))*$B31),IF(F$27="kg/t SAR",(F$28*$B31),IF(F$27="kg/t DM",((F$28*($B$28/100))*$B31),IF(F$27="mg/kg SAR",((F$28*0.001)*$B31),IF(F$27="mg/kg DM",(((F$28*0.001)*($B$28/100))*$B31),"0")))))))*1.658</f>
        <v>9.8288826479999987</v>
      </c>
      <c r="G31" s="65">
        <f t="shared" ref="G31:P31" si="5">IF(G$27="%w/w SAR",((G$28*10)*$B31),IF(G$27="%w/w DM",(((G$28*10)*($B$28/100))*$B31),IF(G$27="kg/t SAR",(G$28*$B31),IF(G$27="kg/t DM",((G$28*($B$28/100))*$B31),IF(G$27="mg/kg SAR",((G$28*0.001)*$B31),IF(G$27="mg/kg DM",(((G$28*0.001)*($B$28/100))*$B31),0))))))</f>
        <v>0.39273000000000002</v>
      </c>
      <c r="H31" s="65">
        <f t="shared" si="5"/>
        <v>0.68624400000000008</v>
      </c>
      <c r="I31" s="65">
        <f t="shared" si="5"/>
        <v>0.16866719999999999</v>
      </c>
      <c r="J31" s="65">
        <f t="shared" si="5"/>
        <v>2.9764799999999997E-3</v>
      </c>
      <c r="K31" s="65">
        <f t="shared" si="5"/>
        <v>5.4568799999999999E-3</v>
      </c>
      <c r="L31" s="65">
        <f t="shared" si="5"/>
        <v>0.1918176</v>
      </c>
      <c r="M31" s="65">
        <f t="shared" si="5"/>
        <v>0.1165788</v>
      </c>
      <c r="N31" s="65">
        <f t="shared" si="5"/>
        <v>1389.0239999999999</v>
      </c>
      <c r="O31" s="65">
        <f t="shared" si="5"/>
        <v>146.34360000000001</v>
      </c>
      <c r="P31" s="65">
        <f t="shared" si="5"/>
        <v>0</v>
      </c>
      <c r="Q31" s="65">
        <f>(IF(Q$27="%w/w SAR",((Q$28*10)*$B31),IF(Q$27="%w/w DM",(((Q$28*10)*($B$28/100))*$B31),IF(Q$27="kg/t SAR",(Q$28*$B31),IF(Q$27="kg/t DM",((Q$28*($B$28/100))*$B31),IF(Q$27="mg/kg SAR",((Q$28*0.001)*$B31),IF(Q$27="mg/kg DM",(((Q$28*0.001)*($B$28/100))*$B31),0)))))))*2.5</f>
        <v>105.8304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0.17032079999999999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v>53</v>
      </c>
      <c r="C32" s="65">
        <f t="shared" ref="C32:C50" si="6">IF(C$27="%w/w SAR",((C$28*10)*$B32),IF(C$27="%w/w DM",(((C$28*10)*($B$28/100))*$B32),IF(C$27="kg/t SAR",(C$28*$B32),IF(C$27="kg/t DM",((C$28*($B$28/100))*$B32),IF(C$27="mg/kg SAR",((C$28*0.001)*$B32),IF(C$27="mg/kg DM",(((C$28*0.001)*($B$28/100))*$B32),0))))))</f>
        <v>105.00359999999999</v>
      </c>
      <c r="D32" s="65">
        <f t="shared" ref="D32:D50" si="7">(IF(D$27="%w/w SAR",((D$28*10)*$B32),IF(D$27="%w/w DM",(((D$28*10)*($B$28/100))*$B32),IF(D$27="kg/t SAR",(D$28*$B32),IF(D$27="kg/t DM",((D$28*($B$28/100))*$B32),IF(D$27="mg/kg SAR",((D$28*0.001)*$B32),IF(D$27="mg/kg DM",(((D$28*0.001)*($B$28/100))*$B32),"0")))))))*2.291</f>
        <v>64.971018839999999</v>
      </c>
      <c r="E32" s="65">
        <f t="shared" ref="E32:E50" si="8">(IF(E$27="%w/w SAR",((E$28*10)*$B32),IF(E$27="%w/w DM",(((E$28*10)*($B$28/100))*$B32),IF(E$27="kg/t SAR",(E$28*$B32),IF(E$27="kg/t DM",((E$28*($B$28/100))*$B32),IF(E$27="mg/kg SAR",((E$28*0.001)*$B32),IF(E$27="mg/kg DM",(((E$28*0.001)*($B$28/100))*$B32),"0")))))))*1.205</f>
        <v>4.8021370799999996</v>
      </c>
      <c r="F32" s="65">
        <f t="shared" ref="F32:F50" si="9">(IF(F$27="%w/w SAR",((F$28*10)*$B32),IF(F$27="%w/w DM",(((F$28*10)*($B$28/100))*$B32),IF(F$27="kg/t SAR",(F$28*$B32),IF(F$27="kg/t DM",((F$28*($B$28/100))*$B32),IF(F$27="mg/kg SAR",((F$28*0.001)*$B32),IF(F$27="mg/kg DM",(((F$28*0.001)*($B$28/100))*$B32),"0")))))))*1.658</f>
        <v>9.8288826479999987</v>
      </c>
      <c r="G32" s="65">
        <f t="shared" ref="G32:P50" si="10">IF(G$27="%w/w SAR",((G$28*10)*$B32),IF(G$27="%w/w DM",(((G$28*10)*($B$28/100))*$B32),IF(G$27="kg/t SAR",(G$28*$B32),IF(G$27="kg/t DM",((G$28*($B$28/100))*$B32),IF(G$27="mg/kg SAR",((G$28*0.001)*$B32),IF(G$27="mg/kg DM",(((G$28*0.001)*($B$28/100))*$B32),0))))))</f>
        <v>0.39273000000000002</v>
      </c>
      <c r="H32" s="65">
        <f t="shared" si="10"/>
        <v>0.68624400000000008</v>
      </c>
      <c r="I32" s="65">
        <f t="shared" si="10"/>
        <v>0.16866719999999999</v>
      </c>
      <c r="J32" s="65">
        <f t="shared" si="10"/>
        <v>2.9764799999999997E-3</v>
      </c>
      <c r="K32" s="65">
        <f t="shared" si="10"/>
        <v>5.4568799999999999E-3</v>
      </c>
      <c r="L32" s="65">
        <f t="shared" si="10"/>
        <v>0.1918176</v>
      </c>
      <c r="M32" s="65">
        <f t="shared" si="10"/>
        <v>0.1165788</v>
      </c>
      <c r="N32" s="65">
        <f t="shared" si="10"/>
        <v>1389.0239999999999</v>
      </c>
      <c r="O32" s="65">
        <f t="shared" si="10"/>
        <v>146.34360000000001</v>
      </c>
      <c r="P32" s="65">
        <f t="shared" si="10"/>
        <v>0</v>
      </c>
      <c r="Q32" s="65">
        <f t="shared" ref="Q32:Q50" si="11">(IF(Q$27="%w/w SAR",((Q$28*10)*$B32),IF(Q$27="%w/w DM",(((Q$28*10)*($B$28/100))*$B32),IF(Q$27="kg/t SAR",(Q$28*$B32),IF(Q$27="kg/t DM",((Q$28*($B$28/100))*$B32),IF(Q$27="mg/kg SAR",((Q$28*0.001)*$B32),IF(Q$27="mg/kg DM",(((Q$28*0.001)*($B$28/100))*$B32),0)))))))*2.5</f>
        <v>105.8304</v>
      </c>
      <c r="R32" s="65">
        <f t="shared" ref="R32:U50" si="12">IF(R$27="%w/w SAR",((R$28*10)*$B32),IF(R$27="%w/w DM",(((R$28*10)*($B$28/100))*$B32),IF(R$27="kg/t SAR",(R$28*$B32),IF(R$27="kg/t DM",((R$28*($B$28/100))*$B32),IF(R$27="mg/kg SAR",((R$28*0.001)*$B32),IF(R$27="mg/kg DM",(((R$28*0.001)*($B$28/100))*$B32),0))))))</f>
        <v>0</v>
      </c>
      <c r="S32" s="65">
        <f t="shared" si="12"/>
        <v>0.17032079999999999</v>
      </c>
      <c r="T32" s="65">
        <f t="shared" si="12"/>
        <v>0</v>
      </c>
      <c r="U32" s="126">
        <f t="shared" si="12"/>
        <v>0</v>
      </c>
    </row>
    <row r="33" spans="1:21" s="48" customFormat="1" ht="13" x14ac:dyDescent="0.35">
      <c r="A33" s="125" t="str">
        <f>E8</f>
        <v>Robeston West 3</v>
      </c>
      <c r="B33" s="11">
        <v>53</v>
      </c>
      <c r="C33" s="65">
        <f t="shared" si="6"/>
        <v>105.00359999999999</v>
      </c>
      <c r="D33" s="65">
        <f t="shared" si="7"/>
        <v>64.971018839999999</v>
      </c>
      <c r="E33" s="65">
        <f t="shared" si="8"/>
        <v>4.8021370799999996</v>
      </c>
      <c r="F33" s="65">
        <f t="shared" si="9"/>
        <v>9.8288826479999987</v>
      </c>
      <c r="G33" s="65">
        <f t="shared" si="10"/>
        <v>0.39273000000000002</v>
      </c>
      <c r="H33" s="65">
        <f t="shared" si="10"/>
        <v>0.68624400000000008</v>
      </c>
      <c r="I33" s="65">
        <f t="shared" si="10"/>
        <v>0.16866719999999999</v>
      </c>
      <c r="J33" s="65">
        <f t="shared" si="10"/>
        <v>2.9764799999999997E-3</v>
      </c>
      <c r="K33" s="65">
        <f t="shared" si="10"/>
        <v>5.4568799999999999E-3</v>
      </c>
      <c r="L33" s="65">
        <f t="shared" si="10"/>
        <v>0.1918176</v>
      </c>
      <c r="M33" s="65">
        <f t="shared" si="10"/>
        <v>0.1165788</v>
      </c>
      <c r="N33" s="65">
        <f t="shared" si="10"/>
        <v>1389.0239999999999</v>
      </c>
      <c r="O33" s="65">
        <f t="shared" si="10"/>
        <v>146.34360000000001</v>
      </c>
      <c r="P33" s="65">
        <f t="shared" si="10"/>
        <v>0</v>
      </c>
      <c r="Q33" s="65">
        <f t="shared" si="11"/>
        <v>105.8304</v>
      </c>
      <c r="R33" s="65">
        <f t="shared" si="12"/>
        <v>0</v>
      </c>
      <c r="S33" s="65">
        <f t="shared" si="12"/>
        <v>0.17032079999999999</v>
      </c>
      <c r="T33" s="65">
        <f t="shared" si="12"/>
        <v>0</v>
      </c>
      <c r="U33" s="126">
        <f t="shared" si="12"/>
        <v>0</v>
      </c>
    </row>
    <row r="34" spans="1:21" s="48" customFormat="1" ht="13" x14ac:dyDescent="0.35">
      <c r="A34" s="125" t="str">
        <f>F8</f>
        <v>Homelands 1</v>
      </c>
      <c r="B34" s="11">
        <v>0</v>
      </c>
      <c r="C34" s="65">
        <f t="shared" si="6"/>
        <v>0</v>
      </c>
      <c r="D34" s="65">
        <f t="shared" si="7"/>
        <v>0</v>
      </c>
      <c r="E34" s="65">
        <f t="shared" si="8"/>
        <v>0</v>
      </c>
      <c r="F34" s="65">
        <f t="shared" si="9"/>
        <v>0</v>
      </c>
      <c r="G34" s="65">
        <f t="shared" si="10"/>
        <v>0</v>
      </c>
      <c r="H34" s="65">
        <f t="shared" si="10"/>
        <v>0</v>
      </c>
      <c r="I34" s="65">
        <f t="shared" si="10"/>
        <v>0</v>
      </c>
      <c r="J34" s="65">
        <f t="shared" si="10"/>
        <v>0</v>
      </c>
      <c r="K34" s="65">
        <f t="shared" si="10"/>
        <v>0</v>
      </c>
      <c r="L34" s="65">
        <f t="shared" si="10"/>
        <v>0</v>
      </c>
      <c r="M34" s="65">
        <f t="shared" si="10"/>
        <v>0</v>
      </c>
      <c r="N34" s="65">
        <f t="shared" si="10"/>
        <v>0</v>
      </c>
      <c r="O34" s="65">
        <f t="shared" si="10"/>
        <v>0</v>
      </c>
      <c r="P34" s="65">
        <f t="shared" si="10"/>
        <v>0</v>
      </c>
      <c r="Q34" s="65">
        <f t="shared" si="11"/>
        <v>0</v>
      </c>
      <c r="R34" s="65">
        <f t="shared" si="12"/>
        <v>0</v>
      </c>
      <c r="S34" s="65">
        <f t="shared" si="12"/>
        <v>0</v>
      </c>
      <c r="T34" s="65">
        <f t="shared" si="12"/>
        <v>0</v>
      </c>
      <c r="U34" s="126">
        <f t="shared" si="12"/>
        <v>0</v>
      </c>
    </row>
    <row r="35" spans="1:21" s="48" customFormat="1" ht="13" x14ac:dyDescent="0.35">
      <c r="A35" s="125" t="str">
        <f>G8</f>
        <v>Homelands 2</v>
      </c>
      <c r="B35" s="11">
        <v>24</v>
      </c>
      <c r="C35" s="65">
        <f t="shared" si="6"/>
        <v>47.5488</v>
      </c>
      <c r="D35" s="65">
        <f t="shared" si="7"/>
        <v>29.420838719999999</v>
      </c>
      <c r="E35" s="65">
        <f t="shared" si="8"/>
        <v>2.1745526399999999</v>
      </c>
      <c r="F35" s="65">
        <f t="shared" si="9"/>
        <v>4.4508147839999994</v>
      </c>
      <c r="G35" s="65">
        <f t="shared" si="10"/>
        <v>0.17784</v>
      </c>
      <c r="H35" s="65">
        <f t="shared" si="10"/>
        <v>0.31075200000000003</v>
      </c>
      <c r="I35" s="65">
        <f t="shared" si="10"/>
        <v>7.637759999999999E-2</v>
      </c>
      <c r="J35" s="65">
        <f t="shared" si="10"/>
        <v>1.3478399999999999E-3</v>
      </c>
      <c r="K35" s="65">
        <f t="shared" si="10"/>
        <v>2.4710399999999999E-3</v>
      </c>
      <c r="L35" s="65">
        <f t="shared" si="10"/>
        <v>8.6860800000000002E-2</v>
      </c>
      <c r="M35" s="65">
        <f t="shared" si="10"/>
        <v>5.2790400000000001E-2</v>
      </c>
      <c r="N35" s="65">
        <f t="shared" si="10"/>
        <v>628.99199999999996</v>
      </c>
      <c r="O35" s="65">
        <f t="shared" si="10"/>
        <v>66.268799999999999</v>
      </c>
      <c r="P35" s="65">
        <f t="shared" si="10"/>
        <v>0</v>
      </c>
      <c r="Q35" s="65">
        <f t="shared" si="11"/>
        <v>47.923200000000001</v>
      </c>
      <c r="R35" s="65">
        <f t="shared" si="12"/>
        <v>0</v>
      </c>
      <c r="S35" s="65">
        <f t="shared" si="12"/>
        <v>7.7126399999999998E-2</v>
      </c>
      <c r="T35" s="65">
        <f t="shared" si="12"/>
        <v>0</v>
      </c>
      <c r="U35" s="126">
        <f t="shared" si="12"/>
        <v>0</v>
      </c>
    </row>
    <row r="36" spans="1:21" s="48" customFormat="1" ht="13" x14ac:dyDescent="0.35">
      <c r="A36" s="125" t="str">
        <f>H8</f>
        <v>Homelands 3</v>
      </c>
      <c r="B36" s="11">
        <v>53</v>
      </c>
      <c r="C36" s="65">
        <f t="shared" si="6"/>
        <v>105.00359999999999</v>
      </c>
      <c r="D36" s="65">
        <f t="shared" si="7"/>
        <v>64.971018839999999</v>
      </c>
      <c r="E36" s="65">
        <f t="shared" si="8"/>
        <v>4.8021370799999996</v>
      </c>
      <c r="F36" s="65">
        <f t="shared" si="9"/>
        <v>9.8288826479999987</v>
      </c>
      <c r="G36" s="65">
        <f t="shared" si="10"/>
        <v>0.39273000000000002</v>
      </c>
      <c r="H36" s="65">
        <f t="shared" si="10"/>
        <v>0.68624400000000008</v>
      </c>
      <c r="I36" s="65">
        <f t="shared" si="10"/>
        <v>0.16866719999999999</v>
      </c>
      <c r="J36" s="65">
        <f t="shared" si="10"/>
        <v>2.9764799999999997E-3</v>
      </c>
      <c r="K36" s="65">
        <f t="shared" si="10"/>
        <v>5.4568799999999999E-3</v>
      </c>
      <c r="L36" s="65">
        <f t="shared" si="10"/>
        <v>0.1918176</v>
      </c>
      <c r="M36" s="65">
        <f t="shared" si="10"/>
        <v>0.1165788</v>
      </c>
      <c r="N36" s="65">
        <f t="shared" si="10"/>
        <v>1389.0239999999999</v>
      </c>
      <c r="O36" s="65">
        <f t="shared" si="10"/>
        <v>146.34360000000001</v>
      </c>
      <c r="P36" s="65">
        <f t="shared" si="10"/>
        <v>0</v>
      </c>
      <c r="Q36" s="65">
        <f t="shared" si="11"/>
        <v>105.8304</v>
      </c>
      <c r="R36" s="65">
        <f t="shared" si="12"/>
        <v>0</v>
      </c>
      <c r="S36" s="65">
        <f t="shared" si="12"/>
        <v>0.17032079999999999</v>
      </c>
      <c r="T36" s="65">
        <f t="shared" si="12"/>
        <v>0</v>
      </c>
      <c r="U36" s="126">
        <f t="shared" si="12"/>
        <v>0</v>
      </c>
    </row>
    <row r="37" spans="1:21" s="48" customFormat="1" ht="13" x14ac:dyDescent="0.35">
      <c r="A37" s="125" t="str">
        <f>I8</f>
        <v>Homelands 4</v>
      </c>
      <c r="B37" s="11">
        <v>24</v>
      </c>
      <c r="C37" s="65">
        <f t="shared" si="6"/>
        <v>47.5488</v>
      </c>
      <c r="D37" s="65">
        <f t="shared" si="7"/>
        <v>29.420838719999999</v>
      </c>
      <c r="E37" s="65">
        <f t="shared" si="8"/>
        <v>2.1745526399999999</v>
      </c>
      <c r="F37" s="65">
        <f t="shared" si="9"/>
        <v>4.4508147839999994</v>
      </c>
      <c r="G37" s="65">
        <f t="shared" si="10"/>
        <v>0.17784</v>
      </c>
      <c r="H37" s="65">
        <f t="shared" si="10"/>
        <v>0.31075200000000003</v>
      </c>
      <c r="I37" s="65">
        <f t="shared" si="10"/>
        <v>7.637759999999999E-2</v>
      </c>
      <c r="J37" s="65">
        <f t="shared" si="10"/>
        <v>1.3478399999999999E-3</v>
      </c>
      <c r="K37" s="65">
        <f t="shared" si="10"/>
        <v>2.4710399999999999E-3</v>
      </c>
      <c r="L37" s="65">
        <f t="shared" si="10"/>
        <v>8.6860800000000002E-2</v>
      </c>
      <c r="M37" s="65">
        <f t="shared" si="10"/>
        <v>5.2790400000000001E-2</v>
      </c>
      <c r="N37" s="65">
        <f t="shared" si="10"/>
        <v>628.99199999999996</v>
      </c>
      <c r="O37" s="65">
        <f t="shared" si="10"/>
        <v>66.268799999999999</v>
      </c>
      <c r="P37" s="65">
        <f t="shared" si="10"/>
        <v>0</v>
      </c>
      <c r="Q37" s="65">
        <f t="shared" si="11"/>
        <v>47.923200000000001</v>
      </c>
      <c r="R37" s="65">
        <f t="shared" si="12"/>
        <v>0</v>
      </c>
      <c r="S37" s="65">
        <f t="shared" si="12"/>
        <v>7.7126399999999998E-2</v>
      </c>
      <c r="T37" s="65">
        <f t="shared" si="12"/>
        <v>0</v>
      </c>
      <c r="U37" s="126">
        <f t="shared" si="12"/>
        <v>0</v>
      </c>
    </row>
    <row r="38" spans="1:21" s="48" customFormat="1" ht="13" x14ac:dyDescent="0.35">
      <c r="A38" s="125" t="str">
        <f>J8</f>
        <v>Homelands 5</v>
      </c>
      <c r="B38" s="11">
        <v>24</v>
      </c>
      <c r="C38" s="65">
        <f t="shared" si="6"/>
        <v>47.5488</v>
      </c>
      <c r="D38" s="65">
        <f t="shared" si="7"/>
        <v>29.420838719999999</v>
      </c>
      <c r="E38" s="65">
        <f t="shared" si="8"/>
        <v>2.1745526399999999</v>
      </c>
      <c r="F38" s="65">
        <f t="shared" si="9"/>
        <v>4.4508147839999994</v>
      </c>
      <c r="G38" s="65">
        <f t="shared" si="10"/>
        <v>0.17784</v>
      </c>
      <c r="H38" s="65">
        <f t="shared" si="10"/>
        <v>0.31075200000000003</v>
      </c>
      <c r="I38" s="65">
        <f t="shared" si="10"/>
        <v>7.637759999999999E-2</v>
      </c>
      <c r="J38" s="65">
        <f t="shared" si="10"/>
        <v>1.3478399999999999E-3</v>
      </c>
      <c r="K38" s="65">
        <f t="shared" si="10"/>
        <v>2.4710399999999999E-3</v>
      </c>
      <c r="L38" s="65">
        <f t="shared" si="10"/>
        <v>8.6860800000000002E-2</v>
      </c>
      <c r="M38" s="65">
        <f t="shared" si="10"/>
        <v>5.2790400000000001E-2</v>
      </c>
      <c r="N38" s="65">
        <f t="shared" si="10"/>
        <v>628.99199999999996</v>
      </c>
      <c r="O38" s="65">
        <f t="shared" si="10"/>
        <v>66.268799999999999</v>
      </c>
      <c r="P38" s="65">
        <f t="shared" si="10"/>
        <v>0</v>
      </c>
      <c r="Q38" s="65">
        <f t="shared" si="11"/>
        <v>47.923200000000001</v>
      </c>
      <c r="R38" s="65">
        <f t="shared" si="12"/>
        <v>0</v>
      </c>
      <c r="S38" s="65">
        <f t="shared" si="12"/>
        <v>7.7126399999999998E-2</v>
      </c>
      <c r="T38" s="65">
        <f t="shared" si="12"/>
        <v>0</v>
      </c>
      <c r="U38" s="126">
        <f t="shared" si="12"/>
        <v>0</v>
      </c>
    </row>
    <row r="39" spans="1:21" s="48" customFormat="1" ht="13" x14ac:dyDescent="0.35">
      <c r="A39" s="125" t="str">
        <f>K8</f>
        <v>Summerhill 1</v>
      </c>
      <c r="B39" s="11">
        <v>32</v>
      </c>
      <c r="C39" s="65">
        <f t="shared" si="6"/>
        <v>63.398399999999995</v>
      </c>
      <c r="D39" s="65">
        <f t="shared" si="7"/>
        <v>39.227784960000001</v>
      </c>
      <c r="E39" s="65">
        <f t="shared" si="8"/>
        <v>2.8994035199999999</v>
      </c>
      <c r="F39" s="65">
        <f t="shared" si="9"/>
        <v>5.9344197119999995</v>
      </c>
      <c r="G39" s="65">
        <f t="shared" si="10"/>
        <v>0.23712</v>
      </c>
      <c r="H39" s="65">
        <f t="shared" si="10"/>
        <v>0.41433600000000004</v>
      </c>
      <c r="I39" s="65">
        <f t="shared" si="10"/>
        <v>0.10183679999999999</v>
      </c>
      <c r="J39" s="65">
        <f t="shared" si="10"/>
        <v>1.7971199999999999E-3</v>
      </c>
      <c r="K39" s="65">
        <f t="shared" si="10"/>
        <v>3.2947200000000001E-3</v>
      </c>
      <c r="L39" s="65">
        <f t="shared" si="10"/>
        <v>0.1158144</v>
      </c>
      <c r="M39" s="65">
        <f t="shared" si="10"/>
        <v>7.0387199999999997E-2</v>
      </c>
      <c r="N39" s="65">
        <f t="shared" si="10"/>
        <v>838.65599999999995</v>
      </c>
      <c r="O39" s="65">
        <f t="shared" si="10"/>
        <v>88.358400000000003</v>
      </c>
      <c r="P39" s="65">
        <f t="shared" si="10"/>
        <v>0</v>
      </c>
      <c r="Q39" s="65">
        <f t="shared" si="11"/>
        <v>63.897599999999997</v>
      </c>
      <c r="R39" s="65">
        <f t="shared" si="12"/>
        <v>0</v>
      </c>
      <c r="S39" s="65">
        <f t="shared" si="12"/>
        <v>0.1028352</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53</v>
      </c>
      <c r="C62" s="65">
        <f>B32</f>
        <v>53</v>
      </c>
      <c r="D62" s="65">
        <f>B33</f>
        <v>53</v>
      </c>
      <c r="E62" s="65">
        <f>B34</f>
        <v>0</v>
      </c>
      <c r="F62" s="65">
        <f>B35</f>
        <v>24</v>
      </c>
      <c r="G62" s="65">
        <f>B36</f>
        <v>53</v>
      </c>
      <c r="H62" s="65">
        <f>B37</f>
        <v>24</v>
      </c>
      <c r="I62" s="65">
        <f>B38</f>
        <v>24</v>
      </c>
      <c r="J62" s="65">
        <f>B39</f>
        <v>32</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3" sqref="A3:B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v>7.2</v>
      </c>
      <c r="J1" s="130" t="s">
        <v>153</v>
      </c>
      <c r="K1" s="131"/>
      <c r="L1" s="109">
        <v>18.8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v>190902</v>
      </c>
      <c r="G2" s="164" t="s">
        <v>110</v>
      </c>
      <c r="H2" s="165"/>
      <c r="I2" s="110"/>
      <c r="J2" s="132" t="s">
        <v>158</v>
      </c>
      <c r="K2" s="133"/>
      <c r="L2" s="110">
        <v>0.98799999999999999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t="s">
        <v>104</v>
      </c>
      <c r="G3" s="132" t="s">
        <v>159</v>
      </c>
      <c r="H3" s="133"/>
      <c r="I3" s="110"/>
      <c r="J3" s="134" t="s">
        <v>154</v>
      </c>
      <c r="K3" s="135"/>
      <c r="L3" s="110">
        <f>(L1/(L2*10000))*100</f>
        <v>0.19028340080971662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t="s">
        <v>176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17.381693286000001</v>
      </c>
      <c r="D18" s="12">
        <f>$D32</f>
        <v>17.381693286000001</v>
      </c>
      <c r="E18" s="12">
        <f>$D33</f>
        <v>17.381693286000001</v>
      </c>
      <c r="F18" s="12">
        <f>$D34</f>
        <v>0</v>
      </c>
      <c r="G18" s="12">
        <f>$D35</f>
        <v>17.381693286000001</v>
      </c>
      <c r="H18" s="12">
        <f>$D36</f>
        <v>17.381693286000001</v>
      </c>
      <c r="I18" s="12">
        <f>$D37</f>
        <v>17.381693286000001</v>
      </c>
      <c r="J18" s="12">
        <f>$D38</f>
        <v>17.381693286000001</v>
      </c>
      <c r="K18" s="12">
        <f>$D39</f>
        <v>17.381693286000001</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-62.518306713999991</v>
      </c>
      <c r="D19" s="12">
        <f t="shared" ref="D19:V19" si="1">D18-D17</f>
        <v>-62.518306713999991</v>
      </c>
      <c r="E19" s="12">
        <f t="shared" si="1"/>
        <v>-62.518306713999991</v>
      </c>
      <c r="F19" s="12">
        <f t="shared" si="1"/>
        <v>-79.899999999999991</v>
      </c>
      <c r="G19" s="12">
        <f t="shared" si="1"/>
        <v>-62.518306713999991</v>
      </c>
      <c r="H19" s="12">
        <f t="shared" si="1"/>
        <v>-62.518306713999991</v>
      </c>
      <c r="I19" s="12">
        <f t="shared" si="1"/>
        <v>-62.518306713999991</v>
      </c>
      <c r="J19" s="12">
        <f t="shared" si="1"/>
        <v>-62.518306713999991</v>
      </c>
      <c r="K19" s="12">
        <f t="shared" si="1"/>
        <v>-21.718306714000001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1.5171721200000001</v>
      </c>
      <c r="D22" s="12">
        <f>$E32</f>
        <v>1.5171721200000001</v>
      </c>
      <c r="E22" s="12">
        <f>$E33</f>
        <v>1.5171721200000001</v>
      </c>
      <c r="F22" s="12">
        <f>$E34</f>
        <v>0</v>
      </c>
      <c r="G22" s="12">
        <f>$E35</f>
        <v>1.5171721200000001</v>
      </c>
      <c r="H22" s="12">
        <f>$E36</f>
        <v>1.5171721200000001</v>
      </c>
      <c r="I22" s="12">
        <f>$E37</f>
        <v>1.5171721200000001</v>
      </c>
      <c r="J22" s="12">
        <f>$E38</f>
        <v>1.5171721200000001</v>
      </c>
      <c r="K22" s="12">
        <f>$E39</f>
        <v>1.5171721200000001</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-280.48282788</v>
      </c>
      <c r="D23" s="12">
        <f t="shared" ref="D23:V23" si="3">D22-D21</f>
        <v>-280.48282788</v>
      </c>
      <c r="E23" s="12">
        <f t="shared" si="3"/>
        <v>-280.48282788</v>
      </c>
      <c r="F23" s="12">
        <f t="shared" si="3"/>
        <v>-282</v>
      </c>
      <c r="G23" s="12">
        <f t="shared" si="3"/>
        <v>-280.48282788</v>
      </c>
      <c r="H23" s="12">
        <f t="shared" si="3"/>
        <v>-280.48282788</v>
      </c>
      <c r="I23" s="12">
        <f t="shared" si="3"/>
        <v>-280.48282788</v>
      </c>
      <c r="J23" s="12">
        <f t="shared" si="3"/>
        <v>-280.48282788</v>
      </c>
      <c r="K23" s="12">
        <f t="shared" si="3"/>
        <v>-136.48282788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16.2</v>
      </c>
      <c r="C28" s="11">
        <v>0.98799999999999999</v>
      </c>
      <c r="D28" s="11">
        <v>6.9900000000000004E-2</v>
      </c>
      <c r="E28" s="11">
        <v>1.1599999999999999E-2</v>
      </c>
      <c r="F28" s="11">
        <v>328</v>
      </c>
      <c r="G28" s="11">
        <v>32.700000000000003</v>
      </c>
      <c r="H28" s="11">
        <v>58.1</v>
      </c>
      <c r="I28" s="11">
        <v>1.99</v>
      </c>
      <c r="J28" s="11">
        <v>0.49</v>
      </c>
      <c r="K28" s="15">
        <v>0.62</v>
      </c>
      <c r="L28" s="11">
        <v>10.1</v>
      </c>
      <c r="M28" s="11">
        <v>1.04</v>
      </c>
      <c r="N28" s="11">
        <v>186000</v>
      </c>
      <c r="O28" s="11">
        <v>7020</v>
      </c>
      <c r="P28" s="11"/>
      <c r="Q28" s="11">
        <v>7230</v>
      </c>
      <c r="R28" s="11"/>
      <c r="S28" s="11">
        <v>61.2</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v>67</v>
      </c>
      <c r="C31" s="65">
        <f>IF(C$27="%w/w SAR",((C$28*10)*$B31),IF(C$27="%w/w DM",(((C$28*10)*($B$28/100))*$B31),IF(C$27="kg/t SAR",(C$28*$B31),IF(C$27="kg/t DM",((C$28*($B$28/100))*$B31),IF(C$27="mg/kg SAR",((C$28*0.001)*$B31),IF(C$27="mg/kg DM",(((C$28*0.001)*($B$28/100))*$B31),0))))))</f>
        <v>107.23752</v>
      </c>
      <c r="D31" s="65">
        <f>(IF(D$27="%w/w SAR",((D$28*10)*$B31),IF(D$27="%w/w DM",(((D$28*10)*($B$28/100))*$B31),IF(D$27="kg/t SAR",(D$28*$B31),IF(D$27="kg/t DM",((D$28*($B$28/100))*$B31),IF(D$27="mg/kg SAR",((D$28*0.001)*$B31),IF(D$27="mg/kg DM",(((D$28*0.001)*($B$28/100))*$B31),"0")))))))*2.291</f>
        <v>17.381693286000001</v>
      </c>
      <c r="E31" s="65">
        <f>(IF(E$27="%w/w SAR",((E$28*10)*$B31),IF(E$27="%w/w DM",(((E$28*10)*($B$28/100))*$B31),IF(E$27="kg/t SAR",(E$28*$B31),IF(E$27="kg/t DM",((E$28*($B$28/100))*$B31),IF(E$27="mg/kg SAR",((E$28*0.001)*$B31),IF(E$27="mg/kg DM",(((E$28*0.001)*($B$28/100))*$B31),"0")))))))*1.205</f>
        <v>1.5171721200000001</v>
      </c>
      <c r="F31" s="65">
        <f>(IF(F$27="%w/w SAR",((F$28*10)*$B31),IF(F$27="%w/w DM",(((F$28*10)*($B$28/100))*$B31),IF(F$27="kg/t SAR",(F$28*$B31),IF(F$27="kg/t DM",((F$28*($B$28/100))*$B31),IF(F$27="mg/kg SAR",((F$28*0.001)*$B31),IF(F$27="mg/kg DM",(((F$28*0.001)*($B$28/100))*$B31),"0")))))))*1.658</f>
        <v>5.9026656959999997</v>
      </c>
      <c r="G31" s="65">
        <f t="shared" ref="G31:P46" si="5">IF(G$27="%w/w SAR",((G$28*10)*$B31),IF(G$27="%w/w DM",(((G$28*10)*($B$28/100))*$B31),IF(G$27="kg/t SAR",(G$28*$B31),IF(G$27="kg/t DM",((G$28*($B$28/100))*$B31),IF(G$27="mg/kg SAR",((G$28*0.001)*$B31),IF(G$27="mg/kg DM",(((G$28*0.001)*($B$28/100))*$B31),0))))))</f>
        <v>0.35492580000000012</v>
      </c>
      <c r="H31" s="65">
        <f t="shared" si="5"/>
        <v>0.63061740000000011</v>
      </c>
      <c r="I31" s="65">
        <f t="shared" si="5"/>
        <v>2.1599459999999997E-2</v>
      </c>
      <c r="J31" s="65">
        <f t="shared" si="5"/>
        <v>5.3184600000000005E-3</v>
      </c>
      <c r="K31" s="65">
        <f t="shared" si="5"/>
        <v>6.7294800000000004E-3</v>
      </c>
      <c r="L31" s="65">
        <f t="shared" si="5"/>
        <v>0.1096254</v>
      </c>
      <c r="M31" s="65">
        <f t="shared" si="5"/>
        <v>1.128816E-2</v>
      </c>
      <c r="N31" s="65">
        <f t="shared" si="5"/>
        <v>2018.8440000000001</v>
      </c>
      <c r="O31" s="65">
        <f t="shared" si="5"/>
        <v>76.195080000000004</v>
      </c>
      <c r="P31" s="65">
        <f t="shared" si="5"/>
        <v>0</v>
      </c>
      <c r="Q31" s="65">
        <f>(IF(Q$27="%w/w SAR",((Q$28*10)*$B31),IF(Q$27="%w/w DM",(((Q$28*10)*($B$28/100))*$B31),IF(Q$27="kg/t SAR",(Q$28*$B31),IF(Q$27="kg/t DM",((Q$28*($B$28/100))*$B31),IF(Q$27="mg/kg SAR",((Q$28*0.001)*$B31),IF(Q$27="mg/kg DM",(((Q$28*0.001)*($B$28/100))*$B31),0)))))))*2.5</f>
        <v>196.18605000000002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0.66426479999999999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v>67</v>
      </c>
      <c r="C32" s="65">
        <f t="shared" ref="C32:C50" si="6">IF(C$27="%w/w SAR",((C$28*10)*$B32),IF(C$27="%w/w DM",(((C$28*10)*($B$28/100))*$B32),IF(C$27="kg/t SAR",(C$28*$B32),IF(C$27="kg/t DM",((C$28*($B$28/100))*$B32),IF(C$27="mg/kg SAR",((C$28*0.001)*$B32),IF(C$27="mg/kg DM",(((C$28*0.001)*($B$28/100))*$B32),0))))))</f>
        <v>107.23752</v>
      </c>
      <c r="D32" s="65">
        <f t="shared" ref="D32:D50" si="7">(IF(D$27="%w/w SAR",((D$28*10)*$B32),IF(D$27="%w/w DM",(((D$28*10)*($B$28/100))*$B32),IF(D$27="kg/t SAR",(D$28*$B32),IF(D$27="kg/t DM",((D$28*($B$28/100))*$B32),IF(D$27="mg/kg SAR",((D$28*0.001)*$B32),IF(D$27="mg/kg DM",(((D$28*0.001)*($B$28/100))*$B32),"0")))))))*2.291</f>
        <v>17.381693286000001</v>
      </c>
      <c r="E32" s="65">
        <f t="shared" ref="E32:E50" si="8">(IF(E$27="%w/w SAR",((E$28*10)*$B32),IF(E$27="%w/w DM",(((E$28*10)*($B$28/100))*$B32),IF(E$27="kg/t SAR",(E$28*$B32),IF(E$27="kg/t DM",((E$28*($B$28/100))*$B32),IF(E$27="mg/kg SAR",((E$28*0.001)*$B32),IF(E$27="mg/kg DM",(((E$28*0.001)*($B$28/100))*$B32),"0")))))))*1.205</f>
        <v>1.5171721200000001</v>
      </c>
      <c r="F32" s="65">
        <f t="shared" ref="F32:F50" si="9">(IF(F$27="%w/w SAR",((F$28*10)*$B32),IF(F$27="%w/w DM",(((F$28*10)*($B$28/100))*$B32),IF(F$27="kg/t SAR",(F$28*$B32),IF(F$27="kg/t DM",((F$28*($B$28/100))*$B32),IF(F$27="mg/kg SAR",((F$28*0.001)*$B32),IF(F$27="mg/kg DM",(((F$28*0.001)*($B$28/100))*$B32),"0")))))))*1.658</f>
        <v>5.9026656959999997</v>
      </c>
      <c r="G32" s="65">
        <f t="shared" si="5"/>
        <v>0.35492580000000012</v>
      </c>
      <c r="H32" s="65">
        <f t="shared" si="5"/>
        <v>0.63061740000000011</v>
      </c>
      <c r="I32" s="65">
        <f t="shared" si="5"/>
        <v>2.1599459999999997E-2</v>
      </c>
      <c r="J32" s="65">
        <f t="shared" si="5"/>
        <v>5.3184600000000005E-3</v>
      </c>
      <c r="K32" s="65">
        <f t="shared" si="5"/>
        <v>6.7294800000000004E-3</v>
      </c>
      <c r="L32" s="65">
        <f t="shared" si="5"/>
        <v>0.1096254</v>
      </c>
      <c r="M32" s="65">
        <f t="shared" si="5"/>
        <v>1.128816E-2</v>
      </c>
      <c r="N32" s="65">
        <f t="shared" si="5"/>
        <v>2018.8440000000001</v>
      </c>
      <c r="O32" s="65">
        <f t="shared" si="5"/>
        <v>76.195080000000004</v>
      </c>
      <c r="P32" s="65">
        <f t="shared" si="5"/>
        <v>0</v>
      </c>
      <c r="Q32" s="65">
        <f t="shared" ref="Q32:Q50" si="10">(IF(Q$27="%w/w SAR",((Q$28*10)*$B32),IF(Q$27="%w/w DM",(((Q$28*10)*($B$28/100))*$B32),IF(Q$27="kg/t SAR",(Q$28*$B32),IF(Q$27="kg/t DM",((Q$28*($B$28/100))*$B32),IF(Q$27="mg/kg SAR",((Q$28*0.001)*$B32),IF(Q$27="mg/kg DM",(((Q$28*0.001)*($B$28/100))*$B32),0)))))))*2.5</f>
        <v>196.18605000000002</v>
      </c>
      <c r="R32" s="65">
        <f t="shared" ref="R32:U50" si="11">IF(R$27="%w/w SAR",((R$28*10)*$B32),IF(R$27="%w/w DM",(((R$28*10)*($B$28/100))*$B32),IF(R$27="kg/t SAR",(R$28*$B32),IF(R$27="kg/t DM",((R$28*($B$28/100))*$B32),IF(R$27="mg/kg SAR",((R$28*0.001)*$B32),IF(R$27="mg/kg DM",(((R$28*0.001)*($B$28/100))*$B32),0))))))</f>
        <v>0</v>
      </c>
      <c r="S32" s="65">
        <f t="shared" si="11"/>
        <v>0.66426479999999999</v>
      </c>
      <c r="T32" s="65">
        <f t="shared" si="11"/>
        <v>0</v>
      </c>
      <c r="U32" s="126">
        <f t="shared" si="11"/>
        <v>0</v>
      </c>
    </row>
    <row r="33" spans="1:21" s="48" customFormat="1" ht="13" x14ac:dyDescent="0.35">
      <c r="A33" s="125" t="str">
        <f>E8</f>
        <v>Robeston West 3</v>
      </c>
      <c r="B33" s="11">
        <v>67</v>
      </c>
      <c r="C33" s="65">
        <f t="shared" si="6"/>
        <v>107.23752</v>
      </c>
      <c r="D33" s="65">
        <f t="shared" si="7"/>
        <v>17.381693286000001</v>
      </c>
      <c r="E33" s="65">
        <f t="shared" si="8"/>
        <v>1.5171721200000001</v>
      </c>
      <c r="F33" s="65">
        <f t="shared" si="9"/>
        <v>5.9026656959999997</v>
      </c>
      <c r="G33" s="65">
        <f t="shared" si="5"/>
        <v>0.35492580000000012</v>
      </c>
      <c r="H33" s="65">
        <f t="shared" si="5"/>
        <v>0.63061740000000011</v>
      </c>
      <c r="I33" s="65">
        <f t="shared" si="5"/>
        <v>2.1599459999999997E-2</v>
      </c>
      <c r="J33" s="65">
        <f t="shared" si="5"/>
        <v>5.3184600000000005E-3</v>
      </c>
      <c r="K33" s="65">
        <f t="shared" si="5"/>
        <v>6.7294800000000004E-3</v>
      </c>
      <c r="L33" s="65">
        <f t="shared" si="5"/>
        <v>0.1096254</v>
      </c>
      <c r="M33" s="65">
        <f t="shared" si="5"/>
        <v>1.128816E-2</v>
      </c>
      <c r="N33" s="65">
        <f t="shared" si="5"/>
        <v>2018.8440000000001</v>
      </c>
      <c r="O33" s="65">
        <f t="shared" si="5"/>
        <v>76.195080000000004</v>
      </c>
      <c r="P33" s="65">
        <f t="shared" si="5"/>
        <v>0</v>
      </c>
      <c r="Q33" s="65">
        <f t="shared" si="10"/>
        <v>196.18605000000002</v>
      </c>
      <c r="R33" s="65">
        <f t="shared" si="11"/>
        <v>0</v>
      </c>
      <c r="S33" s="65">
        <f t="shared" si="11"/>
        <v>0.66426479999999999</v>
      </c>
      <c r="T33" s="65">
        <f t="shared" si="11"/>
        <v>0</v>
      </c>
      <c r="U33" s="126">
        <f t="shared" si="11"/>
        <v>0</v>
      </c>
    </row>
    <row r="34" spans="1:21" s="48" customFormat="1" ht="13" x14ac:dyDescent="0.35">
      <c r="A34" s="125" t="str">
        <f>F8</f>
        <v>Homelands 1</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Homelands 2</v>
      </c>
      <c r="B35" s="11">
        <v>67</v>
      </c>
      <c r="C35" s="65">
        <f t="shared" si="6"/>
        <v>107.23752</v>
      </c>
      <c r="D35" s="65">
        <f t="shared" si="7"/>
        <v>17.381693286000001</v>
      </c>
      <c r="E35" s="65">
        <f t="shared" si="8"/>
        <v>1.5171721200000001</v>
      </c>
      <c r="F35" s="65">
        <f t="shared" si="9"/>
        <v>5.9026656959999997</v>
      </c>
      <c r="G35" s="65">
        <f t="shared" si="5"/>
        <v>0.35492580000000012</v>
      </c>
      <c r="H35" s="65">
        <f t="shared" si="5"/>
        <v>0.63061740000000011</v>
      </c>
      <c r="I35" s="65">
        <f t="shared" si="5"/>
        <v>2.1599459999999997E-2</v>
      </c>
      <c r="J35" s="65">
        <f t="shared" si="5"/>
        <v>5.3184600000000005E-3</v>
      </c>
      <c r="K35" s="65">
        <f t="shared" si="5"/>
        <v>6.7294800000000004E-3</v>
      </c>
      <c r="L35" s="65">
        <f t="shared" si="5"/>
        <v>0.1096254</v>
      </c>
      <c r="M35" s="65">
        <f t="shared" si="5"/>
        <v>1.128816E-2</v>
      </c>
      <c r="N35" s="65">
        <f t="shared" si="5"/>
        <v>2018.8440000000001</v>
      </c>
      <c r="O35" s="65">
        <f t="shared" si="5"/>
        <v>76.195080000000004</v>
      </c>
      <c r="P35" s="65">
        <f t="shared" si="5"/>
        <v>0</v>
      </c>
      <c r="Q35" s="65">
        <f t="shared" si="10"/>
        <v>196.18605000000002</v>
      </c>
      <c r="R35" s="65">
        <f t="shared" si="11"/>
        <v>0</v>
      </c>
      <c r="S35" s="65">
        <f t="shared" si="11"/>
        <v>0.66426479999999999</v>
      </c>
      <c r="T35" s="65">
        <f t="shared" si="11"/>
        <v>0</v>
      </c>
      <c r="U35" s="126">
        <f t="shared" si="11"/>
        <v>0</v>
      </c>
    </row>
    <row r="36" spans="1:21" s="48" customFormat="1" ht="13" x14ac:dyDescent="0.35">
      <c r="A36" s="125" t="str">
        <f>H8</f>
        <v>Homelands 3</v>
      </c>
      <c r="B36" s="11">
        <v>67</v>
      </c>
      <c r="C36" s="65">
        <f t="shared" si="6"/>
        <v>107.23752</v>
      </c>
      <c r="D36" s="65">
        <f t="shared" si="7"/>
        <v>17.381693286000001</v>
      </c>
      <c r="E36" s="65">
        <f t="shared" si="8"/>
        <v>1.5171721200000001</v>
      </c>
      <c r="F36" s="65">
        <f t="shared" si="9"/>
        <v>5.9026656959999997</v>
      </c>
      <c r="G36" s="65">
        <f t="shared" si="5"/>
        <v>0.35492580000000012</v>
      </c>
      <c r="H36" s="65">
        <f t="shared" si="5"/>
        <v>0.63061740000000011</v>
      </c>
      <c r="I36" s="65">
        <f t="shared" si="5"/>
        <v>2.1599459999999997E-2</v>
      </c>
      <c r="J36" s="65">
        <f t="shared" si="5"/>
        <v>5.3184600000000005E-3</v>
      </c>
      <c r="K36" s="65">
        <f t="shared" si="5"/>
        <v>6.7294800000000004E-3</v>
      </c>
      <c r="L36" s="65">
        <f t="shared" si="5"/>
        <v>0.1096254</v>
      </c>
      <c r="M36" s="65">
        <f t="shared" si="5"/>
        <v>1.128816E-2</v>
      </c>
      <c r="N36" s="65">
        <f t="shared" si="5"/>
        <v>2018.8440000000001</v>
      </c>
      <c r="O36" s="65">
        <f t="shared" si="5"/>
        <v>76.195080000000004</v>
      </c>
      <c r="P36" s="65">
        <f t="shared" si="5"/>
        <v>0</v>
      </c>
      <c r="Q36" s="65">
        <f t="shared" si="10"/>
        <v>196.18605000000002</v>
      </c>
      <c r="R36" s="65">
        <f t="shared" si="11"/>
        <v>0</v>
      </c>
      <c r="S36" s="65">
        <f t="shared" si="11"/>
        <v>0.66426479999999999</v>
      </c>
      <c r="T36" s="65">
        <f t="shared" si="11"/>
        <v>0</v>
      </c>
      <c r="U36" s="126">
        <f t="shared" si="11"/>
        <v>0</v>
      </c>
    </row>
    <row r="37" spans="1:21" s="48" customFormat="1" ht="13" x14ac:dyDescent="0.35">
      <c r="A37" s="125" t="str">
        <f>I8</f>
        <v>Homelands 4</v>
      </c>
      <c r="B37" s="11">
        <v>67</v>
      </c>
      <c r="C37" s="65">
        <f t="shared" si="6"/>
        <v>107.23752</v>
      </c>
      <c r="D37" s="65">
        <f t="shared" si="7"/>
        <v>17.381693286000001</v>
      </c>
      <c r="E37" s="65">
        <f t="shared" si="8"/>
        <v>1.5171721200000001</v>
      </c>
      <c r="F37" s="65">
        <f t="shared" si="9"/>
        <v>5.9026656959999997</v>
      </c>
      <c r="G37" s="65">
        <f t="shared" si="5"/>
        <v>0.35492580000000012</v>
      </c>
      <c r="H37" s="65">
        <f t="shared" si="5"/>
        <v>0.63061740000000011</v>
      </c>
      <c r="I37" s="65">
        <f t="shared" si="5"/>
        <v>2.1599459999999997E-2</v>
      </c>
      <c r="J37" s="65">
        <f t="shared" si="5"/>
        <v>5.3184600000000005E-3</v>
      </c>
      <c r="K37" s="65">
        <f t="shared" si="5"/>
        <v>6.7294800000000004E-3</v>
      </c>
      <c r="L37" s="65">
        <f t="shared" si="5"/>
        <v>0.1096254</v>
      </c>
      <c r="M37" s="65">
        <f t="shared" si="5"/>
        <v>1.128816E-2</v>
      </c>
      <c r="N37" s="65">
        <f t="shared" si="5"/>
        <v>2018.8440000000001</v>
      </c>
      <c r="O37" s="65">
        <f t="shared" si="5"/>
        <v>76.195080000000004</v>
      </c>
      <c r="P37" s="65">
        <f t="shared" si="5"/>
        <v>0</v>
      </c>
      <c r="Q37" s="65">
        <f t="shared" si="10"/>
        <v>196.18605000000002</v>
      </c>
      <c r="R37" s="65">
        <f t="shared" si="11"/>
        <v>0</v>
      </c>
      <c r="S37" s="65">
        <f t="shared" si="11"/>
        <v>0.66426479999999999</v>
      </c>
      <c r="T37" s="65">
        <f t="shared" si="11"/>
        <v>0</v>
      </c>
      <c r="U37" s="126">
        <f t="shared" si="11"/>
        <v>0</v>
      </c>
    </row>
    <row r="38" spans="1:21" s="48" customFormat="1" ht="13" x14ac:dyDescent="0.35">
      <c r="A38" s="125" t="str">
        <f>J8</f>
        <v>Homelands 5</v>
      </c>
      <c r="B38" s="11">
        <v>67</v>
      </c>
      <c r="C38" s="65">
        <f t="shared" si="6"/>
        <v>107.23752</v>
      </c>
      <c r="D38" s="65">
        <f t="shared" si="7"/>
        <v>17.381693286000001</v>
      </c>
      <c r="E38" s="65">
        <f t="shared" si="8"/>
        <v>1.5171721200000001</v>
      </c>
      <c r="F38" s="65">
        <f t="shared" si="9"/>
        <v>5.9026656959999997</v>
      </c>
      <c r="G38" s="65">
        <f t="shared" si="5"/>
        <v>0.35492580000000012</v>
      </c>
      <c r="H38" s="65">
        <f t="shared" si="5"/>
        <v>0.63061740000000011</v>
      </c>
      <c r="I38" s="65">
        <f t="shared" si="5"/>
        <v>2.1599459999999997E-2</v>
      </c>
      <c r="J38" s="65">
        <f t="shared" si="5"/>
        <v>5.3184600000000005E-3</v>
      </c>
      <c r="K38" s="65">
        <f t="shared" si="5"/>
        <v>6.7294800000000004E-3</v>
      </c>
      <c r="L38" s="65">
        <f t="shared" si="5"/>
        <v>0.1096254</v>
      </c>
      <c r="M38" s="65">
        <f t="shared" si="5"/>
        <v>1.128816E-2</v>
      </c>
      <c r="N38" s="65">
        <f t="shared" si="5"/>
        <v>2018.8440000000001</v>
      </c>
      <c r="O38" s="65">
        <f t="shared" si="5"/>
        <v>76.195080000000004</v>
      </c>
      <c r="P38" s="65">
        <f t="shared" si="5"/>
        <v>0</v>
      </c>
      <c r="Q38" s="65">
        <f t="shared" si="10"/>
        <v>196.18605000000002</v>
      </c>
      <c r="R38" s="65">
        <f t="shared" si="11"/>
        <v>0</v>
      </c>
      <c r="S38" s="65">
        <f t="shared" si="11"/>
        <v>0.66426479999999999</v>
      </c>
      <c r="T38" s="65">
        <f t="shared" si="11"/>
        <v>0</v>
      </c>
      <c r="U38" s="126">
        <f t="shared" si="11"/>
        <v>0</v>
      </c>
    </row>
    <row r="39" spans="1:21" s="48" customFormat="1" ht="13" x14ac:dyDescent="0.35">
      <c r="A39" s="125" t="str">
        <f>K8</f>
        <v>Summerhill 1</v>
      </c>
      <c r="B39" s="11">
        <v>67</v>
      </c>
      <c r="C39" s="65">
        <f t="shared" si="6"/>
        <v>107.23752</v>
      </c>
      <c r="D39" s="65">
        <f t="shared" si="7"/>
        <v>17.381693286000001</v>
      </c>
      <c r="E39" s="65">
        <f t="shared" si="8"/>
        <v>1.5171721200000001</v>
      </c>
      <c r="F39" s="65">
        <f t="shared" si="9"/>
        <v>5.9026656959999997</v>
      </c>
      <c r="G39" s="65">
        <f t="shared" si="5"/>
        <v>0.35492580000000012</v>
      </c>
      <c r="H39" s="65">
        <f t="shared" si="5"/>
        <v>0.63061740000000011</v>
      </c>
      <c r="I39" s="65">
        <f t="shared" si="5"/>
        <v>2.1599459999999997E-2</v>
      </c>
      <c r="J39" s="65">
        <f t="shared" si="5"/>
        <v>5.3184600000000005E-3</v>
      </c>
      <c r="K39" s="65">
        <f t="shared" si="5"/>
        <v>6.7294800000000004E-3</v>
      </c>
      <c r="L39" s="65">
        <f t="shared" si="5"/>
        <v>0.1096254</v>
      </c>
      <c r="M39" s="65">
        <f t="shared" si="5"/>
        <v>1.128816E-2</v>
      </c>
      <c r="N39" s="65">
        <f t="shared" si="5"/>
        <v>2018.8440000000001</v>
      </c>
      <c r="O39" s="65">
        <f t="shared" si="5"/>
        <v>76.195080000000004</v>
      </c>
      <c r="P39" s="65">
        <f t="shared" si="5"/>
        <v>0</v>
      </c>
      <c r="Q39" s="65">
        <f t="shared" si="10"/>
        <v>196.18605000000002</v>
      </c>
      <c r="R39" s="65">
        <f t="shared" si="11"/>
        <v>0</v>
      </c>
      <c r="S39" s="65">
        <f t="shared" si="11"/>
        <v>0.66426479999999999</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67</v>
      </c>
      <c r="C62" s="65">
        <f>B32</f>
        <v>67</v>
      </c>
      <c r="D62" s="65">
        <f>B33</f>
        <v>67</v>
      </c>
      <c r="E62" s="65">
        <f>B34</f>
        <v>0</v>
      </c>
      <c r="F62" s="65">
        <f>B35</f>
        <v>67</v>
      </c>
      <c r="G62" s="65">
        <f>B36</f>
        <v>67</v>
      </c>
      <c r="H62" s="65">
        <f>B37</f>
        <v>67</v>
      </c>
      <c r="I62" s="65">
        <f>B38</f>
        <v>67</v>
      </c>
      <c r="J62" s="65">
        <f>B39</f>
        <v>67</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v>6.6</v>
      </c>
      <c r="J1" s="130" t="s">
        <v>153</v>
      </c>
      <c r="K1" s="131"/>
      <c r="L1" s="109">
        <v>183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v>190902</v>
      </c>
      <c r="G2" s="164" t="s">
        <v>110</v>
      </c>
      <c r="H2" s="165"/>
      <c r="I2" s="110"/>
      <c r="J2" s="132" t="s">
        <v>158</v>
      </c>
      <c r="K2" s="133"/>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t="s">
        <v>78</v>
      </c>
      <c r="G3" s="132" t="s">
        <v>159</v>
      </c>
      <c r="H3" s="133"/>
      <c r="I3" s="110"/>
      <c r="J3" s="134" t="s">
        <v>154</v>
      </c>
      <c r="K3" s="135"/>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t="s">
        <v>177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66.380579499999982</v>
      </c>
      <c r="D18" s="12">
        <f>$D32</f>
        <v>66.380579499999982</v>
      </c>
      <c r="E18" s="12">
        <f>$D33</f>
        <v>66.380579499999982</v>
      </c>
      <c r="F18" s="12">
        <f>$D34</f>
        <v>0</v>
      </c>
      <c r="G18" s="12">
        <f>$D35</f>
        <v>13.276115899999997</v>
      </c>
      <c r="H18" s="12">
        <f>$D36</f>
        <v>66.380579499999982</v>
      </c>
      <c r="I18" s="12">
        <f>$D37</f>
        <v>13.276115899999997</v>
      </c>
      <c r="J18" s="12">
        <f>$D38</f>
        <v>13.276115899999997</v>
      </c>
      <c r="K18" s="12">
        <f>$D39</f>
        <v>39.828347699999995</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-13.51942050000001</v>
      </c>
      <c r="D19" s="12">
        <f t="shared" ref="D19:V19" si="1">D18-D17</f>
        <v>-13.51942050000001</v>
      </c>
      <c r="E19" s="12">
        <f t="shared" si="1"/>
        <v>-13.51942050000001</v>
      </c>
      <c r="F19" s="12">
        <f t="shared" si="1"/>
        <v>-79.899999999999991</v>
      </c>
      <c r="G19" s="12">
        <f t="shared" si="1"/>
        <v>-66.623884099999998</v>
      </c>
      <c r="H19" s="12">
        <f t="shared" si="1"/>
        <v>-13.51942050000001</v>
      </c>
      <c r="I19" s="12">
        <f t="shared" si="1"/>
        <v>-66.623884099999998</v>
      </c>
      <c r="J19" s="12">
        <f t="shared" si="1"/>
        <v>-66.623884099999998</v>
      </c>
      <c r="K19" s="12">
        <f t="shared" si="1"/>
        <v>0.72834769999999338</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(VLOOKUP(D$14,$AI2:$AK24,3,FALSE))*D$15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8.7034137499999993</v>
      </c>
      <c r="D22" s="12">
        <f>$E32</f>
        <v>8.7034137499999993</v>
      </c>
      <c r="E22" s="12">
        <f>$E33</f>
        <v>8.7034137499999993</v>
      </c>
      <c r="F22" s="12">
        <f>$E34</f>
        <v>0</v>
      </c>
      <c r="G22" s="12">
        <f>$E35</f>
        <v>1.7406827500000002</v>
      </c>
      <c r="H22" s="12">
        <f>$E36</f>
        <v>8.7034137499999993</v>
      </c>
      <c r="I22" s="12">
        <f>$E37</f>
        <v>1.7406827500000002</v>
      </c>
      <c r="J22" s="12">
        <f>$E38</f>
        <v>1.7406827500000002</v>
      </c>
      <c r="K22" s="12">
        <f>$E39</f>
        <v>5.2220482500000012</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-273.29658625000002</v>
      </c>
      <c r="D23" s="12">
        <f t="shared" ref="D23:V23" si="3">D22-D21</f>
        <v>-273.29658625000002</v>
      </c>
      <c r="E23" s="12">
        <f t="shared" si="3"/>
        <v>-273.29658625000002</v>
      </c>
      <c r="F23" s="12">
        <f t="shared" si="3"/>
        <v>-282</v>
      </c>
      <c r="G23" s="12">
        <f t="shared" si="3"/>
        <v>-280.25931724999998</v>
      </c>
      <c r="H23" s="12">
        <f t="shared" si="3"/>
        <v>-273.29658625000002</v>
      </c>
      <c r="I23" s="12">
        <f t="shared" si="3"/>
        <v>-280.25931724999998</v>
      </c>
      <c r="J23" s="12">
        <f t="shared" si="3"/>
        <v>-280.25931724999998</v>
      </c>
      <c r="K23" s="12">
        <f t="shared" si="3"/>
        <v>-132.77795175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v>250</v>
      </c>
      <c r="C31" s="65">
        <f>IF(C$27="%w/w SAR",((C$28*10)*$B31),IF(C$27="%w/w DM",(((C$28*10)*($B$28/100))*$B31),IF(C$27="kg/t SAR",(C$28*$B31),IF(C$27="kg/t DM",((C$28*($B$28/100))*$B31),IF(C$27="mg/kg SAR",((C$28*0.001)*$B31),IF(C$27="mg/kg DM",(((C$28*0.001)*($B$28/100))*$B31),0))))))</f>
        <v>101.035</v>
      </c>
      <c r="D31" s="65">
        <f>(IF(D$27="%w/w SAR",((D$28*10)*$B31),IF(D$27="%w/w DM",(((D$28*10)*($B$28/100))*$B31),IF(D$27="kg/t SAR",(D$28*$B31),IF(D$27="kg/t DM",((D$28*($B$28/100))*$B31),IF(D$27="mg/kg SAR",((D$28*0.001)*$B31),IF(D$27="mg/kg DM",(((D$28*0.001)*($B$28/100))*$B31),"0")))))))*2.291</f>
        <v>66.380579499999982</v>
      </c>
      <c r="E31" s="65">
        <f>(IF(E$27="%w/w SAR",((E$28*10)*$B31),IF(E$27="%w/w DM",(((E$28*10)*($B$28/100))*$B31),IF(E$27="kg/t SAR",(E$28*$B31),IF(E$27="kg/t DM",((E$28*($B$28/100))*$B31),IF(E$27="mg/kg SAR",((E$28*0.001)*$B31),IF(E$27="mg/kg DM",(((E$28*0.001)*($B$28/100))*$B31),"0")))))))*1.205</f>
        <v>8.7034137499999993</v>
      </c>
      <c r="F31" s="65">
        <f>(IF(F$27="%w/w SAR",((F$28*10)*$B31),IF(F$27="%w/w DM",(((F$28*10)*($B$28/100))*$B31),IF(F$27="kg/t SAR",(F$28*$B31),IF(F$27="kg/t DM",((F$28*($B$28/100))*$B31),IF(F$27="mg/kg SAR",((F$28*0.001)*$B31),IF(F$27="mg/kg DM",(((F$28*0.001)*($B$28/100))*$B31),"0")))))))*1.658</f>
        <v>20.628006999999997</v>
      </c>
      <c r="G31" s="65">
        <f t="shared" ref="G31:P46" si="5">IF(G$27="%w/w SAR",((G$28*10)*$B31),IF(G$27="%w/w DM",(((G$28*10)*($B$28/100))*$B31),IF(G$27="kg/t SAR",(G$28*$B31),IF(G$27="kg/t DM",((G$28*($B$28/100))*$B31),IF(G$27="mg/kg SAR",((G$28*0.001)*$B31),IF(G$27="mg/kg DM",(((G$28*0.001)*($B$28/100))*$B31),0))))))</f>
        <v>0.50767999999999991</v>
      </c>
      <c r="H31" s="65">
        <f t="shared" si="5"/>
        <v>0.90180000000000005</v>
      </c>
      <c r="I31" s="65">
        <f t="shared" si="5"/>
        <v>0.30728</v>
      </c>
      <c r="J31" s="65">
        <f t="shared" si="5"/>
        <v>5.4275E-3</v>
      </c>
      <c r="K31" s="65">
        <f t="shared" si="5"/>
        <v>4.9265000000000003E-3</v>
      </c>
      <c r="L31" s="65">
        <f t="shared" si="5"/>
        <v>0.25300499999999998</v>
      </c>
      <c r="M31" s="65">
        <f t="shared" si="5"/>
        <v>0.212925</v>
      </c>
      <c r="N31" s="65">
        <f t="shared" si="5"/>
        <v>1169</v>
      </c>
      <c r="O31" s="65">
        <f t="shared" si="5"/>
        <v>200.4</v>
      </c>
      <c r="P31" s="65">
        <f t="shared" si="5"/>
        <v>0</v>
      </c>
      <c r="Q31" s="65">
        <f>(IF(Q$27="%w/w SAR",((Q$28*10)*$B31),IF(Q$27="%w/w DM",(((Q$28*10)*($B$28/100))*$B31),IF(Q$27="kg/t SAR",(Q$28*$B31),IF(Q$27="kg/t DM",((Q$28*($B$28/100))*$B31),IF(Q$27="mg/kg SAR",((Q$28*0.001)*$B31),IF(Q$27="mg/kg DM",(((Q$28*0.001)*($B$28/100))*$B31),0)))))))*2.5</f>
        <v>127.75500000000001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0.13693999999999998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v>250</v>
      </c>
      <c r="C32" s="65">
        <f t="shared" ref="C32:C50" si="6">IF(C$27="%w/w SAR",((C$28*10)*$B32),IF(C$27="%w/w DM",(((C$28*10)*($B$28/100))*$B32),IF(C$27="kg/t SAR",(C$28*$B32),IF(C$27="kg/t DM",((C$28*($B$28/100))*$B32),IF(C$27="mg/kg SAR",((C$28*0.001)*$B32),IF(C$27="mg/kg DM",(((C$28*0.001)*($B$28/100))*$B32),0))))))</f>
        <v>101.035</v>
      </c>
      <c r="D32" s="65">
        <f t="shared" ref="D32:D50" si="7">(IF(D$27="%w/w SAR",((D$28*10)*$B32),IF(D$27="%w/w DM",(((D$28*10)*($B$28/100))*$B32),IF(D$27="kg/t SAR",(D$28*$B32),IF(D$27="kg/t DM",((D$28*($B$28/100))*$B32),IF(D$27="mg/kg SAR",((D$28*0.001)*$B32),IF(D$27="mg/kg DM",(((D$28*0.001)*($B$28/100))*$B32),"0")))))))*2.291</f>
        <v>66.380579499999982</v>
      </c>
      <c r="E32" s="65">
        <f t="shared" ref="E32:E50" si="8">(IF(E$27="%w/w SAR",((E$28*10)*$B32),IF(E$27="%w/w DM",(((E$28*10)*($B$28/100))*$B32),IF(E$27="kg/t SAR",(E$28*$B32),IF(E$27="kg/t DM",((E$28*($B$28/100))*$B32),IF(E$27="mg/kg SAR",((E$28*0.001)*$B32),IF(E$27="mg/kg DM",(((E$28*0.001)*($B$28/100))*$B32),"0")))))))*1.205</f>
        <v>8.7034137499999993</v>
      </c>
      <c r="F32" s="65">
        <f t="shared" ref="F32:F50" si="9">(IF(F$27="%w/w SAR",((F$28*10)*$B32),IF(F$27="%w/w DM",(((F$28*10)*($B$28/100))*$B32),IF(F$27="kg/t SAR",(F$28*$B32),IF(F$27="kg/t DM",((F$28*($B$28/100))*$B32),IF(F$27="mg/kg SAR",((F$28*0.001)*$B32),IF(F$27="mg/kg DM",(((F$28*0.001)*($B$28/100))*$B32),"0")))))))*1.658</f>
        <v>20.628006999999997</v>
      </c>
      <c r="G32" s="65">
        <f t="shared" si="5"/>
        <v>0.50767999999999991</v>
      </c>
      <c r="H32" s="65">
        <f t="shared" si="5"/>
        <v>0.90180000000000005</v>
      </c>
      <c r="I32" s="65">
        <f t="shared" si="5"/>
        <v>0.30728</v>
      </c>
      <c r="J32" s="65">
        <f t="shared" si="5"/>
        <v>5.4275E-3</v>
      </c>
      <c r="K32" s="65">
        <f t="shared" si="5"/>
        <v>4.9265000000000003E-3</v>
      </c>
      <c r="L32" s="65">
        <f t="shared" si="5"/>
        <v>0.25300499999999998</v>
      </c>
      <c r="M32" s="65">
        <f t="shared" si="5"/>
        <v>0.212925</v>
      </c>
      <c r="N32" s="65">
        <f t="shared" si="5"/>
        <v>1169</v>
      </c>
      <c r="O32" s="65">
        <f t="shared" si="5"/>
        <v>200.4</v>
      </c>
      <c r="P32" s="65">
        <f t="shared" si="5"/>
        <v>0</v>
      </c>
      <c r="Q32" s="65">
        <f t="shared" ref="Q32:Q50" si="10">(IF(Q$27="%w/w SAR",((Q$28*10)*$B32),IF(Q$27="%w/w DM",(((Q$28*10)*($B$28/100))*$B32),IF(Q$27="kg/t SAR",(Q$28*$B32),IF(Q$27="kg/t DM",((Q$28*($B$28/100))*$B32),IF(Q$27="mg/kg SAR",((Q$28*0.001)*$B32),IF(Q$27="mg/kg DM",(((Q$28*0.001)*($B$28/100))*$B32),0)))))))*2.5</f>
        <v>127.75500000000001</v>
      </c>
      <c r="R32" s="65">
        <f t="shared" ref="R32:U50" si="11">IF(R$27="%w/w SAR",((R$28*10)*$B32),IF(R$27="%w/w DM",(((R$28*10)*($B$28/100))*$B32),IF(R$27="kg/t SAR",(R$28*$B32),IF(R$27="kg/t DM",((R$28*($B$28/100))*$B32),IF(R$27="mg/kg SAR",((R$28*0.001)*$B32),IF(R$27="mg/kg DM",(((R$28*0.001)*($B$28/100))*$B32),0))))))</f>
        <v>0</v>
      </c>
      <c r="S32" s="65">
        <f t="shared" si="11"/>
        <v>0.13693999999999998</v>
      </c>
      <c r="T32" s="65">
        <f t="shared" si="11"/>
        <v>0</v>
      </c>
      <c r="U32" s="126">
        <f t="shared" si="11"/>
        <v>0</v>
      </c>
    </row>
    <row r="33" spans="1:21" s="48" customFormat="1" ht="13" x14ac:dyDescent="0.35">
      <c r="A33" s="125" t="str">
        <f>E8</f>
        <v>Robeston West 3</v>
      </c>
      <c r="B33" s="11">
        <v>250</v>
      </c>
      <c r="C33" s="65">
        <f t="shared" si="6"/>
        <v>101.035</v>
      </c>
      <c r="D33" s="65">
        <f t="shared" si="7"/>
        <v>66.380579499999982</v>
      </c>
      <c r="E33" s="65">
        <f t="shared" si="8"/>
        <v>8.7034137499999993</v>
      </c>
      <c r="F33" s="65">
        <f t="shared" si="9"/>
        <v>20.628006999999997</v>
      </c>
      <c r="G33" s="65">
        <f t="shared" si="5"/>
        <v>0.50767999999999991</v>
      </c>
      <c r="H33" s="65">
        <f t="shared" si="5"/>
        <v>0.90180000000000005</v>
      </c>
      <c r="I33" s="65">
        <f t="shared" si="5"/>
        <v>0.30728</v>
      </c>
      <c r="J33" s="65">
        <f t="shared" si="5"/>
        <v>5.4275E-3</v>
      </c>
      <c r="K33" s="65">
        <f t="shared" si="5"/>
        <v>4.9265000000000003E-3</v>
      </c>
      <c r="L33" s="65">
        <f t="shared" si="5"/>
        <v>0.25300499999999998</v>
      </c>
      <c r="M33" s="65">
        <f t="shared" si="5"/>
        <v>0.212925</v>
      </c>
      <c r="N33" s="65">
        <f t="shared" si="5"/>
        <v>1169</v>
      </c>
      <c r="O33" s="65">
        <f t="shared" si="5"/>
        <v>200.4</v>
      </c>
      <c r="P33" s="65">
        <f t="shared" si="5"/>
        <v>0</v>
      </c>
      <c r="Q33" s="65">
        <f t="shared" si="10"/>
        <v>127.75500000000001</v>
      </c>
      <c r="R33" s="65">
        <f t="shared" si="11"/>
        <v>0</v>
      </c>
      <c r="S33" s="65">
        <f t="shared" si="11"/>
        <v>0.13693999999999998</v>
      </c>
      <c r="T33" s="65">
        <f t="shared" si="11"/>
        <v>0</v>
      </c>
      <c r="U33" s="126">
        <f t="shared" si="11"/>
        <v>0</v>
      </c>
    </row>
    <row r="34" spans="1:21" s="48" customFormat="1" ht="13" x14ac:dyDescent="0.35">
      <c r="A34" s="125" t="str">
        <f>F8</f>
        <v>Homelands 1</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Homelands 2</v>
      </c>
      <c r="B35" s="11">
        <v>50</v>
      </c>
      <c r="C35" s="65">
        <f t="shared" si="6"/>
        <v>20.207000000000001</v>
      </c>
      <c r="D35" s="65">
        <f t="shared" si="7"/>
        <v>13.276115899999997</v>
      </c>
      <c r="E35" s="65">
        <f t="shared" si="8"/>
        <v>1.7406827500000002</v>
      </c>
      <c r="F35" s="65">
        <f t="shared" si="9"/>
        <v>4.125601399999999</v>
      </c>
      <c r="G35" s="65">
        <f t="shared" si="5"/>
        <v>0.10153599999999999</v>
      </c>
      <c r="H35" s="65">
        <f t="shared" si="5"/>
        <v>0.18035999999999999</v>
      </c>
      <c r="I35" s="65">
        <f t="shared" si="5"/>
        <v>6.1455999999999997E-2</v>
      </c>
      <c r="J35" s="65">
        <f t="shared" si="5"/>
        <v>1.0855000000000001E-3</v>
      </c>
      <c r="K35" s="65">
        <f t="shared" si="5"/>
        <v>9.8529999999999993E-4</v>
      </c>
      <c r="L35" s="65">
        <f t="shared" si="5"/>
        <v>5.0601E-2</v>
      </c>
      <c r="M35" s="65">
        <f t="shared" si="5"/>
        <v>4.2585000000000005E-2</v>
      </c>
      <c r="N35" s="65">
        <f t="shared" si="5"/>
        <v>233.8</v>
      </c>
      <c r="O35" s="65">
        <f t="shared" si="5"/>
        <v>40.08</v>
      </c>
      <c r="P35" s="65">
        <f t="shared" si="5"/>
        <v>0</v>
      </c>
      <c r="Q35" s="65">
        <f t="shared" si="10"/>
        <v>25.550999999999998</v>
      </c>
      <c r="R35" s="65">
        <f t="shared" si="11"/>
        <v>0</v>
      </c>
      <c r="S35" s="65">
        <f t="shared" si="11"/>
        <v>2.7387999999999996E-2</v>
      </c>
      <c r="T35" s="65">
        <f t="shared" si="11"/>
        <v>0</v>
      </c>
      <c r="U35" s="126">
        <f t="shared" si="11"/>
        <v>0</v>
      </c>
    </row>
    <row r="36" spans="1:21" s="48" customFormat="1" ht="13" x14ac:dyDescent="0.35">
      <c r="A36" s="125" t="str">
        <f>H8</f>
        <v>Homelands 3</v>
      </c>
      <c r="B36" s="11">
        <v>250</v>
      </c>
      <c r="C36" s="65">
        <f t="shared" si="6"/>
        <v>101.035</v>
      </c>
      <c r="D36" s="65">
        <f t="shared" si="7"/>
        <v>66.380579499999982</v>
      </c>
      <c r="E36" s="65">
        <f t="shared" si="8"/>
        <v>8.7034137499999993</v>
      </c>
      <c r="F36" s="65">
        <f t="shared" si="9"/>
        <v>20.628006999999997</v>
      </c>
      <c r="G36" s="65">
        <f t="shared" si="5"/>
        <v>0.50767999999999991</v>
      </c>
      <c r="H36" s="65">
        <f t="shared" si="5"/>
        <v>0.90180000000000005</v>
      </c>
      <c r="I36" s="65">
        <f t="shared" si="5"/>
        <v>0.30728</v>
      </c>
      <c r="J36" s="65">
        <f t="shared" si="5"/>
        <v>5.4275E-3</v>
      </c>
      <c r="K36" s="65">
        <f t="shared" si="5"/>
        <v>4.9265000000000003E-3</v>
      </c>
      <c r="L36" s="65">
        <f t="shared" si="5"/>
        <v>0.25300499999999998</v>
      </c>
      <c r="M36" s="65">
        <f t="shared" si="5"/>
        <v>0.212925</v>
      </c>
      <c r="N36" s="65">
        <f t="shared" si="5"/>
        <v>1169</v>
      </c>
      <c r="O36" s="65">
        <f t="shared" si="5"/>
        <v>200.4</v>
      </c>
      <c r="P36" s="65">
        <f t="shared" si="5"/>
        <v>0</v>
      </c>
      <c r="Q36" s="65">
        <f t="shared" si="10"/>
        <v>127.75500000000001</v>
      </c>
      <c r="R36" s="65">
        <f t="shared" si="11"/>
        <v>0</v>
      </c>
      <c r="S36" s="65">
        <f t="shared" si="11"/>
        <v>0.13693999999999998</v>
      </c>
      <c r="T36" s="65">
        <f t="shared" si="11"/>
        <v>0</v>
      </c>
      <c r="U36" s="126">
        <f t="shared" si="11"/>
        <v>0</v>
      </c>
    </row>
    <row r="37" spans="1:21" s="48" customFormat="1" ht="13" x14ac:dyDescent="0.35">
      <c r="A37" s="125" t="str">
        <f>I8</f>
        <v>Homelands 4</v>
      </c>
      <c r="B37" s="11">
        <v>50</v>
      </c>
      <c r="C37" s="65">
        <f t="shared" si="6"/>
        <v>20.207000000000001</v>
      </c>
      <c r="D37" s="65">
        <f t="shared" si="7"/>
        <v>13.276115899999997</v>
      </c>
      <c r="E37" s="65">
        <f t="shared" si="8"/>
        <v>1.7406827500000002</v>
      </c>
      <c r="F37" s="65">
        <f t="shared" si="9"/>
        <v>4.125601399999999</v>
      </c>
      <c r="G37" s="65">
        <f t="shared" si="5"/>
        <v>0.10153599999999999</v>
      </c>
      <c r="H37" s="65">
        <f t="shared" si="5"/>
        <v>0.18035999999999999</v>
      </c>
      <c r="I37" s="65">
        <f t="shared" si="5"/>
        <v>6.1455999999999997E-2</v>
      </c>
      <c r="J37" s="65">
        <f t="shared" si="5"/>
        <v>1.0855000000000001E-3</v>
      </c>
      <c r="K37" s="65">
        <f t="shared" si="5"/>
        <v>9.8529999999999993E-4</v>
      </c>
      <c r="L37" s="65">
        <f t="shared" si="5"/>
        <v>5.0601E-2</v>
      </c>
      <c r="M37" s="65">
        <f t="shared" si="5"/>
        <v>4.2585000000000005E-2</v>
      </c>
      <c r="N37" s="65">
        <f t="shared" si="5"/>
        <v>233.8</v>
      </c>
      <c r="O37" s="65">
        <f t="shared" si="5"/>
        <v>40.08</v>
      </c>
      <c r="P37" s="65">
        <f t="shared" si="5"/>
        <v>0</v>
      </c>
      <c r="Q37" s="65">
        <f t="shared" si="10"/>
        <v>25.550999999999998</v>
      </c>
      <c r="R37" s="65">
        <f t="shared" si="11"/>
        <v>0</v>
      </c>
      <c r="S37" s="65">
        <f t="shared" si="11"/>
        <v>2.7387999999999996E-2</v>
      </c>
      <c r="T37" s="65">
        <f t="shared" si="11"/>
        <v>0</v>
      </c>
      <c r="U37" s="126">
        <f t="shared" si="11"/>
        <v>0</v>
      </c>
    </row>
    <row r="38" spans="1:21" s="48" customFormat="1" ht="13" x14ac:dyDescent="0.35">
      <c r="A38" s="125" t="str">
        <f>J8</f>
        <v>Homelands 5</v>
      </c>
      <c r="B38" s="11">
        <v>50</v>
      </c>
      <c r="C38" s="65">
        <f t="shared" si="6"/>
        <v>20.207000000000001</v>
      </c>
      <c r="D38" s="65">
        <f t="shared" si="7"/>
        <v>13.276115899999997</v>
      </c>
      <c r="E38" s="65">
        <f t="shared" si="8"/>
        <v>1.7406827500000002</v>
      </c>
      <c r="F38" s="65">
        <f t="shared" si="9"/>
        <v>4.125601399999999</v>
      </c>
      <c r="G38" s="65">
        <f t="shared" si="5"/>
        <v>0.10153599999999999</v>
      </c>
      <c r="H38" s="65">
        <f t="shared" si="5"/>
        <v>0.18035999999999999</v>
      </c>
      <c r="I38" s="65">
        <f t="shared" si="5"/>
        <v>6.1455999999999997E-2</v>
      </c>
      <c r="J38" s="65">
        <f t="shared" si="5"/>
        <v>1.0855000000000001E-3</v>
      </c>
      <c r="K38" s="65">
        <f t="shared" si="5"/>
        <v>9.8529999999999993E-4</v>
      </c>
      <c r="L38" s="65">
        <f t="shared" si="5"/>
        <v>5.0601E-2</v>
      </c>
      <c r="M38" s="65">
        <f t="shared" si="5"/>
        <v>4.2585000000000005E-2</v>
      </c>
      <c r="N38" s="65">
        <f t="shared" si="5"/>
        <v>233.8</v>
      </c>
      <c r="O38" s="65">
        <f t="shared" si="5"/>
        <v>40.08</v>
      </c>
      <c r="P38" s="65">
        <f t="shared" si="5"/>
        <v>0</v>
      </c>
      <c r="Q38" s="65">
        <f t="shared" si="10"/>
        <v>25.550999999999998</v>
      </c>
      <c r="R38" s="65">
        <f t="shared" si="11"/>
        <v>0</v>
      </c>
      <c r="S38" s="65">
        <f t="shared" si="11"/>
        <v>2.7387999999999996E-2</v>
      </c>
      <c r="T38" s="65">
        <f t="shared" si="11"/>
        <v>0</v>
      </c>
      <c r="U38" s="126">
        <f t="shared" si="11"/>
        <v>0</v>
      </c>
    </row>
    <row r="39" spans="1:21" s="48" customFormat="1" ht="13" x14ac:dyDescent="0.35">
      <c r="A39" s="125" t="str">
        <f>K8</f>
        <v>Summerhill 1</v>
      </c>
      <c r="B39" s="11">
        <v>150</v>
      </c>
      <c r="C39" s="65">
        <f t="shared" si="6"/>
        <v>60.621000000000002</v>
      </c>
      <c r="D39" s="65">
        <f t="shared" si="7"/>
        <v>39.828347699999995</v>
      </c>
      <c r="E39" s="65">
        <f t="shared" si="8"/>
        <v>5.2220482500000012</v>
      </c>
      <c r="F39" s="65">
        <f t="shared" si="9"/>
        <v>12.376804199999999</v>
      </c>
      <c r="G39" s="65">
        <f t="shared" si="5"/>
        <v>0.30460799999999999</v>
      </c>
      <c r="H39" s="65">
        <f t="shared" si="5"/>
        <v>0.54108000000000001</v>
      </c>
      <c r="I39" s="65">
        <f t="shared" si="5"/>
        <v>0.184368</v>
      </c>
      <c r="J39" s="65">
        <f t="shared" si="5"/>
        <v>3.2565000000000003E-3</v>
      </c>
      <c r="K39" s="65">
        <f t="shared" si="5"/>
        <v>2.9559E-3</v>
      </c>
      <c r="L39" s="65">
        <f t="shared" si="5"/>
        <v>0.15180299999999999</v>
      </c>
      <c r="M39" s="65">
        <f t="shared" si="5"/>
        <v>0.12775500000000001</v>
      </c>
      <c r="N39" s="65">
        <f t="shared" si="5"/>
        <v>701.4</v>
      </c>
      <c r="O39" s="65">
        <f t="shared" si="5"/>
        <v>120.24</v>
      </c>
      <c r="P39" s="65">
        <f t="shared" si="5"/>
        <v>0</v>
      </c>
      <c r="Q39" s="65">
        <f t="shared" si="10"/>
        <v>76.653000000000006</v>
      </c>
      <c r="R39" s="65">
        <f t="shared" si="11"/>
        <v>0</v>
      </c>
      <c r="S39" s="65">
        <f t="shared" si="11"/>
        <v>8.2163999999999987E-2</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0</v>
      </c>
      <c r="F62" s="65">
        <f>B35</f>
        <v>50</v>
      </c>
      <c r="G62" s="65">
        <f>B36</f>
        <v>250</v>
      </c>
      <c r="H62" s="65">
        <f>B37</f>
        <v>50</v>
      </c>
      <c r="I62" s="65">
        <f>B38</f>
        <v>50</v>
      </c>
      <c r="J62" s="65">
        <f>B39</f>
        <v>150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v>7.2</v>
      </c>
      <c r="J1" s="130" t="s">
        <v>153</v>
      </c>
      <c r="K1" s="131"/>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v>190902</v>
      </c>
      <c r="G2" s="164" t="s">
        <v>110</v>
      </c>
      <c r="H2" s="165"/>
      <c r="I2" s="110"/>
      <c r="J2" s="132" t="s">
        <v>158</v>
      </c>
      <c r="K2" s="133"/>
      <c r="L2" s="110">
        <v>1.05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t="s">
        <v>78</v>
      </c>
      <c r="G3" s="132" t="s">
        <v>159</v>
      </c>
      <c r="H3" s="133"/>
      <c r="I3" s="110"/>
      <c r="J3" s="134" t="s">
        <v>154</v>
      </c>
      <c r="K3" s="135"/>
      <c r="L3" s="110">
        <f>(L1/(L2*10000))*100</f>
        <v>5.7142857142857148E-2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10.767069975</v>
      </c>
      <c r="D18" s="12">
        <f>$D32</f>
        <v>10.767069975</v>
      </c>
      <c r="E18" s="12">
        <f>$D33</f>
        <v>10.767069975</v>
      </c>
      <c r="F18" s="12">
        <f>$D34</f>
        <v>0</v>
      </c>
      <c r="G18" s="12">
        <f>$D35</f>
        <v>2.1534139950000002</v>
      </c>
      <c r="H18" s="12">
        <f>$D36</f>
        <v>10.767069975</v>
      </c>
      <c r="I18" s="12">
        <f>$D37</f>
        <v>2.1534139950000002</v>
      </c>
      <c r="J18" s="12">
        <f>$D38</f>
        <v>2.1534139950000002</v>
      </c>
      <c r="K18" s="12">
        <f>$D39</f>
        <v>10.767069975</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-69.132930024999993</v>
      </c>
      <c r="D19" s="12">
        <f t="shared" ref="D19:V19" si="1">D18-D17</f>
        <v>-69.132930024999993</v>
      </c>
      <c r="E19" s="12">
        <f t="shared" si="1"/>
        <v>-69.132930024999993</v>
      </c>
      <c r="F19" s="12">
        <f t="shared" si="1"/>
        <v>-79.899999999999991</v>
      </c>
      <c r="G19" s="12">
        <f t="shared" si="1"/>
        <v>-77.746586004999997</v>
      </c>
      <c r="H19" s="12">
        <f t="shared" si="1"/>
        <v>-69.132930024999993</v>
      </c>
      <c r="I19" s="12">
        <f t="shared" si="1"/>
        <v>-77.746586004999997</v>
      </c>
      <c r="J19" s="12">
        <f t="shared" si="1"/>
        <v>-77.746586004999997</v>
      </c>
      <c r="K19" s="12">
        <f t="shared" si="1"/>
        <v>-28.332930025000003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0.98195449999999995</v>
      </c>
      <c r="D22" s="12">
        <f>$E32</f>
        <v>0.98195449999999995</v>
      </c>
      <c r="E22" s="12">
        <f>$E33</f>
        <v>0.98195449999999995</v>
      </c>
      <c r="F22" s="12">
        <f>$E34</f>
        <v>0</v>
      </c>
      <c r="G22" s="12">
        <f>$E35</f>
        <v>0.19639090000000001</v>
      </c>
      <c r="H22" s="12">
        <f>$E36</f>
        <v>0.98195449999999995</v>
      </c>
      <c r="I22" s="12">
        <f>$E37</f>
        <v>0.19639090000000001</v>
      </c>
      <c r="J22" s="12">
        <f>$E38</f>
        <v>0.19639090000000001</v>
      </c>
      <c r="K22" s="12">
        <f>$E39</f>
        <v>0.98195449999999995</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-281.01804550000003</v>
      </c>
      <c r="D23" s="12">
        <f t="shared" ref="D23:V23" si="3">D22-D21</f>
        <v>-281.01804550000003</v>
      </c>
      <c r="E23" s="12">
        <f t="shared" si="3"/>
        <v>-281.01804550000003</v>
      </c>
      <c r="F23" s="12">
        <f t="shared" si="3"/>
        <v>-282</v>
      </c>
      <c r="G23" s="12">
        <f t="shared" si="3"/>
        <v>-281.80360910000002</v>
      </c>
      <c r="H23" s="12">
        <f t="shared" si="3"/>
        <v>-281.01804550000003</v>
      </c>
      <c r="I23" s="12">
        <f t="shared" si="3"/>
        <v>-281.80360910000002</v>
      </c>
      <c r="J23" s="12">
        <f t="shared" si="3"/>
        <v>-281.80360910000002</v>
      </c>
      <c r="K23" s="12">
        <f t="shared" si="3"/>
        <v>-137.0180455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2.81</v>
      </c>
      <c r="C28" s="11">
        <v>1.05</v>
      </c>
      <c r="D28" s="11">
        <v>6.6900000000000001E-2</v>
      </c>
      <c r="E28" s="11">
        <v>1.1599999999999999E-2</v>
      </c>
      <c r="F28" s="11">
        <v>356</v>
      </c>
      <c r="G28" s="11">
        <v>33.700000000000003</v>
      </c>
      <c r="H28" s="11">
        <v>47.4</v>
      </c>
      <c r="I28" s="11">
        <v>4.6399999999999997</v>
      </c>
      <c r="J28" s="11">
        <v>0.04</v>
      </c>
      <c r="K28" s="15">
        <v>1.43</v>
      </c>
      <c r="L28" s="11">
        <v>5.0999999999999996</v>
      </c>
      <c r="M28" s="11">
        <v>2.4300000000000002</v>
      </c>
      <c r="N28" s="11">
        <v>191000</v>
      </c>
      <c r="O28" s="11">
        <v>7780</v>
      </c>
      <c r="P28" s="11"/>
      <c r="Q28" s="11">
        <v>8360</v>
      </c>
      <c r="R28" s="11"/>
      <c r="S28" s="11">
        <v>70</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v>250</v>
      </c>
      <c r="C31" s="65">
        <f>IF(C$27="%w/w SAR",((C$28*10)*$B31),IF(C$27="%w/w DM",(((C$28*10)*($B$28/100))*$B31),IF(C$27="kg/t SAR",(C$28*$B31),IF(C$27="kg/t DM",((C$28*($B$28/100))*$B31),IF(C$27="mg/kg SAR",((C$28*0.001)*$B31),IF(C$27="mg/kg DM",(((C$28*0.001)*($B$28/100))*$B31),0))))))</f>
        <v>73.762499999999989</v>
      </c>
      <c r="D31" s="65">
        <f>(IF(D$27="%w/w SAR",((D$28*10)*$B31),IF(D$27="%w/w DM",(((D$28*10)*($B$28/100))*$B31),IF(D$27="kg/t SAR",(D$28*$B31),IF(D$27="kg/t DM",((D$28*($B$28/100))*$B31),IF(D$27="mg/kg SAR",((D$28*0.001)*$B31),IF(D$27="mg/kg DM",(((D$28*0.001)*($B$28/100))*$B31),"0")))))))*2.291</f>
        <v>10.767069975</v>
      </c>
      <c r="E31" s="65">
        <f>(IF(E$27="%w/w SAR",((E$28*10)*$B31),IF(E$27="%w/w DM",(((E$28*10)*($B$28/100))*$B31),IF(E$27="kg/t SAR",(E$28*$B31),IF(E$27="kg/t DM",((E$28*($B$28/100))*$B31),IF(E$27="mg/kg SAR",((E$28*0.001)*$B31),IF(E$27="mg/kg DM",(((E$28*0.001)*($B$28/100))*$B31),"0")))))))*1.205</f>
        <v>0.98195449999999995</v>
      </c>
      <c r="F31" s="65">
        <f>(IF(F$27="%w/w SAR",((F$28*10)*$B31),IF(F$27="%w/w DM",(((F$28*10)*($B$28/100))*$B31),IF(F$27="kg/t SAR",(F$28*$B31),IF(F$27="kg/t DM",((F$28*($B$28/100))*$B31),IF(F$27="mg/kg SAR",((F$28*0.001)*$B31),IF(F$27="mg/kg DM",(((F$28*0.001)*($B$28/100))*$B31),"0")))))))*1.658</f>
        <v>4.1464922</v>
      </c>
      <c r="G31" s="65">
        <f t="shared" ref="G31:P46" si="5">IF(G$27="%w/w SAR",((G$28*10)*$B31),IF(G$27="%w/w DM",(((G$28*10)*($B$28/100))*$B31),IF(G$27="kg/t SAR",(G$28*$B31),IF(G$27="kg/t DM",((G$28*($B$28/100))*$B31),IF(G$27="mg/kg SAR",((G$28*0.001)*$B31),IF(G$27="mg/kg DM",(((G$28*0.001)*($B$28/100))*$B31),0))))))</f>
        <v>0.23674249999999999</v>
      </c>
      <c r="H31" s="65">
        <f t="shared" si="5"/>
        <v>0.33298499999999998</v>
      </c>
      <c r="I31" s="65">
        <f t="shared" si="5"/>
        <v>3.2596E-2</v>
      </c>
      <c r="J31" s="65">
        <f t="shared" si="5"/>
        <v>2.8100000000000005E-4</v>
      </c>
      <c r="K31" s="65">
        <f t="shared" si="5"/>
        <v>1.0045750000000001E-2</v>
      </c>
      <c r="L31" s="65">
        <f t="shared" si="5"/>
        <v>3.5827499999999998E-2</v>
      </c>
      <c r="M31" s="65">
        <f t="shared" si="5"/>
        <v>1.7070750000000003E-2</v>
      </c>
      <c r="N31" s="65">
        <f t="shared" si="5"/>
        <v>1341.7749999999999</v>
      </c>
      <c r="O31" s="65">
        <f t="shared" si="5"/>
        <v>54.654499999999999</v>
      </c>
      <c r="P31" s="65">
        <f t="shared" si="5"/>
        <v>0</v>
      </c>
      <c r="Q31" s="65">
        <f>(IF(Q$27="%w/w SAR",((Q$28*10)*$B31),IF(Q$27="%w/w DM",(((Q$28*10)*($B$28/100))*$B31),IF(Q$27="kg/t SAR",(Q$28*$B31),IF(Q$27="kg/t DM",((Q$28*($B$28/100))*$B31),IF(Q$27="mg/kg SAR",((Q$28*0.001)*$B31),IF(Q$27="mg/kg DM",(((Q$28*0.001)*($B$28/100))*$B31),0)))))))*2.5</f>
        <v>146.82249999999999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0.49175000000000002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v>250</v>
      </c>
      <c r="C32" s="65">
        <f t="shared" ref="C32:C50" si="6">IF(C$27="%w/w SAR",((C$28*10)*$B32),IF(C$27="%w/w DM",(((C$28*10)*($B$28/100))*$B32),IF(C$27="kg/t SAR",(C$28*$B32),IF(C$27="kg/t DM",((C$28*($B$28/100))*$B32),IF(C$27="mg/kg SAR",((C$28*0.001)*$B32),IF(C$27="mg/kg DM",(((C$28*0.001)*($B$28/100))*$B32),0))))))</f>
        <v>73.762499999999989</v>
      </c>
      <c r="D32" s="65">
        <f t="shared" ref="D32:D50" si="7">(IF(D$27="%w/w SAR",((D$28*10)*$B32),IF(D$27="%w/w DM",(((D$28*10)*($B$28/100))*$B32),IF(D$27="kg/t SAR",(D$28*$B32),IF(D$27="kg/t DM",((D$28*($B$28/100))*$B32),IF(D$27="mg/kg SAR",((D$28*0.001)*$B32),IF(D$27="mg/kg DM",(((D$28*0.001)*($B$28/100))*$B32),"0")))))))*2.291</f>
        <v>10.767069975</v>
      </c>
      <c r="E32" s="65">
        <f t="shared" ref="E32:E50" si="8">(IF(E$27="%w/w SAR",((E$28*10)*$B32),IF(E$27="%w/w DM",(((E$28*10)*($B$28/100))*$B32),IF(E$27="kg/t SAR",(E$28*$B32),IF(E$27="kg/t DM",((E$28*($B$28/100))*$B32),IF(E$27="mg/kg SAR",((E$28*0.001)*$B32),IF(E$27="mg/kg DM",(((E$28*0.001)*($B$28/100))*$B32),"0")))))))*1.205</f>
        <v>0.98195449999999995</v>
      </c>
      <c r="F32" s="65">
        <f t="shared" ref="F32:F50" si="9">(IF(F$27="%w/w SAR",((F$28*10)*$B32),IF(F$27="%w/w DM",(((F$28*10)*($B$28/100))*$B32),IF(F$27="kg/t SAR",(F$28*$B32),IF(F$27="kg/t DM",((F$28*($B$28/100))*$B32),IF(F$27="mg/kg SAR",((F$28*0.001)*$B32),IF(F$27="mg/kg DM",(((F$28*0.001)*($B$28/100))*$B32),"0")))))))*1.658</f>
        <v>4.1464922</v>
      </c>
      <c r="G32" s="65">
        <f t="shared" si="5"/>
        <v>0.23674249999999999</v>
      </c>
      <c r="H32" s="65">
        <f t="shared" si="5"/>
        <v>0.33298499999999998</v>
      </c>
      <c r="I32" s="65">
        <f t="shared" si="5"/>
        <v>3.2596E-2</v>
      </c>
      <c r="J32" s="65">
        <f t="shared" si="5"/>
        <v>2.8100000000000005E-4</v>
      </c>
      <c r="K32" s="65">
        <f t="shared" si="5"/>
        <v>1.0045750000000001E-2</v>
      </c>
      <c r="L32" s="65">
        <f t="shared" si="5"/>
        <v>3.5827499999999998E-2</v>
      </c>
      <c r="M32" s="65">
        <f t="shared" si="5"/>
        <v>1.7070750000000003E-2</v>
      </c>
      <c r="N32" s="65">
        <f t="shared" si="5"/>
        <v>1341.7749999999999</v>
      </c>
      <c r="O32" s="65">
        <f t="shared" si="5"/>
        <v>54.654499999999999</v>
      </c>
      <c r="P32" s="65">
        <f t="shared" si="5"/>
        <v>0</v>
      </c>
      <c r="Q32" s="65">
        <f t="shared" ref="Q32:Q50" si="10">(IF(Q$27="%w/w SAR",((Q$28*10)*$B32),IF(Q$27="%w/w DM",(((Q$28*10)*($B$28/100))*$B32),IF(Q$27="kg/t SAR",(Q$28*$B32),IF(Q$27="kg/t DM",((Q$28*($B$28/100))*$B32),IF(Q$27="mg/kg SAR",((Q$28*0.001)*$B32),IF(Q$27="mg/kg DM",(((Q$28*0.001)*($B$28/100))*$B32),0)))))))*2.5</f>
        <v>146.82249999999999</v>
      </c>
      <c r="R32" s="65">
        <f t="shared" ref="R32:U50" si="11">IF(R$27="%w/w SAR",((R$28*10)*$B32),IF(R$27="%w/w DM",(((R$28*10)*($B$28/100))*$B32),IF(R$27="kg/t SAR",(R$28*$B32),IF(R$27="kg/t DM",((R$28*($B$28/100))*$B32),IF(R$27="mg/kg SAR",((R$28*0.001)*$B32),IF(R$27="mg/kg DM",(((R$28*0.001)*($B$28/100))*$B32),0))))))</f>
        <v>0</v>
      </c>
      <c r="S32" s="65">
        <f t="shared" si="11"/>
        <v>0.49175000000000002</v>
      </c>
      <c r="T32" s="65">
        <f t="shared" si="11"/>
        <v>0</v>
      </c>
      <c r="U32" s="126">
        <f t="shared" si="11"/>
        <v>0</v>
      </c>
    </row>
    <row r="33" spans="1:21" s="48" customFormat="1" ht="13" x14ac:dyDescent="0.35">
      <c r="A33" s="125" t="str">
        <f>E8</f>
        <v>Robeston West 3</v>
      </c>
      <c r="B33" s="11">
        <v>250</v>
      </c>
      <c r="C33" s="65">
        <f t="shared" si="6"/>
        <v>73.762499999999989</v>
      </c>
      <c r="D33" s="65">
        <f t="shared" si="7"/>
        <v>10.767069975</v>
      </c>
      <c r="E33" s="65">
        <f t="shared" si="8"/>
        <v>0.98195449999999995</v>
      </c>
      <c r="F33" s="65">
        <f t="shared" si="9"/>
        <v>4.1464922</v>
      </c>
      <c r="G33" s="65">
        <f t="shared" si="5"/>
        <v>0.23674249999999999</v>
      </c>
      <c r="H33" s="65">
        <f t="shared" si="5"/>
        <v>0.33298499999999998</v>
      </c>
      <c r="I33" s="65">
        <f t="shared" si="5"/>
        <v>3.2596E-2</v>
      </c>
      <c r="J33" s="65">
        <f t="shared" si="5"/>
        <v>2.8100000000000005E-4</v>
      </c>
      <c r="K33" s="65">
        <f t="shared" si="5"/>
        <v>1.0045750000000001E-2</v>
      </c>
      <c r="L33" s="65">
        <f t="shared" si="5"/>
        <v>3.5827499999999998E-2</v>
      </c>
      <c r="M33" s="65">
        <f t="shared" si="5"/>
        <v>1.7070750000000003E-2</v>
      </c>
      <c r="N33" s="65">
        <f t="shared" si="5"/>
        <v>1341.7749999999999</v>
      </c>
      <c r="O33" s="65">
        <f t="shared" si="5"/>
        <v>54.654499999999999</v>
      </c>
      <c r="P33" s="65">
        <f t="shared" si="5"/>
        <v>0</v>
      </c>
      <c r="Q33" s="65">
        <f t="shared" si="10"/>
        <v>146.82249999999999</v>
      </c>
      <c r="R33" s="65">
        <f t="shared" si="11"/>
        <v>0</v>
      </c>
      <c r="S33" s="65">
        <f t="shared" si="11"/>
        <v>0.49175000000000002</v>
      </c>
      <c r="T33" s="65">
        <f t="shared" si="11"/>
        <v>0</v>
      </c>
      <c r="U33" s="126">
        <f t="shared" si="11"/>
        <v>0</v>
      </c>
    </row>
    <row r="34" spans="1:21" s="48" customFormat="1" ht="13" x14ac:dyDescent="0.35">
      <c r="A34" s="125" t="str">
        <f>F8</f>
        <v>Homelands 1</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Homelands 2</v>
      </c>
      <c r="B35" s="11">
        <v>50</v>
      </c>
      <c r="C35" s="65">
        <f t="shared" si="6"/>
        <v>14.7525</v>
      </c>
      <c r="D35" s="65">
        <f t="shared" si="7"/>
        <v>2.1534139950000002</v>
      </c>
      <c r="E35" s="65">
        <f t="shared" si="8"/>
        <v>0.19639090000000001</v>
      </c>
      <c r="F35" s="65">
        <f t="shared" si="9"/>
        <v>0.82929843999999986</v>
      </c>
      <c r="G35" s="65">
        <f t="shared" si="5"/>
        <v>4.7348500000000002E-2</v>
      </c>
      <c r="H35" s="65">
        <f t="shared" si="5"/>
        <v>6.6597000000000003E-2</v>
      </c>
      <c r="I35" s="65">
        <f t="shared" si="5"/>
        <v>6.5191999999999993E-3</v>
      </c>
      <c r="J35" s="65">
        <f t="shared" si="5"/>
        <v>5.6200000000000011E-5</v>
      </c>
      <c r="K35" s="65">
        <f t="shared" si="5"/>
        <v>2.0091500000000003E-3</v>
      </c>
      <c r="L35" s="65">
        <f t="shared" si="5"/>
        <v>7.1654999999999991E-3</v>
      </c>
      <c r="M35" s="65">
        <f t="shared" si="5"/>
        <v>3.4141500000000003E-3</v>
      </c>
      <c r="N35" s="65">
        <f t="shared" si="5"/>
        <v>268.35499999999996</v>
      </c>
      <c r="O35" s="65">
        <f t="shared" si="5"/>
        <v>10.930900000000001</v>
      </c>
      <c r="P35" s="65">
        <f t="shared" si="5"/>
        <v>0</v>
      </c>
      <c r="Q35" s="65">
        <f t="shared" si="10"/>
        <v>29.3645</v>
      </c>
      <c r="R35" s="65">
        <f t="shared" si="11"/>
        <v>0</v>
      </c>
      <c r="S35" s="65">
        <f t="shared" si="11"/>
        <v>9.8349999999999993E-2</v>
      </c>
      <c r="T35" s="65">
        <f t="shared" si="11"/>
        <v>0</v>
      </c>
      <c r="U35" s="126">
        <f t="shared" si="11"/>
        <v>0</v>
      </c>
    </row>
    <row r="36" spans="1:21" s="48" customFormat="1" ht="13" x14ac:dyDescent="0.35">
      <c r="A36" s="125" t="str">
        <f>H8</f>
        <v>Homelands 3</v>
      </c>
      <c r="B36" s="11">
        <v>250</v>
      </c>
      <c r="C36" s="65">
        <f t="shared" si="6"/>
        <v>73.762499999999989</v>
      </c>
      <c r="D36" s="65">
        <f t="shared" si="7"/>
        <v>10.767069975</v>
      </c>
      <c r="E36" s="65">
        <f t="shared" si="8"/>
        <v>0.98195449999999995</v>
      </c>
      <c r="F36" s="65">
        <f t="shared" si="9"/>
        <v>4.1464922</v>
      </c>
      <c r="G36" s="65">
        <f t="shared" si="5"/>
        <v>0.23674249999999999</v>
      </c>
      <c r="H36" s="65">
        <f t="shared" si="5"/>
        <v>0.33298499999999998</v>
      </c>
      <c r="I36" s="65">
        <f t="shared" si="5"/>
        <v>3.2596E-2</v>
      </c>
      <c r="J36" s="65">
        <f t="shared" si="5"/>
        <v>2.8100000000000005E-4</v>
      </c>
      <c r="K36" s="65">
        <f t="shared" si="5"/>
        <v>1.0045750000000001E-2</v>
      </c>
      <c r="L36" s="65">
        <f t="shared" si="5"/>
        <v>3.5827499999999998E-2</v>
      </c>
      <c r="M36" s="65">
        <f t="shared" si="5"/>
        <v>1.7070750000000003E-2</v>
      </c>
      <c r="N36" s="65">
        <f t="shared" si="5"/>
        <v>1341.7749999999999</v>
      </c>
      <c r="O36" s="65">
        <f t="shared" si="5"/>
        <v>54.654499999999999</v>
      </c>
      <c r="P36" s="65">
        <f t="shared" si="5"/>
        <v>0</v>
      </c>
      <c r="Q36" s="65">
        <f t="shared" si="10"/>
        <v>146.82249999999999</v>
      </c>
      <c r="R36" s="65">
        <f t="shared" si="11"/>
        <v>0</v>
      </c>
      <c r="S36" s="65">
        <f t="shared" si="11"/>
        <v>0.49175000000000002</v>
      </c>
      <c r="T36" s="65">
        <f t="shared" si="11"/>
        <v>0</v>
      </c>
      <c r="U36" s="126">
        <f t="shared" si="11"/>
        <v>0</v>
      </c>
    </row>
    <row r="37" spans="1:21" s="48" customFormat="1" ht="13" x14ac:dyDescent="0.35">
      <c r="A37" s="125" t="str">
        <f>I8</f>
        <v>Homelands 4</v>
      </c>
      <c r="B37" s="11">
        <v>50</v>
      </c>
      <c r="C37" s="65">
        <f t="shared" si="6"/>
        <v>14.7525</v>
      </c>
      <c r="D37" s="65">
        <f t="shared" si="7"/>
        <v>2.1534139950000002</v>
      </c>
      <c r="E37" s="65">
        <f t="shared" si="8"/>
        <v>0.19639090000000001</v>
      </c>
      <c r="F37" s="65">
        <f t="shared" si="9"/>
        <v>0.82929843999999986</v>
      </c>
      <c r="G37" s="65">
        <f t="shared" si="5"/>
        <v>4.7348500000000002E-2</v>
      </c>
      <c r="H37" s="65">
        <f t="shared" si="5"/>
        <v>6.6597000000000003E-2</v>
      </c>
      <c r="I37" s="65">
        <f t="shared" si="5"/>
        <v>6.5191999999999993E-3</v>
      </c>
      <c r="J37" s="65">
        <f t="shared" si="5"/>
        <v>5.6200000000000011E-5</v>
      </c>
      <c r="K37" s="65">
        <f t="shared" si="5"/>
        <v>2.0091500000000003E-3</v>
      </c>
      <c r="L37" s="65">
        <f t="shared" si="5"/>
        <v>7.1654999999999991E-3</v>
      </c>
      <c r="M37" s="65">
        <f t="shared" si="5"/>
        <v>3.4141500000000003E-3</v>
      </c>
      <c r="N37" s="65">
        <f t="shared" si="5"/>
        <v>268.35499999999996</v>
      </c>
      <c r="O37" s="65">
        <f t="shared" si="5"/>
        <v>10.930900000000001</v>
      </c>
      <c r="P37" s="65">
        <f t="shared" si="5"/>
        <v>0</v>
      </c>
      <c r="Q37" s="65">
        <f t="shared" si="10"/>
        <v>29.3645</v>
      </c>
      <c r="R37" s="65">
        <f t="shared" si="11"/>
        <v>0</v>
      </c>
      <c r="S37" s="65">
        <f t="shared" si="11"/>
        <v>9.8349999999999993E-2</v>
      </c>
      <c r="T37" s="65">
        <f t="shared" si="11"/>
        <v>0</v>
      </c>
      <c r="U37" s="126">
        <f t="shared" si="11"/>
        <v>0</v>
      </c>
    </row>
    <row r="38" spans="1:21" s="48" customFormat="1" ht="13" x14ac:dyDescent="0.35">
      <c r="A38" s="125" t="str">
        <f>J8</f>
        <v>Homelands 5</v>
      </c>
      <c r="B38" s="11">
        <v>50</v>
      </c>
      <c r="C38" s="65">
        <f t="shared" si="6"/>
        <v>14.7525</v>
      </c>
      <c r="D38" s="65">
        <f t="shared" si="7"/>
        <v>2.1534139950000002</v>
      </c>
      <c r="E38" s="65">
        <f t="shared" si="8"/>
        <v>0.19639090000000001</v>
      </c>
      <c r="F38" s="65">
        <f t="shared" si="9"/>
        <v>0.82929843999999986</v>
      </c>
      <c r="G38" s="65">
        <f t="shared" si="5"/>
        <v>4.7348500000000002E-2</v>
      </c>
      <c r="H38" s="65">
        <f t="shared" si="5"/>
        <v>6.6597000000000003E-2</v>
      </c>
      <c r="I38" s="65">
        <f t="shared" si="5"/>
        <v>6.5191999999999993E-3</v>
      </c>
      <c r="J38" s="65">
        <f t="shared" si="5"/>
        <v>5.6200000000000011E-5</v>
      </c>
      <c r="K38" s="65">
        <f t="shared" si="5"/>
        <v>2.0091500000000003E-3</v>
      </c>
      <c r="L38" s="65">
        <f t="shared" si="5"/>
        <v>7.1654999999999991E-3</v>
      </c>
      <c r="M38" s="65">
        <f t="shared" si="5"/>
        <v>3.4141500000000003E-3</v>
      </c>
      <c r="N38" s="65">
        <f t="shared" si="5"/>
        <v>268.35499999999996</v>
      </c>
      <c r="O38" s="65">
        <f t="shared" si="5"/>
        <v>10.930900000000001</v>
      </c>
      <c r="P38" s="65">
        <f t="shared" si="5"/>
        <v>0</v>
      </c>
      <c r="Q38" s="65">
        <f t="shared" si="10"/>
        <v>29.3645</v>
      </c>
      <c r="R38" s="65">
        <f t="shared" si="11"/>
        <v>0</v>
      </c>
      <c r="S38" s="65">
        <f t="shared" si="11"/>
        <v>9.8349999999999993E-2</v>
      </c>
      <c r="T38" s="65">
        <f t="shared" si="11"/>
        <v>0</v>
      </c>
      <c r="U38" s="126">
        <f t="shared" si="11"/>
        <v>0</v>
      </c>
    </row>
    <row r="39" spans="1:21" s="48" customFormat="1" ht="13" x14ac:dyDescent="0.35">
      <c r="A39" s="125" t="str">
        <f>K8</f>
        <v>Summerhill 1</v>
      </c>
      <c r="B39" s="11">
        <v>250</v>
      </c>
      <c r="C39" s="65">
        <f t="shared" si="6"/>
        <v>73.762499999999989</v>
      </c>
      <c r="D39" s="65">
        <f t="shared" si="7"/>
        <v>10.767069975</v>
      </c>
      <c r="E39" s="65">
        <f t="shared" si="8"/>
        <v>0.98195449999999995</v>
      </c>
      <c r="F39" s="65">
        <f t="shared" si="9"/>
        <v>4.1464922</v>
      </c>
      <c r="G39" s="65">
        <f t="shared" si="5"/>
        <v>0.23674249999999999</v>
      </c>
      <c r="H39" s="65">
        <f t="shared" si="5"/>
        <v>0.33298499999999998</v>
      </c>
      <c r="I39" s="65">
        <f t="shared" si="5"/>
        <v>3.2596E-2</v>
      </c>
      <c r="J39" s="65">
        <f t="shared" si="5"/>
        <v>2.8100000000000005E-4</v>
      </c>
      <c r="K39" s="65">
        <f t="shared" si="5"/>
        <v>1.0045750000000001E-2</v>
      </c>
      <c r="L39" s="65">
        <f t="shared" si="5"/>
        <v>3.5827499999999998E-2</v>
      </c>
      <c r="M39" s="65">
        <f t="shared" si="5"/>
        <v>1.7070750000000003E-2</v>
      </c>
      <c r="N39" s="65">
        <f t="shared" si="5"/>
        <v>1341.7749999999999</v>
      </c>
      <c r="O39" s="65">
        <f t="shared" si="5"/>
        <v>54.654499999999999</v>
      </c>
      <c r="P39" s="65">
        <f t="shared" si="5"/>
        <v>0</v>
      </c>
      <c r="Q39" s="65">
        <f t="shared" si="10"/>
        <v>146.82249999999999</v>
      </c>
      <c r="R39" s="65">
        <f t="shared" si="11"/>
        <v>0</v>
      </c>
      <c r="S39" s="65">
        <f t="shared" si="11"/>
        <v>0.49175000000000002</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0</v>
      </c>
      <c r="F62" s="65">
        <f>B35</f>
        <v>50</v>
      </c>
      <c r="G62" s="65">
        <f>B36</f>
        <v>250</v>
      </c>
      <c r="H62" s="65">
        <f>B37</f>
        <v>50</v>
      </c>
      <c r="I62" s="65">
        <f>B38</f>
        <v>50</v>
      </c>
      <c r="J62" s="65">
        <f>B39</f>
        <v>250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N3" sqref="N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v>6.5</v>
      </c>
      <c r="J1" s="130" t="s">
        <v>153</v>
      </c>
      <c r="K1" s="131"/>
      <c r="L1" s="109">
        <v>209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v>190902</v>
      </c>
      <c r="G2" s="164" t="s">
        <v>110</v>
      </c>
      <c r="H2" s="165"/>
      <c r="I2" s="110"/>
      <c r="J2" s="132" t="s">
        <v>158</v>
      </c>
      <c r="K2" s="133"/>
      <c r="L2" s="110">
        <v>0.56399999999999995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t="s">
        <v>78</v>
      </c>
      <c r="G3" s="132" t="s">
        <v>159</v>
      </c>
      <c r="H3" s="133"/>
      <c r="I3" s="110"/>
      <c r="J3" s="134" t="s">
        <v>154</v>
      </c>
      <c r="K3" s="135"/>
      <c r="L3" s="110">
        <f>(L1/(L2*10000))*100</f>
        <v>3.7056737588652489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t="s">
        <v>178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21.072617999999999</v>
      </c>
      <c r="D18" s="12">
        <f>$D32</f>
        <v>21.072617999999999</v>
      </c>
      <c r="E18" s="12">
        <f>$D33</f>
        <v>21.072617999999999</v>
      </c>
      <c r="F18" s="12">
        <f>$D34</f>
        <v>21.072617999999999</v>
      </c>
      <c r="G18" s="12">
        <f>$D35</f>
        <v>4.2145235999999997</v>
      </c>
      <c r="H18" s="12">
        <f>$D36</f>
        <v>21.072617999999999</v>
      </c>
      <c r="I18" s="12">
        <f>$D37</f>
        <v>4.2145235999999997</v>
      </c>
      <c r="J18" s="12">
        <f>$D38</f>
        <v>4.2145235999999997</v>
      </c>
      <c r="K18" s="12">
        <f>$D39</f>
        <v>21.072617999999999</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-58.827381999999993</v>
      </c>
      <c r="D19" s="12">
        <f t="shared" ref="D19:V19" si="1">D18-D17</f>
        <v>-58.827381999999993</v>
      </c>
      <c r="E19" s="12">
        <f t="shared" si="1"/>
        <v>-58.827381999999993</v>
      </c>
      <c r="F19" s="12">
        <f t="shared" si="1"/>
        <v>-58.827381999999993</v>
      </c>
      <c r="G19" s="12">
        <f t="shared" si="1"/>
        <v>-75.685476399999999</v>
      </c>
      <c r="H19" s="12">
        <f t="shared" si="1"/>
        <v>-58.827381999999993</v>
      </c>
      <c r="I19" s="12">
        <f t="shared" si="1"/>
        <v>-75.685476399999999</v>
      </c>
      <c r="J19" s="12">
        <f t="shared" si="1"/>
        <v>-75.685476399999999</v>
      </c>
      <c r="K19" s="12">
        <f t="shared" si="1"/>
        <v>-18.027382000000003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4.4774185000000006</v>
      </c>
      <c r="D22" s="12">
        <f>$E32</f>
        <v>4.4774185000000006</v>
      </c>
      <c r="E22" s="12">
        <f>$E33</f>
        <v>4.4774185000000006</v>
      </c>
      <c r="F22" s="12">
        <f>$E34</f>
        <v>4.4774185000000006</v>
      </c>
      <c r="G22" s="12">
        <f>$E35</f>
        <v>0.8954837000000001</v>
      </c>
      <c r="H22" s="12">
        <f>$E36</f>
        <v>4.4774185000000006</v>
      </c>
      <c r="I22" s="12">
        <f>$E37</f>
        <v>0.8954837000000001</v>
      </c>
      <c r="J22" s="12">
        <f>$E38</f>
        <v>0.8954837000000001</v>
      </c>
      <c r="K22" s="12">
        <f>$E39</f>
        <v>4.4774185000000006</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-277.5225815</v>
      </c>
      <c r="D23" s="12">
        <f t="shared" ref="D23:V23" si="3">D22-D21</f>
        <v>-277.5225815</v>
      </c>
      <c r="E23" s="12">
        <f t="shared" si="3"/>
        <v>-277.5225815</v>
      </c>
      <c r="F23" s="12">
        <f t="shared" si="3"/>
        <v>-277.5225815</v>
      </c>
      <c r="G23" s="12">
        <f t="shared" si="3"/>
        <v>-281.1045163</v>
      </c>
      <c r="H23" s="12">
        <f t="shared" si="3"/>
        <v>-277.5225815</v>
      </c>
      <c r="I23" s="12">
        <f t="shared" si="3"/>
        <v>-281.1045163</v>
      </c>
      <c r="J23" s="12">
        <f t="shared" si="3"/>
        <v>-281.1045163</v>
      </c>
      <c r="K23" s="12">
        <f t="shared" si="3"/>
        <v>-133.5225815</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2.92</v>
      </c>
      <c r="C28" s="11">
        <v>0.56399999999999995</v>
      </c>
      <c r="D28" s="11">
        <v>0.126</v>
      </c>
      <c r="E28" s="11">
        <v>5.0900000000000001E-2</v>
      </c>
      <c r="F28" s="11">
        <v>1460</v>
      </c>
      <c r="G28" s="11">
        <v>12.6</v>
      </c>
      <c r="H28" s="11">
        <v>200</v>
      </c>
      <c r="I28" s="11">
        <v>38</v>
      </c>
      <c r="J28" s="11">
        <v>0.32</v>
      </c>
      <c r="K28" s="15">
        <v>1.38</v>
      </c>
      <c r="L28" s="11">
        <v>17.7</v>
      </c>
      <c r="M28" s="11">
        <v>12.5</v>
      </c>
      <c r="N28" s="11">
        <v>6150</v>
      </c>
      <c r="O28" s="11">
        <v>367000</v>
      </c>
      <c r="P28" s="11"/>
      <c r="Q28" s="11">
        <v>3010</v>
      </c>
      <c r="R28" s="11"/>
      <c r="S28" s="11">
        <v>19.399999999999999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v>250</v>
      </c>
      <c r="C31" s="65">
        <f>IF(C$27="%w/w SAR",((C$28*10)*$B31),IF(C$27="%w/w DM",(((C$28*10)*($B$28/100))*$B31),IF(C$27="kg/t SAR",(C$28*$B31),IF(C$27="kg/t DM",((C$28*($B$28/100))*$B31),IF(C$27="mg/kg SAR",((C$28*0.001)*$B31),IF(C$27="mg/kg DM",(((C$28*0.001)*($B$28/100))*$B31),0))))))</f>
        <v>41.171999999999997</v>
      </c>
      <c r="D31" s="65">
        <f>(IF(D$27="%w/w SAR",((D$28*10)*$B31),IF(D$27="%w/w DM",(((D$28*10)*($B$28/100))*$B31),IF(D$27="kg/t SAR",(D$28*$B31),IF(D$27="kg/t DM",((D$28*($B$28/100))*$B31),IF(D$27="mg/kg SAR",((D$28*0.001)*$B31),IF(D$27="mg/kg DM",(((D$28*0.001)*($B$28/100))*$B31),"0")))))))*2.291</f>
        <v>21.072617999999999</v>
      </c>
      <c r="E31" s="65">
        <f>(IF(E$27="%w/w SAR",((E$28*10)*$B31),IF(E$27="%w/w DM",(((E$28*10)*($B$28/100))*$B31),IF(E$27="kg/t SAR",(E$28*$B31),IF(E$27="kg/t DM",((E$28*($B$28/100))*$B31),IF(E$27="mg/kg SAR",((E$28*0.001)*$B31),IF(E$27="mg/kg DM",(((E$28*0.001)*($B$28/100))*$B31),"0")))))))*1.205</f>
        <v>4.4774185000000006</v>
      </c>
      <c r="F31" s="65">
        <f>(IF(F$27="%w/w SAR",((F$28*10)*$B31),IF(F$27="%w/w DM",(((F$28*10)*($B$28/100))*$B31),IF(F$27="kg/t SAR",(F$28*$B31),IF(F$27="kg/t DM",((F$28*($B$28/100))*$B31),IF(F$27="mg/kg SAR",((F$28*0.001)*$B31),IF(F$27="mg/kg DM",(((F$28*0.001)*($B$28/100))*$B31),"0")))))))*1.658</f>
        <v>17.670963999999998</v>
      </c>
      <c r="G31" s="65">
        <f t="shared" ref="G31:P46" si="5">IF(G$27="%w/w SAR",((G$28*10)*$B31),IF(G$27="%w/w DM",(((G$28*10)*($B$28/100))*$B31),IF(G$27="kg/t SAR",(G$28*$B31),IF(G$27="kg/t DM",((G$28*($B$28/100))*$B31),IF(G$27="mg/kg SAR",((G$28*0.001)*$B31),IF(G$27="mg/kg DM",(((G$28*0.001)*($B$28/100))*$B31),0))))))</f>
        <v>9.1979999999999992E-2</v>
      </c>
      <c r="H31" s="65">
        <f t="shared" si="5"/>
        <v>1.4600000000000002</v>
      </c>
      <c r="I31" s="65">
        <f t="shared" si="5"/>
        <v>0.27740000000000004</v>
      </c>
      <c r="J31" s="65">
        <f t="shared" si="5"/>
        <v>2.336E-3</v>
      </c>
      <c r="K31" s="65">
        <f t="shared" si="5"/>
        <v>1.0074E-2</v>
      </c>
      <c r="L31" s="65">
        <f t="shared" si="5"/>
        <v>0.12920999999999999</v>
      </c>
      <c r="M31" s="65">
        <f t="shared" si="5"/>
        <v>9.1250000000000012E-2</v>
      </c>
      <c r="N31" s="65">
        <f t="shared" si="5"/>
        <v>44.895000000000003</v>
      </c>
      <c r="O31" s="65">
        <f t="shared" si="5"/>
        <v>2679.1</v>
      </c>
      <c r="P31" s="65">
        <f t="shared" si="5"/>
        <v>0</v>
      </c>
      <c r="Q31" s="65">
        <f>(IF(Q$27="%w/w SAR",((Q$28*10)*$B31),IF(Q$27="%w/w DM",(((Q$28*10)*($B$28/100))*$B31),IF(Q$27="kg/t SAR",(Q$28*$B31),IF(Q$27="kg/t DM",((Q$28*($B$28/100))*$B31),IF(Q$27="mg/kg SAR",((Q$28*0.001)*$B31),IF(Q$27="mg/kg DM",(((Q$28*0.001)*($B$28/100))*$B31),0)))))))*2.5</f>
        <v>54.932500000000005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0.14162000000000002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v>250</v>
      </c>
      <c r="C32" s="65">
        <f t="shared" ref="C32:C50" si="6">IF(C$27="%w/w SAR",((C$28*10)*$B32),IF(C$27="%w/w DM",(((C$28*10)*($B$28/100))*$B32),IF(C$27="kg/t SAR",(C$28*$B32),IF(C$27="kg/t DM",((C$28*($B$28/100))*$B32),IF(C$27="mg/kg SAR",((C$28*0.001)*$B32),IF(C$27="mg/kg DM",(((C$28*0.001)*($B$28/100))*$B32),0))))))</f>
        <v>41.171999999999997</v>
      </c>
      <c r="D32" s="65">
        <f t="shared" ref="D32:D50" si="7">(IF(D$27="%w/w SAR",((D$28*10)*$B32),IF(D$27="%w/w DM",(((D$28*10)*($B$28/100))*$B32),IF(D$27="kg/t SAR",(D$28*$B32),IF(D$27="kg/t DM",((D$28*($B$28/100))*$B32),IF(D$27="mg/kg SAR",((D$28*0.001)*$B32),IF(D$27="mg/kg DM",(((D$28*0.001)*($B$28/100))*$B32),"0")))))))*2.291</f>
        <v>21.072617999999999</v>
      </c>
      <c r="E32" s="65">
        <f t="shared" ref="E32:E50" si="8">(IF(E$27="%w/w SAR",((E$28*10)*$B32),IF(E$27="%w/w DM",(((E$28*10)*($B$28/100))*$B32),IF(E$27="kg/t SAR",(E$28*$B32),IF(E$27="kg/t DM",((E$28*($B$28/100))*$B32),IF(E$27="mg/kg SAR",((E$28*0.001)*$B32),IF(E$27="mg/kg DM",(((E$28*0.001)*($B$28/100))*$B32),"0")))))))*1.205</f>
        <v>4.4774185000000006</v>
      </c>
      <c r="F32" s="65">
        <f t="shared" ref="F32:F50" si="9">(IF(F$27="%w/w SAR",((F$28*10)*$B32),IF(F$27="%w/w DM",(((F$28*10)*($B$28/100))*$B32),IF(F$27="kg/t SAR",(F$28*$B32),IF(F$27="kg/t DM",((F$28*($B$28/100))*$B32),IF(F$27="mg/kg SAR",((F$28*0.001)*$B32),IF(F$27="mg/kg DM",(((F$28*0.001)*($B$28/100))*$B32),"0")))))))*1.658</f>
        <v>17.670963999999998</v>
      </c>
      <c r="G32" s="65">
        <f t="shared" si="5"/>
        <v>9.1979999999999992E-2</v>
      </c>
      <c r="H32" s="65">
        <f t="shared" si="5"/>
        <v>1.4600000000000002</v>
      </c>
      <c r="I32" s="65">
        <f t="shared" si="5"/>
        <v>0.27740000000000004</v>
      </c>
      <c r="J32" s="65">
        <f t="shared" si="5"/>
        <v>2.336E-3</v>
      </c>
      <c r="K32" s="65">
        <f t="shared" si="5"/>
        <v>1.0074E-2</v>
      </c>
      <c r="L32" s="65">
        <f t="shared" si="5"/>
        <v>0.12920999999999999</v>
      </c>
      <c r="M32" s="65">
        <f t="shared" si="5"/>
        <v>9.1250000000000012E-2</v>
      </c>
      <c r="N32" s="65">
        <f t="shared" si="5"/>
        <v>44.895000000000003</v>
      </c>
      <c r="O32" s="65">
        <f t="shared" si="5"/>
        <v>2679.1</v>
      </c>
      <c r="P32" s="65">
        <f t="shared" si="5"/>
        <v>0</v>
      </c>
      <c r="Q32" s="65">
        <f t="shared" ref="Q32:Q50" si="10">(IF(Q$27="%w/w SAR",((Q$28*10)*$B32),IF(Q$27="%w/w DM",(((Q$28*10)*($B$28/100))*$B32),IF(Q$27="kg/t SAR",(Q$28*$B32),IF(Q$27="kg/t DM",((Q$28*($B$28/100))*$B32),IF(Q$27="mg/kg SAR",((Q$28*0.001)*$B32),IF(Q$27="mg/kg DM",(((Q$28*0.001)*($B$28/100))*$B32),0)))))))*2.5</f>
        <v>54.932500000000005</v>
      </c>
      <c r="R32" s="65">
        <f t="shared" ref="R32:U50" si="11">IF(R$27="%w/w SAR",((R$28*10)*$B32),IF(R$27="%w/w DM",(((R$28*10)*($B$28/100))*$B32),IF(R$27="kg/t SAR",(R$28*$B32),IF(R$27="kg/t DM",((R$28*($B$28/100))*$B32),IF(R$27="mg/kg SAR",((R$28*0.001)*$B32),IF(R$27="mg/kg DM",(((R$28*0.001)*($B$28/100))*$B32),0))))))</f>
        <v>0</v>
      </c>
      <c r="S32" s="65">
        <f t="shared" si="11"/>
        <v>0.14162000000000002</v>
      </c>
      <c r="T32" s="65">
        <f t="shared" si="11"/>
        <v>0</v>
      </c>
      <c r="U32" s="126">
        <f t="shared" si="11"/>
        <v>0</v>
      </c>
    </row>
    <row r="33" spans="1:21" s="48" customFormat="1" ht="13" x14ac:dyDescent="0.35">
      <c r="A33" s="125" t="str">
        <f>E8</f>
        <v>Robeston West 3</v>
      </c>
      <c r="B33" s="11">
        <v>250</v>
      </c>
      <c r="C33" s="65">
        <f t="shared" si="6"/>
        <v>41.171999999999997</v>
      </c>
      <c r="D33" s="65">
        <f t="shared" si="7"/>
        <v>21.072617999999999</v>
      </c>
      <c r="E33" s="65">
        <f t="shared" si="8"/>
        <v>4.4774185000000006</v>
      </c>
      <c r="F33" s="65">
        <f t="shared" si="9"/>
        <v>17.670963999999998</v>
      </c>
      <c r="G33" s="65">
        <f t="shared" si="5"/>
        <v>9.1979999999999992E-2</v>
      </c>
      <c r="H33" s="65">
        <f t="shared" si="5"/>
        <v>1.4600000000000002</v>
      </c>
      <c r="I33" s="65">
        <f t="shared" si="5"/>
        <v>0.27740000000000004</v>
      </c>
      <c r="J33" s="65">
        <f t="shared" si="5"/>
        <v>2.336E-3</v>
      </c>
      <c r="K33" s="65">
        <f t="shared" si="5"/>
        <v>1.0074E-2</v>
      </c>
      <c r="L33" s="65">
        <f t="shared" si="5"/>
        <v>0.12920999999999999</v>
      </c>
      <c r="M33" s="65">
        <f t="shared" si="5"/>
        <v>9.1250000000000012E-2</v>
      </c>
      <c r="N33" s="65">
        <f t="shared" si="5"/>
        <v>44.895000000000003</v>
      </c>
      <c r="O33" s="65">
        <f t="shared" si="5"/>
        <v>2679.1</v>
      </c>
      <c r="P33" s="65">
        <f t="shared" si="5"/>
        <v>0</v>
      </c>
      <c r="Q33" s="65">
        <f t="shared" si="10"/>
        <v>54.932500000000005</v>
      </c>
      <c r="R33" s="65">
        <f t="shared" si="11"/>
        <v>0</v>
      </c>
      <c r="S33" s="65">
        <f t="shared" si="11"/>
        <v>0.14162000000000002</v>
      </c>
      <c r="T33" s="65">
        <f t="shared" si="11"/>
        <v>0</v>
      </c>
      <c r="U33" s="126">
        <f t="shared" si="11"/>
        <v>0</v>
      </c>
    </row>
    <row r="34" spans="1:21" s="48" customFormat="1" ht="13" x14ac:dyDescent="0.35">
      <c r="A34" s="125" t="str">
        <f>F8</f>
        <v>Homelands 1</v>
      </c>
      <c r="B34" s="11">
        <v>250</v>
      </c>
      <c r="C34" s="65">
        <f t="shared" si="6"/>
        <v>41.171999999999997</v>
      </c>
      <c r="D34" s="65">
        <f t="shared" si="7"/>
        <v>21.072617999999999</v>
      </c>
      <c r="E34" s="65">
        <f t="shared" si="8"/>
        <v>4.4774185000000006</v>
      </c>
      <c r="F34" s="65">
        <f t="shared" si="9"/>
        <v>17.670963999999998</v>
      </c>
      <c r="G34" s="65">
        <f t="shared" si="5"/>
        <v>9.1979999999999992E-2</v>
      </c>
      <c r="H34" s="65">
        <f t="shared" si="5"/>
        <v>1.4600000000000002</v>
      </c>
      <c r="I34" s="65">
        <f t="shared" si="5"/>
        <v>0.27740000000000004</v>
      </c>
      <c r="J34" s="65">
        <f t="shared" si="5"/>
        <v>2.336E-3</v>
      </c>
      <c r="K34" s="65">
        <f t="shared" si="5"/>
        <v>1.0074E-2</v>
      </c>
      <c r="L34" s="65">
        <f t="shared" si="5"/>
        <v>0.12920999999999999</v>
      </c>
      <c r="M34" s="65">
        <f t="shared" si="5"/>
        <v>9.1250000000000012E-2</v>
      </c>
      <c r="N34" s="65">
        <f t="shared" si="5"/>
        <v>44.895000000000003</v>
      </c>
      <c r="O34" s="65">
        <f t="shared" si="5"/>
        <v>2679.1</v>
      </c>
      <c r="P34" s="65">
        <f t="shared" si="5"/>
        <v>0</v>
      </c>
      <c r="Q34" s="65">
        <f t="shared" si="10"/>
        <v>54.932500000000005</v>
      </c>
      <c r="R34" s="65">
        <f t="shared" si="11"/>
        <v>0</v>
      </c>
      <c r="S34" s="65">
        <f t="shared" si="11"/>
        <v>0.14162000000000002</v>
      </c>
      <c r="T34" s="65">
        <f t="shared" si="11"/>
        <v>0</v>
      </c>
      <c r="U34" s="126">
        <f t="shared" si="11"/>
        <v>0</v>
      </c>
    </row>
    <row r="35" spans="1:21" s="48" customFormat="1" ht="13" x14ac:dyDescent="0.35">
      <c r="A35" s="125" t="str">
        <f>G8</f>
        <v>Homelands 2</v>
      </c>
      <c r="B35" s="11">
        <v>50</v>
      </c>
      <c r="C35" s="65">
        <f t="shared" si="6"/>
        <v>8.2344000000000008</v>
      </c>
      <c r="D35" s="65">
        <f t="shared" si="7"/>
        <v>4.2145235999999997</v>
      </c>
      <c r="E35" s="65">
        <f t="shared" si="8"/>
        <v>0.8954837000000001</v>
      </c>
      <c r="F35" s="65">
        <f t="shared" si="9"/>
        <v>3.5341927999999996</v>
      </c>
      <c r="G35" s="65">
        <f t="shared" si="5"/>
        <v>1.8395999999999999E-2</v>
      </c>
      <c r="H35" s="65">
        <f t="shared" si="5"/>
        <v>0.29200000000000004</v>
      </c>
      <c r="I35" s="65">
        <f t="shared" si="5"/>
        <v>5.5480000000000002E-2</v>
      </c>
      <c r="J35" s="65">
        <f t="shared" si="5"/>
        <v>4.6720000000000003E-4</v>
      </c>
      <c r="K35" s="65">
        <f t="shared" si="5"/>
        <v>2.0148000000000002E-3</v>
      </c>
      <c r="L35" s="65">
        <f t="shared" si="5"/>
        <v>2.5841999999999997E-2</v>
      </c>
      <c r="M35" s="65">
        <f t="shared" si="5"/>
        <v>1.8250000000000002E-2</v>
      </c>
      <c r="N35" s="65">
        <f t="shared" si="5"/>
        <v>8.979000000000001</v>
      </c>
      <c r="O35" s="65">
        <f t="shared" si="5"/>
        <v>535.82000000000005</v>
      </c>
      <c r="P35" s="65">
        <f t="shared" si="5"/>
        <v>0</v>
      </c>
      <c r="Q35" s="65">
        <f t="shared" si="10"/>
        <v>10.986500000000001</v>
      </c>
      <c r="R35" s="65">
        <f t="shared" si="11"/>
        <v>0</v>
      </c>
      <c r="S35" s="65">
        <f t="shared" si="11"/>
        <v>2.8324000000000002E-2</v>
      </c>
      <c r="T35" s="65">
        <f t="shared" si="11"/>
        <v>0</v>
      </c>
      <c r="U35" s="126">
        <f t="shared" si="11"/>
        <v>0</v>
      </c>
    </row>
    <row r="36" spans="1:21" s="48" customFormat="1" ht="13" x14ac:dyDescent="0.35">
      <c r="A36" s="125" t="str">
        <f>H8</f>
        <v>Homelands 3</v>
      </c>
      <c r="B36" s="11">
        <v>250</v>
      </c>
      <c r="C36" s="65">
        <f t="shared" si="6"/>
        <v>41.171999999999997</v>
      </c>
      <c r="D36" s="65">
        <f t="shared" si="7"/>
        <v>21.072617999999999</v>
      </c>
      <c r="E36" s="65">
        <f t="shared" si="8"/>
        <v>4.4774185000000006</v>
      </c>
      <c r="F36" s="65">
        <f t="shared" si="9"/>
        <v>17.670963999999998</v>
      </c>
      <c r="G36" s="65">
        <f t="shared" si="5"/>
        <v>9.1979999999999992E-2</v>
      </c>
      <c r="H36" s="65">
        <f t="shared" si="5"/>
        <v>1.4600000000000002</v>
      </c>
      <c r="I36" s="65">
        <f t="shared" si="5"/>
        <v>0.27740000000000004</v>
      </c>
      <c r="J36" s="65">
        <f t="shared" si="5"/>
        <v>2.336E-3</v>
      </c>
      <c r="K36" s="65">
        <f t="shared" si="5"/>
        <v>1.0074E-2</v>
      </c>
      <c r="L36" s="65">
        <f t="shared" si="5"/>
        <v>0.12920999999999999</v>
      </c>
      <c r="M36" s="65">
        <f t="shared" si="5"/>
        <v>9.1250000000000012E-2</v>
      </c>
      <c r="N36" s="65">
        <f t="shared" si="5"/>
        <v>44.895000000000003</v>
      </c>
      <c r="O36" s="65">
        <f t="shared" si="5"/>
        <v>2679.1</v>
      </c>
      <c r="P36" s="65">
        <f t="shared" si="5"/>
        <v>0</v>
      </c>
      <c r="Q36" s="65">
        <f t="shared" si="10"/>
        <v>54.932500000000005</v>
      </c>
      <c r="R36" s="65">
        <f t="shared" si="11"/>
        <v>0</v>
      </c>
      <c r="S36" s="65">
        <f t="shared" si="11"/>
        <v>0.14162000000000002</v>
      </c>
      <c r="T36" s="65">
        <f t="shared" si="11"/>
        <v>0</v>
      </c>
      <c r="U36" s="126">
        <f t="shared" si="11"/>
        <v>0</v>
      </c>
    </row>
    <row r="37" spans="1:21" s="48" customFormat="1" ht="13" x14ac:dyDescent="0.35">
      <c r="A37" s="125" t="str">
        <f>I8</f>
        <v>Homelands 4</v>
      </c>
      <c r="B37" s="11">
        <v>50</v>
      </c>
      <c r="C37" s="65">
        <f t="shared" si="6"/>
        <v>8.2344000000000008</v>
      </c>
      <c r="D37" s="65">
        <f t="shared" si="7"/>
        <v>4.2145235999999997</v>
      </c>
      <c r="E37" s="65">
        <f t="shared" si="8"/>
        <v>0.8954837000000001</v>
      </c>
      <c r="F37" s="65">
        <f t="shared" si="9"/>
        <v>3.5341927999999996</v>
      </c>
      <c r="G37" s="65">
        <f t="shared" si="5"/>
        <v>1.8395999999999999E-2</v>
      </c>
      <c r="H37" s="65">
        <f t="shared" si="5"/>
        <v>0.29200000000000004</v>
      </c>
      <c r="I37" s="65">
        <f t="shared" si="5"/>
        <v>5.5480000000000002E-2</v>
      </c>
      <c r="J37" s="65">
        <f t="shared" si="5"/>
        <v>4.6720000000000003E-4</v>
      </c>
      <c r="K37" s="65">
        <f t="shared" si="5"/>
        <v>2.0148000000000002E-3</v>
      </c>
      <c r="L37" s="65">
        <f t="shared" si="5"/>
        <v>2.5841999999999997E-2</v>
      </c>
      <c r="M37" s="65">
        <f t="shared" si="5"/>
        <v>1.8250000000000002E-2</v>
      </c>
      <c r="N37" s="65">
        <f t="shared" si="5"/>
        <v>8.979000000000001</v>
      </c>
      <c r="O37" s="65">
        <f t="shared" si="5"/>
        <v>535.82000000000005</v>
      </c>
      <c r="P37" s="65">
        <f t="shared" si="5"/>
        <v>0</v>
      </c>
      <c r="Q37" s="65">
        <f t="shared" si="10"/>
        <v>10.986500000000001</v>
      </c>
      <c r="R37" s="65">
        <f t="shared" si="11"/>
        <v>0</v>
      </c>
      <c r="S37" s="65">
        <f t="shared" si="11"/>
        <v>2.8324000000000002E-2</v>
      </c>
      <c r="T37" s="65">
        <f t="shared" si="11"/>
        <v>0</v>
      </c>
      <c r="U37" s="126">
        <f t="shared" si="11"/>
        <v>0</v>
      </c>
    </row>
    <row r="38" spans="1:21" s="48" customFormat="1" ht="13" x14ac:dyDescent="0.35">
      <c r="A38" s="125" t="str">
        <f>J8</f>
        <v>Homelands 5</v>
      </c>
      <c r="B38" s="11">
        <v>50</v>
      </c>
      <c r="C38" s="65">
        <f t="shared" si="6"/>
        <v>8.2344000000000008</v>
      </c>
      <c r="D38" s="65">
        <f t="shared" si="7"/>
        <v>4.2145235999999997</v>
      </c>
      <c r="E38" s="65">
        <f t="shared" si="8"/>
        <v>0.8954837000000001</v>
      </c>
      <c r="F38" s="65">
        <f t="shared" si="9"/>
        <v>3.5341927999999996</v>
      </c>
      <c r="G38" s="65">
        <f t="shared" si="5"/>
        <v>1.8395999999999999E-2</v>
      </c>
      <c r="H38" s="65">
        <f t="shared" si="5"/>
        <v>0.29200000000000004</v>
      </c>
      <c r="I38" s="65">
        <f t="shared" si="5"/>
        <v>5.5480000000000002E-2</v>
      </c>
      <c r="J38" s="65">
        <f t="shared" si="5"/>
        <v>4.6720000000000003E-4</v>
      </c>
      <c r="K38" s="65">
        <f t="shared" si="5"/>
        <v>2.0148000000000002E-3</v>
      </c>
      <c r="L38" s="65">
        <f t="shared" si="5"/>
        <v>2.5841999999999997E-2</v>
      </c>
      <c r="M38" s="65">
        <f t="shared" si="5"/>
        <v>1.8250000000000002E-2</v>
      </c>
      <c r="N38" s="65">
        <f t="shared" si="5"/>
        <v>8.979000000000001</v>
      </c>
      <c r="O38" s="65">
        <f t="shared" si="5"/>
        <v>535.82000000000005</v>
      </c>
      <c r="P38" s="65">
        <f t="shared" si="5"/>
        <v>0</v>
      </c>
      <c r="Q38" s="65">
        <f t="shared" si="10"/>
        <v>10.986500000000001</v>
      </c>
      <c r="R38" s="65">
        <f t="shared" si="11"/>
        <v>0</v>
      </c>
      <c r="S38" s="65">
        <f t="shared" si="11"/>
        <v>2.8324000000000002E-2</v>
      </c>
      <c r="T38" s="65">
        <f t="shared" si="11"/>
        <v>0</v>
      </c>
      <c r="U38" s="126">
        <f t="shared" si="11"/>
        <v>0</v>
      </c>
    </row>
    <row r="39" spans="1:21" s="48" customFormat="1" ht="13" x14ac:dyDescent="0.35">
      <c r="A39" s="125" t="str">
        <f>K8</f>
        <v>Summerhill 1</v>
      </c>
      <c r="B39" s="11">
        <v>250</v>
      </c>
      <c r="C39" s="65">
        <f t="shared" si="6"/>
        <v>41.171999999999997</v>
      </c>
      <c r="D39" s="65">
        <f t="shared" si="7"/>
        <v>21.072617999999999</v>
      </c>
      <c r="E39" s="65">
        <f t="shared" si="8"/>
        <v>4.4774185000000006</v>
      </c>
      <c r="F39" s="65">
        <f t="shared" si="9"/>
        <v>17.670963999999998</v>
      </c>
      <c r="G39" s="65">
        <f t="shared" si="5"/>
        <v>9.1979999999999992E-2</v>
      </c>
      <c r="H39" s="65">
        <f t="shared" si="5"/>
        <v>1.4600000000000002</v>
      </c>
      <c r="I39" s="65">
        <f t="shared" si="5"/>
        <v>0.27740000000000004</v>
      </c>
      <c r="J39" s="65">
        <f t="shared" si="5"/>
        <v>2.336E-3</v>
      </c>
      <c r="K39" s="65">
        <f t="shared" si="5"/>
        <v>1.0074E-2</v>
      </c>
      <c r="L39" s="65">
        <f t="shared" si="5"/>
        <v>0.12920999999999999</v>
      </c>
      <c r="M39" s="65">
        <f t="shared" si="5"/>
        <v>9.1250000000000012E-2</v>
      </c>
      <c r="N39" s="65">
        <f t="shared" si="5"/>
        <v>44.895000000000003</v>
      </c>
      <c r="O39" s="65">
        <f t="shared" si="5"/>
        <v>2679.1</v>
      </c>
      <c r="P39" s="65">
        <f t="shared" si="5"/>
        <v>0</v>
      </c>
      <c r="Q39" s="65">
        <f t="shared" si="10"/>
        <v>54.932500000000005</v>
      </c>
      <c r="R39" s="65">
        <f t="shared" si="11"/>
        <v>0</v>
      </c>
      <c r="S39" s="65">
        <f t="shared" si="11"/>
        <v>0.14162000000000002</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50</v>
      </c>
      <c r="G62" s="65">
        <f>B36</f>
        <v>250</v>
      </c>
      <c r="H62" s="65">
        <f>B37</f>
        <v>50</v>
      </c>
      <c r="I62" s="65">
        <f>B38</f>
        <v>50</v>
      </c>
      <c r="J62" s="65">
        <f>B39</f>
        <v>250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H1" zoomScale="90" zoomScaleNormal="90" workbookViewId="0">
      <selection activeCell="S4" sqref="S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v>6.4</v>
      </c>
      <c r="J1" s="130" t="s">
        <v>153</v>
      </c>
      <c r="K1" s="131"/>
      <c r="L1" s="109">
        <v>110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v>190902</v>
      </c>
      <c r="G2" s="164" t="s">
        <v>110</v>
      </c>
      <c r="H2" s="165"/>
      <c r="I2" s="110"/>
      <c r="J2" s="132" t="s">
        <v>158</v>
      </c>
      <c r="K2" s="133"/>
      <c r="L2" s="110">
        <v>0.67800000000000005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t="s">
        <v>78</v>
      </c>
      <c r="G3" s="132" t="s">
        <v>159</v>
      </c>
      <c r="H3" s="133"/>
      <c r="I3" s="110"/>
      <c r="J3" s="134" t="s">
        <v>154</v>
      </c>
      <c r="K3" s="135"/>
      <c r="L3" s="110">
        <f>(L1/(L2*10000))*100</f>
        <v>1.6224188790560468</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t="s">
        <v>179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57.4319335</v>
      </c>
      <c r="D18" s="12">
        <f>$D32</f>
        <v>57.4319335</v>
      </c>
      <c r="E18" s="12">
        <f>$D33</f>
        <v>57.4319335</v>
      </c>
      <c r="F18" s="12">
        <f>$D34</f>
        <v>57.4319335</v>
      </c>
      <c r="G18" s="12">
        <f>$D35</f>
        <v>11.486386700000001</v>
      </c>
      <c r="H18" s="12">
        <f>$D36</f>
        <v>57.4319335</v>
      </c>
      <c r="I18" s="12">
        <f>$D37</f>
        <v>11.486386700000001</v>
      </c>
      <c r="J18" s="12">
        <f>$D38</f>
        <v>11.486386700000001</v>
      </c>
      <c r="K18" s="12">
        <f>$D39</f>
        <v>39.513170248000002</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-22.468066499999992</v>
      </c>
      <c r="D19" s="12">
        <f t="shared" ref="D19:V19" si="1">D18-D17</f>
        <v>-22.468066499999992</v>
      </c>
      <c r="E19" s="12">
        <f t="shared" si="1"/>
        <v>-22.468066499999992</v>
      </c>
      <c r="F19" s="12">
        <f t="shared" si="1"/>
        <v>-22.468066499999992</v>
      </c>
      <c r="G19" s="12">
        <f t="shared" si="1"/>
        <v>-68.413613299999994</v>
      </c>
      <c r="H19" s="12">
        <f t="shared" si="1"/>
        <v>-22.468066499999992</v>
      </c>
      <c r="I19" s="12">
        <f t="shared" si="1"/>
        <v>-68.413613299999994</v>
      </c>
      <c r="J19" s="12">
        <f t="shared" si="1"/>
        <v>-68.413613299999994</v>
      </c>
      <c r="K19" s="12">
        <f t="shared" si="1"/>
        <v>0.41317024800000013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15.153839</v>
      </c>
      <c r="D22" s="12">
        <f>$E32</f>
        <v>15.153839</v>
      </c>
      <c r="E22" s="12">
        <f>$E33</f>
        <v>15.153839</v>
      </c>
      <c r="F22" s="12">
        <f>$E34</f>
        <v>15.153839</v>
      </c>
      <c r="G22" s="12">
        <f>$E35</f>
        <v>3.0307678</v>
      </c>
      <c r="H22" s="12">
        <f>$E36</f>
        <v>15.153839</v>
      </c>
      <c r="I22" s="12">
        <f>$E37</f>
        <v>3.0307678</v>
      </c>
      <c r="J22" s="12">
        <f>$E38</f>
        <v>3.0307678</v>
      </c>
      <c r="K22" s="12">
        <f>$E39</f>
        <v>10.425841232</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-266.846161</v>
      </c>
      <c r="D23" s="12">
        <f t="shared" ref="D23:V23" si="3">D22-D21</f>
        <v>-266.846161</v>
      </c>
      <c r="E23" s="12">
        <f t="shared" si="3"/>
        <v>-266.846161</v>
      </c>
      <c r="F23" s="12">
        <f t="shared" si="3"/>
        <v>-266.846161</v>
      </c>
      <c r="G23" s="12">
        <f t="shared" si="3"/>
        <v>-278.96923220000002</v>
      </c>
      <c r="H23" s="12">
        <f t="shared" si="3"/>
        <v>-266.846161</v>
      </c>
      <c r="I23" s="12">
        <f t="shared" si="3"/>
        <v>-278.96923220000002</v>
      </c>
      <c r="J23" s="12">
        <f t="shared" si="3"/>
        <v>-278.96923220000002</v>
      </c>
      <c r="K23" s="12">
        <f t="shared" si="3"/>
        <v>-127.574158768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5.54</v>
      </c>
      <c r="C28" s="11">
        <v>0.67800000000000005</v>
      </c>
      <c r="D28" s="11">
        <v>0.18099999999999999</v>
      </c>
      <c r="E28" s="11">
        <v>9.0800000000000006E-2</v>
      </c>
      <c r="F28" s="11">
        <v>2820</v>
      </c>
      <c r="G28" s="11">
        <v>28</v>
      </c>
      <c r="H28" s="11">
        <v>176</v>
      </c>
      <c r="I28" s="11">
        <v>70.099999999999994</v>
      </c>
      <c r="J28" s="11">
        <v>0.21</v>
      </c>
      <c r="K28" s="15">
        <v>0.72</v>
      </c>
      <c r="L28" s="11">
        <v>21</v>
      </c>
      <c r="M28" s="11">
        <v>19.2</v>
      </c>
      <c r="N28" s="11">
        <v>11700</v>
      </c>
      <c r="O28" s="11">
        <v>280000</v>
      </c>
      <c r="P28" s="11"/>
      <c r="Q28" s="11">
        <v>2720</v>
      </c>
      <c r="R28" s="11"/>
      <c r="S28" s="11">
        <v>19.2</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v>250</v>
      </c>
      <c r="C31" s="65">
        <f>IF(C$27="%w/w SAR",((C$28*10)*$B31),IF(C$27="%w/w DM",(((C$28*10)*($B$28/100))*$B31),IF(C$27="kg/t SAR",(C$28*$B31),IF(C$27="kg/t DM",((C$28*($B$28/100))*$B31),IF(C$27="mg/kg SAR",((C$28*0.001)*$B31),IF(C$27="mg/kg DM",(((C$28*0.001)*($B$28/100))*$B31),0))))))</f>
        <v>93.903000000000006</v>
      </c>
      <c r="D31" s="65">
        <f>(IF(D$27="%w/w SAR",((D$28*10)*$B31),IF(D$27="%w/w DM",(((D$28*10)*($B$28/100))*$B31),IF(D$27="kg/t SAR",(D$28*$B31),IF(D$27="kg/t DM",((D$28*($B$28/100))*$B31),IF(D$27="mg/kg SAR",((D$28*0.001)*$B31),IF(D$27="mg/kg DM",(((D$28*0.001)*($B$28/100))*$B31),"0")))))))*2.291</f>
        <v>57.4319335</v>
      </c>
      <c r="E31" s="65">
        <f>(IF(E$27="%w/w SAR",((E$28*10)*$B31),IF(E$27="%w/w DM",(((E$28*10)*($B$28/100))*$B31),IF(E$27="kg/t SAR",(E$28*$B31),IF(E$27="kg/t DM",((E$28*($B$28/100))*$B31),IF(E$27="mg/kg SAR",((E$28*0.001)*$B31),IF(E$27="mg/kg DM",(((E$28*0.001)*($B$28/100))*$B31),"0")))))))*1.205</f>
        <v>15.153839</v>
      </c>
      <c r="F31" s="65">
        <f>(IF(F$27="%w/w SAR",((F$28*10)*$B31),IF(F$27="%w/w DM",(((F$28*10)*($B$28/100))*$B31),IF(F$27="kg/t SAR",(F$28*$B31),IF(F$27="kg/t DM",((F$28*($B$28/100))*$B31),IF(F$27="mg/kg SAR",((F$28*0.001)*$B31),IF(F$27="mg/kg DM",(((F$28*0.001)*($B$28/100))*$B31),"0")))))))*1.658</f>
        <v>64.756505999999987</v>
      </c>
      <c r="G31" s="65">
        <f t="shared" ref="G31:P46" si="5">IF(G$27="%w/w SAR",((G$28*10)*$B31),IF(G$27="%w/w DM",(((G$28*10)*($B$28/100))*$B31),IF(G$27="kg/t SAR",(G$28*$B31),IF(G$27="kg/t DM",((G$28*($B$28/100))*$B31),IF(G$27="mg/kg SAR",((G$28*0.001)*$B31),IF(G$27="mg/kg DM",(((G$28*0.001)*($B$28/100))*$B31),0))))))</f>
        <v>0.38779999999999998</v>
      </c>
      <c r="H31" s="65">
        <f t="shared" si="5"/>
        <v>2.4375999999999998</v>
      </c>
      <c r="I31" s="65">
        <f t="shared" si="5"/>
        <v>0.97088499999999989</v>
      </c>
      <c r="J31" s="65">
        <f t="shared" si="5"/>
        <v>2.9085000000000001E-3</v>
      </c>
      <c r="K31" s="65">
        <f t="shared" si="5"/>
        <v>9.9719999999999982E-3</v>
      </c>
      <c r="L31" s="65">
        <f t="shared" si="5"/>
        <v>0.29085</v>
      </c>
      <c r="M31" s="65">
        <f t="shared" si="5"/>
        <v>0.26591999999999993</v>
      </c>
      <c r="N31" s="65">
        <f t="shared" si="5"/>
        <v>162.04500000000002</v>
      </c>
      <c r="O31" s="65">
        <f t="shared" si="5"/>
        <v>3877.9999999999995</v>
      </c>
      <c r="P31" s="65">
        <f t="shared" si="5"/>
        <v>0</v>
      </c>
      <c r="Q31" s="65">
        <f>(IF(Q$27="%w/w SAR",((Q$28*10)*$B31),IF(Q$27="%w/w DM",(((Q$28*10)*($B$28/100))*$B31),IF(Q$27="kg/t SAR",(Q$28*$B31),IF(Q$27="kg/t DM",((Q$28*($B$28/100))*$B31),IF(Q$27="mg/kg SAR",((Q$28*0.001)*$B31),IF(Q$27="mg/kg DM",(((Q$28*0.001)*($B$28/100))*$B31),0)))))))*2.5</f>
        <v>94.18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0.26591999999999993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v>250</v>
      </c>
      <c r="C32" s="65">
        <f t="shared" ref="C32:C50" si="6">IF(C$27="%w/w SAR",((C$28*10)*$B32),IF(C$27="%w/w DM",(((C$28*10)*($B$28/100))*$B32),IF(C$27="kg/t SAR",(C$28*$B32),IF(C$27="kg/t DM",((C$28*($B$28/100))*$B32),IF(C$27="mg/kg SAR",((C$28*0.001)*$B32),IF(C$27="mg/kg DM",(((C$28*0.001)*($B$28/100))*$B32),0))))))</f>
        <v>93.903000000000006</v>
      </c>
      <c r="D32" s="65">
        <f t="shared" ref="D32:D50" si="7">(IF(D$27="%w/w SAR",((D$28*10)*$B32),IF(D$27="%w/w DM",(((D$28*10)*($B$28/100))*$B32),IF(D$27="kg/t SAR",(D$28*$B32),IF(D$27="kg/t DM",((D$28*($B$28/100))*$B32),IF(D$27="mg/kg SAR",((D$28*0.001)*$B32),IF(D$27="mg/kg DM",(((D$28*0.001)*($B$28/100))*$B32),"0")))))))*2.291</f>
        <v>57.4319335</v>
      </c>
      <c r="E32" s="65">
        <f t="shared" ref="E32:E50" si="8">(IF(E$27="%w/w SAR",((E$28*10)*$B32),IF(E$27="%w/w DM",(((E$28*10)*($B$28/100))*$B32),IF(E$27="kg/t SAR",(E$28*$B32),IF(E$27="kg/t DM",((E$28*($B$28/100))*$B32),IF(E$27="mg/kg SAR",((E$28*0.001)*$B32),IF(E$27="mg/kg DM",(((E$28*0.001)*($B$28/100))*$B32),"0")))))))*1.205</f>
        <v>15.153839</v>
      </c>
      <c r="F32" s="65">
        <f t="shared" ref="F32:F50" si="9">(IF(F$27="%w/w SAR",((F$28*10)*$B32),IF(F$27="%w/w DM",(((F$28*10)*($B$28/100))*$B32),IF(F$27="kg/t SAR",(F$28*$B32),IF(F$27="kg/t DM",((F$28*($B$28/100))*$B32),IF(F$27="mg/kg SAR",((F$28*0.001)*$B32),IF(F$27="mg/kg DM",(((F$28*0.001)*($B$28/100))*$B32),"0")))))))*1.658</f>
        <v>64.756505999999987</v>
      </c>
      <c r="G32" s="65">
        <f t="shared" si="5"/>
        <v>0.38779999999999998</v>
      </c>
      <c r="H32" s="65">
        <f t="shared" si="5"/>
        <v>2.4375999999999998</v>
      </c>
      <c r="I32" s="65">
        <f t="shared" si="5"/>
        <v>0.97088499999999989</v>
      </c>
      <c r="J32" s="65">
        <f t="shared" si="5"/>
        <v>2.9085000000000001E-3</v>
      </c>
      <c r="K32" s="65">
        <f t="shared" si="5"/>
        <v>9.9719999999999982E-3</v>
      </c>
      <c r="L32" s="65">
        <f t="shared" si="5"/>
        <v>0.29085</v>
      </c>
      <c r="M32" s="65">
        <f t="shared" si="5"/>
        <v>0.26591999999999993</v>
      </c>
      <c r="N32" s="65">
        <f t="shared" si="5"/>
        <v>162.04500000000002</v>
      </c>
      <c r="O32" s="65">
        <f t="shared" si="5"/>
        <v>3877.9999999999995</v>
      </c>
      <c r="P32" s="65">
        <f t="shared" si="5"/>
        <v>0</v>
      </c>
      <c r="Q32" s="65">
        <f t="shared" ref="Q32:Q50" si="10">(IF(Q$27="%w/w SAR",((Q$28*10)*$B32),IF(Q$27="%w/w DM",(((Q$28*10)*($B$28/100))*$B32),IF(Q$27="kg/t SAR",(Q$28*$B32),IF(Q$27="kg/t DM",((Q$28*($B$28/100))*$B32),IF(Q$27="mg/kg SAR",((Q$28*0.001)*$B32),IF(Q$27="mg/kg DM",(((Q$28*0.001)*($B$28/100))*$B32),0)))))))*2.5</f>
        <v>94.18</v>
      </c>
      <c r="R32" s="65">
        <f t="shared" ref="R32:U50" si="11">IF(R$27="%w/w SAR",((R$28*10)*$B32),IF(R$27="%w/w DM",(((R$28*10)*($B$28/100))*$B32),IF(R$27="kg/t SAR",(R$28*$B32),IF(R$27="kg/t DM",((R$28*($B$28/100))*$B32),IF(R$27="mg/kg SAR",((R$28*0.001)*$B32),IF(R$27="mg/kg DM",(((R$28*0.001)*($B$28/100))*$B32),0))))))</f>
        <v>0</v>
      </c>
      <c r="S32" s="65">
        <f t="shared" si="11"/>
        <v>0.26591999999999993</v>
      </c>
      <c r="T32" s="65">
        <f t="shared" si="11"/>
        <v>0</v>
      </c>
      <c r="U32" s="126">
        <f t="shared" si="11"/>
        <v>0</v>
      </c>
    </row>
    <row r="33" spans="1:21" s="48" customFormat="1" ht="13" x14ac:dyDescent="0.35">
      <c r="A33" s="125" t="str">
        <f>E8</f>
        <v>Robeston West 3</v>
      </c>
      <c r="B33" s="11">
        <v>250</v>
      </c>
      <c r="C33" s="65">
        <f t="shared" si="6"/>
        <v>93.903000000000006</v>
      </c>
      <c r="D33" s="65">
        <f t="shared" si="7"/>
        <v>57.4319335</v>
      </c>
      <c r="E33" s="65">
        <f t="shared" si="8"/>
        <v>15.153839</v>
      </c>
      <c r="F33" s="65">
        <f t="shared" si="9"/>
        <v>64.756505999999987</v>
      </c>
      <c r="G33" s="65">
        <f t="shared" si="5"/>
        <v>0.38779999999999998</v>
      </c>
      <c r="H33" s="65">
        <f t="shared" si="5"/>
        <v>2.4375999999999998</v>
      </c>
      <c r="I33" s="65">
        <f t="shared" si="5"/>
        <v>0.97088499999999989</v>
      </c>
      <c r="J33" s="65">
        <f t="shared" si="5"/>
        <v>2.9085000000000001E-3</v>
      </c>
      <c r="K33" s="65">
        <f t="shared" si="5"/>
        <v>9.9719999999999982E-3</v>
      </c>
      <c r="L33" s="65">
        <f t="shared" si="5"/>
        <v>0.29085</v>
      </c>
      <c r="M33" s="65">
        <f t="shared" si="5"/>
        <v>0.26591999999999993</v>
      </c>
      <c r="N33" s="65">
        <f t="shared" si="5"/>
        <v>162.04500000000002</v>
      </c>
      <c r="O33" s="65">
        <f t="shared" si="5"/>
        <v>3877.9999999999995</v>
      </c>
      <c r="P33" s="65">
        <f t="shared" si="5"/>
        <v>0</v>
      </c>
      <c r="Q33" s="65">
        <f t="shared" si="10"/>
        <v>94.18</v>
      </c>
      <c r="R33" s="65">
        <f t="shared" si="11"/>
        <v>0</v>
      </c>
      <c r="S33" s="65">
        <f t="shared" si="11"/>
        <v>0.26591999999999993</v>
      </c>
      <c r="T33" s="65">
        <f t="shared" si="11"/>
        <v>0</v>
      </c>
      <c r="U33" s="126">
        <f t="shared" si="11"/>
        <v>0</v>
      </c>
    </row>
    <row r="34" spans="1:21" s="48" customFormat="1" ht="13" x14ac:dyDescent="0.35">
      <c r="A34" s="125" t="str">
        <f>F8</f>
        <v>Homelands 1</v>
      </c>
      <c r="B34" s="11">
        <v>250</v>
      </c>
      <c r="C34" s="65">
        <f t="shared" si="6"/>
        <v>93.903000000000006</v>
      </c>
      <c r="D34" s="65">
        <f t="shared" si="7"/>
        <v>57.4319335</v>
      </c>
      <c r="E34" s="65">
        <f t="shared" si="8"/>
        <v>15.153839</v>
      </c>
      <c r="F34" s="65">
        <f t="shared" si="9"/>
        <v>64.756505999999987</v>
      </c>
      <c r="G34" s="65">
        <f t="shared" si="5"/>
        <v>0.38779999999999998</v>
      </c>
      <c r="H34" s="65">
        <f t="shared" si="5"/>
        <v>2.4375999999999998</v>
      </c>
      <c r="I34" s="65">
        <f t="shared" si="5"/>
        <v>0.97088499999999989</v>
      </c>
      <c r="J34" s="65">
        <f t="shared" si="5"/>
        <v>2.9085000000000001E-3</v>
      </c>
      <c r="K34" s="65">
        <f t="shared" si="5"/>
        <v>9.9719999999999982E-3</v>
      </c>
      <c r="L34" s="65">
        <f t="shared" si="5"/>
        <v>0.29085</v>
      </c>
      <c r="M34" s="65">
        <f t="shared" si="5"/>
        <v>0.26591999999999993</v>
      </c>
      <c r="N34" s="65">
        <f t="shared" si="5"/>
        <v>162.04500000000002</v>
      </c>
      <c r="O34" s="65">
        <f t="shared" si="5"/>
        <v>3877.9999999999995</v>
      </c>
      <c r="P34" s="65">
        <f t="shared" si="5"/>
        <v>0</v>
      </c>
      <c r="Q34" s="65">
        <f t="shared" si="10"/>
        <v>94.18</v>
      </c>
      <c r="R34" s="65">
        <f t="shared" si="11"/>
        <v>0</v>
      </c>
      <c r="S34" s="65">
        <f t="shared" si="11"/>
        <v>0.26591999999999993</v>
      </c>
      <c r="T34" s="65">
        <f t="shared" si="11"/>
        <v>0</v>
      </c>
      <c r="U34" s="126">
        <f t="shared" si="11"/>
        <v>0</v>
      </c>
    </row>
    <row r="35" spans="1:21" s="48" customFormat="1" ht="13" x14ac:dyDescent="0.35">
      <c r="A35" s="125" t="str">
        <f>G8</f>
        <v>Homelands 2</v>
      </c>
      <c r="B35" s="11">
        <v>50</v>
      </c>
      <c r="C35" s="65">
        <f t="shared" si="6"/>
        <v>18.7806</v>
      </c>
      <c r="D35" s="65">
        <f t="shared" si="7"/>
        <v>11.486386700000001</v>
      </c>
      <c r="E35" s="65">
        <f t="shared" si="8"/>
        <v>3.0307678</v>
      </c>
      <c r="F35" s="65">
        <f t="shared" si="9"/>
        <v>12.951301199999998</v>
      </c>
      <c r="G35" s="65">
        <f t="shared" si="5"/>
        <v>7.7560000000000004E-2</v>
      </c>
      <c r="H35" s="65">
        <f t="shared" si="5"/>
        <v>0.48751999999999995</v>
      </c>
      <c r="I35" s="65">
        <f t="shared" si="5"/>
        <v>0.19417699999999999</v>
      </c>
      <c r="J35" s="65">
        <f t="shared" si="5"/>
        <v>5.8169999999999999E-4</v>
      </c>
      <c r="K35" s="65">
        <f t="shared" si="5"/>
        <v>1.9943999999999999E-3</v>
      </c>
      <c r="L35" s="65">
        <f t="shared" si="5"/>
        <v>5.8169999999999999E-2</v>
      </c>
      <c r="M35" s="65">
        <f t="shared" si="5"/>
        <v>5.3183999999999988E-2</v>
      </c>
      <c r="N35" s="65">
        <f t="shared" si="5"/>
        <v>32.409000000000006</v>
      </c>
      <c r="O35" s="65">
        <f t="shared" si="5"/>
        <v>775.59999999999991</v>
      </c>
      <c r="P35" s="65">
        <f t="shared" si="5"/>
        <v>0</v>
      </c>
      <c r="Q35" s="65">
        <f t="shared" si="10"/>
        <v>18.836000000000002</v>
      </c>
      <c r="R35" s="65">
        <f t="shared" si="11"/>
        <v>0</v>
      </c>
      <c r="S35" s="65">
        <f t="shared" si="11"/>
        <v>5.3183999999999988E-2</v>
      </c>
      <c r="T35" s="65">
        <f t="shared" si="11"/>
        <v>0</v>
      </c>
      <c r="U35" s="126">
        <f t="shared" si="11"/>
        <v>0</v>
      </c>
    </row>
    <row r="36" spans="1:21" s="48" customFormat="1" ht="13" x14ac:dyDescent="0.35">
      <c r="A36" s="125" t="str">
        <f>H8</f>
        <v>Homelands 3</v>
      </c>
      <c r="B36" s="11">
        <v>250</v>
      </c>
      <c r="C36" s="65">
        <f t="shared" si="6"/>
        <v>93.903000000000006</v>
      </c>
      <c r="D36" s="65">
        <f t="shared" si="7"/>
        <v>57.4319335</v>
      </c>
      <c r="E36" s="65">
        <f t="shared" si="8"/>
        <v>15.153839</v>
      </c>
      <c r="F36" s="65">
        <f t="shared" si="9"/>
        <v>64.756505999999987</v>
      </c>
      <c r="G36" s="65">
        <f t="shared" si="5"/>
        <v>0.38779999999999998</v>
      </c>
      <c r="H36" s="65">
        <f t="shared" si="5"/>
        <v>2.4375999999999998</v>
      </c>
      <c r="I36" s="65">
        <f t="shared" si="5"/>
        <v>0.97088499999999989</v>
      </c>
      <c r="J36" s="65">
        <f t="shared" si="5"/>
        <v>2.9085000000000001E-3</v>
      </c>
      <c r="K36" s="65">
        <f t="shared" si="5"/>
        <v>9.9719999999999982E-3</v>
      </c>
      <c r="L36" s="65">
        <f t="shared" si="5"/>
        <v>0.29085</v>
      </c>
      <c r="M36" s="65">
        <f t="shared" si="5"/>
        <v>0.26591999999999993</v>
      </c>
      <c r="N36" s="65">
        <f t="shared" si="5"/>
        <v>162.04500000000002</v>
      </c>
      <c r="O36" s="65">
        <f t="shared" si="5"/>
        <v>3877.9999999999995</v>
      </c>
      <c r="P36" s="65">
        <f t="shared" si="5"/>
        <v>0</v>
      </c>
      <c r="Q36" s="65">
        <f t="shared" si="10"/>
        <v>94.18</v>
      </c>
      <c r="R36" s="65">
        <f t="shared" si="11"/>
        <v>0</v>
      </c>
      <c r="S36" s="65">
        <f t="shared" si="11"/>
        <v>0.26591999999999993</v>
      </c>
      <c r="T36" s="65">
        <f t="shared" si="11"/>
        <v>0</v>
      </c>
      <c r="U36" s="126">
        <f t="shared" si="11"/>
        <v>0</v>
      </c>
    </row>
    <row r="37" spans="1:21" s="48" customFormat="1" ht="13" x14ac:dyDescent="0.35">
      <c r="A37" s="125" t="str">
        <f>I8</f>
        <v>Homelands 4</v>
      </c>
      <c r="B37" s="11">
        <v>50</v>
      </c>
      <c r="C37" s="65">
        <f t="shared" si="6"/>
        <v>18.7806</v>
      </c>
      <c r="D37" s="65">
        <f t="shared" si="7"/>
        <v>11.486386700000001</v>
      </c>
      <c r="E37" s="65">
        <f t="shared" si="8"/>
        <v>3.0307678</v>
      </c>
      <c r="F37" s="65">
        <f t="shared" si="9"/>
        <v>12.951301199999998</v>
      </c>
      <c r="G37" s="65">
        <f t="shared" si="5"/>
        <v>7.7560000000000004E-2</v>
      </c>
      <c r="H37" s="65">
        <f t="shared" si="5"/>
        <v>0.48751999999999995</v>
      </c>
      <c r="I37" s="65">
        <f t="shared" si="5"/>
        <v>0.19417699999999999</v>
      </c>
      <c r="J37" s="65">
        <f t="shared" si="5"/>
        <v>5.8169999999999999E-4</v>
      </c>
      <c r="K37" s="65">
        <f t="shared" si="5"/>
        <v>1.9943999999999999E-3</v>
      </c>
      <c r="L37" s="65">
        <f t="shared" si="5"/>
        <v>5.8169999999999999E-2</v>
      </c>
      <c r="M37" s="65">
        <f t="shared" si="5"/>
        <v>5.3183999999999988E-2</v>
      </c>
      <c r="N37" s="65">
        <f t="shared" si="5"/>
        <v>32.409000000000006</v>
      </c>
      <c r="O37" s="65">
        <f t="shared" si="5"/>
        <v>775.59999999999991</v>
      </c>
      <c r="P37" s="65">
        <f t="shared" si="5"/>
        <v>0</v>
      </c>
      <c r="Q37" s="65">
        <f t="shared" si="10"/>
        <v>18.836000000000002</v>
      </c>
      <c r="R37" s="65">
        <f t="shared" si="11"/>
        <v>0</v>
      </c>
      <c r="S37" s="65">
        <f t="shared" si="11"/>
        <v>5.3183999999999988E-2</v>
      </c>
      <c r="T37" s="65">
        <f t="shared" si="11"/>
        <v>0</v>
      </c>
      <c r="U37" s="126">
        <f t="shared" si="11"/>
        <v>0</v>
      </c>
    </row>
    <row r="38" spans="1:21" s="48" customFormat="1" ht="13" x14ac:dyDescent="0.35">
      <c r="A38" s="125" t="str">
        <f>J8</f>
        <v>Homelands 5</v>
      </c>
      <c r="B38" s="11">
        <v>50</v>
      </c>
      <c r="C38" s="65">
        <f t="shared" si="6"/>
        <v>18.7806</v>
      </c>
      <c r="D38" s="65">
        <f t="shared" si="7"/>
        <v>11.486386700000001</v>
      </c>
      <c r="E38" s="65">
        <f t="shared" si="8"/>
        <v>3.0307678</v>
      </c>
      <c r="F38" s="65">
        <f t="shared" si="9"/>
        <v>12.951301199999998</v>
      </c>
      <c r="G38" s="65">
        <f t="shared" si="5"/>
        <v>7.7560000000000004E-2</v>
      </c>
      <c r="H38" s="65">
        <f t="shared" si="5"/>
        <v>0.48751999999999995</v>
      </c>
      <c r="I38" s="65">
        <f t="shared" si="5"/>
        <v>0.19417699999999999</v>
      </c>
      <c r="J38" s="65">
        <f t="shared" si="5"/>
        <v>5.8169999999999999E-4</v>
      </c>
      <c r="K38" s="65">
        <f t="shared" si="5"/>
        <v>1.9943999999999999E-3</v>
      </c>
      <c r="L38" s="65">
        <f t="shared" si="5"/>
        <v>5.8169999999999999E-2</v>
      </c>
      <c r="M38" s="65">
        <f t="shared" si="5"/>
        <v>5.3183999999999988E-2</v>
      </c>
      <c r="N38" s="65">
        <f t="shared" si="5"/>
        <v>32.409000000000006</v>
      </c>
      <c r="O38" s="65">
        <f t="shared" si="5"/>
        <v>775.59999999999991</v>
      </c>
      <c r="P38" s="65">
        <f t="shared" si="5"/>
        <v>0</v>
      </c>
      <c r="Q38" s="65">
        <f t="shared" si="10"/>
        <v>18.836000000000002</v>
      </c>
      <c r="R38" s="65">
        <f t="shared" si="11"/>
        <v>0</v>
      </c>
      <c r="S38" s="65">
        <f t="shared" si="11"/>
        <v>5.3183999999999988E-2</v>
      </c>
      <c r="T38" s="65">
        <f t="shared" si="11"/>
        <v>0</v>
      </c>
      <c r="U38" s="126">
        <f t="shared" si="11"/>
        <v>0</v>
      </c>
    </row>
    <row r="39" spans="1:21" s="48" customFormat="1" ht="13" x14ac:dyDescent="0.35">
      <c r="A39" s="125" t="str">
        <f>K8</f>
        <v>Summerhill 1</v>
      </c>
      <c r="B39" s="11">
        <v>172</v>
      </c>
      <c r="C39" s="65">
        <f t="shared" si="6"/>
        <v>64.605264000000005</v>
      </c>
      <c r="D39" s="65">
        <f t="shared" si="7"/>
        <v>39.513170248000002</v>
      </c>
      <c r="E39" s="65">
        <f t="shared" si="8"/>
        <v>10.425841232</v>
      </c>
      <c r="F39" s="65">
        <f t="shared" si="9"/>
        <v>44.552476127999995</v>
      </c>
      <c r="G39" s="65">
        <f t="shared" si="5"/>
        <v>0.2668064</v>
      </c>
      <c r="H39" s="65">
        <f t="shared" si="5"/>
        <v>1.6770687999999998</v>
      </c>
      <c r="I39" s="65">
        <f t="shared" si="5"/>
        <v>0.66796887999999988</v>
      </c>
      <c r="J39" s="65">
        <f t="shared" si="5"/>
        <v>2.0010480000000001E-3</v>
      </c>
      <c r="K39" s="65">
        <f t="shared" si="5"/>
        <v>6.8607359999999992E-3</v>
      </c>
      <c r="L39" s="65">
        <f t="shared" si="5"/>
        <v>0.2001048</v>
      </c>
      <c r="M39" s="65">
        <f t="shared" si="5"/>
        <v>0.18295295999999997</v>
      </c>
      <c r="N39" s="65">
        <f t="shared" si="5"/>
        <v>111.48696000000001</v>
      </c>
      <c r="O39" s="65">
        <f t="shared" si="5"/>
        <v>2668.0639999999999</v>
      </c>
      <c r="P39" s="65">
        <f t="shared" si="5"/>
        <v>0</v>
      </c>
      <c r="Q39" s="65">
        <f t="shared" si="10"/>
        <v>64.795840000000013</v>
      </c>
      <c r="R39" s="65">
        <f t="shared" si="11"/>
        <v>0</v>
      </c>
      <c r="S39" s="65">
        <f t="shared" si="11"/>
        <v>0.18295295999999997</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50</v>
      </c>
      <c r="G62" s="65">
        <f>B36</f>
        <v>250</v>
      </c>
      <c r="H62" s="65">
        <f>B37</f>
        <v>50</v>
      </c>
      <c r="I62" s="65">
        <f>B38</f>
        <v>50</v>
      </c>
      <c r="J62" s="65">
        <f>B39</f>
        <v>172</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topLeftCell="D1"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v>6.67</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v>190901</v>
      </c>
      <c r="G2" s="164" t="s">
        <v>110</v>
      </c>
      <c r="H2" s="165"/>
      <c r="I2" s="110">
        <v>59.2</v>
      </c>
      <c r="J2" s="132" t="s">
        <v>158</v>
      </c>
      <c r="K2" s="133"/>
      <c r="L2" s="110">
        <v>0.16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t="s">
        <v>78</v>
      </c>
      <c r="G3" s="132" t="s">
        <v>159</v>
      </c>
      <c r="H3" s="133"/>
      <c r="I3" s="110">
        <v>200</v>
      </c>
      <c r="J3" s="134" t="s">
        <v>154</v>
      </c>
      <c r="K3" s="135"/>
      <c r="L3" s="110">
        <f>(L1/(L2*10000))*100</f>
        <v>1.5625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t="s">
        <v>180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40.894349999999996</v>
      </c>
      <c r="D18" s="12">
        <f>$D32</f>
        <v>40.894349999999996</v>
      </c>
      <c r="E18" s="12">
        <f>$D33</f>
        <v>40.894349999999996</v>
      </c>
      <c r="F18" s="12">
        <f>$D34</f>
        <v>40.894349999999996</v>
      </c>
      <c r="G18" s="12">
        <f>$D35</f>
        <v>30.261818999999999</v>
      </c>
      <c r="H18" s="12">
        <f>$D36</f>
        <v>40.894349999999996</v>
      </c>
      <c r="I18" s="12">
        <f>$D37</f>
        <v>30.261818999999999</v>
      </c>
      <c r="J18" s="12">
        <f>$D38</f>
        <v>30.261818999999999</v>
      </c>
      <c r="K18" s="12">
        <f>$D39</f>
        <v>39.258575999999998</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-39.005649999999996</v>
      </c>
      <c r="D19" s="12">
        <f t="shared" ref="D19:V19" si="1">D18-D17</f>
        <v>-39.005649999999996</v>
      </c>
      <c r="E19" s="12">
        <f t="shared" si="1"/>
        <v>-39.005649999999996</v>
      </c>
      <c r="F19" s="12">
        <f t="shared" si="1"/>
        <v>-39.005649999999996</v>
      </c>
      <c r="G19" s="12">
        <f t="shared" si="1"/>
        <v>-49.638180999999989</v>
      </c>
      <c r="H19" s="12">
        <f t="shared" si="1"/>
        <v>-39.005649999999996</v>
      </c>
      <c r="I19" s="12">
        <f t="shared" si="1"/>
        <v>-49.638180999999989</v>
      </c>
      <c r="J19" s="12">
        <f t="shared" si="1"/>
        <v>-49.638180999999989</v>
      </c>
      <c r="K19" s="12">
        <f t="shared" si="1"/>
        <v>0.1585759999999965</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12.6525</v>
      </c>
      <c r="D22" s="12">
        <f>$E32</f>
        <v>12.6525</v>
      </c>
      <c r="E22" s="12">
        <f>$E33</f>
        <v>12.6525</v>
      </c>
      <c r="F22" s="12">
        <f>$E34</f>
        <v>12.6525</v>
      </c>
      <c r="G22" s="12">
        <f>$E35</f>
        <v>9.3628499999999999</v>
      </c>
      <c r="H22" s="12">
        <f>$E36</f>
        <v>12.6525</v>
      </c>
      <c r="I22" s="12">
        <f>$E37</f>
        <v>9.3628499999999999</v>
      </c>
      <c r="J22" s="12">
        <f>$E38</f>
        <v>9.3628499999999999</v>
      </c>
      <c r="K22" s="12">
        <f>$E39</f>
        <v>12.146400000000002</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-269.34750000000003</v>
      </c>
      <c r="D23" s="12">
        <f t="shared" ref="D23:V23" si="3">D22-D21</f>
        <v>-269.34750000000003</v>
      </c>
      <c r="E23" s="12">
        <f t="shared" si="3"/>
        <v>-269.34750000000003</v>
      </c>
      <c r="F23" s="12">
        <f t="shared" si="3"/>
        <v>-269.34750000000003</v>
      </c>
      <c r="G23" s="12">
        <f t="shared" si="3"/>
        <v>-272.63715000000002</v>
      </c>
      <c r="H23" s="12">
        <f t="shared" si="3"/>
        <v>-269.34750000000003</v>
      </c>
      <c r="I23" s="12">
        <f t="shared" si="3"/>
        <v>-272.63715000000002</v>
      </c>
      <c r="J23" s="12">
        <f t="shared" si="3"/>
        <v>-272.63715000000002</v>
      </c>
      <c r="K23" s="12">
        <f t="shared" si="3"/>
        <v>-125.8536</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35">
      <c r="A28" s="122"/>
      <c r="B28" s="16">
        <v>1.29</v>
      </c>
      <c r="C28" s="11">
        <v>0.16</v>
      </c>
      <c r="D28" s="11">
        <v>357</v>
      </c>
      <c r="E28" s="11">
        <v>210</v>
      </c>
      <c r="F28" s="11">
        <v>1899</v>
      </c>
      <c r="G28" s="11">
        <v>9.1199999999999992</v>
      </c>
      <c r="H28" s="11">
        <v>76.2</v>
      </c>
      <c r="I28" s="11">
        <v>9.02</v>
      </c>
      <c r="J28" s="11">
        <v>0.15</v>
      </c>
      <c r="K28" s="15">
        <v>0.05</v>
      </c>
      <c r="L28" s="11">
        <v>16.899999999999999</v>
      </c>
      <c r="M28" s="11">
        <v>13.3</v>
      </c>
      <c r="N28" s="11">
        <v>6766</v>
      </c>
      <c r="O28" s="11">
        <v>15756</v>
      </c>
      <c r="P28" s="11">
        <v>35.9</v>
      </c>
      <c r="Q28" s="11">
        <v>357</v>
      </c>
      <c r="R28" s="11">
        <v>0.4</v>
      </c>
      <c r="S28" s="11">
        <v>4.07</v>
      </c>
      <c r="T28" s="11">
        <v>0.52</v>
      </c>
      <c r="U28" s="97">
        <v>10</v>
      </c>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v>50</v>
      </c>
      <c r="C31" s="65">
        <f>IF(C$27="%w/w SAR",((C$28*10)*$B31),IF(C$27="%w/w DM",(((C$28*10)*($B$28/100))*$B31),IF(C$27="kg/t SAR",(C$28*$B31),IF(C$27="kg/t DM",((C$28*($B$28/100))*$B31),IF(C$27="mg/kg SAR",((C$28*0.001)*$B31),IF(C$27="mg/kg DM",(((C$28*0.001)*($B$28/100))*$B31),0))))))</f>
        <v>80</v>
      </c>
      <c r="D31" s="65">
        <f>(IF(D$27="%w/w SAR",((D$28*10)*$B31),IF(D$27="%w/w DM",(((D$28*10)*($B$28/100))*$B31),IF(D$27="kg/t SAR",(D$28*$B31),IF(D$27="kg/t DM",((D$28*($B$28/100))*$B31),IF(D$27="mg/kg SAR",((D$28*0.001)*$B31),IF(D$27="mg/kg DM",(((D$28*0.001)*($B$28/100))*$B31),"0")))))))*2.291</f>
        <v>40.894349999999996</v>
      </c>
      <c r="E31" s="65">
        <f>(IF(E$27="%w/w SAR",((E$28*10)*$B31),IF(E$27="%w/w DM",(((E$28*10)*($B$28/100))*$B31),IF(E$27="kg/t SAR",(E$28*$B31),IF(E$27="kg/t DM",((E$28*($B$28/100))*$B31),IF(E$27="mg/kg SAR",((E$28*0.001)*$B31),IF(E$27="mg/kg DM",(((E$28*0.001)*($B$28/100))*$B31),"0")))))))*1.205</f>
        <v>12.6525</v>
      </c>
      <c r="F31" s="65">
        <f>(IF(F$27="%w/w SAR",((F$28*10)*$B31),IF(F$27="%w/w DM",(((F$28*10)*($B$28/100))*$B31),IF(F$27="kg/t SAR",(F$28*$B31),IF(F$27="kg/t DM",((F$28*($B$28/100))*$B31),IF(F$27="mg/kg SAR",((F$28*0.001)*$B31),IF(F$27="mg/kg DM",(((F$28*0.001)*($B$28/100))*$B31),"0")))))))*1.658</f>
        <v>157.4271</v>
      </c>
      <c r="G31" s="65">
        <f t="shared" ref="G31:P46" si="5">IF(G$27="%w/w SAR",((G$28*10)*$B31),IF(G$27="%w/w DM",(((G$28*10)*($B$28/100))*$B31),IF(G$27="kg/t SAR",(G$28*$B31),IF(G$27="kg/t DM",((G$28*($B$28/100))*$B31),IF(G$27="mg/kg SAR",((G$28*0.001)*$B31),IF(G$27="mg/kg DM",(((G$28*0.001)*($B$28/100))*$B31),0))))))</f>
        <v>0.45599999999999996</v>
      </c>
      <c r="H31" s="65">
        <f t="shared" si="5"/>
        <v>3.81</v>
      </c>
      <c r="I31" s="65">
        <f t="shared" si="5"/>
        <v>0.45100000000000001</v>
      </c>
      <c r="J31" s="65">
        <f t="shared" si="5"/>
        <v>7.4999999999999997E-3</v>
      </c>
      <c r="K31" s="65">
        <f t="shared" si="5"/>
        <v>2.5000000000000001E-3</v>
      </c>
      <c r="L31" s="65">
        <f t="shared" si="5"/>
        <v>0.84499999999999997</v>
      </c>
      <c r="M31" s="65">
        <f t="shared" si="5"/>
        <v>0.66500000000000004</v>
      </c>
      <c r="N31" s="65">
        <f t="shared" si="5"/>
        <v>338.3</v>
      </c>
      <c r="O31" s="65">
        <f t="shared" si="5"/>
        <v>787.8</v>
      </c>
      <c r="P31" s="65">
        <f t="shared" si="5"/>
        <v>1.7950000000000002</v>
      </c>
      <c r="Q31" s="65">
        <f>(IF(Q$27="%w/w SAR",((Q$28*10)*$B31),IF(Q$27="%w/w DM",(((Q$28*10)*($B$28/100))*$B31),IF(Q$27="kg/t SAR",(Q$28*$B31),IF(Q$27="kg/t DM",((Q$28*($B$28/100))*$B31),IF(Q$27="mg/kg SAR",((Q$28*0.001)*$B31),IF(Q$27="mg/kg DM",(((Q$28*0.001)*($B$28/100))*$B31),0)))))))*2.5</f>
        <v>44.624999999999993</v>
      </c>
      <c r="R31" s="65">
        <f>IF(R$27="%w/w SAR",((R$28*10)*$B31),IF(R$27="%w/w DM",(((R$28*10)*($B$28/100))*$B31),IF(R$27="kg/t SAR",(R$28*$B31),IF(R$27="kg/t DM",((R$28*($B$28/100))*$B31),IF(R$27="mg/kg SAR",((R$28*0.001)*$B31),IF(R$27="mg/kg DM",(((R$28*0.001)*($B$28/100))*$B31),0))))))</f>
        <v>0.02</v>
      </c>
      <c r="S31" s="65">
        <f>IF(S$27="%w/w SAR",((S$28*10)*$B31),IF(S$27="%w/w DM",(((S$28*10)*($B$28/100))*$B31),IF(S$27="kg/t SAR",(S$28*$B31),IF(S$27="kg/t DM",((S$28*($B$28/100))*$B31),IF(S$27="mg/kg SAR",((S$28*0.001)*$B31),IF(S$27="mg/kg DM",(((S$28*0.001)*($B$28/100))*$B31),0))))))</f>
        <v>0.20350000000000004</v>
      </c>
      <c r="T31" s="65">
        <f>IF(T$27="%w/w SAR",((T$28*10)*$B31),IF(T$27="%w/w DM",(((T$28*10)*($B$28/100))*$B31),IF(T$27="kg/t SAR",(T$28*$B31),IF(T$27="kg/t DM",((T$28*($B$28/100))*$B31),IF(T$27="mg/kg SAR",((T$28*0.001)*$B31),IF(T$27="mg/kg DM",(((T$28*0.001)*($B$28/100))*$B31),0))))))</f>
        <v>2.6000000000000002E-2</v>
      </c>
      <c r="U31" s="126">
        <f>IF(U$27="%w/w SAR",((U$28*10)*$B31),IF(U$27="%w/w DM",(((U$28*10)*($B$28/100))*$B31),IF(U$27="kg/t SAR",(U$28*$B31),IF(U$27="kg/t DM",((U$28*($B$28/100))*$B31),IF(U$27="mg/kg SAR",((U$28*0.001)*$B31),IF(U$27="mg/kg DM",(((U$28*0.001)*($B$28/100))*$B31),0))))))</f>
        <v>0.5</v>
      </c>
    </row>
    <row r="32" spans="1:40" s="48" customFormat="1" ht="13" x14ac:dyDescent="0.35">
      <c r="A32" s="125" t="str">
        <f>D8</f>
        <v>Robeston West 2</v>
      </c>
      <c r="B32" s="11">
        <v>50</v>
      </c>
      <c r="C32" s="65">
        <f t="shared" ref="C32:C50" si="6">IF(C$27="%w/w SAR",((C$28*10)*$B32),IF(C$27="%w/w DM",(((C$28*10)*($B$28/100))*$B32),IF(C$27="kg/t SAR",(C$28*$B32),IF(C$27="kg/t DM",((C$28*($B$28/100))*$B32),IF(C$27="mg/kg SAR",((C$28*0.001)*$B32),IF(C$27="mg/kg DM",(((C$28*0.001)*($B$28/100))*$B32),0))))))</f>
        <v>80</v>
      </c>
      <c r="D32" s="65">
        <f t="shared" ref="D32:D50" si="7">(IF(D$27="%w/w SAR",((D$28*10)*$B32),IF(D$27="%w/w DM",(((D$28*10)*($B$28/100))*$B32),IF(D$27="kg/t SAR",(D$28*$B32),IF(D$27="kg/t DM",((D$28*($B$28/100))*$B32),IF(D$27="mg/kg SAR",((D$28*0.001)*$B32),IF(D$27="mg/kg DM",(((D$28*0.001)*($B$28/100))*$B32),"0")))))))*2.291</f>
        <v>40.894349999999996</v>
      </c>
      <c r="E32" s="65">
        <f t="shared" ref="E32:E50" si="8">(IF(E$27="%w/w SAR",((E$28*10)*$B32),IF(E$27="%w/w DM",(((E$28*10)*($B$28/100))*$B32),IF(E$27="kg/t SAR",(E$28*$B32),IF(E$27="kg/t DM",((E$28*($B$28/100))*$B32),IF(E$27="mg/kg SAR",((E$28*0.001)*$B32),IF(E$27="mg/kg DM",(((E$28*0.001)*($B$28/100))*$B32),"0")))))))*1.205</f>
        <v>12.6525</v>
      </c>
      <c r="F32" s="65">
        <f t="shared" ref="F32:F50" si="9">(IF(F$27="%w/w SAR",((F$28*10)*$B32),IF(F$27="%w/w DM",(((F$28*10)*($B$28/100))*$B32),IF(F$27="kg/t SAR",(F$28*$B32),IF(F$27="kg/t DM",((F$28*($B$28/100))*$B32),IF(F$27="mg/kg SAR",((F$28*0.001)*$B32),IF(F$27="mg/kg DM",(((F$28*0.001)*($B$28/100))*$B32),"0")))))))*1.658</f>
        <v>157.4271</v>
      </c>
      <c r="G32" s="65">
        <f t="shared" si="5"/>
        <v>0.45599999999999996</v>
      </c>
      <c r="H32" s="65">
        <f t="shared" si="5"/>
        <v>3.81</v>
      </c>
      <c r="I32" s="65">
        <f t="shared" si="5"/>
        <v>0.45100000000000001</v>
      </c>
      <c r="J32" s="65">
        <f t="shared" si="5"/>
        <v>7.4999999999999997E-3</v>
      </c>
      <c r="K32" s="65">
        <f t="shared" si="5"/>
        <v>2.5000000000000001E-3</v>
      </c>
      <c r="L32" s="65">
        <f t="shared" si="5"/>
        <v>0.84499999999999997</v>
      </c>
      <c r="M32" s="65">
        <f t="shared" si="5"/>
        <v>0.66500000000000004</v>
      </c>
      <c r="N32" s="65">
        <f t="shared" si="5"/>
        <v>338.3</v>
      </c>
      <c r="O32" s="65">
        <f t="shared" si="5"/>
        <v>787.8</v>
      </c>
      <c r="P32" s="65">
        <f t="shared" si="5"/>
        <v>1.7950000000000002</v>
      </c>
      <c r="Q32" s="65">
        <f t="shared" ref="Q32:Q50" si="10">(IF(Q$27="%w/w SAR",((Q$28*10)*$B32),IF(Q$27="%w/w DM",(((Q$28*10)*($B$28/100))*$B32),IF(Q$27="kg/t SAR",(Q$28*$B32),IF(Q$27="kg/t DM",((Q$28*($B$28/100))*$B32),IF(Q$27="mg/kg SAR",((Q$28*0.001)*$B32),IF(Q$27="mg/kg DM",(((Q$28*0.001)*($B$28/100))*$B32),0)))))))*2.5</f>
        <v>44.624999999999993</v>
      </c>
      <c r="R32" s="65">
        <f t="shared" ref="R32:U50" si="11">IF(R$27="%w/w SAR",((R$28*10)*$B32),IF(R$27="%w/w DM",(((R$28*10)*($B$28/100))*$B32),IF(R$27="kg/t SAR",(R$28*$B32),IF(R$27="kg/t DM",((R$28*($B$28/100))*$B32),IF(R$27="mg/kg SAR",((R$28*0.001)*$B32),IF(R$27="mg/kg DM",(((R$28*0.001)*($B$28/100))*$B32),0))))))</f>
        <v>0.02</v>
      </c>
      <c r="S32" s="65">
        <f t="shared" si="11"/>
        <v>0.20350000000000004</v>
      </c>
      <c r="T32" s="65">
        <f t="shared" si="11"/>
        <v>2.6000000000000002E-2</v>
      </c>
      <c r="U32" s="126">
        <f t="shared" si="11"/>
        <v>0.5</v>
      </c>
    </row>
    <row r="33" spans="1:21" s="48" customFormat="1" ht="13" x14ac:dyDescent="0.35">
      <c r="A33" s="125" t="str">
        <f>E8</f>
        <v>Robeston West 3</v>
      </c>
      <c r="B33" s="11">
        <v>50</v>
      </c>
      <c r="C33" s="65">
        <f t="shared" si="6"/>
        <v>80</v>
      </c>
      <c r="D33" s="65">
        <f t="shared" si="7"/>
        <v>40.894349999999996</v>
      </c>
      <c r="E33" s="65">
        <f t="shared" si="8"/>
        <v>12.6525</v>
      </c>
      <c r="F33" s="65">
        <f t="shared" si="9"/>
        <v>157.4271</v>
      </c>
      <c r="G33" s="65">
        <f t="shared" si="5"/>
        <v>0.45599999999999996</v>
      </c>
      <c r="H33" s="65">
        <f t="shared" si="5"/>
        <v>3.81</v>
      </c>
      <c r="I33" s="65">
        <f t="shared" si="5"/>
        <v>0.45100000000000001</v>
      </c>
      <c r="J33" s="65">
        <f t="shared" si="5"/>
        <v>7.4999999999999997E-3</v>
      </c>
      <c r="K33" s="65">
        <f t="shared" si="5"/>
        <v>2.5000000000000001E-3</v>
      </c>
      <c r="L33" s="65">
        <f t="shared" si="5"/>
        <v>0.84499999999999997</v>
      </c>
      <c r="M33" s="65">
        <f t="shared" si="5"/>
        <v>0.66500000000000004</v>
      </c>
      <c r="N33" s="65">
        <f t="shared" si="5"/>
        <v>338.3</v>
      </c>
      <c r="O33" s="65">
        <f t="shared" si="5"/>
        <v>787.8</v>
      </c>
      <c r="P33" s="65">
        <f t="shared" si="5"/>
        <v>1.7950000000000002</v>
      </c>
      <c r="Q33" s="65">
        <f t="shared" si="10"/>
        <v>44.624999999999993</v>
      </c>
      <c r="R33" s="65">
        <f t="shared" si="11"/>
        <v>0.02</v>
      </c>
      <c r="S33" s="65">
        <f t="shared" si="11"/>
        <v>0.20350000000000004</v>
      </c>
      <c r="T33" s="65">
        <f t="shared" si="11"/>
        <v>2.6000000000000002E-2</v>
      </c>
      <c r="U33" s="126">
        <f t="shared" si="11"/>
        <v>0.5</v>
      </c>
    </row>
    <row r="34" spans="1:21" s="48" customFormat="1" ht="13" x14ac:dyDescent="0.35">
      <c r="A34" s="125" t="str">
        <f>F8</f>
        <v>Homelands 1</v>
      </c>
      <c r="B34" s="11">
        <v>50</v>
      </c>
      <c r="C34" s="65">
        <f t="shared" si="6"/>
        <v>80</v>
      </c>
      <c r="D34" s="65">
        <f t="shared" si="7"/>
        <v>40.894349999999996</v>
      </c>
      <c r="E34" s="65">
        <f t="shared" si="8"/>
        <v>12.6525</v>
      </c>
      <c r="F34" s="65">
        <f t="shared" si="9"/>
        <v>157.4271</v>
      </c>
      <c r="G34" s="65">
        <f t="shared" si="5"/>
        <v>0.45599999999999996</v>
      </c>
      <c r="H34" s="65">
        <f t="shared" si="5"/>
        <v>3.81</v>
      </c>
      <c r="I34" s="65">
        <f t="shared" si="5"/>
        <v>0.45100000000000001</v>
      </c>
      <c r="J34" s="65">
        <f t="shared" si="5"/>
        <v>7.4999999999999997E-3</v>
      </c>
      <c r="K34" s="65">
        <f t="shared" si="5"/>
        <v>2.5000000000000001E-3</v>
      </c>
      <c r="L34" s="65">
        <f t="shared" si="5"/>
        <v>0.84499999999999997</v>
      </c>
      <c r="M34" s="65">
        <f t="shared" si="5"/>
        <v>0.66500000000000004</v>
      </c>
      <c r="N34" s="65">
        <f t="shared" si="5"/>
        <v>338.3</v>
      </c>
      <c r="O34" s="65">
        <f t="shared" si="5"/>
        <v>787.8</v>
      </c>
      <c r="P34" s="65">
        <f t="shared" si="5"/>
        <v>1.7950000000000002</v>
      </c>
      <c r="Q34" s="65">
        <f t="shared" si="10"/>
        <v>44.624999999999993</v>
      </c>
      <c r="R34" s="65">
        <f t="shared" si="11"/>
        <v>0.02</v>
      </c>
      <c r="S34" s="65">
        <f t="shared" si="11"/>
        <v>0.20350000000000004</v>
      </c>
      <c r="T34" s="65">
        <f t="shared" si="11"/>
        <v>2.6000000000000002E-2</v>
      </c>
      <c r="U34" s="126">
        <f t="shared" si="11"/>
        <v>0.5</v>
      </c>
    </row>
    <row r="35" spans="1:21" s="48" customFormat="1" ht="13" x14ac:dyDescent="0.35">
      <c r="A35" s="125" t="str">
        <f>G8</f>
        <v>Homelands 2</v>
      </c>
      <c r="B35" s="11">
        <v>37</v>
      </c>
      <c r="C35" s="65">
        <f t="shared" si="6"/>
        <v>59.2</v>
      </c>
      <c r="D35" s="65">
        <f t="shared" si="7"/>
        <v>30.261818999999999</v>
      </c>
      <c r="E35" s="65">
        <f t="shared" si="8"/>
        <v>9.3628499999999999</v>
      </c>
      <c r="F35" s="65">
        <f t="shared" si="9"/>
        <v>116.496054</v>
      </c>
      <c r="G35" s="65">
        <f t="shared" si="5"/>
        <v>0.33743999999999996</v>
      </c>
      <c r="H35" s="65">
        <f t="shared" si="5"/>
        <v>2.8194000000000004</v>
      </c>
      <c r="I35" s="65">
        <f t="shared" si="5"/>
        <v>0.33374000000000004</v>
      </c>
      <c r="J35" s="65">
        <f t="shared" si="5"/>
        <v>5.5499999999999994E-3</v>
      </c>
      <c r="K35" s="65">
        <f t="shared" si="5"/>
        <v>1.8500000000000001E-3</v>
      </c>
      <c r="L35" s="65">
        <f t="shared" si="5"/>
        <v>0.62529999999999997</v>
      </c>
      <c r="M35" s="65">
        <f t="shared" si="5"/>
        <v>0.49210000000000004</v>
      </c>
      <c r="N35" s="65">
        <f t="shared" si="5"/>
        <v>250.34200000000001</v>
      </c>
      <c r="O35" s="65">
        <f t="shared" si="5"/>
        <v>582.97199999999998</v>
      </c>
      <c r="P35" s="65">
        <f t="shared" si="5"/>
        <v>1.3283</v>
      </c>
      <c r="Q35" s="65">
        <f t="shared" si="10"/>
        <v>33.022500000000001</v>
      </c>
      <c r="R35" s="65">
        <f t="shared" si="11"/>
        <v>1.4800000000000001E-2</v>
      </c>
      <c r="S35" s="65">
        <f t="shared" si="11"/>
        <v>0.15059000000000003</v>
      </c>
      <c r="T35" s="65">
        <f t="shared" si="11"/>
        <v>1.9240000000000004E-2</v>
      </c>
      <c r="U35" s="126">
        <f t="shared" si="11"/>
        <v>0.37</v>
      </c>
    </row>
    <row r="36" spans="1:21" s="48" customFormat="1" ht="13" x14ac:dyDescent="0.35">
      <c r="A36" s="125" t="str">
        <f>H8</f>
        <v>Homelands 3</v>
      </c>
      <c r="B36" s="11">
        <v>50</v>
      </c>
      <c r="C36" s="65">
        <f t="shared" si="6"/>
        <v>80</v>
      </c>
      <c r="D36" s="65">
        <f t="shared" si="7"/>
        <v>40.894349999999996</v>
      </c>
      <c r="E36" s="65">
        <f t="shared" si="8"/>
        <v>12.6525</v>
      </c>
      <c r="F36" s="65">
        <f t="shared" si="9"/>
        <v>157.4271</v>
      </c>
      <c r="G36" s="65">
        <f t="shared" si="5"/>
        <v>0.45599999999999996</v>
      </c>
      <c r="H36" s="65">
        <f t="shared" si="5"/>
        <v>3.81</v>
      </c>
      <c r="I36" s="65">
        <f t="shared" si="5"/>
        <v>0.45100000000000001</v>
      </c>
      <c r="J36" s="65">
        <f t="shared" si="5"/>
        <v>7.4999999999999997E-3</v>
      </c>
      <c r="K36" s="65">
        <f t="shared" si="5"/>
        <v>2.5000000000000001E-3</v>
      </c>
      <c r="L36" s="65">
        <f t="shared" si="5"/>
        <v>0.84499999999999997</v>
      </c>
      <c r="M36" s="65">
        <f t="shared" si="5"/>
        <v>0.66500000000000004</v>
      </c>
      <c r="N36" s="65">
        <f t="shared" si="5"/>
        <v>338.3</v>
      </c>
      <c r="O36" s="65">
        <f t="shared" si="5"/>
        <v>787.8</v>
      </c>
      <c r="P36" s="65">
        <f t="shared" si="5"/>
        <v>1.7950000000000002</v>
      </c>
      <c r="Q36" s="65">
        <f t="shared" si="10"/>
        <v>44.624999999999993</v>
      </c>
      <c r="R36" s="65">
        <f t="shared" si="11"/>
        <v>0.02</v>
      </c>
      <c r="S36" s="65">
        <f t="shared" si="11"/>
        <v>0.20350000000000004</v>
      </c>
      <c r="T36" s="65">
        <f t="shared" si="11"/>
        <v>2.6000000000000002E-2</v>
      </c>
      <c r="U36" s="126">
        <f t="shared" si="11"/>
        <v>0.5</v>
      </c>
    </row>
    <row r="37" spans="1:21" s="48" customFormat="1" ht="13" x14ac:dyDescent="0.35">
      <c r="A37" s="125" t="str">
        <f>I8</f>
        <v>Homelands 4</v>
      </c>
      <c r="B37" s="11">
        <v>37</v>
      </c>
      <c r="C37" s="65">
        <f t="shared" si="6"/>
        <v>59.2</v>
      </c>
      <c r="D37" s="65">
        <f t="shared" si="7"/>
        <v>30.261818999999999</v>
      </c>
      <c r="E37" s="65">
        <f t="shared" si="8"/>
        <v>9.3628499999999999</v>
      </c>
      <c r="F37" s="65">
        <f t="shared" si="9"/>
        <v>116.496054</v>
      </c>
      <c r="G37" s="65">
        <f t="shared" si="5"/>
        <v>0.33743999999999996</v>
      </c>
      <c r="H37" s="65">
        <f t="shared" si="5"/>
        <v>2.8194000000000004</v>
      </c>
      <c r="I37" s="65">
        <f t="shared" si="5"/>
        <v>0.33374000000000004</v>
      </c>
      <c r="J37" s="65">
        <f t="shared" si="5"/>
        <v>5.5499999999999994E-3</v>
      </c>
      <c r="K37" s="65">
        <f t="shared" si="5"/>
        <v>1.8500000000000001E-3</v>
      </c>
      <c r="L37" s="65">
        <f t="shared" si="5"/>
        <v>0.62529999999999997</v>
      </c>
      <c r="M37" s="65">
        <f t="shared" si="5"/>
        <v>0.49210000000000004</v>
      </c>
      <c r="N37" s="65">
        <f t="shared" si="5"/>
        <v>250.34200000000001</v>
      </c>
      <c r="O37" s="65">
        <f t="shared" si="5"/>
        <v>582.97199999999998</v>
      </c>
      <c r="P37" s="65">
        <f t="shared" si="5"/>
        <v>1.3283</v>
      </c>
      <c r="Q37" s="65">
        <f t="shared" si="10"/>
        <v>33.022500000000001</v>
      </c>
      <c r="R37" s="65">
        <f t="shared" si="11"/>
        <v>1.4800000000000001E-2</v>
      </c>
      <c r="S37" s="65">
        <f t="shared" si="11"/>
        <v>0.15059000000000003</v>
      </c>
      <c r="T37" s="65">
        <f t="shared" si="11"/>
        <v>1.9240000000000004E-2</v>
      </c>
      <c r="U37" s="126">
        <f t="shared" si="11"/>
        <v>0.37</v>
      </c>
    </row>
    <row r="38" spans="1:21" s="48" customFormat="1" ht="13" x14ac:dyDescent="0.35">
      <c r="A38" s="125" t="str">
        <f>J8</f>
        <v>Homelands 5</v>
      </c>
      <c r="B38" s="11">
        <v>37</v>
      </c>
      <c r="C38" s="65">
        <f t="shared" si="6"/>
        <v>59.2</v>
      </c>
      <c r="D38" s="65">
        <f t="shared" si="7"/>
        <v>30.261818999999999</v>
      </c>
      <c r="E38" s="65">
        <f t="shared" si="8"/>
        <v>9.3628499999999999</v>
      </c>
      <c r="F38" s="65">
        <f t="shared" si="9"/>
        <v>116.496054</v>
      </c>
      <c r="G38" s="65">
        <f t="shared" si="5"/>
        <v>0.33743999999999996</v>
      </c>
      <c r="H38" s="65">
        <f t="shared" si="5"/>
        <v>2.8194000000000004</v>
      </c>
      <c r="I38" s="65">
        <f t="shared" si="5"/>
        <v>0.33374000000000004</v>
      </c>
      <c r="J38" s="65">
        <f t="shared" si="5"/>
        <v>5.5499999999999994E-3</v>
      </c>
      <c r="K38" s="65">
        <f t="shared" si="5"/>
        <v>1.8500000000000001E-3</v>
      </c>
      <c r="L38" s="65">
        <f t="shared" si="5"/>
        <v>0.62529999999999997</v>
      </c>
      <c r="M38" s="65">
        <f t="shared" si="5"/>
        <v>0.49210000000000004</v>
      </c>
      <c r="N38" s="65">
        <f t="shared" si="5"/>
        <v>250.34200000000001</v>
      </c>
      <c r="O38" s="65">
        <f t="shared" si="5"/>
        <v>582.97199999999998</v>
      </c>
      <c r="P38" s="65">
        <f t="shared" si="5"/>
        <v>1.3283</v>
      </c>
      <c r="Q38" s="65">
        <f t="shared" si="10"/>
        <v>33.022500000000001</v>
      </c>
      <c r="R38" s="65">
        <f t="shared" si="11"/>
        <v>1.4800000000000001E-2</v>
      </c>
      <c r="S38" s="65">
        <f t="shared" si="11"/>
        <v>0.15059000000000003</v>
      </c>
      <c r="T38" s="65">
        <f t="shared" si="11"/>
        <v>1.9240000000000004E-2</v>
      </c>
      <c r="U38" s="126">
        <f t="shared" si="11"/>
        <v>0.37</v>
      </c>
    </row>
    <row r="39" spans="1:21" s="48" customFormat="1" ht="13" x14ac:dyDescent="0.35">
      <c r="A39" s="125" t="str">
        <f>K8</f>
        <v>Summerhill 1</v>
      </c>
      <c r="B39" s="11">
        <v>48</v>
      </c>
      <c r="C39" s="65">
        <f t="shared" si="6"/>
        <v>76.800000000000011</v>
      </c>
      <c r="D39" s="65">
        <f t="shared" si="7"/>
        <v>39.258575999999998</v>
      </c>
      <c r="E39" s="65">
        <f t="shared" si="8"/>
        <v>12.146400000000002</v>
      </c>
      <c r="F39" s="65">
        <f t="shared" si="9"/>
        <v>151.13001599999998</v>
      </c>
      <c r="G39" s="65">
        <f t="shared" si="5"/>
        <v>0.43775999999999998</v>
      </c>
      <c r="H39" s="65">
        <f t="shared" si="5"/>
        <v>3.6576000000000004</v>
      </c>
      <c r="I39" s="65">
        <f t="shared" si="5"/>
        <v>0.43296000000000001</v>
      </c>
      <c r="J39" s="65">
        <f t="shared" si="5"/>
        <v>7.1999999999999998E-3</v>
      </c>
      <c r="K39" s="65">
        <f t="shared" si="5"/>
        <v>2.4000000000000002E-3</v>
      </c>
      <c r="L39" s="65">
        <f t="shared" si="5"/>
        <v>0.81119999999999992</v>
      </c>
      <c r="M39" s="65">
        <f t="shared" si="5"/>
        <v>0.63840000000000008</v>
      </c>
      <c r="N39" s="65">
        <f t="shared" si="5"/>
        <v>324.76800000000003</v>
      </c>
      <c r="O39" s="65">
        <f t="shared" si="5"/>
        <v>756.28800000000001</v>
      </c>
      <c r="P39" s="65">
        <f t="shared" si="5"/>
        <v>1.7232000000000001</v>
      </c>
      <c r="Q39" s="65">
        <f t="shared" si="10"/>
        <v>42.839999999999996</v>
      </c>
      <c r="R39" s="65">
        <f t="shared" si="11"/>
        <v>1.9200000000000002E-2</v>
      </c>
      <c r="S39" s="65">
        <f t="shared" si="11"/>
        <v>0.19536000000000003</v>
      </c>
      <c r="T39" s="65">
        <f t="shared" si="11"/>
        <v>2.4960000000000003E-2</v>
      </c>
      <c r="U39" s="126">
        <f t="shared" si="11"/>
        <v>0.48</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50</v>
      </c>
      <c r="D62" s="65">
        <f>B33</f>
        <v>50</v>
      </c>
      <c r="E62" s="65">
        <f>B34</f>
        <v>50</v>
      </c>
      <c r="F62" s="65">
        <f>B35</f>
        <v>37</v>
      </c>
      <c r="G62" s="65">
        <f>B36</f>
        <v>50</v>
      </c>
      <c r="H62" s="65">
        <f>B37</f>
        <v>37</v>
      </c>
      <c r="I62" s="65">
        <f>B38</f>
        <v>37</v>
      </c>
      <c r="J62" s="65">
        <f>B39</f>
        <v>48</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-39.1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-138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Robeston West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Homelands 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Homelands 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Homelands 3</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Homelands 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Homelands 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Summerhill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-39.1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-138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Robeston West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Homelands 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Homelands 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Homelands 3</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Homelands 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Homelands 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Summerhill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Bolton'!C1:D1</f>
        <v>PAN-030123</v>
      </c>
      <c r="D1" s="173"/>
      <c r="E1" s="106" t="s">
        <v>45</v>
      </c>
      <c r="F1" s="113">
        <f>'Field data and Bolton'!F1</f>
        <v>44</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Bolton'!C2:D2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Bolton'!C3:D3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Bolton'!C4:D4</f>
        <v>Homelands Farm, Portfield Gate, Haverfordwest, Pembrokeshire. SA62 3LG</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Bolton'!C5:D5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Bolton'!C8</f>
        <v>Robeston West 1</v>
      </c>
      <c r="D8" s="49" t="str">
        <f>'Field data and Bolton'!D8</f>
        <v>Robeston West 2</v>
      </c>
      <c r="E8" s="49" t="str">
        <f>'Field data and Bolton'!E8</f>
        <v>Robeston West 3</v>
      </c>
      <c r="F8" s="49" t="str">
        <f>'Field data and Bolton'!F8</f>
        <v>Homelands 1</v>
      </c>
      <c r="G8" s="49" t="str">
        <f>'Field data and Bolton'!G8</f>
        <v>Homelands 2</v>
      </c>
      <c r="H8" s="49" t="str">
        <f>'Field data and Bolton'!H8</f>
        <v>Homelands 3</v>
      </c>
      <c r="I8" s="49" t="str">
        <f>'Field data and Bolton'!I8</f>
        <v>Homelands 4</v>
      </c>
      <c r="J8" s="49" t="str">
        <f>'Field data and Bolton'!J8</f>
        <v>Homelands 5</v>
      </c>
      <c r="K8" s="49" t="str">
        <f>'Field data and Bolton'!K8</f>
        <v>Summerhill 1</v>
      </c>
      <c r="L8" s="49">
        <f>'Field data and Bolton'!L8</f>
        <v>0</v>
      </c>
      <c r="M8" s="49">
        <f>'Field data and Bolton'!M8</f>
        <v>0</v>
      </c>
      <c r="N8" s="49">
        <f>'Field data and Bolton'!N8</f>
        <v>0</v>
      </c>
      <c r="O8" s="49">
        <f>'Field data and Bolton'!O8</f>
        <v>0</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Bolton'!C9</f>
        <v>mod</v>
      </c>
      <c r="D9" s="49" t="str">
        <f>'Field data and Bolton'!D9</f>
        <v>mod</v>
      </c>
      <c r="E9" s="49" t="str">
        <f>'Field data and Bolton'!E9</f>
        <v>mod</v>
      </c>
      <c r="F9" s="49" t="str">
        <f>'Field data and Bolton'!F9</f>
        <v>mod</v>
      </c>
      <c r="G9" s="49" t="str">
        <f>'Field data and Bolton'!G9</f>
        <v>mod</v>
      </c>
      <c r="H9" s="49" t="str">
        <f>'Field data and Bolton'!H9</f>
        <v>mod</v>
      </c>
      <c r="I9" s="49" t="str">
        <f>'Field data and Bolton'!I9</f>
        <v>mod</v>
      </c>
      <c r="J9" s="49" t="str">
        <f>'Field data and Bolton'!J9</f>
        <v>mod</v>
      </c>
      <c r="K9" s="49" t="str">
        <f>'Field data and Bolton'!K9</f>
        <v>mod</v>
      </c>
      <c r="L9" s="49">
        <f>'Field data and Bolton'!L9</f>
        <v>0</v>
      </c>
      <c r="M9" s="49">
        <f>'Field data and Bolton'!M9</f>
        <v>0</v>
      </c>
      <c r="N9" s="49">
        <f>'Field data and Bolton'!N9</f>
        <v>0</v>
      </c>
      <c r="O9" s="49">
        <f>'Field data and Bolton'!O9</f>
        <v>0</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Bolton'!C10</f>
        <v>7</v>
      </c>
      <c r="D10" s="49">
        <f>'Field data and Bolton'!D10</f>
        <v>6.3</v>
      </c>
      <c r="E10" s="49">
        <f>'Field data and Bolton'!E10</f>
        <v>6.1</v>
      </c>
      <c r="F10" s="49">
        <f>'Field data and Bolton'!F10</f>
        <v>5.7</v>
      </c>
      <c r="G10" s="49">
        <f>'Field data and Bolton'!G10</f>
        <v>6.5</v>
      </c>
      <c r="H10" s="49">
        <f>'Field data and Bolton'!H10</f>
        <v>6.5</v>
      </c>
      <c r="I10" s="49">
        <f>'Field data and Bolton'!I10</f>
        <v>6.3</v>
      </c>
      <c r="J10" s="49">
        <f>'Field data and Bolton'!J10</f>
        <v>6.6</v>
      </c>
      <c r="K10" s="49">
        <f>'Field data and Bolton'!K10</f>
        <v>6.5</v>
      </c>
      <c r="L10" s="49">
        <f>'Field data and Bolton'!L10</f>
        <v>0</v>
      </c>
      <c r="M10" s="49">
        <f>'Field data and Bolton'!M10</f>
        <v>0</v>
      </c>
      <c r="N10" s="49">
        <f>'Field data and Bolton'!N10</f>
        <v>0</v>
      </c>
      <c r="O10" s="49">
        <f>'Field data and Bolton'!O10</f>
        <v>0</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Bolton'!C11</f>
        <v>3</v>
      </c>
      <c r="D11" s="49">
        <f>'Field data and Bolton'!D11</f>
        <v>2</v>
      </c>
      <c r="E11" s="49">
        <f>'Field data and Bolton'!E11</f>
        <v>3</v>
      </c>
      <c r="F11" s="49">
        <f>'Field data and Bolton'!F11</f>
        <v>3</v>
      </c>
      <c r="G11" s="49">
        <f>'Field data and Bolton'!G11</f>
        <v>3</v>
      </c>
      <c r="H11" s="49">
        <f>'Field data and Bolton'!H11</f>
        <v>3</v>
      </c>
      <c r="I11" s="49">
        <f>'Field data and Bolton'!I11</f>
        <v>3</v>
      </c>
      <c r="J11" s="49">
        <f>'Field data and Bolton'!J11</f>
        <v>2</v>
      </c>
      <c r="K11" s="49">
        <f>'Field data and Bolton'!K11</f>
        <v>2</v>
      </c>
      <c r="L11" s="49">
        <f>'Field data and Bolton'!L11</f>
        <v>0</v>
      </c>
      <c r="M11" s="49">
        <f>'Field data and Bolton'!M11</f>
        <v>0</v>
      </c>
      <c r="N11" s="49">
        <f>'Field data and Bolton'!N11</f>
        <v>0</v>
      </c>
      <c r="O11" s="49">
        <f>'Field data and Bolton'!O11</f>
        <v>0</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1</v>
      </c>
      <c r="J12" s="49">
        <f>'Field data and Bolton'!J12</f>
        <v>1</v>
      </c>
      <c r="K12" s="49">
        <f>'Field data and Bolton'!K12</f>
        <v>2</v>
      </c>
      <c r="L12" s="49">
        <f>'Field data and Bolton'!L12</f>
        <v>0</v>
      </c>
      <c r="M12" s="49">
        <f>'Field data and Bolton'!M12</f>
        <v>0</v>
      </c>
      <c r="N12" s="49">
        <f>'Field data and Bolton'!N12</f>
        <v>0</v>
      </c>
      <c r="O12" s="49">
        <f>'Field data and Bolton'!O12</f>
        <v>0</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Bolton'!C13</f>
        <v>2</v>
      </c>
      <c r="D13" s="49">
        <f>'Field data and Bolton'!D13</f>
        <v>2</v>
      </c>
      <c r="E13" s="49">
        <f>'Field data and Bolton'!E13</f>
        <v>2</v>
      </c>
      <c r="F13" s="49">
        <f>'Field data and Bolton'!F13</f>
        <v>2</v>
      </c>
      <c r="G13" s="49">
        <f>'Field data and Bolton'!G13</f>
        <v>2</v>
      </c>
      <c r="H13" s="49">
        <f>'Field data and Bolton'!H13</f>
        <v>3</v>
      </c>
      <c r="I13" s="49">
        <f>'Field data and Bolton'!I13</f>
        <v>2</v>
      </c>
      <c r="J13" s="49">
        <f>'Field data and Bolton'!J13</f>
        <v>3</v>
      </c>
      <c r="K13" s="49">
        <f>'Field data and Bolton'!K13</f>
        <v>2</v>
      </c>
      <c r="L13" s="49">
        <f>'Field data and Bolton'!L13</f>
        <v>0</v>
      </c>
      <c r="M13" s="49">
        <f>'Field data and Bolton'!M13</f>
        <v>0</v>
      </c>
      <c r="N13" s="49">
        <f>'Field data and Bolton'!N13</f>
        <v>0</v>
      </c>
      <c r="O13" s="49">
        <f>'Field data and Bolton'!O13</f>
        <v>0</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Bolton'!C14</f>
        <v xml:space="preserve">Grass Silage (25% DM) </v>
      </c>
      <c r="D14" s="83" t="str">
        <f>'Field data and Bolton'!D14</f>
        <v xml:space="preserve">Grass Silage (25% DM) </v>
      </c>
      <c r="E14" s="83" t="str">
        <f>'Field data and Bolton'!E14</f>
        <v xml:space="preserve">Grass Silage (25% DM) </v>
      </c>
      <c r="F14" s="83" t="str">
        <f>'Field data and Bolton'!F14</f>
        <v xml:space="preserve">Grass Silage (25% DM) </v>
      </c>
      <c r="G14" s="83" t="str">
        <f>'Field data and Bolton'!G14</f>
        <v xml:space="preserve">Grass Silage (25% DM) </v>
      </c>
      <c r="H14" s="83" t="str">
        <f>'Field data and Bolton'!H14</f>
        <v xml:space="preserve">Grass Silage (25% DM) </v>
      </c>
      <c r="I14" s="83" t="str">
        <f>'Field data and Bolton'!I14</f>
        <v xml:space="preserve">Grass Silage (25% DM) </v>
      </c>
      <c r="J14" s="83" t="str">
        <f>'Field data and Bolton'!J14</f>
        <v xml:space="preserve">Grass Silage (25% DM) </v>
      </c>
      <c r="K14" s="83" t="str">
        <f>'Field data and Bolton'!K14</f>
        <v xml:space="preserve">Grass Silage (25% DM) </v>
      </c>
      <c r="L14" s="83">
        <f>'Field data and Bolton'!L14</f>
        <v>0</v>
      </c>
      <c r="M14" s="83">
        <f>'Field data and Bolton'!M14</f>
        <v>0</v>
      </c>
      <c r="N14" s="83">
        <f>'Field data and Bolton'!N14</f>
        <v>0</v>
      </c>
      <c r="O14" s="83">
        <f>'Field data and Bolton'!O14</f>
        <v>0</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48" t="s">
        <v>9</v>
      </c>
      <c r="B15" s="149"/>
      <c r="C15" s="49">
        <f>'Field data and Bolton'!C15</f>
        <v>47</v>
      </c>
      <c r="D15" s="49">
        <f>'Field data and Bolton'!D15</f>
        <v>47</v>
      </c>
      <c r="E15" s="49">
        <f>'Field data and Bolton'!E15</f>
        <v>47</v>
      </c>
      <c r="F15" s="49">
        <f>'Field data and Bolton'!F15</f>
        <v>47</v>
      </c>
      <c r="G15" s="49">
        <f>'Field data and Bolton'!G15</f>
        <v>47</v>
      </c>
      <c r="H15" s="49">
        <f>'Field data and Bolton'!H15</f>
        <v>47</v>
      </c>
      <c r="I15" s="49">
        <f>'Field data and Bolton'!I15</f>
        <v>47</v>
      </c>
      <c r="J15" s="49">
        <f>'Field data and Bolton'!J15</f>
        <v>47</v>
      </c>
      <c r="K15" s="49">
        <f>'Field data and Bolton'!K15</f>
        <v>23</v>
      </c>
      <c r="L15" s="49">
        <f>'Field data and Bolton'!L15</f>
        <v>0</v>
      </c>
      <c r="M15" s="49">
        <f>'Field data and Bolton'!M15</f>
        <v>0</v>
      </c>
      <c r="N15" s="49">
        <f>'Field data and Bolton'!N15</f>
        <v>0</v>
      </c>
      <c r="O15" s="49">
        <f>'Field data and Bolton'!O15</f>
        <v>0</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f>'Field data and Bolton'!L16</f>
        <v>0</v>
      </c>
      <c r="M16" s="104">
        <f>'Field data and Bolton'!M16</f>
        <v>0</v>
      </c>
      <c r="N16" s="104">
        <f>'Field data and Bolton'!N16</f>
        <v>0</v>
      </c>
      <c r="O16" s="104">
        <f>'Field data and Bolton'!O16</f>
        <v>0</v>
      </c>
      <c r="P16" s="104">
        <f>'Field data and Bolton'!P16</f>
        <v>0</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39.1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-39.1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138</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-138</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Robeston West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Robeston West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Robeston West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Homelands 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Homelands 2</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Homelands 3</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Homelands 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Homelands 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Summerhill 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Robeston West 1</v>
      </c>
      <c r="C57" s="8" t="str">
        <f t="shared" ref="C57:U57" si="13">D8</f>
        <v>Robeston West 2</v>
      </c>
      <c r="D57" s="8" t="str">
        <f t="shared" si="13"/>
        <v>Robeston West 3</v>
      </c>
      <c r="E57" s="8" t="str">
        <f t="shared" si="13"/>
        <v>Homelands 1</v>
      </c>
      <c r="F57" s="8" t="str">
        <f t="shared" si="13"/>
        <v>Homelands 2</v>
      </c>
      <c r="G57" s="8" t="str">
        <f t="shared" si="13"/>
        <v>Homelands 3</v>
      </c>
      <c r="H57" s="8" t="str">
        <f t="shared" si="13"/>
        <v>Homelands 4</v>
      </c>
      <c r="I57" s="8" t="str">
        <f t="shared" si="13"/>
        <v>Homelands 5</v>
      </c>
      <c r="J57" s="8" t="str">
        <f t="shared" si="13"/>
        <v>Summerhill 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7</v>
      </c>
      <c r="C60" s="64">
        <f t="shared" ref="C60:U60" si="14">D10</f>
        <v>6.3</v>
      </c>
      <c r="D60" s="64">
        <f t="shared" si="14"/>
        <v>6.1</v>
      </c>
      <c r="E60" s="64">
        <f t="shared" si="14"/>
        <v>5.7</v>
      </c>
      <c r="F60" s="64">
        <f t="shared" si="14"/>
        <v>6.5</v>
      </c>
      <c r="G60" s="64">
        <f t="shared" si="14"/>
        <v>6.5</v>
      </c>
      <c r="H60" s="64">
        <f t="shared" si="14"/>
        <v>6.3</v>
      </c>
      <c r="I60" s="64">
        <f t="shared" si="14"/>
        <v>6.6</v>
      </c>
      <c r="J60" s="64">
        <f t="shared" si="14"/>
        <v>6.5</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-0.59999999999999787</v>
      </c>
      <c r="D64" s="65">
        <f t="shared" si="17"/>
        <v>0.6000000000000032</v>
      </c>
      <c r="E64" s="65">
        <f t="shared" si="17"/>
        <v>3</v>
      </c>
      <c r="F64" s="65">
        <f t="shared" si="17"/>
        <v>-1.7999999999999989</v>
      </c>
      <c r="G64" s="65">
        <f t="shared" si="17"/>
        <v>-1.7999999999999989</v>
      </c>
      <c r="H64" s="65">
        <f t="shared" si="17"/>
        <v>-0.59999999999999787</v>
      </c>
      <c r="I64" s="65">
        <f t="shared" si="17"/>
        <v>-2.3999999999999968</v>
      </c>
      <c r="J64" s="65">
        <f t="shared" si="17"/>
        <v>-1.7999999999999989</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0.59999999999999787</v>
      </c>
      <c r="D65" s="65">
        <f t="shared" si="18"/>
        <v>-0.6000000000000032</v>
      </c>
      <c r="E65" s="65">
        <f t="shared" si="18"/>
        <v>-3</v>
      </c>
      <c r="F65" s="65">
        <f t="shared" si="18"/>
        <v>1.7999999999999989</v>
      </c>
      <c r="G65" s="65">
        <f t="shared" si="18"/>
        <v>1.7999999999999989</v>
      </c>
      <c r="H65" s="65">
        <f t="shared" si="18"/>
        <v>0.59999999999999787</v>
      </c>
      <c r="I65" s="65">
        <f t="shared" si="18"/>
        <v>2.3999999999999968</v>
      </c>
      <c r="J65" s="65">
        <f t="shared" si="18"/>
        <v>1.7999999999999989</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Bolton'!B29</f>
        <v>Application Rate</v>
      </c>
      <c r="C1" s="29" t="str">
        <f>'Field data and Bolton'!C29</f>
        <v>Nitrogen Addition</v>
      </c>
      <c r="D1" s="29" t="str">
        <f>'Field data and Bolton'!D29</f>
        <v>Phosphate Addition</v>
      </c>
      <c r="E1" s="29" t="str">
        <f>'Field data and Bolton'!E29</f>
        <v>Potash  Addition</v>
      </c>
      <c r="F1" s="29" t="str">
        <f>'Field data and Bolton'!F29</f>
        <v>Mg Oxide Addition</v>
      </c>
      <c r="G1" s="29" t="str">
        <f>'Field data and Bolton'!G29</f>
        <v>Copper Addition</v>
      </c>
      <c r="H1" s="29" t="str">
        <f>'Field data and Bolton'!H29</f>
        <v>Zinc Addition</v>
      </c>
      <c r="I1" s="29" t="str">
        <f>'Field data and Bolton'!I29</f>
        <v>Lead Addition</v>
      </c>
      <c r="J1" s="29" t="str">
        <f>'Field data and Bolton'!J29</f>
        <v>Cadmium Addition</v>
      </c>
      <c r="K1" s="29" t="str">
        <f>'Field data and Bolton'!K29</f>
        <v>Mercury Addition</v>
      </c>
      <c r="L1" s="29" t="str">
        <f>'Field data and Bolton'!L29</f>
        <v>Nickel Addition</v>
      </c>
      <c r="M1" s="29" t="str">
        <f>'Field data and Bolton'!M29</f>
        <v>Chromium Addition</v>
      </c>
      <c r="N1" s="29" t="str">
        <f>'Field data and Bolton'!N29</f>
        <v>Aluminium Addition</v>
      </c>
      <c r="O1" s="29" t="str">
        <f>'Field data and Bolton'!O29</f>
        <v>Iron Addition</v>
      </c>
      <c r="P1" s="29" t="str">
        <f>'Field data and Bolton'!P29</f>
        <v xml:space="preserve">Sodium Addition                 </v>
      </c>
      <c r="Q1" s="29" t="str">
        <f>'Field data and Bolton'!Q29</f>
        <v>SO3  Addition                             kg/ha</v>
      </c>
      <c r="R1" s="29" t="str">
        <f>'Field data and Bolton'!R29</f>
        <v xml:space="preserve">Selenium Addition </v>
      </c>
      <c r="S1" s="29" t="str">
        <f>'Field data and Bolton'!S29</f>
        <v xml:space="preserve">Arsenic  Addition  </v>
      </c>
      <c r="T1" s="29" t="str">
        <f>'Field data and Bolton'!T29</f>
        <v xml:space="preserve">Molybdenum Addition  </v>
      </c>
      <c r="U1" s="29" t="str">
        <f>'Field data and Bolton'!U29</f>
        <v xml:space="preserve">Fluoride Addition </v>
      </c>
    </row>
    <row r="2" spans="1:21" ht="25" x14ac:dyDescent="0.25">
      <c r="A2" s="174"/>
      <c r="B2" s="29" t="str">
        <f>'Field data and Bolton'!B30</f>
        <v>tonnes/ha</v>
      </c>
      <c r="C2" s="29" t="str">
        <f>'Field data and Bolton'!C30</f>
        <v>kg/ha</v>
      </c>
      <c r="D2" s="29" t="str">
        <f>'Field data and Bolton'!D30</f>
        <v>P2O5 
kg/ha</v>
      </c>
      <c r="E2" s="29" t="str">
        <f>'Field data and Bolton'!E30</f>
        <v>K2O 
kg/ha</v>
      </c>
      <c r="F2" s="29" t="str">
        <f>'Field data and Bolton'!F30</f>
        <v>MgO 
kg/ha</v>
      </c>
      <c r="G2" s="29" t="str">
        <f>'Field data and Bolton'!G30</f>
        <v>kg/ha</v>
      </c>
      <c r="H2" s="29" t="str">
        <f>'Field data and Bolton'!H30</f>
        <v>kg/ha</v>
      </c>
      <c r="I2" s="29" t="str">
        <f>'Field data and Bolton'!I30</f>
        <v>kg/ha</v>
      </c>
      <c r="J2" s="29" t="str">
        <f>'Field data and Bolton'!J30</f>
        <v>kg/ha</v>
      </c>
      <c r="K2" s="29" t="str">
        <f>'Field data and Bolton'!K30</f>
        <v>kg/ha</v>
      </c>
      <c r="L2" s="29" t="str">
        <f>'Field data and Bolton'!L30</f>
        <v>kg/ha</v>
      </c>
      <c r="M2" s="29" t="str">
        <f>'Field data and Bolton'!M30</f>
        <v>kg/ha</v>
      </c>
      <c r="N2" s="29" t="str">
        <f>'Field data and Bolton'!N30</f>
        <v>kg/ha</v>
      </c>
      <c r="O2" s="29" t="str">
        <f>'Field data and Bolton'!O30</f>
        <v>kg/ha</v>
      </c>
      <c r="P2" s="29" t="str">
        <f>'Field data and Bolton'!P30</f>
        <v>kg/ha</v>
      </c>
      <c r="Q2" s="29" t="str">
        <f>'Field data and Bolton'!Q30</f>
        <v>kg/ha</v>
      </c>
      <c r="R2" s="29" t="str">
        <f>'Field data and Bolton'!R30</f>
        <v>kg/ha</v>
      </c>
      <c r="S2" s="29" t="str">
        <f>'Field data and Bolton'!S30</f>
        <v>kg/ha</v>
      </c>
      <c r="T2" s="29" t="str">
        <f>'Field data and Bolton'!T30</f>
        <v>kg/ha</v>
      </c>
      <c r="U2" s="29" t="str">
        <f>'Field data and Bolton'!U30</f>
        <v>kg/ha</v>
      </c>
    </row>
    <row r="3" spans="1:21" x14ac:dyDescent="0.25">
      <c r="A3" s="27">
        <v>1</v>
      </c>
      <c r="B3" s="24">
        <f>'Field data and Bolton'!B31</f>
        <v>53</v>
      </c>
      <c r="C3" s="24">
        <f>'Field data and Bolton'!C31</f>
        <v>105.00359999999999</v>
      </c>
      <c r="D3" s="24">
        <f>'Field data and Bolton'!D31</f>
        <v>64.971018839999999</v>
      </c>
      <c r="E3" s="24">
        <f>'Field data and Bolton'!E31</f>
        <v>4.8021370799999996</v>
      </c>
      <c r="F3" s="24">
        <f>'Field data and Bolton'!F31</f>
        <v>9.8288826479999987</v>
      </c>
      <c r="G3" s="24">
        <f>'Field data and Bolton'!G31</f>
        <v>0.39273000000000002</v>
      </c>
      <c r="H3" s="24">
        <f>'Field data and Bolton'!H31</f>
        <v>0.68624400000000008</v>
      </c>
      <c r="I3" s="24">
        <f>'Field data and Bolton'!I31</f>
        <v>0.16866719999999999</v>
      </c>
      <c r="J3" s="24">
        <f>'Field data and Bolton'!J31</f>
        <v>2.9764799999999997E-3</v>
      </c>
      <c r="K3" s="24">
        <f>'Field data and Bolton'!K31</f>
        <v>5.4568799999999999E-3</v>
      </c>
      <c r="L3" s="24">
        <f>'Field data and Bolton'!L31</f>
        <v>0.1918176</v>
      </c>
      <c r="M3" s="24">
        <f>'Field data and Bolton'!M31</f>
        <v>0.1165788</v>
      </c>
      <c r="N3" s="24">
        <f>'Field data and Bolton'!N31</f>
        <v>1389.0239999999999</v>
      </c>
      <c r="O3" s="24">
        <f>'Field data and Bolton'!O31</f>
        <v>146.34360000000001</v>
      </c>
      <c r="P3" s="24">
        <f>'Field data and Bolton'!P31</f>
        <v>0</v>
      </c>
      <c r="Q3" s="24">
        <f>'Field data and Bolton'!Q31</f>
        <v>105.8304</v>
      </c>
      <c r="R3" s="24">
        <f>'Field data and Bolton'!R31</f>
        <v>0</v>
      </c>
      <c r="S3" s="24">
        <f>'Field data and Bolton'!S31</f>
        <v>0.17032079999999999</v>
      </c>
      <c r="T3" s="24">
        <f>'Field data and Bolton'!T31</f>
        <v>0</v>
      </c>
      <c r="U3" s="24">
        <f>'Field data and Bolton'!U31</f>
        <v>0</v>
      </c>
    </row>
    <row r="4" spans="1:21" x14ac:dyDescent="0.25">
      <c r="A4" s="27">
        <v>2</v>
      </c>
      <c r="B4" s="24">
        <f>Preseli!B31</f>
        <v>67</v>
      </c>
      <c r="C4" s="24">
        <f>Preseli!C31</f>
        <v>107.23752</v>
      </c>
      <c r="D4" s="24">
        <f>Preseli!D31</f>
        <v>17.381693286000001</v>
      </c>
      <c r="E4" s="24">
        <f>Preseli!E31</f>
        <v>1.5171721200000001</v>
      </c>
      <c r="F4" s="24">
        <f>Preseli!F31</f>
        <v>5.9026656959999997</v>
      </c>
      <c r="G4" s="24">
        <f>Preseli!G31</f>
        <v>0.35492580000000012</v>
      </c>
      <c r="H4" s="24">
        <f>Preseli!H31</f>
        <v>0.63061740000000011</v>
      </c>
      <c r="I4" s="24">
        <f>Preseli!I31</f>
        <v>2.1599459999999997E-2</v>
      </c>
      <c r="J4" s="24">
        <f>Preseli!J31</f>
        <v>5.3184600000000005E-3</v>
      </c>
      <c r="K4" s="24">
        <f>Preseli!K31</f>
        <v>6.7294800000000004E-3</v>
      </c>
      <c r="L4" s="24">
        <f>Preseli!L31</f>
        <v>0.1096254</v>
      </c>
      <c r="M4" s="24">
        <f>Preseli!M31</f>
        <v>1.128816E-2</v>
      </c>
      <c r="N4" s="24">
        <f>Preseli!N31</f>
        <v>2018.8440000000001</v>
      </c>
      <c r="O4" s="24">
        <f>Preseli!O31</f>
        <v>76.195080000000004</v>
      </c>
      <c r="P4" s="24">
        <f>Preseli!P31</f>
        <v>0</v>
      </c>
      <c r="Q4" s="24">
        <f>Preseli!Q31</f>
        <v>196.18605000000002</v>
      </c>
      <c r="R4" s="24">
        <f>Preseli!R31</f>
        <v>0</v>
      </c>
      <c r="S4" s="24">
        <f>Preseli!S31</f>
        <v>0.66426479999999999</v>
      </c>
      <c r="T4" s="24">
        <f>Preseli!T31</f>
        <v>0</v>
      </c>
      <c r="U4" s="24">
        <f>Preseli!U31</f>
        <v>0</v>
      </c>
    </row>
    <row r="5" spans="1:21" x14ac:dyDescent="0.25">
      <c r="A5" s="27">
        <v>3</v>
      </c>
      <c r="B5" s="24">
        <f>'Bolton Liquid'!B31</f>
        <v>250</v>
      </c>
      <c r="C5" s="24">
        <f>'Bolton Liquid'!C31</f>
        <v>101.035</v>
      </c>
      <c r="D5" s="24">
        <f>'Bolton Liquid'!D31</f>
        <v>66.380579499999982</v>
      </c>
      <c r="E5" s="24">
        <f>'Bolton Liquid'!E31</f>
        <v>8.7034137499999993</v>
      </c>
      <c r="F5" s="24">
        <f>'Bolton Liquid'!F31</f>
        <v>20.628006999999997</v>
      </c>
      <c r="G5" s="24">
        <f>'Bolton Liquid'!G31</f>
        <v>0.50767999999999991</v>
      </c>
      <c r="H5" s="24">
        <f>'Bolton Liquid'!H31</f>
        <v>0.90180000000000005</v>
      </c>
      <c r="I5" s="24">
        <f>'Bolton Liquid'!I31</f>
        <v>0.30728</v>
      </c>
      <c r="J5" s="24">
        <f>'Bolton Liquid'!J31</f>
        <v>5.4275E-3</v>
      </c>
      <c r="K5" s="24">
        <f>'Bolton Liquid'!K31</f>
        <v>4.9265000000000003E-3</v>
      </c>
      <c r="L5" s="24">
        <f>'Bolton Liquid'!L31</f>
        <v>0.25300499999999998</v>
      </c>
      <c r="M5" s="24">
        <f>'Bolton Liquid'!M31</f>
        <v>0.212925</v>
      </c>
      <c r="N5" s="24">
        <f>'Bolton Liquid'!N31</f>
        <v>1169</v>
      </c>
      <c r="O5" s="24">
        <f>'Bolton Liquid'!O31</f>
        <v>200.4</v>
      </c>
      <c r="P5" s="24">
        <f>'Bolton Liquid'!P31</f>
        <v>0</v>
      </c>
      <c r="Q5" s="24">
        <f>'Bolton Liquid'!Q31</f>
        <v>127.75500000000001</v>
      </c>
      <c r="R5" s="24">
        <f>'Bolton Liquid'!R31</f>
        <v>0</v>
      </c>
      <c r="S5" s="24">
        <f>'Bolton Liquid'!S31</f>
        <v>0.13693999999999998</v>
      </c>
      <c r="T5" s="24">
        <f>'Bolton Liquid'!T31</f>
        <v>0</v>
      </c>
      <c r="U5" s="24">
        <f>'Bolton Liquid'!U31</f>
        <v>0</v>
      </c>
    </row>
    <row r="6" spans="1:21" x14ac:dyDescent="0.25">
      <c r="A6" s="27">
        <v>4</v>
      </c>
      <c r="B6" s="24">
        <f>'Preseli Liquid'!B31</f>
        <v>250</v>
      </c>
      <c r="C6" s="24">
        <f>'Preseli Liquid'!C31</f>
        <v>73.762499999999989</v>
      </c>
      <c r="D6" s="24">
        <f>'Preseli Liquid'!D31</f>
        <v>10.767069975</v>
      </c>
      <c r="E6" s="24">
        <f>'Preseli Liquid'!E31</f>
        <v>0.98195449999999995</v>
      </c>
      <c r="F6" s="24">
        <f>'Preseli Liquid'!F31</f>
        <v>4.1464922</v>
      </c>
      <c r="G6" s="24">
        <f>'Preseli Liquid'!G31</f>
        <v>0.23674249999999999</v>
      </c>
      <c r="H6" s="24">
        <f>'Preseli Liquid'!H31</f>
        <v>0.33298499999999998</v>
      </c>
      <c r="I6" s="24">
        <f>'Preseli Liquid'!I31</f>
        <v>3.2596E-2</v>
      </c>
      <c r="J6" s="24">
        <f>'Preseli Liquid'!J31</f>
        <v>2.8100000000000005E-4</v>
      </c>
      <c r="K6" s="24">
        <f>'Preseli Liquid'!K31</f>
        <v>1.0045750000000001E-2</v>
      </c>
      <c r="L6" s="24">
        <f>'Preseli Liquid'!L31</f>
        <v>3.5827499999999998E-2</v>
      </c>
      <c r="M6" s="24">
        <f>'Preseli Liquid'!M31</f>
        <v>1.7070750000000003E-2</v>
      </c>
      <c r="N6" s="24">
        <f>'Preseli Liquid'!N31</f>
        <v>1341.7749999999999</v>
      </c>
      <c r="O6" s="24">
        <f>'Preseli Liquid'!O31</f>
        <v>54.654499999999999</v>
      </c>
      <c r="P6" s="24">
        <f>'Preseli Liquid'!P31</f>
        <v>0</v>
      </c>
      <c r="Q6" s="24">
        <f>'Preseli Liquid'!Q31</f>
        <v>146.82249999999999</v>
      </c>
      <c r="R6" s="24">
        <f>'Preseli Liquid'!R31</f>
        <v>0</v>
      </c>
      <c r="S6" s="24">
        <f>'Preseli Liquid'!S31</f>
        <v>0.49175000000000002</v>
      </c>
      <c r="T6" s="24">
        <f>'Preseli Liquid'!T31</f>
        <v>0</v>
      </c>
      <c r="U6" s="24">
        <f>'Preseli Liquid'!U31</f>
        <v>0</v>
      </c>
    </row>
    <row r="7" spans="1:21" x14ac:dyDescent="0.25">
      <c r="A7" s="27">
        <v>5</v>
      </c>
      <c r="B7" s="24">
        <f>Bryngwyn!B31</f>
        <v>250</v>
      </c>
      <c r="C7" s="24">
        <f>Bryngwyn!C31</f>
        <v>41.171999999999997</v>
      </c>
      <c r="D7" s="24">
        <f>Bryngwyn!D31</f>
        <v>21.072617999999999</v>
      </c>
      <c r="E7" s="24">
        <f>Bryngwyn!E31</f>
        <v>4.4774185000000006</v>
      </c>
      <c r="F7" s="24">
        <f>Bryngwyn!F31</f>
        <v>17.670963999999998</v>
      </c>
      <c r="G7" s="24">
        <f>Bryngwyn!G31</f>
        <v>9.1979999999999992E-2</v>
      </c>
      <c r="H7" s="24">
        <f>Bryngwyn!H31</f>
        <v>1.4600000000000002</v>
      </c>
      <c r="I7" s="24">
        <f>Bryngwyn!I31</f>
        <v>0.27740000000000004</v>
      </c>
      <c r="J7" s="24">
        <f>Bryngwyn!J31</f>
        <v>2.336E-3</v>
      </c>
      <c r="K7" s="24">
        <f>Bryngwyn!K31</f>
        <v>1.0074E-2</v>
      </c>
      <c r="L7" s="24">
        <f>Bryngwyn!L31</f>
        <v>0.12920999999999999</v>
      </c>
      <c r="M7" s="24">
        <f>Bryngwyn!M31</f>
        <v>9.1250000000000012E-2</v>
      </c>
      <c r="N7" s="24">
        <f>Bryngwyn!N31</f>
        <v>44.895000000000003</v>
      </c>
      <c r="O7" s="24">
        <f>Bryngwyn!O31</f>
        <v>2679.1</v>
      </c>
      <c r="P7" s="24">
        <f>Bryngwyn!P31</f>
        <v>0</v>
      </c>
      <c r="Q7" s="24">
        <f>Bryngwyn!Q31</f>
        <v>54.932500000000005</v>
      </c>
      <c r="R7" s="24">
        <f>Bryngwyn!R31</f>
        <v>0</v>
      </c>
      <c r="S7" s="24">
        <f>Bryngwyn!S31</f>
        <v>0.14162000000000002</v>
      </c>
      <c r="T7" s="24">
        <f>Bryngwyn!T31</f>
        <v>0</v>
      </c>
      <c r="U7" s="24">
        <f>Bryngwyn!U31</f>
        <v>0</v>
      </c>
    </row>
    <row r="8" spans="1:21" x14ac:dyDescent="0.25">
      <c r="A8" s="27">
        <v>6</v>
      </c>
      <c r="B8" s="24">
        <f>Capel!B31</f>
        <v>250</v>
      </c>
      <c r="C8" s="24">
        <f>Capel!C31</f>
        <v>93.903000000000006</v>
      </c>
      <c r="D8" s="24">
        <f>Capel!D31</f>
        <v>57.4319335</v>
      </c>
      <c r="E8" s="24">
        <f>Capel!E31</f>
        <v>15.153839</v>
      </c>
      <c r="F8" s="24">
        <f>Capel!F31</f>
        <v>64.756505999999987</v>
      </c>
      <c r="G8" s="24">
        <f>Capel!G31</f>
        <v>0.38779999999999998</v>
      </c>
      <c r="H8" s="24">
        <f>Capel!H31</f>
        <v>2.4375999999999998</v>
      </c>
      <c r="I8" s="24">
        <f>Capel!I31</f>
        <v>0.97088499999999989</v>
      </c>
      <c r="J8" s="24">
        <f>Capel!J31</f>
        <v>2.9085000000000001E-3</v>
      </c>
      <c r="K8" s="24">
        <f>Capel!K31</f>
        <v>9.9719999999999982E-3</v>
      </c>
      <c r="L8" s="24">
        <f>Capel!L31</f>
        <v>0.29085</v>
      </c>
      <c r="M8" s="24">
        <f>Capel!M31</f>
        <v>0.26591999999999993</v>
      </c>
      <c r="N8" s="24">
        <f>Capel!N31</f>
        <v>162.04500000000002</v>
      </c>
      <c r="O8" s="24">
        <f>Capel!O31</f>
        <v>3877.9999999999995</v>
      </c>
      <c r="P8" s="24">
        <f>Capel!P31</f>
        <v>0</v>
      </c>
      <c r="Q8" s="24">
        <f>Capel!Q31</f>
        <v>94.18</v>
      </c>
      <c r="R8" s="24">
        <f>Capel!R31</f>
        <v>0</v>
      </c>
      <c r="S8" s="24">
        <f>Capel!S31</f>
        <v>0.26591999999999993</v>
      </c>
      <c r="T8" s="24">
        <f>Capel!T31</f>
        <v>0</v>
      </c>
      <c r="U8" s="24">
        <f>Capel!U31</f>
        <v>0</v>
      </c>
    </row>
    <row r="9" spans="1:21" x14ac:dyDescent="0.25">
      <c r="A9" s="27">
        <v>7</v>
      </c>
      <c r="B9" s="24">
        <f>Canaston!B31</f>
        <v>50</v>
      </c>
      <c r="C9" s="24">
        <f>Canaston!C31</f>
        <v>80</v>
      </c>
      <c r="D9" s="24">
        <f>Canaston!D31</f>
        <v>40.894349999999996</v>
      </c>
      <c r="E9" s="24">
        <f>Canaston!E31</f>
        <v>12.6525</v>
      </c>
      <c r="F9" s="24">
        <f>Canaston!F31</f>
        <v>157.4271</v>
      </c>
      <c r="G9" s="24">
        <f>Canaston!G31</f>
        <v>0.45599999999999996</v>
      </c>
      <c r="H9" s="24">
        <f>Canaston!H31</f>
        <v>3.81</v>
      </c>
      <c r="I9" s="24">
        <f>Canaston!I31</f>
        <v>0.45100000000000001</v>
      </c>
      <c r="J9" s="24">
        <f>Canaston!J31</f>
        <v>7.4999999999999997E-3</v>
      </c>
      <c r="K9" s="24">
        <f>Canaston!K31</f>
        <v>2.5000000000000001E-3</v>
      </c>
      <c r="L9" s="24">
        <f>Canaston!L31</f>
        <v>0.84499999999999997</v>
      </c>
      <c r="M9" s="24">
        <f>Canaston!M31</f>
        <v>0.66500000000000004</v>
      </c>
      <c r="N9" s="24">
        <f>Canaston!N31</f>
        <v>338.3</v>
      </c>
      <c r="O9" s="24">
        <f>Canaston!O31</f>
        <v>787.8</v>
      </c>
      <c r="P9" s="24">
        <f>Canaston!P31</f>
        <v>1.7950000000000002</v>
      </c>
      <c r="Q9" s="24">
        <f>Canaston!Q31</f>
        <v>44.624999999999993</v>
      </c>
      <c r="R9" s="24">
        <f>Canaston!R31</f>
        <v>0.02</v>
      </c>
      <c r="S9" s="24">
        <f>Canaston!S31</f>
        <v>0.20350000000000004</v>
      </c>
      <c r="T9" s="24">
        <f>Canaston!T31</f>
        <v>2.6000000000000002E-2</v>
      </c>
      <c r="U9" s="24">
        <f>Canaston!U31</f>
        <v>0.5</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1170</v>
      </c>
      <c r="C13" s="68">
        <f t="shared" ref="C13:U13" si="0">SUM(C3:C12)</f>
        <v>602.11361999999997</v>
      </c>
      <c r="D13" s="68">
        <f t="shared" si="0"/>
        <v>278.89926310099997</v>
      </c>
      <c r="E13" s="68">
        <f t="shared" si="0"/>
        <v>48.288434949999996</v>
      </c>
      <c r="F13" s="68">
        <f t="shared" si="0"/>
        <v>280.36061754399998</v>
      </c>
      <c r="G13" s="68">
        <f t="shared" si="0"/>
        <v>2.4278583</v>
      </c>
      <c r="H13" s="68">
        <f t="shared" si="0"/>
        <v>10.2592464</v>
      </c>
      <c r="I13" s="68">
        <f t="shared" si="0"/>
        <v>2.2294276599999998</v>
      </c>
      <c r="J13" s="68">
        <f t="shared" si="0"/>
        <v>2.6747940000000001E-2</v>
      </c>
      <c r="K13" s="68">
        <f t="shared" si="0"/>
        <v>4.9704609999999996E-2</v>
      </c>
      <c r="L13" s="68">
        <f t="shared" si="0"/>
        <v>1.8553355</v>
      </c>
      <c r="M13" s="68">
        <f t="shared" si="0"/>
        <v>1.3800327100000001</v>
      </c>
      <c r="N13" s="68">
        <f t="shared" si="0"/>
        <v>6463.8830000000007</v>
      </c>
      <c r="O13" s="68">
        <f t="shared" si="0"/>
        <v>7822.4931799999995</v>
      </c>
      <c r="P13" s="68">
        <f t="shared" si="0"/>
        <v>1.7950000000000002</v>
      </c>
      <c r="Q13" s="68">
        <f t="shared" si="0"/>
        <v>770.3314499999999</v>
      </c>
      <c r="R13" s="68">
        <f t="shared" si="0"/>
        <v>0.02</v>
      </c>
      <c r="S13" s="68">
        <f t="shared" si="0"/>
        <v>2.0743156000000003</v>
      </c>
      <c r="T13" s="68">
        <f t="shared" si="0"/>
        <v>2.6000000000000002E-2</v>
      </c>
      <c r="U13" s="68">
        <f t="shared" si="0"/>
        <v>0.5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Bolton'!B29</f>
        <v>Application Rate</v>
      </c>
      <c r="D1" s="26" t="str">
        <f>'Field data and Bolton'!C29</f>
        <v>Nitrogen Addition</v>
      </c>
      <c r="E1" s="26" t="str">
        <f>'Field data and Bolton'!D29</f>
        <v>Phosphate Addition</v>
      </c>
      <c r="F1" s="26" t="str">
        <f>'Field data and Bolton'!E29</f>
        <v>Potash  Addition</v>
      </c>
      <c r="G1" s="26" t="str">
        <f>'Field data and Bolton'!F29</f>
        <v>Mg Oxide Addition</v>
      </c>
      <c r="H1" s="26" t="str">
        <f>'Field data and Bolton'!G29</f>
        <v>Copper Addition</v>
      </c>
      <c r="I1" s="26" t="str">
        <f>'Field data and Bolton'!H29</f>
        <v>Zinc Addition</v>
      </c>
      <c r="J1" s="26" t="str">
        <f>'Field data and Bolton'!I29</f>
        <v>Lead Addition</v>
      </c>
      <c r="K1" s="26" t="str">
        <f>'Field data and Bolton'!J29</f>
        <v>Cadmium Addition</v>
      </c>
      <c r="L1" s="26" t="str">
        <f>'Field data and Bolton'!K29</f>
        <v>Mercury Addition</v>
      </c>
      <c r="M1" s="26" t="str">
        <f>'Field data and Bolton'!L29</f>
        <v>Nickel Addition</v>
      </c>
      <c r="N1" s="26" t="str">
        <f>'Field data and Bolton'!M29</f>
        <v>Chromium Addition</v>
      </c>
      <c r="O1" s="26" t="str">
        <f>'Field data and Bolton'!N29</f>
        <v>Aluminium Addition</v>
      </c>
      <c r="P1" s="26" t="str">
        <f>'Field data and Bolton'!O29</f>
        <v>Iron Addition</v>
      </c>
      <c r="Q1" s="26" t="str">
        <f>'Field data and Bolton'!P29</f>
        <v xml:space="preserve">Sodium Addition                 </v>
      </c>
      <c r="R1" s="26" t="str">
        <f>'Field data and Bolton'!Q29</f>
        <v>SO3  Addition                             kg/ha</v>
      </c>
      <c r="S1" s="26" t="str">
        <f>'Field data and Bolton'!R29</f>
        <v xml:space="preserve">Selenium Addition </v>
      </c>
      <c r="T1" s="26" t="str">
        <f>'Field data and Bolton'!S29</f>
        <v xml:space="preserve">Arsenic  Addition  </v>
      </c>
      <c r="U1" s="26" t="str">
        <f>'Field data and Bolton'!T29</f>
        <v xml:space="preserve">Molybdenum Addition  </v>
      </c>
      <c r="V1" s="26" t="str">
        <f>'Field data and Bolton'!U29</f>
        <v xml:space="preserve">Fluoride Addition </v>
      </c>
    </row>
    <row r="2" spans="1:22" s="70" customFormat="1" ht="25" x14ac:dyDescent="0.35">
      <c r="A2" s="175"/>
      <c r="B2" s="23" t="s">
        <v>46</v>
      </c>
      <c r="C2" s="26" t="str">
        <f>'Field data and Bolton'!B30</f>
        <v>tonnes/ha</v>
      </c>
      <c r="D2" s="26" t="str">
        <f>'Field data and Bolton'!C30</f>
        <v>kg/ha</v>
      </c>
      <c r="E2" s="26" t="str">
        <f>'Field data and Bolton'!D30</f>
        <v>P2O5 
kg/ha</v>
      </c>
      <c r="F2" s="26" t="str">
        <f>'Field data and Bolton'!E30</f>
        <v>K2O 
kg/ha</v>
      </c>
      <c r="G2" s="26" t="str">
        <f>'Field data and Bolton'!F30</f>
        <v>MgO 
kg/ha</v>
      </c>
      <c r="H2" s="26" t="str">
        <f>'Field data and Bolton'!G30</f>
        <v>kg/ha</v>
      </c>
      <c r="I2" s="26" t="str">
        <f>'Field data and Bolton'!H30</f>
        <v>kg/ha</v>
      </c>
      <c r="J2" s="26" t="str">
        <f>'Field data and Bolton'!I30</f>
        <v>kg/ha</v>
      </c>
      <c r="K2" s="26" t="str">
        <f>'Field data and Bolton'!J30</f>
        <v>kg/ha</v>
      </c>
      <c r="L2" s="26" t="str">
        <f>'Field data and Bolton'!K30</f>
        <v>kg/ha</v>
      </c>
      <c r="M2" s="26" t="str">
        <f>'Field data and Bolton'!L30</f>
        <v>kg/ha</v>
      </c>
      <c r="N2" s="26" t="str">
        <f>'Field data and Bolton'!M30</f>
        <v>kg/ha</v>
      </c>
      <c r="O2" s="26" t="str">
        <f>'Field data and Bolton'!N30</f>
        <v>kg/ha</v>
      </c>
      <c r="P2" s="26" t="str">
        <f>'Field data and Bolton'!O30</f>
        <v>kg/ha</v>
      </c>
      <c r="Q2" s="26" t="str">
        <f>'Field data and Bolton'!P30</f>
        <v>kg/ha</v>
      </c>
      <c r="R2" s="26" t="str">
        <f>'Field data and Bolton'!Q30</f>
        <v>kg/ha</v>
      </c>
      <c r="S2" s="26" t="str">
        <f>'Field data and Bolton'!R30</f>
        <v>kg/ha</v>
      </c>
      <c r="T2" s="26" t="str">
        <f>'Field data and Bolton'!S30</f>
        <v>kg/ha</v>
      </c>
      <c r="U2" s="26" t="str">
        <f>'Field data and Bolton'!T30</f>
        <v>kg/ha</v>
      </c>
      <c r="V2" s="26" t="str">
        <f>'Field data and Bolton'!U30</f>
        <v>kg/ha</v>
      </c>
    </row>
    <row r="3" spans="1:22" x14ac:dyDescent="0.25">
      <c r="A3" s="27">
        <v>1</v>
      </c>
      <c r="B3" s="78"/>
      <c r="C3" s="24">
        <f>'Field data and Bolton'!B31</f>
        <v>53</v>
      </c>
      <c r="D3" s="24">
        <f>'Field data and Bolton'!C31</f>
        <v>105.00359999999999</v>
      </c>
      <c r="E3" s="24">
        <f>'Field data and Bolton'!D31</f>
        <v>64.971018839999999</v>
      </c>
      <c r="F3" s="24">
        <f>'Field data and Bolton'!E31</f>
        <v>4.8021370799999996</v>
      </c>
      <c r="G3" s="24">
        <f>'Field data and Bolton'!F31</f>
        <v>9.8288826479999987</v>
      </c>
      <c r="H3" s="24">
        <f>'Field data and Bolton'!G31</f>
        <v>0.39273000000000002</v>
      </c>
      <c r="I3" s="24">
        <f>'Field data and Bolton'!H31</f>
        <v>0.68624400000000008</v>
      </c>
      <c r="J3" s="24">
        <f>'Field data and Bolton'!I31</f>
        <v>0.16866719999999999</v>
      </c>
      <c r="K3" s="24">
        <f>'Field data and Bolton'!J31</f>
        <v>2.9764799999999997E-3</v>
      </c>
      <c r="L3" s="24">
        <f>'Field data and Bolton'!K31</f>
        <v>5.4568799999999999E-3</v>
      </c>
      <c r="M3" s="24">
        <f>'Field data and Bolton'!L31</f>
        <v>0.1918176</v>
      </c>
      <c r="N3" s="24">
        <f>'Field data and Bolton'!M31</f>
        <v>0.1165788</v>
      </c>
      <c r="O3" s="24">
        <f>'Field data and Bolton'!N31</f>
        <v>1389.0239999999999</v>
      </c>
      <c r="P3" s="24">
        <f>'Field data and Bolton'!O31</f>
        <v>146.34360000000001</v>
      </c>
      <c r="Q3" s="24">
        <f>'Field data and Bolton'!P31</f>
        <v>0</v>
      </c>
      <c r="R3" s="24">
        <f>'Field data and Bolton'!Q31</f>
        <v>105.8304</v>
      </c>
      <c r="S3" s="24">
        <f>'Field data and Bolton'!R31</f>
        <v>0</v>
      </c>
      <c r="T3" s="24">
        <f>'Field data and Bolton'!S31</f>
        <v>0.17032079999999999</v>
      </c>
      <c r="U3" s="24">
        <f>'Field data and Bolton'!T31</f>
        <v>0</v>
      </c>
      <c r="V3" s="24">
        <f>'Field data and Bolton'!U31</f>
        <v>0</v>
      </c>
    </row>
    <row r="4" spans="1:22" x14ac:dyDescent="0.25">
      <c r="A4" s="27">
        <v>2</v>
      </c>
      <c r="B4" s="78"/>
      <c r="C4" s="24">
        <f>Preseli!B31</f>
        <v>67</v>
      </c>
      <c r="D4" s="24">
        <f>Preseli!C31</f>
        <v>107.23752</v>
      </c>
      <c r="E4" s="24">
        <f>Preseli!D31</f>
        <v>17.381693286000001</v>
      </c>
      <c r="F4" s="24">
        <f>Preseli!E31</f>
        <v>1.5171721200000001</v>
      </c>
      <c r="G4" s="24">
        <f>Preseli!F31</f>
        <v>5.9026656959999997</v>
      </c>
      <c r="H4" s="24">
        <f>Preseli!G31</f>
        <v>0.35492580000000012</v>
      </c>
      <c r="I4" s="24">
        <f>Preseli!H31</f>
        <v>0.63061740000000011</v>
      </c>
      <c r="J4" s="24">
        <f>Preseli!I31</f>
        <v>2.1599459999999997E-2</v>
      </c>
      <c r="K4" s="24">
        <f>Preseli!J31</f>
        <v>5.3184600000000005E-3</v>
      </c>
      <c r="L4" s="24">
        <f>Preseli!K31</f>
        <v>6.7294800000000004E-3</v>
      </c>
      <c r="M4" s="24">
        <f>Preseli!L31</f>
        <v>0.1096254</v>
      </c>
      <c r="N4" s="24">
        <f>Preseli!M31</f>
        <v>1.128816E-2</v>
      </c>
      <c r="O4" s="24">
        <f>Preseli!N31</f>
        <v>2018.8440000000001</v>
      </c>
      <c r="P4" s="24">
        <f>Preseli!O31</f>
        <v>76.195080000000004</v>
      </c>
      <c r="Q4" s="24">
        <f>Preseli!P31</f>
        <v>0</v>
      </c>
      <c r="R4" s="24">
        <f>Preseli!Q31</f>
        <v>196.18605000000002</v>
      </c>
      <c r="S4" s="24">
        <f>Preseli!R31</f>
        <v>0</v>
      </c>
      <c r="T4" s="24">
        <f>Preseli!S31</f>
        <v>0.66426479999999999</v>
      </c>
      <c r="U4" s="24">
        <f>Preseli!T31</f>
        <v>0</v>
      </c>
      <c r="V4" s="24">
        <f>Preseli!U31</f>
        <v>0</v>
      </c>
    </row>
    <row r="5" spans="1:22" x14ac:dyDescent="0.25">
      <c r="A5" s="27">
        <v>3</v>
      </c>
      <c r="B5" s="78"/>
      <c r="C5" s="24">
        <f>'Bolton Liquid'!B31</f>
        <v>250</v>
      </c>
      <c r="D5" s="24">
        <f>'Bolton Liquid'!C31</f>
        <v>101.035</v>
      </c>
      <c r="E5" s="24">
        <f>'Bolton Liquid'!D31</f>
        <v>66.380579499999982</v>
      </c>
      <c r="F5" s="24">
        <f>'Bolton Liquid'!E31</f>
        <v>8.7034137499999993</v>
      </c>
      <c r="G5" s="24">
        <f>'Bolton Liquid'!F31</f>
        <v>20.628006999999997</v>
      </c>
      <c r="H5" s="24">
        <f>'Bolton Liquid'!G31</f>
        <v>0.50767999999999991</v>
      </c>
      <c r="I5" s="24">
        <f>'Bolton Liquid'!H31</f>
        <v>0.90180000000000005</v>
      </c>
      <c r="J5" s="24">
        <f>'Bolton Liquid'!I31</f>
        <v>0.30728</v>
      </c>
      <c r="K5" s="24">
        <f>'Bolton Liquid'!J31</f>
        <v>5.4275E-3</v>
      </c>
      <c r="L5" s="24">
        <f>'Bolton Liquid'!K31</f>
        <v>4.9265000000000003E-3</v>
      </c>
      <c r="M5" s="24">
        <f>'Bolton Liquid'!L31</f>
        <v>0.25300499999999998</v>
      </c>
      <c r="N5" s="24">
        <f>'Bolton Liquid'!M31</f>
        <v>0.212925</v>
      </c>
      <c r="O5" s="24">
        <f>'Bolton Liquid'!N31</f>
        <v>1169</v>
      </c>
      <c r="P5" s="24">
        <f>'Bolton Liquid'!O31</f>
        <v>200.4</v>
      </c>
      <c r="Q5" s="24">
        <f>'Bolton Liquid'!P31</f>
        <v>0</v>
      </c>
      <c r="R5" s="24">
        <f>'Bolton Liquid'!Q31</f>
        <v>127.75500000000001</v>
      </c>
      <c r="S5" s="24">
        <f>'Bolton Liquid'!R31</f>
        <v>0</v>
      </c>
      <c r="T5" s="24">
        <f>'Bolton Liquid'!S31</f>
        <v>0.13693999999999998</v>
      </c>
      <c r="U5" s="24">
        <f>'Bolton Liquid'!T31</f>
        <v>0</v>
      </c>
      <c r="V5" s="24">
        <f>'Bolton Liquid'!U31</f>
        <v>0</v>
      </c>
    </row>
    <row r="6" spans="1:22" x14ac:dyDescent="0.25">
      <c r="A6" s="27">
        <v>4</v>
      </c>
      <c r="B6" s="78"/>
      <c r="C6" s="24">
        <f>'Preseli Liquid'!B31</f>
        <v>250</v>
      </c>
      <c r="D6" s="24">
        <f>'Preseli Liquid'!C31</f>
        <v>73.762499999999989</v>
      </c>
      <c r="E6" s="24">
        <f>'Preseli Liquid'!D31</f>
        <v>10.767069975</v>
      </c>
      <c r="F6" s="24">
        <f>'Preseli Liquid'!E31</f>
        <v>0.98195449999999995</v>
      </c>
      <c r="G6" s="24">
        <f>'Preseli Liquid'!F31</f>
        <v>4.1464922</v>
      </c>
      <c r="H6" s="24">
        <f>'Preseli Liquid'!G31</f>
        <v>0.23674249999999999</v>
      </c>
      <c r="I6" s="24">
        <f>'Preseli Liquid'!H31</f>
        <v>0.33298499999999998</v>
      </c>
      <c r="J6" s="24">
        <f>'Preseli Liquid'!I31</f>
        <v>3.2596E-2</v>
      </c>
      <c r="K6" s="24">
        <f>'Preseli Liquid'!J31</f>
        <v>2.8100000000000005E-4</v>
      </c>
      <c r="L6" s="24">
        <f>'Preseli Liquid'!K31</f>
        <v>1.0045750000000001E-2</v>
      </c>
      <c r="M6" s="24">
        <f>'Preseli Liquid'!L31</f>
        <v>3.5827499999999998E-2</v>
      </c>
      <c r="N6" s="24">
        <f>'Preseli Liquid'!M31</f>
        <v>1.7070750000000003E-2</v>
      </c>
      <c r="O6" s="24">
        <f>'Preseli Liquid'!N31</f>
        <v>1341.7749999999999</v>
      </c>
      <c r="P6" s="24">
        <f>'Preseli Liquid'!O31</f>
        <v>54.654499999999999</v>
      </c>
      <c r="Q6" s="24">
        <f>'Preseli Liquid'!P31</f>
        <v>0</v>
      </c>
      <c r="R6" s="24">
        <f>'Preseli Liquid'!Q31</f>
        <v>146.82249999999999</v>
      </c>
      <c r="S6" s="24">
        <f>'Preseli Liquid'!R31</f>
        <v>0</v>
      </c>
      <c r="T6" s="24">
        <f>'Preseli Liquid'!S31</f>
        <v>0.49175000000000002</v>
      </c>
      <c r="U6" s="24">
        <f>'Preseli Liquid'!T31</f>
        <v>0</v>
      </c>
      <c r="V6" s="24">
        <f>'Preseli Liquid'!U31</f>
        <v>0</v>
      </c>
    </row>
    <row r="7" spans="1:22" x14ac:dyDescent="0.25">
      <c r="A7" s="27">
        <v>5</v>
      </c>
      <c r="B7" s="78"/>
      <c r="C7" s="24">
        <f>Bryngwyn!B31</f>
        <v>250</v>
      </c>
      <c r="D7" s="24">
        <f>Bryngwyn!C31</f>
        <v>41.171999999999997</v>
      </c>
      <c r="E7" s="24">
        <f>Bryngwyn!D31</f>
        <v>21.072617999999999</v>
      </c>
      <c r="F7" s="24">
        <f>Bryngwyn!E31</f>
        <v>4.4774185000000006</v>
      </c>
      <c r="G7" s="24">
        <f>Bryngwyn!F31</f>
        <v>17.670963999999998</v>
      </c>
      <c r="H7" s="24">
        <f>Bryngwyn!G31</f>
        <v>9.1979999999999992E-2</v>
      </c>
      <c r="I7" s="24">
        <f>Bryngwyn!H31</f>
        <v>1.4600000000000002</v>
      </c>
      <c r="J7" s="24">
        <f>Bryngwyn!I31</f>
        <v>0.27740000000000004</v>
      </c>
      <c r="K7" s="24">
        <f>Bryngwyn!J31</f>
        <v>2.336E-3</v>
      </c>
      <c r="L7" s="24">
        <f>Bryngwyn!K31</f>
        <v>1.0074E-2</v>
      </c>
      <c r="M7" s="24">
        <f>Bryngwyn!L31</f>
        <v>0.12920999999999999</v>
      </c>
      <c r="N7" s="24">
        <f>Bryngwyn!M31</f>
        <v>9.1250000000000012E-2</v>
      </c>
      <c r="O7" s="24">
        <f>Bryngwyn!N31</f>
        <v>44.895000000000003</v>
      </c>
      <c r="P7" s="24">
        <f>Bryngwyn!O31</f>
        <v>2679.1</v>
      </c>
      <c r="Q7" s="24">
        <f>Bryngwyn!P31</f>
        <v>0</v>
      </c>
      <c r="R7" s="24">
        <f>Bryngwyn!Q31</f>
        <v>54.932500000000005</v>
      </c>
      <c r="S7" s="24">
        <f>Bryngwyn!R31</f>
        <v>0</v>
      </c>
      <c r="T7" s="24">
        <f>Bryngwyn!S31</f>
        <v>0.14162000000000002</v>
      </c>
      <c r="U7" s="24">
        <f>Bryngwyn!T31</f>
        <v>0</v>
      </c>
      <c r="V7" s="24">
        <f>Bryngwyn!U31</f>
        <v>0</v>
      </c>
    </row>
    <row r="8" spans="1:22" x14ac:dyDescent="0.25">
      <c r="A8" s="27">
        <v>6</v>
      </c>
      <c r="B8" s="78"/>
      <c r="C8" s="24">
        <f>Capel!B31</f>
        <v>250</v>
      </c>
      <c r="D8" s="24">
        <f>Capel!C31</f>
        <v>93.903000000000006</v>
      </c>
      <c r="E8" s="24">
        <f>Capel!D31</f>
        <v>57.4319335</v>
      </c>
      <c r="F8" s="24">
        <f>Capel!E31</f>
        <v>15.153839</v>
      </c>
      <c r="G8" s="24">
        <f>Capel!F31</f>
        <v>64.756505999999987</v>
      </c>
      <c r="H8" s="24">
        <f>Capel!G31</f>
        <v>0.38779999999999998</v>
      </c>
      <c r="I8" s="24">
        <f>Capel!H31</f>
        <v>2.4375999999999998</v>
      </c>
      <c r="J8" s="24">
        <f>Capel!I31</f>
        <v>0.97088499999999989</v>
      </c>
      <c r="K8" s="24">
        <f>Capel!J31</f>
        <v>2.9085000000000001E-3</v>
      </c>
      <c r="L8" s="24">
        <f>Capel!K31</f>
        <v>9.9719999999999982E-3</v>
      </c>
      <c r="M8" s="24">
        <f>Capel!L31</f>
        <v>0.29085</v>
      </c>
      <c r="N8" s="24">
        <f>Capel!M31</f>
        <v>0.26591999999999993</v>
      </c>
      <c r="O8" s="24">
        <f>Capel!N31</f>
        <v>162.04500000000002</v>
      </c>
      <c r="P8" s="24">
        <f>Capel!O31</f>
        <v>3877.9999999999995</v>
      </c>
      <c r="Q8" s="24">
        <f>Capel!P31</f>
        <v>0</v>
      </c>
      <c r="R8" s="24">
        <f>Capel!Q31</f>
        <v>94.18</v>
      </c>
      <c r="S8" s="24">
        <f>Capel!R31</f>
        <v>0</v>
      </c>
      <c r="T8" s="24">
        <f>Capel!S31</f>
        <v>0.26591999999999993</v>
      </c>
      <c r="U8" s="24">
        <f>Capel!T31</f>
        <v>0</v>
      </c>
      <c r="V8" s="24">
        <f>Capel!U31</f>
        <v>0</v>
      </c>
    </row>
    <row r="9" spans="1:22" x14ac:dyDescent="0.25">
      <c r="A9" s="27">
        <v>7</v>
      </c>
      <c r="B9" s="78"/>
      <c r="C9" s="24">
        <f>Canaston!B31</f>
        <v>50</v>
      </c>
      <c r="D9" s="24">
        <f>Canaston!C31</f>
        <v>80</v>
      </c>
      <c r="E9" s="24">
        <f>Canaston!D31</f>
        <v>40.894349999999996</v>
      </c>
      <c r="F9" s="24">
        <f>Canaston!E31</f>
        <v>12.6525</v>
      </c>
      <c r="G9" s="24">
        <f>Canaston!F31</f>
        <v>157.4271</v>
      </c>
      <c r="H9" s="24">
        <f>Canaston!G31</f>
        <v>0.45599999999999996</v>
      </c>
      <c r="I9" s="24">
        <f>Canaston!H31</f>
        <v>3.81</v>
      </c>
      <c r="J9" s="24">
        <f>Canaston!I31</f>
        <v>0.45100000000000001</v>
      </c>
      <c r="K9" s="24">
        <f>Canaston!J31</f>
        <v>7.4999999999999997E-3</v>
      </c>
      <c r="L9" s="24">
        <f>Canaston!K31</f>
        <v>2.5000000000000001E-3</v>
      </c>
      <c r="M9" s="24">
        <f>Canaston!L31</f>
        <v>0.84499999999999997</v>
      </c>
      <c r="N9" s="24">
        <f>Canaston!M31</f>
        <v>0.66500000000000004</v>
      </c>
      <c r="O9" s="24">
        <f>Canaston!N31</f>
        <v>338.3</v>
      </c>
      <c r="P9" s="24">
        <f>Canaston!O31</f>
        <v>787.8</v>
      </c>
      <c r="Q9" s="24">
        <f>Canaston!P31</f>
        <v>1.7950000000000002</v>
      </c>
      <c r="R9" s="24">
        <f>Canaston!Q31</f>
        <v>44.624999999999993</v>
      </c>
      <c r="S9" s="24">
        <f>Canaston!R31</f>
        <v>0.02</v>
      </c>
      <c r="T9" s="24">
        <f>Canaston!S31</f>
        <v>0.20350000000000004</v>
      </c>
      <c r="U9" s="24">
        <f>Canaston!T31</f>
        <v>2.6000000000000002E-2</v>
      </c>
      <c r="V9" s="24">
        <f>Canaston!U31</f>
        <v>0.5</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Bolton'!B43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Bolton'!B44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53</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67</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50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d860615118d319c830a5187003c846c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REGU-488-497</_dlc_DocId>
    <_dlc_DocIdUrl xmlns="9be56660-2c31-41ef-bc00-23e72f632f2a">
      <Url>https://cyfoethnaturiolcymru.sharepoint.com/teams/Regulatory/Permitting/_layouts/15/DocIdRedir.aspx?ID=REGU-488-497</Url>
      <Description>REGU-488-497</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2025-08-25T23:00:00+00:00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A76251B-33A6-4150-9E37-D8BA6A28A8C1}"/>
</file>

<file path=customXml/itemProps3.xml><?xml version="1.0" encoding="utf-8"?>
<ds:datastoreItem xmlns:ds="http://schemas.openxmlformats.org/officeDocument/2006/customXml" ds:itemID="{D6DF0392-7628-4C8A-8333-73CBE166FABC}"/>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www.w3.org/XML/1998/namespace"/>
    <ds:schemaRef ds:uri="http://purl.org/dc/elements/1.1/"/>
    <ds:schemaRef ds:uri="http://schemas.microsoft.com/office/2006/metadata/properties"/>
    <ds:schemaRef ds:uri="http://schemas.microsoft.com/office/infopath/2007/PartnerControls"/>
    <ds:schemaRef ds:uri="9be56660-2c31-41ef-bc00-23e72f632f2a"/>
    <ds:schemaRef ds:uri="http://purl.org/dc/dcmityp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Bolton</vt:lpstr>
      <vt:lpstr>Preseli</vt:lpstr>
      <vt:lpstr>Bolton Liquid</vt:lpstr>
      <vt:lpstr>Preseli Liquid</vt:lpstr>
      <vt:lpstr>Bryngwyn</vt:lpstr>
      <vt:lpstr>Capel</vt:lpstr>
      <vt:lpstr>Canaston</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bryan burn</dc:creator>
  <cp:keywords>NRW Nutrient Calculator</cp:keywords>
  <cp:lastModifiedBy>Burn, Bryan</cp:lastModifiedBy>
  <dcterms:created xsi:type="dcterms:W3CDTF">2016-09-26T10:07:59Z</dcterms:created>
  <dcterms:modified xsi:type="dcterms:W3CDTF">2025-08-26T10:29:21Z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92b55d48-b6a3-49d8-9418-e626f8fcc811</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