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9674 D/"/>
    </mc:Choice>
  </mc:AlternateContent>
  <xr:revisionPtr revIDLastSave="0" documentId="13_ncr:1_{1AB6F0D6-DBF0-4578-8348-2FAA61A79EAE}" xr6:coauthVersionLast="47" xr6:coauthVersionMax="47" xr10:uidLastSave="{00000000-0000-0000-0000-000000000000}"/>
  <bookViews>
    <workbookView xWindow="-110" yWindow="-110" windowWidth="22780" windowHeight="14540" tabRatio="870" xr2:uid="{00000000-000D-0000-FFFF-FFFF00000000}"/>
  </bookViews>
  <sheets>
    <sheet name="Secanim, Widnes" sheetId="1" r:id="rId1"/>
    <sheet name="Croda Goole" sheetId="21" r:id="rId2"/>
    <sheet name="Croda Widnes" sheetId="27" r:id="rId3"/>
    <sheet name="Maelor Foods" sheetId="28" r:id="rId4"/>
    <sheet name="Encirc" sheetId="30" r:id="rId5"/>
    <sheet name="Kelloggs Manchester" sheetId="26" r:id="rId6"/>
    <sheet name="ABP Shrewsbury" sheetId="24" r:id="rId7"/>
    <sheet name="Nimbus Foods" sheetId="29" r:id="rId8"/>
    <sheet name="Roberts of Port Dinorwic" sheetId="23" r:id="rId9"/>
    <sheet name="Village Bakery"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22"/>
  <c r="L3" i="23"/>
  <c r="L3" i="29"/>
  <c r="L3" i="24"/>
  <c r="L3" i="26"/>
  <c r="L3" i="30"/>
  <c r="L3" i="28"/>
  <c r="L3" i="27"/>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V22" i="30"/>
  <c r="U22" i="30"/>
  <c r="S22" i="30"/>
  <c r="N22" i="30"/>
  <c r="M22" i="30"/>
  <c r="V20" i="30"/>
  <c r="U20" i="30"/>
  <c r="T20" i="30"/>
  <c r="S20" i="30"/>
  <c r="R20" i="30"/>
  <c r="Q20" i="30"/>
  <c r="V18"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T22" i="29"/>
  <c r="S22" i="29"/>
  <c r="R22" i="29"/>
  <c r="L22" i="29"/>
  <c r="J22" i="29"/>
  <c r="V20" i="29"/>
  <c r="U20" i="29"/>
  <c r="T20" i="29"/>
  <c r="S20" i="29"/>
  <c r="R20" i="29"/>
  <c r="Q20" i="29"/>
  <c r="V18" i="29"/>
  <c r="U18" i="29"/>
  <c r="P18" i="29"/>
  <c r="N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O22" i="28"/>
  <c r="M22" i="28"/>
  <c r="V20" i="28"/>
  <c r="U20" i="28"/>
  <c r="T20" i="28"/>
  <c r="S20" i="28"/>
  <c r="R20" i="28"/>
  <c r="Q20" i="28"/>
  <c r="U18"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G22" i="27"/>
  <c r="V20" i="27"/>
  <c r="U20" i="27"/>
  <c r="T20" i="27"/>
  <c r="S20" i="27"/>
  <c r="R20" i="27"/>
  <c r="Q20" i="27"/>
  <c r="U18" i="27"/>
  <c r="S18" i="27"/>
  <c r="R18" i="27"/>
  <c r="K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Q22" i="26"/>
  <c r="V20" i="26"/>
  <c r="U20" i="26"/>
  <c r="T20" i="26"/>
  <c r="S20" i="26"/>
  <c r="R20" i="26"/>
  <c r="Q20" i="26"/>
  <c r="V18" i="26"/>
  <c r="T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M22" i="24"/>
  <c r="V20" i="24"/>
  <c r="U20" i="24"/>
  <c r="T20" i="24"/>
  <c r="S20" i="24"/>
  <c r="R20" i="24"/>
  <c r="Q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S22" i="23"/>
  <c r="M22" i="23"/>
  <c r="V20" i="23"/>
  <c r="U20" i="23"/>
  <c r="T20" i="23"/>
  <c r="S20" i="23"/>
  <c r="R20" i="23"/>
  <c r="Q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S22" i="22"/>
  <c r="M22" i="22"/>
  <c r="V20" i="22"/>
  <c r="U20" i="22"/>
  <c r="T20" i="22"/>
  <c r="S20" i="22"/>
  <c r="R20" i="22"/>
  <c r="Q20" i="22"/>
  <c r="V18" i="22"/>
  <c r="U18" i="22"/>
  <c r="S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K23" i="22" s="1"/>
  <c r="K24" i="22" s="1"/>
  <c r="R59" i="22"/>
  <c r="S17" i="22"/>
  <c r="S21" i="22"/>
  <c r="S23" i="22" s="1"/>
  <c r="D59" i="23"/>
  <c r="E17" i="23"/>
  <c r="E21" i="23"/>
  <c r="L59" i="23"/>
  <c r="M17" i="23"/>
  <c r="M19" i="23" s="1"/>
  <c r="M20" i="23" s="1"/>
  <c r="M21" i="23"/>
  <c r="T59" i="23"/>
  <c r="U17" i="23"/>
  <c r="U19" i="23" s="1"/>
  <c r="U21" i="23"/>
  <c r="U23" i="23" s="1"/>
  <c r="H21" i="24"/>
  <c r="H17" i="24"/>
  <c r="H19" i="24" s="1"/>
  <c r="H20" i="24" s="1"/>
  <c r="P17" i="24"/>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N20" i="23" s="1"/>
  <c r="U59" i="23"/>
  <c r="V21" i="23"/>
  <c r="V23" i="23" s="1"/>
  <c r="V17" i="23"/>
  <c r="I17" i="24"/>
  <c r="I19" i="24" s="1"/>
  <c r="I20" i="24" s="1"/>
  <c r="I21" i="24"/>
  <c r="I23" i="24" s="1"/>
  <c r="I24" i="24" s="1"/>
  <c r="Q17" i="24"/>
  <c r="Q19" i="24" s="1"/>
  <c r="Q21" i="24"/>
  <c r="Q23" i="24" s="1"/>
  <c r="D59" i="26"/>
  <c r="E21" i="26"/>
  <c r="E17" i="26"/>
  <c r="E19" i="26" s="1"/>
  <c r="E20" i="26" s="1"/>
  <c r="L59" i="26"/>
  <c r="M21" i="26"/>
  <c r="M23" i="26" s="1"/>
  <c r="M24" i="26" s="1"/>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J59" i="24"/>
  <c r="K21" i="24"/>
  <c r="K17" i="24"/>
  <c r="K19" i="24" s="1"/>
  <c r="K20" i="24" s="1"/>
  <c r="R59" i="24"/>
  <c r="S21" i="24"/>
  <c r="S23" i="24" s="1"/>
  <c r="S17" i="24"/>
  <c r="G21" i="26"/>
  <c r="G23" i="26" s="1"/>
  <c r="G24" i="26" s="1"/>
  <c r="G17" i="26"/>
  <c r="O17" i="26"/>
  <c r="O19" i="26" s="1"/>
  <c r="O20" i="26" s="1"/>
  <c r="O21" i="26"/>
  <c r="O23" i="26" s="1"/>
  <c r="O24" i="26" s="1"/>
  <c r="E59" i="27"/>
  <c r="F17" i="27"/>
  <c r="F19" i="27" s="1"/>
  <c r="F20" i="27" s="1"/>
  <c r="M59" i="27"/>
  <c r="N17" i="27"/>
  <c r="U59" i="27"/>
  <c r="V17" i="27"/>
  <c r="E59" i="28"/>
  <c r="F17" i="28"/>
  <c r="F21" i="28"/>
  <c r="M59" i="28"/>
  <c r="N17" i="28"/>
  <c r="N19" i="28" s="1"/>
  <c r="N20"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G23" i="22" s="1"/>
  <c r="G24" i="22" s="1"/>
  <c r="O17" i="22"/>
  <c r="O19" i="22" s="1"/>
  <c r="O20" i="22" s="1"/>
  <c r="O21" i="22"/>
  <c r="O23" i="22" s="1"/>
  <c r="O24"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F23" i="29" s="1"/>
  <c r="F24" i="29" s="1"/>
  <c r="M59" i="29"/>
  <c r="N17" i="29"/>
  <c r="N19" i="29" s="1"/>
  <c r="N20" i="29" s="1"/>
  <c r="N21" i="29"/>
  <c r="U59" i="29"/>
  <c r="V17" i="29"/>
  <c r="V21" i="29"/>
  <c r="V23"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U23" i="30"/>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P23" i="22"/>
  <c r="P24" i="22" s="1"/>
  <c r="C58" i="22"/>
  <c r="C61" i="22" s="1"/>
  <c r="C64" i="22" s="1"/>
  <c r="K58" i="22"/>
  <c r="K61" i="22" s="1"/>
  <c r="K64" i="22" s="1"/>
  <c r="S58" i="22"/>
  <c r="S61" i="22" s="1"/>
  <c r="S64" i="22" s="1"/>
  <c r="F57" i="23"/>
  <c r="D23" i="24"/>
  <c r="D24" i="24" s="1"/>
  <c r="L23" i="24"/>
  <c r="L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G58" i="29"/>
  <c r="G61" i="29" s="1"/>
  <c r="O58" i="29"/>
  <c r="O61" i="29" s="1"/>
  <c r="P59" i="29"/>
  <c r="D64" i="30"/>
  <c r="D65" i="30" s="1"/>
  <c r="I57" i="30"/>
  <c r="M19" i="21"/>
  <c r="M20" i="21" s="1"/>
  <c r="G57" i="2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K19" i="30"/>
  <c r="K20" i="30" s="1"/>
  <c r="S19" i="30"/>
  <c r="S23" i="30"/>
  <c r="A31" i="30"/>
  <c r="A33" i="30"/>
  <c r="A39" i="30"/>
  <c r="A41" i="30"/>
  <c r="A47" i="30"/>
  <c r="A49" i="30"/>
  <c r="G57" i="30"/>
  <c r="O57" i="30"/>
  <c r="G59" i="30"/>
  <c r="O59" i="30"/>
  <c r="G63" i="30"/>
  <c r="O63" i="30"/>
  <c r="P63" i="30"/>
  <c r="I63" i="30"/>
  <c r="Q63" i="30"/>
  <c r="T19" i="30"/>
  <c r="N19" i="30"/>
  <c r="N20" i="30" s="1"/>
  <c r="V19" i="30"/>
  <c r="F23" i="30"/>
  <c r="F24" i="30" s="1"/>
  <c r="B63" i="30"/>
  <c r="J63" i="30"/>
  <c r="R63" i="30"/>
  <c r="M19" i="30"/>
  <c r="M20" i="30" s="1"/>
  <c r="A32" i="30"/>
  <c r="A34" i="30"/>
  <c r="A40" i="30"/>
  <c r="A42" i="30"/>
  <c r="A48" i="30"/>
  <c r="A50" i="30"/>
  <c r="C63" i="30"/>
  <c r="K63" i="30"/>
  <c r="S63" i="30"/>
  <c r="D63" i="30"/>
  <c r="L63" i="30"/>
  <c r="T63" i="30"/>
  <c r="H63" i="30"/>
  <c r="Q19" i="30"/>
  <c r="E63" i="30"/>
  <c r="M63" i="30"/>
  <c r="Q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M19" i="29"/>
  <c r="M20" i="29" s="1"/>
  <c r="U19" i="29"/>
  <c r="E23" i="29"/>
  <c r="E24" i="29" s="1"/>
  <c r="M23" i="29"/>
  <c r="M24" i="29" s="1"/>
  <c r="U23" i="29"/>
  <c r="I57" i="29"/>
  <c r="Q57" i="29"/>
  <c r="I63" i="29"/>
  <c r="Q63" i="29"/>
  <c r="F19" i="29"/>
  <c r="F20" i="29" s="1"/>
  <c r="V19" i="29"/>
  <c r="N23" i="29"/>
  <c r="N24" i="29" s="1"/>
  <c r="B63" i="29"/>
  <c r="J63" i="29"/>
  <c r="R63" i="29"/>
  <c r="L19" i="29"/>
  <c r="L20" i="29" s="1"/>
  <c r="O19" i="29"/>
  <c r="O20" i="29" s="1"/>
  <c r="A32" i="29"/>
  <c r="A34" i="29"/>
  <c r="A40" i="29"/>
  <c r="A42" i="29"/>
  <c r="A48" i="29"/>
  <c r="A50" i="29"/>
  <c r="C63" i="29"/>
  <c r="K63" i="29"/>
  <c r="S63" i="29"/>
  <c r="H19" i="29"/>
  <c r="H20" i="29" s="1"/>
  <c r="D63" i="29"/>
  <c r="L63" i="29"/>
  <c r="T63" i="29"/>
  <c r="E63" i="29"/>
  <c r="M63" i="29"/>
  <c r="S19" i="28"/>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F23" i="28"/>
  <c r="F24" i="28" s="1"/>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J23" i="26"/>
  <c r="J24"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I57" i="26"/>
  <c r="Q57" i="26"/>
  <c r="I59" i="26"/>
  <c r="I64" i="26" s="1"/>
  <c r="Q59" i="26"/>
  <c r="Q64" i="26" s="1"/>
  <c r="I63" i="26"/>
  <c r="Q63" i="26"/>
  <c r="N19" i="26"/>
  <c r="N20" i="26" s="1"/>
  <c r="V23" i="26"/>
  <c r="B63" i="26"/>
  <c r="J63" i="26"/>
  <c r="R63" i="26"/>
  <c r="G19" i="26"/>
  <c r="G20" i="26" s="1"/>
  <c r="A32" i="26"/>
  <c r="A34" i="26"/>
  <c r="A40" i="26"/>
  <c r="A42" i="26"/>
  <c r="A48" i="26"/>
  <c r="A50" i="26"/>
  <c r="C63" i="26"/>
  <c r="K63" i="26"/>
  <c r="S63" i="26"/>
  <c r="H19" i="26"/>
  <c r="H20" i="26" s="1"/>
  <c r="P19" i="26"/>
  <c r="P20" i="26" s="1"/>
  <c r="D63" i="26"/>
  <c r="L63" i="26"/>
  <c r="J23" i="24"/>
  <c r="J24" i="24" s="1"/>
  <c r="H23" i="24"/>
  <c r="H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S23" i="23"/>
  <c r="A31" i="23"/>
  <c r="A33" i="23"/>
  <c r="A37" i="23"/>
  <c r="A39" i="23"/>
  <c r="A41" i="23"/>
  <c r="A45" i="23"/>
  <c r="A47" i="23"/>
  <c r="A49" i="23"/>
  <c r="G57" i="23"/>
  <c r="O57" i="23"/>
  <c r="G59" i="23"/>
  <c r="O59" i="23"/>
  <c r="L19" i="23"/>
  <c r="L20" i="23" s="1"/>
  <c r="T19" i="23"/>
  <c r="D23" i="23"/>
  <c r="D24" i="23" s="1"/>
  <c r="L23" i="23"/>
  <c r="L24" i="23" s="1"/>
  <c r="T23" i="23"/>
  <c r="E19" i="23"/>
  <c r="E20" i="23" s="1"/>
  <c r="E23" i="23"/>
  <c r="E24" i="23" s="1"/>
  <c r="M23" i="23"/>
  <c r="M24" i="23" s="1"/>
  <c r="I57" i="23"/>
  <c r="Q57" i="23"/>
  <c r="N23" i="23"/>
  <c r="N24" i="23" s="1"/>
  <c r="G19" i="23"/>
  <c r="G20"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A31" i="22"/>
  <c r="A33" i="22"/>
  <c r="A41" i="22"/>
  <c r="A47" i="22"/>
  <c r="M19" i="22"/>
  <c r="M20" i="22" s="1"/>
  <c r="U23" i="22"/>
  <c r="I57" i="22"/>
  <c r="Q57" i="22"/>
  <c r="K19" i="22"/>
  <c r="K20" i="22" s="1"/>
  <c r="A39" i="22"/>
  <c r="A49" i="22"/>
  <c r="V19" i="22"/>
  <c r="V23" i="22"/>
  <c r="G19" i="22"/>
  <c r="G20" i="22" s="1"/>
  <c r="A32" i="22"/>
  <c r="A34" i="22"/>
  <c r="A40" i="22"/>
  <c r="A42" i="22"/>
  <c r="A48" i="22"/>
  <c r="A50" i="22"/>
  <c r="P19" i="22"/>
  <c r="P20" i="22" s="1"/>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Q19" i="21"/>
  <c r="J23" i="21"/>
  <c r="J24" i="21" s="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4" l="1"/>
  <c r="K65" i="22"/>
  <c r="C65" i="23"/>
  <c r="I65" i="26"/>
  <c r="C65" i="22"/>
  <c r="D65" i="21"/>
  <c r="M65" i="22"/>
  <c r="L65" i="24"/>
  <c r="C65" i="29"/>
  <c r="E65" i="27"/>
  <c r="L65" i="30"/>
  <c r="L65" i="21"/>
  <c r="O65" i="22"/>
  <c r="E65" i="22"/>
  <c r="K65" i="27"/>
  <c r="K65" i="30"/>
  <c r="I65" i="27"/>
  <c r="E65" i="23"/>
  <c r="J65" i="27"/>
  <c r="C65" i="27"/>
  <c r="I65" i="22"/>
  <c r="D65" i="27"/>
  <c r="J65" i="24"/>
  <c r="J65" i="23"/>
  <c r="H65" i="23"/>
  <c r="K65" i="28"/>
  <c r="I65" i="23"/>
  <c r="K65" i="21"/>
  <c r="B65" i="24"/>
  <c r="C23" i="21"/>
  <c r="C24" i="21" s="1"/>
  <c r="L64" i="26"/>
  <c r="L65" i="26" s="1"/>
  <c r="J64" i="30"/>
  <c r="J65" i="30" s="1"/>
  <c r="I64" i="28"/>
  <c r="I65" i="28" s="1"/>
  <c r="I64" i="30"/>
  <c r="I65" i="30" s="1"/>
  <c r="H64" i="22"/>
  <c r="H65" i="22" s="1"/>
  <c r="H64" i="26"/>
  <c r="H65" i="26" s="1"/>
  <c r="B64" i="30"/>
  <c r="B65" i="30" s="1"/>
  <c r="L64" i="28"/>
  <c r="L65" i="28" s="1"/>
  <c r="G64" i="30"/>
  <c r="G65" i="30" s="1"/>
  <c r="F64" i="26"/>
  <c r="O64" i="21"/>
  <c r="O65" i="21" s="1"/>
  <c r="C23" i="22"/>
  <c r="C24" i="22" s="1"/>
  <c r="F66" i="26"/>
  <c r="F65" i="26"/>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M66" i="28"/>
  <c r="Q66" i="28"/>
  <c r="I66" i="28"/>
  <c r="S66" i="28"/>
  <c r="K66" i="28"/>
  <c r="Q66" i="27"/>
  <c r="I66" i="27"/>
  <c r="P66" i="27"/>
  <c r="Q66" i="26"/>
  <c r="P66" i="26"/>
  <c r="C66" i="26"/>
  <c r="I66" i="26"/>
  <c r="H66" i="26"/>
  <c r="L66" i="24"/>
  <c r="P66" i="24"/>
  <c r="D66" i="24"/>
  <c r="K66" i="24"/>
  <c r="I66" i="23"/>
  <c r="E66" i="23"/>
  <c r="I66" i="22"/>
  <c r="M66" i="22"/>
  <c r="S66" i="22"/>
  <c r="K66" i="22"/>
  <c r="T66" i="22"/>
  <c r="H66" i="21"/>
  <c r="K66" i="21"/>
  <c r="C66" i="21"/>
  <c r="D66" i="21"/>
  <c r="R66" i="21"/>
  <c r="N64" i="1"/>
  <c r="N65" i="1" s="1"/>
  <c r="M64" i="1"/>
  <c r="T64" i="1"/>
  <c r="L64" i="1"/>
  <c r="J64" i="1"/>
  <c r="J65" i="1" s="1"/>
  <c r="K64" i="1"/>
  <c r="O64" i="1"/>
  <c r="C64" i="1"/>
  <c r="C65" i="1" s="1"/>
  <c r="I64" i="1"/>
  <c r="I65" i="1" s="1"/>
  <c r="H64" i="1"/>
  <c r="G64" i="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O65" i="1" l="1"/>
  <c r="D65" i="1"/>
  <c r="K65" i="1"/>
  <c r="E65" i="1"/>
  <c r="L65" i="1"/>
  <c r="G65" i="1"/>
  <c r="H65" i="1"/>
  <c r="M65" i="1"/>
  <c r="L66" i="28"/>
  <c r="M66" i="21"/>
  <c r="K66" i="26"/>
  <c r="K65" i="26"/>
  <c r="K66" i="23"/>
  <c r="K65" i="23"/>
  <c r="K66" i="29"/>
  <c r="K65" i="29"/>
  <c r="J66" i="22"/>
  <c r="J65" i="22"/>
  <c r="J66" i="21"/>
  <c r="J65" i="21"/>
  <c r="J66" i="29"/>
  <c r="J65" i="29"/>
  <c r="I66" i="21"/>
  <c r="I65" i="21"/>
  <c r="I66" i="24"/>
  <c r="H66" i="27"/>
  <c r="H65" i="27"/>
  <c r="H66" i="29"/>
  <c r="H65" i="29"/>
  <c r="H66" i="28"/>
  <c r="H65" i="28"/>
  <c r="H66" i="24"/>
  <c r="H65" i="24"/>
  <c r="G66" i="21"/>
  <c r="G65" i="21"/>
  <c r="G66" i="26"/>
  <c r="G65" i="26"/>
  <c r="G66" i="23"/>
  <c r="G65" i="23"/>
  <c r="G66" i="22"/>
  <c r="G65" i="22"/>
  <c r="G66" i="24"/>
  <c r="G65" i="24"/>
  <c r="G66" i="28"/>
  <c r="G65" i="28"/>
  <c r="G66" i="29"/>
  <c r="G65" i="29"/>
  <c r="G66" i="27"/>
  <c r="G65" i="27"/>
  <c r="F66" i="23"/>
  <c r="F65" i="23"/>
  <c r="F66" i="28"/>
  <c r="F65" i="28"/>
  <c r="F66" i="24"/>
  <c r="F65" i="24"/>
  <c r="F66" i="27"/>
  <c r="F65" i="27"/>
  <c r="F66" i="22"/>
  <c r="F65" i="22"/>
  <c r="F66" i="30"/>
  <c r="F65" i="30"/>
  <c r="F66" i="29"/>
  <c r="F65" i="29"/>
  <c r="F66" i="21"/>
  <c r="F65" i="21"/>
  <c r="E66" i="24"/>
  <c r="E65" i="24"/>
  <c r="E66" i="21"/>
  <c r="E65" i="21"/>
  <c r="E66" i="28"/>
  <c r="E65" i="28"/>
  <c r="E66" i="26"/>
  <c r="E65" i="26"/>
  <c r="E66" i="29"/>
  <c r="E65" i="29"/>
  <c r="D66" i="22"/>
  <c r="D66" i="26"/>
  <c r="D66" i="23"/>
  <c r="D66" i="29"/>
  <c r="C66" i="24"/>
  <c r="C65" i="24"/>
  <c r="C66" i="28"/>
  <c r="C65" i="28"/>
  <c r="B66" i="29"/>
  <c r="B65" i="29"/>
  <c r="B66" i="22"/>
  <c r="B65" i="22"/>
  <c r="B66" i="23"/>
  <c r="B65" i="23"/>
  <c r="B66" i="21"/>
  <c r="B65" i="21"/>
  <c r="B66" i="26"/>
  <c r="B65" i="26"/>
  <c r="B66" i="27"/>
  <c r="B65" i="27"/>
  <c r="B66" i="28"/>
  <c r="B65" i="28"/>
  <c r="O66" i="26"/>
  <c r="O65" i="26"/>
  <c r="O66" i="27"/>
  <c r="O65" i="27"/>
  <c r="O66" i="30"/>
  <c r="O65" i="30"/>
  <c r="O66" i="24"/>
  <c r="O65" i="24"/>
  <c r="O66" i="23"/>
  <c r="O65" i="23"/>
  <c r="O66" i="28"/>
  <c r="O65" i="28"/>
  <c r="O66" i="29"/>
  <c r="O65" i="29"/>
  <c r="N66" i="26"/>
  <c r="N65" i="26"/>
  <c r="N66" i="24"/>
  <c r="N65" i="24"/>
  <c r="N66" i="29"/>
  <c r="N65" i="29"/>
  <c r="N66" i="23"/>
  <c r="N66" i="27"/>
  <c r="N65" i="27"/>
  <c r="N66" i="30"/>
  <c r="N65" i="30"/>
  <c r="N66" i="28"/>
  <c r="N65" i="28"/>
  <c r="M66" i="23"/>
  <c r="M65" i="23"/>
  <c r="M66" i="27"/>
  <c r="M65" i="27"/>
  <c r="M66" i="24"/>
  <c r="M66" i="29"/>
  <c r="M66" i="30"/>
  <c r="M65" i="30"/>
  <c r="L66" i="22"/>
  <c r="L66" i="27"/>
  <c r="L65" i="27"/>
  <c r="L66"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<sst xmlns="http://schemas.openxmlformats.org/spreadsheetml/2006/main" count="2251" uniqueCount="195">
  <si>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</si>
  <si>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</si>
  <si>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</si>
  <si>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</si>
  <si>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</si>
  <si>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</si>
  <si>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</si>
  <si>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</si>
  <si>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</si>
  <si>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</si>
  <si>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</si>
  <si>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</si>
  <si>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</si>
  <si>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</si>
  <si>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</si>
  <si>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</si>
  <si>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</si>
  <si>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</si>
  <si>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</si>
  <si>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</si>
  <si>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</si>
  <si>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</si>
  <si>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</si>
  <si>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</si>
  <si>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</si>
  <si>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</si>
  <si>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</si>
  <si>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</si>
  <si>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</si>
  <si>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</si>
  <si>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</si>
  <si>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</si>
  <si>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</si>
  <si>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</si>
  <si>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</si>
  <si>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</si>
  <si>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</si>
  <si>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</si>
  <si>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</si>
  <si>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</si>
  <si>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</si>
  <si>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</si>
  <si>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</si>
  <si>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</si>
  <si>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</si>
  <si>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</si>
  <si>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</si>
  <si>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</si>
  <si>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</si>
  <si>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</si>
  <si>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</si>
  <si>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</si>
  <si>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</si>
  <si>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</si>
  <si>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</si>
  <si>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</si>
  <si>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</si>
  <si>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</si>
  <si>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</si>
  <si>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</si>
  <si>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</si>
  <si>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</si>
  <si>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</si>
  <si>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</si>
  <si>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</si>
  <si>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</si>
  <si>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</si>
  <si>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</si>
  <si>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</si>
  <si>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</si>
  <si>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</si>
  <si>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</si>
  <si>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</si>
  <si>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</si>
  <si>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</si>
  <si>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</si>
  <si>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</si>
  <si>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</si>
  <si>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</si>
  <si>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</si>
  <si>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</si>
  <si>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</si>
  <si>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</si>
  <si>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</si>
  <si>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</si>
  <si>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</si>
  <si>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</si>
  <si>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</si>
  <si>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</si>
  <si>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</si>
  <si>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</si>
  <si>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</si>
  <si>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</si>
  <si>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</si>
  <si>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</si>
  <si>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</si>
  <si>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</si>
  <si>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</si>
  <si>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</si>
  <si>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</si>
  <si>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</si>
  <si>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</si>
  <si>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</si>
  <si>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</si>
  <si>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</si>
  <si>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</si>
  <si>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</si>
  <si>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</si>
  <si>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</si>
  <si>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</si>
  <si>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</si>
  <si>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</si>
  <si>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</si>
  <si>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</si>
  <si>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</si>
  <si>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</si>
  <si>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</si>
  <si>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</si>
  <si>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</si>
  <si>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</si>
  <si>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</si>
  <si>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</si>
  <si>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</si>
  <si>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</si>
  <si>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</si>
  <si>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</si>
  <si>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</si>
  <si>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</si>
  <si>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</si>
  <si>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</si>
  <si>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</si>
  <si>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</si>
  <si>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</si>
  <si>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</si>
  <si>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</si>
  <si>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</si>
  <si>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</si>
  <si>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</si>
  <si>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</si>
  <si>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</si>
  <si>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</si>
  <si>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</si>
  <si>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</si>
  <si>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</si>
  <si>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</si>
  <si>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</si>
  <si>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</si>
  <si>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</si>
  <si>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</si>
  <si>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</si>
  <si>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</si>
  <si>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</si>
  <si>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</si>
  <si>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</si>
  <si>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</si>
  <si>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</si>
  <si>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</si>
  <si>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</si>
  <si>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</si>
  <si>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</si>
  <si>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EPR/KP3594VE</t>
  </si>
  <si>
    <t>Trade Effluent Services limited</t>
  </si>
  <si>
    <t>Cefn Melyn Farm, Cefn Road, CH7 5HR</t>
  </si>
  <si>
    <t>Secanim, Widnes</t>
  </si>
  <si>
    <t>02 02 04</t>
  </si>
  <si>
    <t>07 07 12</t>
  </si>
  <si>
    <t>Croda Goole</t>
  </si>
  <si>
    <t>Croda Widnes</t>
  </si>
  <si>
    <t>02 03 05</t>
  </si>
  <si>
    <t>Maelor Foods</t>
  </si>
  <si>
    <t>Encirc</t>
  </si>
  <si>
    <t>02 07 05</t>
  </si>
  <si>
    <t>Kelloggs Manchester</t>
  </si>
  <si>
    <t>ABP Shrewsbury</t>
  </si>
  <si>
    <t>Nimbus Foods</t>
  </si>
  <si>
    <t>02 06 01</t>
  </si>
  <si>
    <t>Roberts of Port Dinorwic</t>
  </si>
  <si>
    <t>Village Bakery</t>
  </si>
  <si>
    <t>W1</t>
  </si>
  <si>
    <t>W3</t>
  </si>
  <si>
    <t>W4</t>
  </si>
  <si>
    <t>W5</t>
  </si>
  <si>
    <t>W6</t>
  </si>
  <si>
    <t>W7</t>
  </si>
  <si>
    <t>W8</t>
  </si>
  <si>
    <t>W10</t>
  </si>
  <si>
    <t>W11</t>
  </si>
  <si>
    <t>W12</t>
  </si>
  <si>
    <t>WP1</t>
  </si>
  <si>
    <t>WP2</t>
  </si>
  <si>
    <t>WP3</t>
  </si>
  <si>
    <t>WP4</t>
  </si>
  <si>
    <t>Moderate</t>
  </si>
  <si>
    <t>PAN-029674</t>
  </si>
  <si>
    <t>Megan Tucker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</si>
</sst>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J1" zoomScale="90" zoomScaleNormal="90" workbookViewId="0">
      <selection activeCell="M13" sqref="M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193</v>
      </c>
      <c r="D1" s="133"/>
      <c r="E1" s="106" t="s">
        <v>45</v>
      </c>
      <c r="F1" s="109">
        <v>28.58</v>
      </c>
      <c r="G1" s="134" t="s">
        <v>43</v>
      </c>
      <c r="H1" s="135"/>
      <c r="I1" s="109">
        <v>6.98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160</v>
      </c>
      <c r="D2" s="131"/>
      <c r="E2" s="96" t="s">
        <v>109</v>
      </c>
      <c r="F2" s="110" t="s">
        <v>164</v>
      </c>
      <c r="G2" s="136" t="s">
        <v>110</v>
      </c>
      <c r="H2" s="137"/>
      <c r="I2" s="110">
        <v>944</v>
      </c>
      <c r="J2" s="138" t="s">
        <v>158</v>
      </c>
      <c r="K2" s="139"/>
      <c r="L2" s="110">
        <v>0.12</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161</v>
      </c>
      <c r="D3" s="131"/>
      <c r="E3" s="96" t="s">
        <v>108</v>
      </c>
      <c r="F3" s="111" t="s">
        <v>78</v>
      </c>
      <c r="G3" s="138" t="s">
        <v>159</v>
      </c>
      <c r="H3" s="139"/>
      <c r="I3" s="110">
        <v>200</v>
      </c>
      <c r="J3" s="160" t="s">
        <v>154</v>
      </c>
      <c r="K3" s="161"/>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162</v>
      </c>
      <c r="D4" s="143"/>
      <c r="E4" s="99" t="s">
        <v>1</v>
      </c>
      <c r="F4" s="110" t="s">
        <v>163</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194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178</v>
      </c>
      <c r="D8" s="11" t="s">
        <v>179</v>
      </c>
      <c r="E8" s="11" t="s">
        <v>180</v>
      </c>
      <c r="F8" s="11" t="s">
        <v>181</v>
      </c>
      <c r="G8" s="11" t="s">
        <v>182</v>
      </c>
      <c r="H8" s="11" t="s">
        <v>183</v>
      </c>
      <c r="I8" s="11" t="s">
        <v>184</v>
      </c>
      <c r="J8" s="11" t="s">
        <v>185</v>
      </c>
      <c r="K8" s="11" t="s">
        <v>186</v>
      </c>
      <c r="L8" s="11" t="s">
        <v>187</v>
      </c>
      <c r="M8" s="11" t="s">
        <v>188</v>
      </c>
      <c r="N8" s="11" t="s">
        <v>189</v>
      </c>
      <c r="O8" s="11" t="s">
        <v>190</v>
      </c>
      <c r="P8" s="11" t="s">
        <v>191</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192</v>
      </c>
      <c r="D9" s="11" t="s">
        <v>192</v>
      </c>
      <c r="E9" s="11" t="s">
        <v>192</v>
      </c>
      <c r="F9" s="11" t="s">
        <v>192</v>
      </c>
      <c r="G9" s="11" t="s">
        <v>192</v>
      </c>
      <c r="H9" s="11" t="s">
        <v>192</v>
      </c>
      <c r="I9" s="11" t="s">
        <v>192</v>
      </c>
      <c r="J9" s="11" t="s">
        <v>192</v>
      </c>
      <c r="K9" s="11" t="s">
        <v>192</v>
      </c>
      <c r="L9" s="11" t="s">
        <v>192</v>
      </c>
      <c r="M9" s="11" t="s">
        <v>192</v>
      </c>
      <c r="N9" s="11" t="s">
        <v>192</v>
      </c>
      <c r="O9" s="11" t="s">
        <v>192</v>
      </c>
      <c r="P9" s="11" t="s">
        <v>192</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6.1</v>
      </c>
      <c r="E10" s="11">
        <v>6.4</v>
      </c>
      <c r="F10" s="11">
        <v>6.2</v>
      </c>
      <c r="G10" s="11">
        <v>6.2</v>
      </c>
      <c r="H10" s="11">
        <v>6.3</v>
      </c>
      <c r="I10" s="11">
        <v>6.3</v>
      </c>
      <c r="J10" s="11">
        <v>6.4</v>
      </c>
      <c r="K10" s="11">
        <v>6.3</v>
      </c>
      <c r="L10" s="11">
        <v>6.6</v>
      </c>
      <c r="M10" s="11">
        <v>6.3</v>
      </c>
      <c r="N10" s="11">
        <v>6.1</v>
      </c>
      <c r="O10" s="11">
        <v>5.9</v>
      </c>
      <c r="P10" s="11">
        <v>5.9</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3</v>
      </c>
      <c r="H11" s="11">
        <v>3</v>
      </c>
      <c r="I11" s="11">
        <v>3</v>
      </c>
      <c r="J11" s="11">
        <v>3</v>
      </c>
      <c r="K11" s="11">
        <v>3</v>
      </c>
      <c r="L11" s="11">
        <v>3</v>
      </c>
      <c r="M11" s="11">
        <v>1</v>
      </c>
      <c r="N11" s="11">
        <v>0</v>
      </c>
      <c r="O11" s="11">
        <v>0</v>
      </c>
      <c r="P11" s="11">
        <v>1</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3</v>
      </c>
      <c r="D12" s="11">
        <v>4</v>
      </c>
      <c r="E12" s="11">
        <v>3</v>
      </c>
      <c r="F12" s="11">
        <v>3</v>
      </c>
      <c r="G12" s="11">
        <v>3</v>
      </c>
      <c r="H12" s="11">
        <v>3</v>
      </c>
      <c r="I12" s="11">
        <v>3</v>
      </c>
      <c r="J12" s="11">
        <v>3</v>
      </c>
      <c r="K12" s="11">
        <v>3</v>
      </c>
      <c r="L12" s="11">
        <v>3</v>
      </c>
      <c r="M12" s="11">
        <v>1</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2</v>
      </c>
      <c r="F13" s="11">
        <v>3</v>
      </c>
      <c r="G13" s="11">
        <v>3</v>
      </c>
      <c r="H13" s="11">
        <v>3</v>
      </c>
      <c r="I13" s="11">
        <v>3</v>
      </c>
      <c r="J13" s="11">
        <v>3</v>
      </c>
      <c r="K13" s="11">
        <v>3</v>
      </c>
      <c r="L13" s="11">
        <v>3</v>
      </c>
      <c r="M13" s="11">
        <v>2</v>
      </c>
      <c r="N13" s="11">
        <v>1</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38</v>
      </c>
      <c r="L15" s="11">
        <v>38</v>
      </c>
      <c r="M15" s="11">
        <v>38</v>
      </c>
      <c r="N15" s="11">
        <v>38</v>
      </c>
      <c r="O15" s="11">
        <v>38</v>
      </c>
      <c r="P15" s="11">
        <v>38</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31.817408000000004</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f t="shared" si="1"/>
        <v>-32.782591999999994</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19.737900000000003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f t="shared" si="3"/>
        <v>-208.2621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1.2</v>
      </c>
      <c r="C28" s="11">
        <v>0.12</v>
      </c>
      <c r="D28" s="11">
        <v>99.2</v>
      </c>
      <c r="E28" s="11">
        <v>117</v>
      </c>
      <c r="F28" s="11">
        <v>15.6</v>
      </c>
      <c r="G28" s="11">
        <v>1.96</v>
      </c>
      <c r="H28" s="11">
        <v>9.51</v>
      </c>
      <c r="I28" s="11">
        <v>0.5</v>
      </c>
      <c r="J28" s="11">
        <v>0.01</v>
      </c>
      <c r="K28" s="15">
        <v>0.5</v>
      </c>
      <c r="L28" s="11">
        <v>0.2</v>
      </c>
      <c r="M28" s="11">
        <v>0.373</v>
      </c>
      <c r="N28" s="11"/>
      <c r="O28" s="11"/>
      <c r="P28" s="11">
        <v>1061</v>
      </c>
      <c r="Q28" s="11">
        <v>270</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7.0000000000000007E-2</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7.0000000000000007E-2</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W4</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7.0000000000000007E-2</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ht="13" x14ac:dyDescent="0.35">
      <c r="A34" s="125" t="str">
        <f>F8</f>
        <v>W5</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7.0000000000000007E-2</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ht="13" x14ac:dyDescent="0.35">
      <c r="A35" s="125" t="str">
        <f>G8</f>
        <v>W6</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7.0000000000000007E-2</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ht="13" x14ac:dyDescent="0.35">
      <c r="A36" s="125" t="str">
        <f>H8</f>
        <v>W7</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7.0000000000000007E-2</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ht="13" x14ac:dyDescent="0.35">
      <c r="A37" s="125" t="str">
        <f>I8</f>
        <v>W8</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7.0000000000000007E-2</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ht="13" x14ac:dyDescent="0.35">
      <c r="A38" s="125" t="str">
        <f>J8</f>
        <v>W10</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7.0000000000000007E-2</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ht="13" x14ac:dyDescent="0.35">
      <c r="A39" s="125" t="str">
        <f>K8</f>
        <v>W11</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7.0000000000000007E-2</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ht="13" x14ac:dyDescent="0.35">
      <c r="A40" s="125" t="str">
        <f>L8</f>
        <v>W12</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7.0000000000000007E-2</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ht="13" x14ac:dyDescent="0.35">
      <c r="A41" s="125" t="str">
        <f>M8</f>
        <v>WP1</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7.0000000000000007E-2</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ht="13" x14ac:dyDescent="0.35">
      <c r="A42" s="125" t="str">
        <f>N8</f>
        <v>WP2</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7.0000000000000007E-2</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ht="13" x14ac:dyDescent="0.35">
      <c r="A43" s="125" t="str">
        <f>O8</f>
        <v>WP3</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7.0000000000000007E-2</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ht="13" x14ac:dyDescent="0.35">
      <c r="A44" s="125" t="str">
        <f>P8</f>
        <v>WP4</v>
      </c>
      <c r="B44" s="11">
        <v>140</v>
      </c>
      <c r="C44" s="65">
        <f t="shared" si="6"/>
        <v>168</v>
      </c>
      <c r="D44" s="65">
        <f t="shared" si="7"/>
        <v>31.817408000000004</v>
      </c>
      <c r="E44" s="65">
        <f t="shared" si="8"/>
        <v>19.737900000000003</v>
      </c>
      <c r="F44" s="65">
        <f t="shared" si="9"/>
        <v>3.6210719999999994</v>
      </c>
      <c r="G44" s="65">
        <f t="shared" si="10"/>
        <v>0.27439999999999998</v>
      </c>
      <c r="H44" s="65">
        <f t="shared" si="10"/>
        <v>1.3313999999999999</v>
      </c>
      <c r="I44" s="65">
        <f t="shared" si="10"/>
        <v>7.0000000000000007E-2</v>
      </c>
      <c r="J44" s="65">
        <f t="shared" si="10"/>
        <v>1.4000000000000002E-3</v>
      </c>
      <c r="K44" s="65">
        <f t="shared" si="10"/>
        <v>7.0000000000000007E-2</v>
      </c>
      <c r="L44" s="65">
        <f t="shared" si="10"/>
        <v>2.8000000000000001E-2</v>
      </c>
      <c r="M44" s="65">
        <f t="shared" si="10"/>
        <v>5.2220000000000003E-2</v>
      </c>
      <c r="N44" s="65">
        <f t="shared" si="10"/>
        <v>0</v>
      </c>
      <c r="O44" s="65">
        <f t="shared" si="10"/>
        <v>0</v>
      </c>
      <c r="P44" s="65">
        <f t="shared" si="10"/>
        <v>148.54</v>
      </c>
      <c r="Q44" s="65">
        <f t="shared" si="11"/>
        <v>94.500000000000014</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140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G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7.58</v>
      </c>
      <c r="J1" s="158" t="s">
        <v>153</v>
      </c>
      <c r="K1" s="159"/>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165</v>
      </c>
      <c r="G2" s="136" t="s">
        <v>110</v>
      </c>
      <c r="H2" s="137"/>
      <c r="I2" s="110">
        <v>1832</v>
      </c>
      <c r="J2" s="138" t="s">
        <v>158</v>
      </c>
      <c r="K2" s="139"/>
      <c r="L2" s="110">
        <v>0.06</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600</v>
      </c>
      <c r="J3" s="160" t="s">
        <v>154</v>
      </c>
      <c r="K3" s="161"/>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63.231599999999993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f t="shared" si="1"/>
        <v>-1.3684000000000012</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6.2303320000000015</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f t="shared" si="3"/>
        <v>-221.769668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1.56</v>
      </c>
      <c r="C28" s="11">
        <v>0.06</v>
      </c>
      <c r="D28" s="11">
        <v>300</v>
      </c>
      <c r="E28" s="11">
        <v>56.2</v>
      </c>
      <c r="F28" s="11">
        <v>25</v>
      </c>
      <c r="G28" s="11">
        <v>0.35099999999999998</v>
      </c>
      <c r="H28" s="11">
        <v>6.07</v>
      </c>
      <c r="I28" s="11">
        <v>0.5</v>
      </c>
      <c r="J28" s="11">
        <v>0.01</v>
      </c>
      <c r="K28" s="15">
        <v>0.05</v>
      </c>
      <c r="L28" s="11">
        <v>0.2</v>
      </c>
      <c r="M28" s="11">
        <v>0.61599999999999999</v>
      </c>
      <c r="N28" s="11"/>
      <c r="O28" s="11"/>
      <c r="P28" s="11">
        <v>2437</v>
      </c>
      <c r="Q28" s="11">
        <v>814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si="5"/>
        <v>1.84E-2</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92</v>
      </c>
      <c r="C32" s="65">
        <f t="shared" ref="C32:C50" si="6">IF(C$27="%w/w SAR",((C$28*10)*$B32),IF(C$27="%w/w DM",(((C$28*10)*($B$28/100))*$B32),IF(C$27="kg/t SAR",(C$28*$B32),IF(C$27="kg/t DM",((C$28*($B$28/100))*$B32),IF(C$27="mg/kg SAR",((C$28*0.001)*$B32),IF(C$27="mg/kg DM",(((C$28*0.001)*($B$28/100))*$B32),0))))))</f>
        <v>55.199999999999996</v>
      </c>
      <c r="D32" s="65">
        <f t="shared" ref="D32:D50" si="7">(IF(D$27="%w/w SAR",((D$28*10)*$B32),IF(D$27="%w/w DM",(((D$28*10)*($B$28/100))*$B32),IF(D$27="kg/t SAR",(D$28*$B32),IF(D$27="kg/t DM",((D$28*($B$28/100))*$B32),IF(D$27="mg/kg SAR",((D$28*0.001)*$B32),IF(D$27="mg/kg DM",(((D$28*0.001)*($B$28/100))*$B32),"0")))))))*2.291</f>
        <v>63.231599999999993</v>
      </c>
      <c r="E32" s="65">
        <f t="shared" ref="E32:E50" si="8">(IF(E$27="%w/w SAR",((E$28*10)*$B32),IF(E$27="%w/w DM",(((E$28*10)*($B$28/100))*$B32),IF(E$27="kg/t SAR",(E$28*$B32),IF(E$27="kg/t DM",((E$28*($B$28/100))*$B32),IF(E$27="mg/kg SAR",((E$28*0.001)*$B32),IF(E$27="mg/kg DM",(((E$28*0.001)*($B$28/100))*$B32),"0")))))))*1.205</f>
        <v>6.2303320000000015</v>
      </c>
      <c r="F32" s="65">
        <f t="shared" ref="F32:F50" si="9">(IF(F$27="%w/w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5"/>
        <v>1.84E-2</v>
      </c>
      <c r="M32" s="65">
        <f t="shared" si="5"/>
        <v>5.6672E-2</v>
      </c>
      <c r="N32" s="65">
        <f t="shared" si="5"/>
        <v>0</v>
      </c>
      <c r="O32" s="65">
        <f t="shared" si="5"/>
        <v>0</v>
      </c>
      <c r="P32" s="65">
        <f t="shared" si="5"/>
        <v>224.20399999999998</v>
      </c>
      <c r="Q32" s="65">
        <f t="shared" ref="Q32:Q50" si="10">(IF(Q$27="%w/w SAR",((Q$28*10)*$B32),IF(Q$27="%w/w DM",(((Q$28*10)*($B$28/100))*$B32),IF(Q$27="kg/t SAR",(Q$28*$B32),IF(Q$27="kg/t DM",((Q$28*($B$28/100))*$B32),IF(Q$27="mg/kg SAR",((Q$28*0.001)*$B32),IF(Q$27="mg/kg DM",(((Q$28*0.001)*($B$28/100))*$B32),0)))))))*2.5</f>
        <v>187.22000000000003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92</v>
      </c>
      <c r="C33" s="65">
        <f t="shared" si="6"/>
        <v>55.199999999999996</v>
      </c>
      <c r="D33" s="65">
        <f t="shared" si="7"/>
        <v>63.231599999999993</v>
      </c>
      <c r="E33" s="65">
        <f t="shared" si="8"/>
        <v>6.2303320000000015</v>
      </c>
      <c r="F33" s="65">
        <f t="shared" si="9"/>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5"/>
        <v>1.84E-2</v>
      </c>
      <c r="M33" s="65">
        <f t="shared" si="5"/>
        <v>5.6672E-2</v>
      </c>
      <c r="N33" s="65">
        <f t="shared" si="5"/>
        <v>0</v>
      </c>
      <c r="O33" s="65">
        <f t="shared" si="5"/>
        <v>0</v>
      </c>
      <c r="P33" s="65">
        <f t="shared" si="5"/>
        <v>224.20399999999998</v>
      </c>
      <c r="Q33" s="65">
        <f t="shared" si="10"/>
        <v>187.22000000000003</v>
      </c>
      <c r="R33" s="65">
        <f t="shared" si="11"/>
        <v>0</v>
      </c>
      <c r="S33" s="65">
        <f t="shared" si="11"/>
        <v>0</v>
      </c>
      <c r="T33" s="65">
        <f t="shared" si="11"/>
        <v>0</v>
      </c>
      <c r="U33" s="126">
        <f t="shared" si="11"/>
        <v>0</v>
      </c>
    </row>
    <row r="34" spans="1:21" s="48" customFormat="1" ht="13" x14ac:dyDescent="0.35">
      <c r="A34" s="125" t="str">
        <f>F8</f>
        <v>W5</v>
      </c>
      <c r="B34" s="11">
        <v>92</v>
      </c>
      <c r="C34" s="65">
        <f t="shared" si="6"/>
        <v>55.199999999999996</v>
      </c>
      <c r="D34" s="65">
        <f t="shared" si="7"/>
        <v>63.231599999999993</v>
      </c>
      <c r="E34" s="65">
        <f t="shared" si="8"/>
        <v>6.2303320000000015</v>
      </c>
      <c r="F34" s="65">
        <f t="shared" si="9"/>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5"/>
        <v>1.84E-2</v>
      </c>
      <c r="M34" s="65">
        <f t="shared" si="5"/>
        <v>5.6672E-2</v>
      </c>
      <c r="N34" s="65">
        <f t="shared" si="5"/>
        <v>0</v>
      </c>
      <c r="O34" s="65">
        <f t="shared" si="5"/>
        <v>0</v>
      </c>
      <c r="P34" s="65">
        <f t="shared" si="5"/>
        <v>224.20399999999998</v>
      </c>
      <c r="Q34" s="65">
        <f t="shared" si="10"/>
        <v>187.22000000000003</v>
      </c>
      <c r="R34" s="65">
        <f t="shared" si="11"/>
        <v>0</v>
      </c>
      <c r="S34" s="65">
        <f t="shared" si="11"/>
        <v>0</v>
      </c>
      <c r="T34" s="65">
        <f t="shared" si="11"/>
        <v>0</v>
      </c>
      <c r="U34" s="126">
        <f t="shared" si="11"/>
        <v>0</v>
      </c>
    </row>
    <row r="35" spans="1:21" s="48" customFormat="1" ht="13" x14ac:dyDescent="0.35">
      <c r="A35" s="125" t="str">
        <f>G8</f>
        <v>W6</v>
      </c>
      <c r="B35" s="11">
        <v>92</v>
      </c>
      <c r="C35" s="65">
        <f t="shared" si="6"/>
        <v>55.199999999999996</v>
      </c>
      <c r="D35" s="65">
        <f t="shared" si="7"/>
        <v>63.231599999999993</v>
      </c>
      <c r="E35" s="65">
        <f t="shared" si="8"/>
        <v>6.2303320000000015</v>
      </c>
      <c r="F35" s="65">
        <f t="shared" si="9"/>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5"/>
        <v>1.84E-2</v>
      </c>
      <c r="M35" s="65">
        <f t="shared" si="5"/>
        <v>5.6672E-2</v>
      </c>
      <c r="N35" s="65">
        <f t="shared" si="5"/>
        <v>0</v>
      </c>
      <c r="O35" s="65">
        <f t="shared" si="5"/>
        <v>0</v>
      </c>
      <c r="P35" s="65">
        <f t="shared" si="5"/>
        <v>224.20399999999998</v>
      </c>
      <c r="Q35" s="65">
        <f t="shared" si="10"/>
        <v>187.22000000000003</v>
      </c>
      <c r="R35" s="65">
        <f t="shared" si="11"/>
        <v>0</v>
      </c>
      <c r="S35" s="65">
        <f t="shared" si="11"/>
        <v>0</v>
      </c>
      <c r="T35" s="65">
        <f t="shared" si="11"/>
        <v>0</v>
      </c>
      <c r="U35" s="126">
        <f t="shared" si="11"/>
        <v>0</v>
      </c>
    </row>
    <row r="36" spans="1:21" s="48" customFormat="1" ht="13" x14ac:dyDescent="0.35">
      <c r="A36" s="125" t="str">
        <f>H8</f>
        <v>W7</v>
      </c>
      <c r="B36" s="11">
        <v>92</v>
      </c>
      <c r="C36" s="65">
        <f t="shared" si="6"/>
        <v>55.199999999999996</v>
      </c>
      <c r="D36" s="65">
        <f t="shared" si="7"/>
        <v>63.231599999999993</v>
      </c>
      <c r="E36" s="65">
        <f t="shared" si="8"/>
        <v>6.2303320000000015</v>
      </c>
      <c r="F36" s="65">
        <f t="shared" si="9"/>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5"/>
        <v>1.84E-2</v>
      </c>
      <c r="M36" s="65">
        <f t="shared" si="5"/>
        <v>5.6672E-2</v>
      </c>
      <c r="N36" s="65">
        <f t="shared" si="5"/>
        <v>0</v>
      </c>
      <c r="O36" s="65">
        <f t="shared" si="5"/>
        <v>0</v>
      </c>
      <c r="P36" s="65">
        <f t="shared" si="5"/>
        <v>224.20399999999998</v>
      </c>
      <c r="Q36" s="65">
        <f t="shared" si="10"/>
        <v>187.22000000000003</v>
      </c>
      <c r="R36" s="65">
        <f t="shared" si="11"/>
        <v>0</v>
      </c>
      <c r="S36" s="65">
        <f t="shared" si="11"/>
        <v>0</v>
      </c>
      <c r="T36" s="65">
        <f t="shared" si="11"/>
        <v>0</v>
      </c>
      <c r="U36" s="126">
        <f t="shared" si="11"/>
        <v>0</v>
      </c>
    </row>
    <row r="37" spans="1:21" s="48" customFormat="1" ht="13" x14ac:dyDescent="0.35">
      <c r="A37" s="125" t="str">
        <f>I8</f>
        <v>W8</v>
      </c>
      <c r="B37" s="11">
        <v>92</v>
      </c>
      <c r="C37" s="65">
        <f t="shared" si="6"/>
        <v>55.199999999999996</v>
      </c>
      <c r="D37" s="65">
        <f t="shared" si="7"/>
        <v>63.231599999999993</v>
      </c>
      <c r="E37" s="65">
        <f t="shared" si="8"/>
        <v>6.2303320000000015</v>
      </c>
      <c r="F37" s="65">
        <f t="shared" si="9"/>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5"/>
        <v>1.84E-2</v>
      </c>
      <c r="M37" s="65">
        <f t="shared" si="5"/>
        <v>5.6672E-2</v>
      </c>
      <c r="N37" s="65">
        <f t="shared" si="5"/>
        <v>0</v>
      </c>
      <c r="O37" s="65">
        <f t="shared" si="5"/>
        <v>0</v>
      </c>
      <c r="P37" s="65">
        <f t="shared" si="5"/>
        <v>224.20399999999998</v>
      </c>
      <c r="Q37" s="65">
        <f t="shared" si="10"/>
        <v>187.22000000000003</v>
      </c>
      <c r="R37" s="65">
        <f t="shared" si="11"/>
        <v>0</v>
      </c>
      <c r="S37" s="65">
        <f t="shared" si="11"/>
        <v>0</v>
      </c>
      <c r="T37" s="65">
        <f t="shared" si="11"/>
        <v>0</v>
      </c>
      <c r="U37" s="126">
        <f t="shared" si="11"/>
        <v>0</v>
      </c>
    </row>
    <row r="38" spans="1:21" s="48" customFormat="1" ht="13" x14ac:dyDescent="0.35">
      <c r="A38" s="125" t="str">
        <f>J8</f>
        <v>W10</v>
      </c>
      <c r="B38" s="11">
        <v>92</v>
      </c>
      <c r="C38" s="65">
        <f t="shared" si="6"/>
        <v>55.199999999999996</v>
      </c>
      <c r="D38" s="65">
        <f t="shared" si="7"/>
        <v>63.231599999999993</v>
      </c>
      <c r="E38" s="65">
        <f t="shared" si="8"/>
        <v>6.2303320000000015</v>
      </c>
      <c r="F38" s="65">
        <f t="shared" si="9"/>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5"/>
        <v>1.84E-2</v>
      </c>
      <c r="M38" s="65">
        <f t="shared" si="5"/>
        <v>5.6672E-2</v>
      </c>
      <c r="N38" s="65">
        <f t="shared" si="5"/>
        <v>0</v>
      </c>
      <c r="O38" s="65">
        <f t="shared" si="5"/>
        <v>0</v>
      </c>
      <c r="P38" s="65">
        <f t="shared" si="5"/>
        <v>224.20399999999998</v>
      </c>
      <c r="Q38" s="65">
        <f t="shared" si="10"/>
        <v>187.22000000000003</v>
      </c>
      <c r="R38" s="65">
        <f t="shared" si="11"/>
        <v>0</v>
      </c>
      <c r="S38" s="65">
        <f t="shared" si="11"/>
        <v>0</v>
      </c>
      <c r="T38" s="65">
        <f t="shared" si="11"/>
        <v>0</v>
      </c>
      <c r="U38" s="126">
        <f t="shared" si="11"/>
        <v>0</v>
      </c>
    </row>
    <row r="39" spans="1:21" s="48" customFormat="1" ht="13" x14ac:dyDescent="0.35">
      <c r="A39" s="125" t="str">
        <f>K8</f>
        <v>W11</v>
      </c>
      <c r="B39" s="11">
        <v>92</v>
      </c>
      <c r="C39" s="65">
        <f t="shared" si="6"/>
        <v>55.199999999999996</v>
      </c>
      <c r="D39" s="65">
        <f t="shared" si="7"/>
        <v>63.231599999999993</v>
      </c>
      <c r="E39" s="65">
        <f t="shared" si="8"/>
        <v>6.2303320000000015</v>
      </c>
      <c r="F39" s="65">
        <f t="shared" si="9"/>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5"/>
        <v>1.84E-2</v>
      </c>
      <c r="M39" s="65">
        <f t="shared" si="5"/>
        <v>5.6672E-2</v>
      </c>
      <c r="N39" s="65">
        <f t="shared" si="5"/>
        <v>0</v>
      </c>
      <c r="O39" s="65">
        <f t="shared" si="5"/>
        <v>0</v>
      </c>
      <c r="P39" s="65">
        <f t="shared" si="5"/>
        <v>224.20399999999998</v>
      </c>
      <c r="Q39" s="65">
        <f t="shared" si="10"/>
        <v>187.22000000000003</v>
      </c>
      <c r="R39" s="65">
        <f t="shared" si="11"/>
        <v>0</v>
      </c>
      <c r="S39" s="65">
        <f t="shared" si="11"/>
        <v>0</v>
      </c>
      <c r="T39" s="65">
        <f t="shared" si="11"/>
        <v>0</v>
      </c>
      <c r="U39" s="126">
        <f t="shared" si="11"/>
        <v>0</v>
      </c>
    </row>
    <row r="40" spans="1:21" s="48" customFormat="1" ht="13" x14ac:dyDescent="0.35">
      <c r="A40" s="125" t="str">
        <f>L8</f>
        <v>W12</v>
      </c>
      <c r="B40" s="11">
        <v>92</v>
      </c>
      <c r="C40" s="65">
        <f t="shared" si="6"/>
        <v>55.199999999999996</v>
      </c>
      <c r="D40" s="65">
        <f t="shared" si="7"/>
        <v>63.231599999999993</v>
      </c>
      <c r="E40" s="65">
        <f t="shared" si="8"/>
        <v>6.2303320000000015</v>
      </c>
      <c r="F40" s="65">
        <f t="shared" si="9"/>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5"/>
        <v>1.84E-2</v>
      </c>
      <c r="M40" s="65">
        <f t="shared" si="5"/>
        <v>5.6672E-2</v>
      </c>
      <c r="N40" s="65">
        <f t="shared" si="5"/>
        <v>0</v>
      </c>
      <c r="O40" s="65">
        <f t="shared" si="5"/>
        <v>0</v>
      </c>
      <c r="P40" s="65">
        <f t="shared" si="5"/>
        <v>224.20399999999998</v>
      </c>
      <c r="Q40" s="65">
        <f t="shared" si="10"/>
        <v>187.22000000000003</v>
      </c>
      <c r="R40" s="65">
        <f t="shared" si="11"/>
        <v>0</v>
      </c>
      <c r="S40" s="65">
        <f t="shared" si="11"/>
        <v>0</v>
      </c>
      <c r="T40" s="65">
        <f t="shared" si="11"/>
        <v>0</v>
      </c>
      <c r="U40" s="126">
        <f t="shared" si="11"/>
        <v>0</v>
      </c>
    </row>
    <row r="41" spans="1:21" s="48" customFormat="1" ht="13" x14ac:dyDescent="0.35">
      <c r="A41" s="125" t="str">
        <f>M8</f>
        <v>WP1</v>
      </c>
      <c r="B41" s="11">
        <v>92</v>
      </c>
      <c r="C41" s="65">
        <f t="shared" si="6"/>
        <v>55.199999999999996</v>
      </c>
      <c r="D41" s="65">
        <f t="shared" si="7"/>
        <v>63.231599999999993</v>
      </c>
      <c r="E41" s="65">
        <f t="shared" si="8"/>
        <v>6.2303320000000015</v>
      </c>
      <c r="F41" s="65">
        <f t="shared" si="9"/>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5"/>
        <v>1.84E-2</v>
      </c>
      <c r="M41" s="65">
        <f t="shared" si="5"/>
        <v>5.6672E-2</v>
      </c>
      <c r="N41" s="65">
        <f t="shared" si="5"/>
        <v>0</v>
      </c>
      <c r="O41" s="65">
        <f t="shared" si="5"/>
        <v>0</v>
      </c>
      <c r="P41" s="65">
        <f t="shared" si="5"/>
        <v>224.20399999999998</v>
      </c>
      <c r="Q41" s="65">
        <f t="shared" si="10"/>
        <v>187.22000000000003</v>
      </c>
      <c r="R41" s="65">
        <f t="shared" si="11"/>
        <v>0</v>
      </c>
      <c r="S41" s="65">
        <f t="shared" si="11"/>
        <v>0</v>
      </c>
      <c r="T41" s="65">
        <f t="shared" si="11"/>
        <v>0</v>
      </c>
      <c r="U41" s="126">
        <f t="shared" si="11"/>
        <v>0</v>
      </c>
    </row>
    <row r="42" spans="1:21" s="48" customFormat="1" ht="13" x14ac:dyDescent="0.35">
      <c r="A42" s="125" t="str">
        <f>N8</f>
        <v>WP2</v>
      </c>
      <c r="B42" s="11">
        <v>92</v>
      </c>
      <c r="C42" s="65">
        <f t="shared" si="6"/>
        <v>55.199999999999996</v>
      </c>
      <c r="D42" s="65">
        <f t="shared" si="7"/>
        <v>63.231599999999993</v>
      </c>
      <c r="E42" s="65">
        <f t="shared" si="8"/>
        <v>6.2303320000000015</v>
      </c>
      <c r="F42" s="65">
        <f t="shared" si="9"/>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5"/>
        <v>1.84E-2</v>
      </c>
      <c r="M42" s="65">
        <f t="shared" si="5"/>
        <v>5.6672E-2</v>
      </c>
      <c r="N42" s="65">
        <f t="shared" si="5"/>
        <v>0</v>
      </c>
      <c r="O42" s="65">
        <f t="shared" si="5"/>
        <v>0</v>
      </c>
      <c r="P42" s="65">
        <f t="shared" si="5"/>
        <v>224.20399999999998</v>
      </c>
      <c r="Q42" s="65">
        <f t="shared" si="10"/>
        <v>187.22000000000003</v>
      </c>
      <c r="R42" s="65">
        <f t="shared" si="11"/>
        <v>0</v>
      </c>
      <c r="S42" s="65">
        <f t="shared" si="11"/>
        <v>0</v>
      </c>
      <c r="T42" s="65">
        <f t="shared" si="11"/>
        <v>0</v>
      </c>
      <c r="U42" s="126">
        <f t="shared" si="11"/>
        <v>0</v>
      </c>
    </row>
    <row r="43" spans="1:21" s="48" customFormat="1" ht="13" x14ac:dyDescent="0.35">
      <c r="A43" s="125" t="str">
        <f>O8</f>
        <v>WP3</v>
      </c>
      <c r="B43" s="11">
        <v>92</v>
      </c>
      <c r="C43" s="65">
        <f t="shared" si="6"/>
        <v>55.199999999999996</v>
      </c>
      <c r="D43" s="65">
        <f t="shared" si="7"/>
        <v>63.231599999999993</v>
      </c>
      <c r="E43" s="65">
        <f t="shared" si="8"/>
        <v>6.2303320000000015</v>
      </c>
      <c r="F43" s="65">
        <f t="shared" si="9"/>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5"/>
        <v>1.84E-2</v>
      </c>
      <c r="M43" s="65">
        <f t="shared" si="5"/>
        <v>5.6672E-2</v>
      </c>
      <c r="N43" s="65">
        <f t="shared" si="5"/>
        <v>0</v>
      </c>
      <c r="O43" s="65">
        <f t="shared" si="5"/>
        <v>0</v>
      </c>
      <c r="P43" s="65">
        <f t="shared" si="5"/>
        <v>224.20399999999998</v>
      </c>
      <c r="Q43" s="65">
        <f t="shared" si="10"/>
        <v>187.22000000000003</v>
      </c>
      <c r="R43" s="65">
        <f t="shared" si="11"/>
        <v>0</v>
      </c>
      <c r="S43" s="65">
        <f t="shared" si="11"/>
        <v>0</v>
      </c>
      <c r="T43" s="65">
        <f t="shared" si="11"/>
        <v>0</v>
      </c>
      <c r="U43" s="126">
        <f t="shared" si="11"/>
        <v>0</v>
      </c>
    </row>
    <row r="44" spans="1:21" s="48" customFormat="1" ht="13" x14ac:dyDescent="0.35">
      <c r="A44" s="125" t="str">
        <f>P8</f>
        <v>WP4</v>
      </c>
      <c r="B44" s="11">
        <v>92</v>
      </c>
      <c r="C44" s="65">
        <f t="shared" si="6"/>
        <v>55.199999999999996</v>
      </c>
      <c r="D44" s="65">
        <f t="shared" si="7"/>
        <v>63.231599999999993</v>
      </c>
      <c r="E44" s="65">
        <f t="shared" si="8"/>
        <v>6.2303320000000015</v>
      </c>
      <c r="F44" s="65">
        <f t="shared" si="9"/>
        <v>3.8134000000000001</v>
      </c>
      <c r="G44" s="65">
        <f t="shared" si="5"/>
        <v>3.2291999999999994E-2</v>
      </c>
      <c r="H44" s="65">
        <f t="shared" si="5"/>
        <v>0.55844000000000005</v>
      </c>
      <c r="I44" s="65">
        <f t="shared" si="5"/>
        <v>4.5999999999999999E-2</v>
      </c>
      <c r="J44" s="65">
        <f t="shared" si="5"/>
        <v>9.2000000000000003E-4</v>
      </c>
      <c r="K44" s="65">
        <f t="shared" si="5"/>
        <v>4.5999999999999999E-3</v>
      </c>
      <c r="L44" s="65">
        <f t="shared" si="5"/>
        <v>1.84E-2</v>
      </c>
      <c r="M44" s="65">
        <f t="shared" si="5"/>
        <v>5.6672E-2</v>
      </c>
      <c r="N44" s="65">
        <f t="shared" si="5"/>
        <v>0</v>
      </c>
      <c r="O44" s="65">
        <f t="shared" si="5"/>
        <v>0</v>
      </c>
      <c r="P44" s="65">
        <f t="shared" si="5"/>
        <v>224.20399999999998</v>
      </c>
      <c r="Q44" s="65">
        <f t="shared" si="10"/>
        <v>187.22000000000003</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40" sqref="C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7.67</v>
      </c>
      <c r="J1" s="158" t="s">
        <v>153</v>
      </c>
      <c r="K1" s="159"/>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497</v>
      </c>
      <c r="J2" s="138" t="s">
        <v>158</v>
      </c>
      <c r="K2" s="139"/>
      <c r="L2" s="110">
        <v>0.09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720</v>
      </c>
      <c r="J3" s="160" t="s">
        <v>154</v>
      </c>
      <c r="K3" s="161"/>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62.5443</v>
      </c>
      <c r="D18" s="12">
        <f>$D32</f>
        <v>62.5443</v>
      </c>
      <c r="E18" s="12">
        <f>$D33</f>
        <v>62.5443</v>
      </c>
      <c r="F18" s="12">
        <f>$D34</f>
        <v>62.5443</v>
      </c>
      <c r="G18" s="12">
        <f>$D35</f>
        <v>62.5443</v>
      </c>
      <c r="H18" s="12">
        <f>$D36</f>
        <v>62.5443</v>
      </c>
      <c r="I18" s="12">
        <f>$D37</f>
        <v>62.5443</v>
      </c>
      <c r="J18" s="12">
        <f>$D38</f>
        <v>62.5443</v>
      </c>
      <c r="K18" s="12">
        <f>$D39</f>
        <v>62.5443</v>
      </c>
      <c r="L18" s="12">
        <f>$D40</f>
        <v>62.5443</v>
      </c>
      <c r="M18" s="12">
        <f>$D41</f>
        <v>62.5443</v>
      </c>
      <c r="N18" s="12">
        <f>$D42</f>
        <v>62.5443</v>
      </c>
      <c r="O18" s="12">
        <f>$D43</f>
        <v>62.5443</v>
      </c>
      <c r="P18" s="12">
        <f>$D44</f>
        <v>62.5443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-2.0556999999999945</v>
      </c>
      <c r="D19" s="12">
        <f t="shared" ref="D19:V19" si="1">D18-D17</f>
        <v>-2.0556999999999945</v>
      </c>
      <c r="E19" s="12">
        <f t="shared" si="1"/>
        <v>-2.0556999999999945</v>
      </c>
      <c r="F19" s="12">
        <f t="shared" si="1"/>
        <v>-2.0556999999999945</v>
      </c>
      <c r="G19" s="12">
        <f t="shared" si="1"/>
        <v>-2.0556999999999945</v>
      </c>
      <c r="H19" s="12">
        <f t="shared" si="1"/>
        <v>-2.0556999999999945</v>
      </c>
      <c r="I19" s="12">
        <f t="shared" si="1"/>
        <v>-2.0556999999999945</v>
      </c>
      <c r="J19" s="12">
        <f t="shared" si="1"/>
        <v>-2.0556999999999945</v>
      </c>
      <c r="K19" s="12">
        <f t="shared" si="1"/>
        <v>-2.0556999999999945</v>
      </c>
      <c r="L19" s="12">
        <f t="shared" si="1"/>
        <v>-2.0556999999999945</v>
      </c>
      <c r="M19" s="12">
        <f t="shared" si="1"/>
        <v>-2.0556999999999945</v>
      </c>
      <c r="N19" s="12">
        <f t="shared" si="1"/>
        <v>-2.0556999999999945</v>
      </c>
      <c r="O19" s="12">
        <f t="shared" si="1"/>
        <v>-2.0556999999999945</v>
      </c>
      <c r="P19" s="12">
        <f t="shared" si="1"/>
        <v>-2.0556999999999945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21.870750000000001</v>
      </c>
      <c r="D22" s="12">
        <f>$E32</f>
        <v>21.870750000000001</v>
      </c>
      <c r="E22" s="12">
        <f>$E33</f>
        <v>21.870750000000001</v>
      </c>
      <c r="F22" s="12">
        <f>$E34</f>
        <v>21.870750000000001</v>
      </c>
      <c r="G22" s="12">
        <f>$E35</f>
        <v>21.870750000000001</v>
      </c>
      <c r="H22" s="12">
        <f>$E36</f>
        <v>21.870750000000001</v>
      </c>
      <c r="I22" s="12">
        <f>$E37</f>
        <v>21.870750000000001</v>
      </c>
      <c r="J22" s="12">
        <f>$E38</f>
        <v>21.870750000000001</v>
      </c>
      <c r="K22" s="12">
        <f>$E39</f>
        <v>21.870750000000001</v>
      </c>
      <c r="L22" s="12">
        <f>$E40</f>
        <v>21.870750000000001</v>
      </c>
      <c r="M22" s="12">
        <f>$E41</f>
        <v>21.870750000000001</v>
      </c>
      <c r="N22" s="12">
        <f>$E42</f>
        <v>21.870750000000001</v>
      </c>
      <c r="O22" s="12">
        <f>$E43</f>
        <v>21.870750000000001</v>
      </c>
      <c r="P22" s="12">
        <f>$E44</f>
        <v>21.870750000000001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-206.12925000000001</v>
      </c>
      <c r="D23" s="12">
        <f t="shared" ref="D23:V23" si="3">D22-D21</f>
        <v>-206.12925000000001</v>
      </c>
      <c r="E23" s="12">
        <f t="shared" si="3"/>
        <v>-206.12925000000001</v>
      </c>
      <c r="F23" s="12">
        <f t="shared" si="3"/>
        <v>-206.12925000000001</v>
      </c>
      <c r="G23" s="12">
        <f t="shared" si="3"/>
        <v>-206.12925000000001</v>
      </c>
      <c r="H23" s="12">
        <f t="shared" si="3"/>
        <v>-206.12925000000001</v>
      </c>
      <c r="I23" s="12">
        <f t="shared" si="3"/>
        <v>-206.12925000000001</v>
      </c>
      <c r="J23" s="12">
        <f t="shared" si="3"/>
        <v>-206.12925000000001</v>
      </c>
      <c r="K23" s="12">
        <f t="shared" si="3"/>
        <v>-206.12925000000001</v>
      </c>
      <c r="L23" s="12">
        <f t="shared" si="3"/>
        <v>-206.12925000000001</v>
      </c>
      <c r="M23" s="12">
        <f t="shared" si="3"/>
        <v>-206.12925000000001</v>
      </c>
      <c r="N23" s="12">
        <f t="shared" si="3"/>
        <v>-206.12925000000001</v>
      </c>
      <c r="O23" s="12">
        <f t="shared" si="3"/>
        <v>-206.12925000000001</v>
      </c>
      <c r="P23" s="12">
        <f t="shared" si="3"/>
        <v>-206.12925000000001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150</v>
      </c>
      <c r="C31" s="65">
        <f>IF(C$27="%w/w SAR",((C$28*10)*$B31),IF(C$27="%w/w DM",(((C$28*10)*($B$28/100))*$B31),IF(C$27="kg/t SAR",(C$28*$B31),IF(C$27="kg/t DM",((C$28*($B$28/100))*$B31),IF(C$27="mg/kg SAR",((C$28*0.001)*$B31),IF(C$27="mg/kg DM",(((C$28*0.001)*($B$28/100))*$B31),0))))))</f>
        <v>135</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21.870750000000001</v>
      </c>
      <c r="F31" s="65">
        <f>(IF(F$27="%w/w SAR",((F$28*10)*$B31),IF(F$27="%w/w DM",(((F$28*10)*($B$28/100))*$B31),IF(F$27="kg/t SAR",(F$28*$B31),IF(F$27="kg/t DM",((F$28*($B$28/100))*$B31),IF(F$27="mg/kg SAR",((F$28*0.001)*$B31),IF(F$27="mg/kg DM",(((F$28*0.001)*($B$28/100))*$B31),"0")))))))*1.658</f>
        <v>27.356999999999999</v>
      </c>
      <c r="G31" s="65">
        <f t="shared" ref="G31:P46" si="5">IF(G$27="%w/w SAR",((G$28*10)*$B31),IF(G$27="%w/w DM",(((G$28*10)*($B$28/100))*$B31),IF(G$27="kg/t SAR",(G$28*$B31),IF(G$27="kg/t DM",((G$28*($B$28/100))*$B31),IF(G$27="mg/kg SAR",((G$28*0.001)*$B31),IF(G$27="mg/kg DM",(((G$28*0.001)*($B$28/100))*$B31),0))))))</f>
        <v>0.13109999999999999</v>
      </c>
      <c r="H31" s="65">
        <f t="shared" si="5"/>
        <v>0.34649999999999997</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46.95</v>
      </c>
      <c r="Q31" s="65">
        <f>(IF(Q$27="%w/w SAR",((Q$28*10)*$B31),IF(Q$27="%w/w DM",(((Q$28*10)*($B$28/100))*$B31),IF(Q$27="kg/t SAR",(Q$28*$B31),IF(Q$27="kg/t DM",((Q$28*($B$28/100))*$B31),IF(Q$27="mg/kg SAR",((Q$28*0.001)*$B31),IF(Q$27="mg/kg DM",(((Q$28*0.001)*($B$28/100))*$B31),0)))))))*2.5</f>
        <v>59.625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150</v>
      </c>
      <c r="C32" s="65">
        <f t="shared" ref="C32:C50" si="6">IF(C$27="%w/w SAR",((C$28*10)*$B32),IF(C$27="%w/w DM",(((C$28*10)*($B$28/100))*$B32),IF(C$27="kg/t SAR",(C$28*$B32),IF(C$27="kg/t DM",((C$28*($B$28/100))*$B32),IF(C$27="mg/kg SAR",((C$28*0.001)*$B32),IF(C$27="mg/kg DM",(((C$28*0.001)*($B$28/100))*$B32),0))))))</f>
        <v>135</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21.870750000000001</v>
      </c>
      <c r="F32" s="65">
        <f t="shared" ref="F32:F50" si="9">(IF(F$27="%w/w SAR",((F$28*10)*$B32),IF(F$27="%w/w DM",(((F$28*10)*($B$28/100))*$B32),IF(F$27="kg/t SAR",(F$28*$B32),IF(F$27="kg/t DM",((F$28*($B$28/100))*$B32),IF(F$27="mg/kg SAR",((F$28*0.001)*$B32),IF(F$27="mg/kg DM",(((F$28*0.001)*($B$28/100))*$B32),"0")))))))*1.658</f>
        <v>27.356999999999999</v>
      </c>
      <c r="G32" s="65">
        <f t="shared" si="5"/>
        <v>0.13109999999999999</v>
      </c>
      <c r="H32" s="65">
        <f t="shared" si="5"/>
        <v>0.34649999999999997</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46.95</v>
      </c>
      <c r="Q32" s="65">
        <f t="shared" ref="Q32:Q50" si="10">(IF(Q$27="%w/w SAR",((Q$28*10)*$B32),IF(Q$27="%w/w DM",(((Q$28*10)*($B$28/100))*$B32),IF(Q$27="kg/t SAR",(Q$28*$B32),IF(Q$27="kg/t DM",((Q$28*($B$28/100))*$B32),IF(Q$27="mg/kg SAR",((Q$28*0.001)*$B32),IF(Q$27="mg/kg DM",(((Q$28*0.001)*($B$28/100))*$B32),0)))))))*2.5</f>
        <v>59.625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150</v>
      </c>
      <c r="C33" s="65">
        <f t="shared" si="6"/>
        <v>135</v>
      </c>
      <c r="D33" s="65">
        <f t="shared" si="7"/>
        <v>62.5443</v>
      </c>
      <c r="E33" s="65">
        <f t="shared" si="8"/>
        <v>21.870750000000001</v>
      </c>
      <c r="F33" s="65">
        <f t="shared" si="9"/>
        <v>27.356999999999999</v>
      </c>
      <c r="G33" s="65">
        <f t="shared" si="5"/>
        <v>0.13109999999999999</v>
      </c>
      <c r="H33" s="65">
        <f t="shared" si="5"/>
        <v>0.34649999999999997</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46.95</v>
      </c>
      <c r="Q33" s="65">
        <f t="shared" si="10"/>
        <v>59.625</v>
      </c>
      <c r="R33" s="65">
        <f t="shared" si="11"/>
        <v>0</v>
      </c>
      <c r="S33" s="65">
        <f t="shared" si="11"/>
        <v>0</v>
      </c>
      <c r="T33" s="65">
        <f t="shared" si="11"/>
        <v>0</v>
      </c>
      <c r="U33" s="126">
        <f t="shared" si="11"/>
        <v>0</v>
      </c>
    </row>
    <row r="34" spans="1:21" s="48" customFormat="1" ht="13" x14ac:dyDescent="0.35">
      <c r="A34" s="125" t="str">
        <f>F8</f>
        <v>W5</v>
      </c>
      <c r="B34" s="11">
        <v>150</v>
      </c>
      <c r="C34" s="65">
        <f t="shared" si="6"/>
        <v>135</v>
      </c>
      <c r="D34" s="65">
        <f t="shared" si="7"/>
        <v>62.5443</v>
      </c>
      <c r="E34" s="65">
        <f t="shared" si="8"/>
        <v>21.870750000000001</v>
      </c>
      <c r="F34" s="65">
        <f t="shared" si="9"/>
        <v>27.356999999999999</v>
      </c>
      <c r="G34" s="65">
        <f t="shared" si="5"/>
        <v>0.13109999999999999</v>
      </c>
      <c r="H34" s="65">
        <f t="shared" si="5"/>
        <v>0.34649999999999997</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46.95</v>
      </c>
      <c r="Q34" s="65">
        <f t="shared" si="10"/>
        <v>59.625</v>
      </c>
      <c r="R34" s="65">
        <f t="shared" si="11"/>
        <v>0</v>
      </c>
      <c r="S34" s="65">
        <f t="shared" si="11"/>
        <v>0</v>
      </c>
      <c r="T34" s="65">
        <f t="shared" si="11"/>
        <v>0</v>
      </c>
      <c r="U34" s="126">
        <f t="shared" si="11"/>
        <v>0</v>
      </c>
    </row>
    <row r="35" spans="1:21" s="48" customFormat="1" ht="13" x14ac:dyDescent="0.35">
      <c r="A35" s="125" t="str">
        <f>G8</f>
        <v>W6</v>
      </c>
      <c r="B35" s="11">
        <v>150</v>
      </c>
      <c r="C35" s="65">
        <f t="shared" si="6"/>
        <v>135</v>
      </c>
      <c r="D35" s="65">
        <f t="shared" si="7"/>
        <v>62.5443</v>
      </c>
      <c r="E35" s="65">
        <f t="shared" si="8"/>
        <v>21.870750000000001</v>
      </c>
      <c r="F35" s="65">
        <f t="shared" si="9"/>
        <v>27.356999999999999</v>
      </c>
      <c r="G35" s="65">
        <f t="shared" si="5"/>
        <v>0.13109999999999999</v>
      </c>
      <c r="H35" s="65">
        <f t="shared" si="5"/>
        <v>0.34649999999999997</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46.95</v>
      </c>
      <c r="Q35" s="65">
        <f t="shared" si="10"/>
        <v>59.625</v>
      </c>
      <c r="R35" s="65">
        <f t="shared" si="11"/>
        <v>0</v>
      </c>
      <c r="S35" s="65">
        <f t="shared" si="11"/>
        <v>0</v>
      </c>
      <c r="T35" s="65">
        <f t="shared" si="11"/>
        <v>0</v>
      </c>
      <c r="U35" s="126">
        <f t="shared" si="11"/>
        <v>0</v>
      </c>
    </row>
    <row r="36" spans="1:21" s="48" customFormat="1" ht="13" x14ac:dyDescent="0.35">
      <c r="A36" s="125" t="str">
        <f>H8</f>
        <v>W7</v>
      </c>
      <c r="B36" s="11">
        <v>150</v>
      </c>
      <c r="C36" s="65">
        <f t="shared" si="6"/>
        <v>135</v>
      </c>
      <c r="D36" s="65">
        <f t="shared" si="7"/>
        <v>62.5443</v>
      </c>
      <c r="E36" s="65">
        <f t="shared" si="8"/>
        <v>21.870750000000001</v>
      </c>
      <c r="F36" s="65">
        <f t="shared" si="9"/>
        <v>27.356999999999999</v>
      </c>
      <c r="G36" s="65">
        <f t="shared" si="5"/>
        <v>0.13109999999999999</v>
      </c>
      <c r="H36" s="65">
        <f t="shared" si="5"/>
        <v>0.34649999999999997</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46.95</v>
      </c>
      <c r="Q36" s="65">
        <f t="shared" si="10"/>
        <v>59.625</v>
      </c>
      <c r="R36" s="65">
        <f t="shared" si="11"/>
        <v>0</v>
      </c>
      <c r="S36" s="65">
        <f t="shared" si="11"/>
        <v>0</v>
      </c>
      <c r="T36" s="65">
        <f t="shared" si="11"/>
        <v>0</v>
      </c>
      <c r="U36" s="126">
        <f t="shared" si="11"/>
        <v>0</v>
      </c>
    </row>
    <row r="37" spans="1:21" s="48" customFormat="1" ht="13" x14ac:dyDescent="0.35">
      <c r="A37" s="125" t="str">
        <f>I8</f>
        <v>W8</v>
      </c>
      <c r="B37" s="11">
        <v>150</v>
      </c>
      <c r="C37" s="65">
        <f t="shared" si="6"/>
        <v>135</v>
      </c>
      <c r="D37" s="65">
        <f t="shared" si="7"/>
        <v>62.5443</v>
      </c>
      <c r="E37" s="65">
        <f t="shared" si="8"/>
        <v>21.870750000000001</v>
      </c>
      <c r="F37" s="65">
        <f t="shared" si="9"/>
        <v>27.356999999999999</v>
      </c>
      <c r="G37" s="65">
        <f t="shared" si="5"/>
        <v>0.13109999999999999</v>
      </c>
      <c r="H37" s="65">
        <f t="shared" si="5"/>
        <v>0.34649999999999997</v>
      </c>
      <c r="I37" s="65">
        <f t="shared" si="5"/>
        <v>7.4999999999999997E-2</v>
      </c>
      <c r="J37" s="65">
        <f t="shared" si="5"/>
        <v>1.5E-3</v>
      </c>
      <c r="K37" s="65">
        <f t="shared" si="5"/>
        <v>7.5000000000000006E-3</v>
      </c>
      <c r="L37" s="65">
        <f t="shared" si="5"/>
        <v>3.0000000000000002E-2</v>
      </c>
      <c r="M37" s="65">
        <f t="shared" si="5"/>
        <v>3.0000000000000002E-2</v>
      </c>
      <c r="N37" s="65">
        <f t="shared" si="5"/>
        <v>0</v>
      </c>
      <c r="O37" s="65">
        <f t="shared" si="5"/>
        <v>0</v>
      </c>
      <c r="P37" s="65">
        <f t="shared" si="5"/>
        <v>46.95</v>
      </c>
      <c r="Q37" s="65">
        <f t="shared" si="10"/>
        <v>59.625</v>
      </c>
      <c r="R37" s="65">
        <f t="shared" si="11"/>
        <v>0</v>
      </c>
      <c r="S37" s="65">
        <f t="shared" si="11"/>
        <v>0</v>
      </c>
      <c r="T37" s="65">
        <f t="shared" si="11"/>
        <v>0</v>
      </c>
      <c r="U37" s="126">
        <f t="shared" si="11"/>
        <v>0</v>
      </c>
    </row>
    <row r="38" spans="1:21" s="48" customFormat="1" ht="13" x14ac:dyDescent="0.35">
      <c r="A38" s="125" t="str">
        <f>J8</f>
        <v>W10</v>
      </c>
      <c r="B38" s="11">
        <v>150</v>
      </c>
      <c r="C38" s="65">
        <f t="shared" si="6"/>
        <v>135</v>
      </c>
      <c r="D38" s="65">
        <f t="shared" si="7"/>
        <v>62.5443</v>
      </c>
      <c r="E38" s="65">
        <f t="shared" si="8"/>
        <v>21.870750000000001</v>
      </c>
      <c r="F38" s="65">
        <f t="shared" si="9"/>
        <v>27.356999999999999</v>
      </c>
      <c r="G38" s="65">
        <f t="shared" si="5"/>
        <v>0.13109999999999999</v>
      </c>
      <c r="H38" s="65">
        <f t="shared" si="5"/>
        <v>0.34649999999999997</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46.95</v>
      </c>
      <c r="Q38" s="65">
        <f t="shared" si="10"/>
        <v>59.625</v>
      </c>
      <c r="R38" s="65">
        <f t="shared" si="11"/>
        <v>0</v>
      </c>
      <c r="S38" s="65">
        <f t="shared" si="11"/>
        <v>0</v>
      </c>
      <c r="T38" s="65">
        <f t="shared" si="11"/>
        <v>0</v>
      </c>
      <c r="U38" s="126">
        <f t="shared" si="11"/>
        <v>0</v>
      </c>
    </row>
    <row r="39" spans="1:21" s="48" customFormat="1" ht="13" x14ac:dyDescent="0.35">
      <c r="A39" s="125" t="str">
        <f>K8</f>
        <v>W11</v>
      </c>
      <c r="B39" s="11">
        <v>150</v>
      </c>
      <c r="C39" s="65">
        <f t="shared" si="6"/>
        <v>135</v>
      </c>
      <c r="D39" s="65">
        <f t="shared" si="7"/>
        <v>62.5443</v>
      </c>
      <c r="E39" s="65">
        <f t="shared" si="8"/>
        <v>21.870750000000001</v>
      </c>
      <c r="F39" s="65">
        <f t="shared" si="9"/>
        <v>27.356999999999999</v>
      </c>
      <c r="G39" s="65">
        <f t="shared" si="5"/>
        <v>0.13109999999999999</v>
      </c>
      <c r="H39" s="65">
        <f t="shared" si="5"/>
        <v>0.34649999999999997</v>
      </c>
      <c r="I39" s="65">
        <f t="shared" si="5"/>
        <v>7.4999999999999997E-2</v>
      </c>
      <c r="J39" s="65">
        <f t="shared" si="5"/>
        <v>1.5E-3</v>
      </c>
      <c r="K39" s="65">
        <f t="shared" si="5"/>
        <v>7.5000000000000006E-3</v>
      </c>
      <c r="L39" s="65">
        <f t="shared" si="5"/>
        <v>3.0000000000000002E-2</v>
      </c>
      <c r="M39" s="65">
        <f t="shared" si="5"/>
        <v>3.0000000000000002E-2</v>
      </c>
      <c r="N39" s="65">
        <f t="shared" si="5"/>
        <v>0</v>
      </c>
      <c r="O39" s="65">
        <f t="shared" si="5"/>
        <v>0</v>
      </c>
      <c r="P39" s="65">
        <f t="shared" si="5"/>
        <v>46.95</v>
      </c>
      <c r="Q39" s="65">
        <f t="shared" si="10"/>
        <v>59.625</v>
      </c>
      <c r="R39" s="65">
        <f t="shared" si="11"/>
        <v>0</v>
      </c>
      <c r="S39" s="65">
        <f t="shared" si="11"/>
        <v>0</v>
      </c>
      <c r="T39" s="65">
        <f t="shared" si="11"/>
        <v>0</v>
      </c>
      <c r="U39" s="126">
        <f t="shared" si="11"/>
        <v>0</v>
      </c>
    </row>
    <row r="40" spans="1:21" s="48" customFormat="1" ht="13" x14ac:dyDescent="0.35">
      <c r="A40" s="125" t="str">
        <f>L8</f>
        <v>W12</v>
      </c>
      <c r="B40" s="11">
        <v>150</v>
      </c>
      <c r="C40" s="65">
        <f t="shared" si="6"/>
        <v>135</v>
      </c>
      <c r="D40" s="65">
        <f t="shared" si="7"/>
        <v>62.5443</v>
      </c>
      <c r="E40" s="65">
        <f t="shared" si="8"/>
        <v>21.870750000000001</v>
      </c>
      <c r="F40" s="65">
        <f t="shared" si="9"/>
        <v>27.356999999999999</v>
      </c>
      <c r="G40" s="65">
        <f t="shared" si="5"/>
        <v>0.13109999999999999</v>
      </c>
      <c r="H40" s="65">
        <f t="shared" si="5"/>
        <v>0.34649999999999997</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46.95</v>
      </c>
      <c r="Q40" s="65">
        <f t="shared" si="10"/>
        <v>59.625</v>
      </c>
      <c r="R40" s="65">
        <f t="shared" si="11"/>
        <v>0</v>
      </c>
      <c r="S40" s="65">
        <f t="shared" si="11"/>
        <v>0</v>
      </c>
      <c r="T40" s="65">
        <f t="shared" si="11"/>
        <v>0</v>
      </c>
      <c r="U40" s="126">
        <f t="shared" si="11"/>
        <v>0</v>
      </c>
    </row>
    <row r="41" spans="1:21" s="48" customFormat="1" ht="13" x14ac:dyDescent="0.35">
      <c r="A41" s="125" t="str">
        <f>M8</f>
        <v>WP1</v>
      </c>
      <c r="B41" s="11">
        <v>150</v>
      </c>
      <c r="C41" s="65">
        <f t="shared" si="6"/>
        <v>135</v>
      </c>
      <c r="D41" s="65">
        <f t="shared" si="7"/>
        <v>62.5443</v>
      </c>
      <c r="E41" s="65">
        <f t="shared" si="8"/>
        <v>21.870750000000001</v>
      </c>
      <c r="F41" s="65">
        <f t="shared" si="9"/>
        <v>27.356999999999999</v>
      </c>
      <c r="G41" s="65">
        <f t="shared" si="5"/>
        <v>0.13109999999999999</v>
      </c>
      <c r="H41" s="65">
        <f t="shared" si="5"/>
        <v>0.34649999999999997</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46.95</v>
      </c>
      <c r="Q41" s="65">
        <f t="shared" si="10"/>
        <v>59.625</v>
      </c>
      <c r="R41" s="65">
        <f t="shared" si="11"/>
        <v>0</v>
      </c>
      <c r="S41" s="65">
        <f t="shared" si="11"/>
        <v>0</v>
      </c>
      <c r="T41" s="65">
        <f t="shared" si="11"/>
        <v>0</v>
      </c>
      <c r="U41" s="126">
        <f t="shared" si="11"/>
        <v>0</v>
      </c>
    </row>
    <row r="42" spans="1:21" s="48" customFormat="1" ht="13" x14ac:dyDescent="0.35">
      <c r="A42" s="125" t="str">
        <f>N8</f>
        <v>WP2</v>
      </c>
      <c r="B42" s="11">
        <v>150</v>
      </c>
      <c r="C42" s="65">
        <f t="shared" si="6"/>
        <v>135</v>
      </c>
      <c r="D42" s="65">
        <f t="shared" si="7"/>
        <v>62.5443</v>
      </c>
      <c r="E42" s="65">
        <f t="shared" si="8"/>
        <v>21.870750000000001</v>
      </c>
      <c r="F42" s="65">
        <f t="shared" si="9"/>
        <v>27.356999999999999</v>
      </c>
      <c r="G42" s="65">
        <f t="shared" si="5"/>
        <v>0.13109999999999999</v>
      </c>
      <c r="H42" s="65">
        <f t="shared" si="5"/>
        <v>0.34649999999999997</v>
      </c>
      <c r="I42" s="65">
        <f t="shared" si="5"/>
        <v>7.4999999999999997E-2</v>
      </c>
      <c r="J42" s="65">
        <f t="shared" si="5"/>
        <v>1.5E-3</v>
      </c>
      <c r="K42" s="65">
        <f t="shared" si="5"/>
        <v>7.5000000000000006E-3</v>
      </c>
      <c r="L42" s="65">
        <f t="shared" si="5"/>
        <v>3.0000000000000002E-2</v>
      </c>
      <c r="M42" s="65">
        <f t="shared" si="5"/>
        <v>3.0000000000000002E-2</v>
      </c>
      <c r="N42" s="65">
        <f t="shared" si="5"/>
        <v>0</v>
      </c>
      <c r="O42" s="65">
        <f t="shared" si="5"/>
        <v>0</v>
      </c>
      <c r="P42" s="65">
        <f t="shared" si="5"/>
        <v>46.95</v>
      </c>
      <c r="Q42" s="65">
        <f t="shared" si="10"/>
        <v>59.625</v>
      </c>
      <c r="R42" s="65">
        <f t="shared" si="11"/>
        <v>0</v>
      </c>
      <c r="S42" s="65">
        <f t="shared" si="11"/>
        <v>0</v>
      </c>
      <c r="T42" s="65">
        <f t="shared" si="11"/>
        <v>0</v>
      </c>
      <c r="U42" s="126">
        <f t="shared" si="11"/>
        <v>0</v>
      </c>
    </row>
    <row r="43" spans="1:21" s="48" customFormat="1" ht="13" x14ac:dyDescent="0.35">
      <c r="A43" s="125" t="str">
        <f>O8</f>
        <v>WP3</v>
      </c>
      <c r="B43" s="11">
        <v>150</v>
      </c>
      <c r="C43" s="65">
        <f t="shared" si="6"/>
        <v>135</v>
      </c>
      <c r="D43" s="65">
        <f t="shared" si="7"/>
        <v>62.5443</v>
      </c>
      <c r="E43" s="65">
        <f t="shared" si="8"/>
        <v>21.870750000000001</v>
      </c>
      <c r="F43" s="65">
        <f t="shared" si="9"/>
        <v>27.356999999999999</v>
      </c>
      <c r="G43" s="65">
        <f t="shared" si="5"/>
        <v>0.13109999999999999</v>
      </c>
      <c r="H43" s="65">
        <f t="shared" si="5"/>
        <v>0.34649999999999997</v>
      </c>
      <c r="I43" s="65">
        <f t="shared" si="5"/>
        <v>7.4999999999999997E-2</v>
      </c>
      <c r="J43" s="65">
        <f t="shared" si="5"/>
        <v>1.5E-3</v>
      </c>
      <c r="K43" s="65">
        <f t="shared" si="5"/>
        <v>7.5000000000000006E-3</v>
      </c>
      <c r="L43" s="65">
        <f t="shared" si="5"/>
        <v>3.0000000000000002E-2</v>
      </c>
      <c r="M43" s="65">
        <f t="shared" si="5"/>
        <v>3.0000000000000002E-2</v>
      </c>
      <c r="N43" s="65">
        <f t="shared" si="5"/>
        <v>0</v>
      </c>
      <c r="O43" s="65">
        <f t="shared" si="5"/>
        <v>0</v>
      </c>
      <c r="P43" s="65">
        <f t="shared" si="5"/>
        <v>46.95</v>
      </c>
      <c r="Q43" s="65">
        <f t="shared" si="10"/>
        <v>59.625</v>
      </c>
      <c r="R43" s="65">
        <f t="shared" si="11"/>
        <v>0</v>
      </c>
      <c r="S43" s="65">
        <f t="shared" si="11"/>
        <v>0</v>
      </c>
      <c r="T43" s="65">
        <f t="shared" si="11"/>
        <v>0</v>
      </c>
      <c r="U43" s="126">
        <f t="shared" si="11"/>
        <v>0</v>
      </c>
    </row>
    <row r="44" spans="1:21" s="48" customFormat="1" ht="13" x14ac:dyDescent="0.35">
      <c r="A44" s="125" t="str">
        <f>P8</f>
        <v>WP4</v>
      </c>
      <c r="B44" s="11">
        <v>150</v>
      </c>
      <c r="C44" s="65">
        <f t="shared" si="6"/>
        <v>135</v>
      </c>
      <c r="D44" s="65">
        <f t="shared" si="7"/>
        <v>62.5443</v>
      </c>
      <c r="E44" s="65">
        <f t="shared" si="8"/>
        <v>21.870750000000001</v>
      </c>
      <c r="F44" s="65">
        <f t="shared" si="9"/>
        <v>27.356999999999999</v>
      </c>
      <c r="G44" s="65">
        <f t="shared" si="5"/>
        <v>0.13109999999999999</v>
      </c>
      <c r="H44" s="65">
        <f t="shared" si="5"/>
        <v>0.34649999999999997</v>
      </c>
      <c r="I44" s="65">
        <f t="shared" si="5"/>
        <v>7.4999999999999997E-2</v>
      </c>
      <c r="J44" s="65">
        <f t="shared" si="5"/>
        <v>1.5E-3</v>
      </c>
      <c r="K44" s="65">
        <f t="shared" si="5"/>
        <v>7.5000000000000006E-3</v>
      </c>
      <c r="L44" s="65">
        <f t="shared" si="5"/>
        <v>3.0000000000000002E-2</v>
      </c>
      <c r="M44" s="65">
        <f t="shared" si="5"/>
        <v>3.0000000000000002E-2</v>
      </c>
      <c r="N44" s="65">
        <f t="shared" si="5"/>
        <v>0</v>
      </c>
      <c r="O44" s="65">
        <f t="shared" si="5"/>
        <v>0</v>
      </c>
      <c r="P44" s="65">
        <f t="shared" si="5"/>
        <v>46.95</v>
      </c>
      <c r="Q44" s="65">
        <f t="shared" si="10"/>
        <v>59.625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150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C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6.82</v>
      </c>
      <c r="J1" s="158" t="s">
        <v>153</v>
      </c>
      <c r="K1" s="159"/>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1343</v>
      </c>
      <c r="J2" s="138" t="s">
        <v>158</v>
      </c>
      <c r="K2" s="139"/>
      <c r="L2" s="110">
        <v>0.27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2680</v>
      </c>
      <c r="J3" s="160" t="s">
        <v>154</v>
      </c>
      <c r="K3" s="161"/>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63.664599000000003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f t="shared" si="1"/>
        <v>-0.93540099999999171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11.090820000000001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f t="shared" si="3"/>
        <v>-216.90917999999999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ht="13" x14ac:dyDescent="0.35">
      <c r="A34" s="125" t="str">
        <f>F8</f>
        <v>W5</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ht="13" x14ac:dyDescent="0.35">
      <c r="A35" s="125" t="str">
        <f>G8</f>
        <v>W6</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ht="13" x14ac:dyDescent="0.35">
      <c r="A36" s="125" t="str">
        <f>H8</f>
        <v>W7</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ht="13" x14ac:dyDescent="0.35">
      <c r="A37" s="125" t="str">
        <f>I8</f>
        <v>W8</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ht="13" x14ac:dyDescent="0.35">
      <c r="A38" s="125" t="str">
        <f>J8</f>
        <v>W10</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ht="13" x14ac:dyDescent="0.35">
      <c r="A39" s="125" t="str">
        <f>K8</f>
        <v>W11</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ht="13" x14ac:dyDescent="0.35">
      <c r="A40" s="125" t="str">
        <f>L8</f>
        <v>W12</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ht="13" x14ac:dyDescent="0.35">
      <c r="A41" s="125" t="str">
        <f>M8</f>
        <v>WP1</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ht="13" x14ac:dyDescent="0.35">
      <c r="A42" s="125" t="str">
        <f>N8</f>
        <v>WP2</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ht="13" x14ac:dyDescent="0.35">
      <c r="A43" s="125" t="str">
        <f>O8</f>
        <v>WP3</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ht="13" x14ac:dyDescent="0.35">
      <c r="A44" s="125" t="str">
        <f>P8</f>
        <v>WP4</v>
      </c>
      <c r="B44" s="11">
        <v>59</v>
      </c>
      <c r="C44" s="65">
        <f t="shared" si="6"/>
        <v>159.30000000000001</v>
      </c>
      <c r="D44" s="65">
        <f t="shared" si="7"/>
        <v>63.664599000000003</v>
      </c>
      <c r="E44" s="65">
        <f t="shared" si="8"/>
        <v>11.090820000000001</v>
      </c>
      <c r="F44" s="65">
        <f t="shared" si="9"/>
        <v>12.423394</v>
      </c>
      <c r="G44" s="65">
        <f t="shared" si="5"/>
        <v>0.18762000000000001</v>
      </c>
      <c r="H44" s="65">
        <f t="shared" si="5"/>
        <v>0.73160000000000003</v>
      </c>
      <c r="I44" s="65">
        <f t="shared" si="5"/>
        <v>2.9500000000000002E-2</v>
      </c>
      <c r="J44" s="65">
        <f t="shared" si="5"/>
        <v>8.2600000000000002E-4</v>
      </c>
      <c r="K44" s="65">
        <f t="shared" si="5"/>
        <v>4.1300000000000009E-3</v>
      </c>
      <c r="L44" s="65">
        <f t="shared" si="5"/>
        <v>2.3659000000000003E-2</v>
      </c>
      <c r="M44" s="65">
        <f t="shared" si="5"/>
        <v>4.7554000000000006E-2</v>
      </c>
      <c r="N44" s="65">
        <f t="shared" si="5"/>
        <v>0</v>
      </c>
      <c r="O44" s="65">
        <f t="shared" si="5"/>
        <v>0</v>
      </c>
      <c r="P44" s="65">
        <f t="shared" si="5"/>
        <v>43.423999999999999</v>
      </c>
      <c r="Q44" s="65">
        <f t="shared" si="10"/>
        <v>59.885000000000005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59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I1" zoomScale="90" zoomScaleNormal="90" workbookViewId="0">
      <selection activeCell="M11" sqref="M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4.3600000000000003</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171</v>
      </c>
      <c r="G2" s="136" t="s">
        <v>110</v>
      </c>
      <c r="H2" s="137"/>
      <c r="I2" s="110">
        <v>318</v>
      </c>
      <c r="J2" s="138" t="s">
        <v>158</v>
      </c>
      <c r="K2" s="139"/>
      <c r="L2" s="110">
        <v>0.04</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1400</v>
      </c>
      <c r="J3" s="160" t="s">
        <v>154</v>
      </c>
      <c r="K3" s="161"/>
      <c r="L3" s="110">
        <f>(L1/(L2*10000))*100</f>
        <v>6.25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63.781439999999989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f t="shared" si="1"/>
        <v>-0.81856000000000506</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77.96832000000002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f t="shared" si="3"/>
        <v>-150.03167999999999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3.1</v>
      </c>
      <c r="C28" s="11">
        <v>0.04</v>
      </c>
      <c r="D28" s="11">
        <v>145</v>
      </c>
      <c r="E28" s="11">
        <v>337</v>
      </c>
      <c r="F28" s="11">
        <v>49.5</v>
      </c>
      <c r="G28" s="11">
        <v>0.2</v>
      </c>
      <c r="H28" s="11">
        <v>0.5</v>
      </c>
      <c r="I28" s="11">
        <v>0.5</v>
      </c>
      <c r="J28" s="11">
        <v>0.1</v>
      </c>
      <c r="K28" s="15">
        <v>0.05</v>
      </c>
      <c r="L28" s="11">
        <v>0.2</v>
      </c>
      <c r="M28" s="11">
        <v>0.2</v>
      </c>
      <c r="N28" s="11"/>
      <c r="O28" s="11"/>
      <c r="P28" s="11">
        <v>79.900000000000006</v>
      </c>
      <c r="Q28" s="11">
        <v>94.3</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1.9200000000000002E-2</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1.9200000000000002E-2</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1.9200000000000002E-2</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ht="13" x14ac:dyDescent="0.35">
      <c r="A34" s="125" t="str">
        <f>F8</f>
        <v>W5</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1.9200000000000002E-2</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ht="13" x14ac:dyDescent="0.35">
      <c r="A35" s="125" t="str">
        <f>G8</f>
        <v>W6</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1.9200000000000002E-2</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ht="13" x14ac:dyDescent="0.35">
      <c r="A36" s="125" t="str">
        <f>H8</f>
        <v>W7</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1.9200000000000002E-2</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ht="13" x14ac:dyDescent="0.35">
      <c r="A37" s="125" t="str">
        <f>I8</f>
        <v>W8</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1.9200000000000002E-2</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ht="13" x14ac:dyDescent="0.35">
      <c r="A38" s="125" t="str">
        <f>J8</f>
        <v>W10</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1.9200000000000002E-2</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ht="13" x14ac:dyDescent="0.35">
      <c r="A39" s="125" t="str">
        <f>K8</f>
        <v>W11</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1.9200000000000002E-2</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ht="13" x14ac:dyDescent="0.35">
      <c r="A40" s="125" t="str">
        <f>L8</f>
        <v>W12</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1.9200000000000002E-2</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ht="13" x14ac:dyDescent="0.35">
      <c r="A41" s="125" t="str">
        <f>M8</f>
        <v>WP1</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1.9200000000000002E-2</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ht="13" x14ac:dyDescent="0.35">
      <c r="A42" s="125" t="str">
        <f>N8</f>
        <v>WP2</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1.9200000000000002E-2</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ht="13" x14ac:dyDescent="0.35">
      <c r="A43" s="125" t="str">
        <f>O8</f>
        <v>WP3</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1.9200000000000002E-2</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ht="13" x14ac:dyDescent="0.35">
      <c r="A44" s="125" t="str">
        <f>P8</f>
        <v>WP4</v>
      </c>
      <c r="B44" s="11">
        <v>192</v>
      </c>
      <c r="C44" s="65">
        <f t="shared" si="6"/>
        <v>76.800000000000011</v>
      </c>
      <c r="D44" s="65">
        <f t="shared" si="7"/>
        <v>63.781439999999989</v>
      </c>
      <c r="E44" s="65">
        <f t="shared" si="8"/>
        <v>77.96832000000002</v>
      </c>
      <c r="F44" s="65">
        <f t="shared" si="9"/>
        <v>15.757632000000001</v>
      </c>
      <c r="G44" s="65">
        <f t="shared" si="5"/>
        <v>3.8400000000000004E-2</v>
      </c>
      <c r="H44" s="65">
        <f t="shared" si="5"/>
        <v>9.6000000000000002E-2</v>
      </c>
      <c r="I44" s="65">
        <f t="shared" si="5"/>
        <v>9.6000000000000002E-2</v>
      </c>
      <c r="J44" s="65">
        <f t="shared" si="5"/>
        <v>1.9200000000000002E-2</v>
      </c>
      <c r="K44" s="65">
        <f t="shared" si="5"/>
        <v>9.6000000000000009E-3</v>
      </c>
      <c r="L44" s="65">
        <f t="shared" si="5"/>
        <v>3.8400000000000004E-2</v>
      </c>
      <c r="M44" s="65">
        <f t="shared" si="5"/>
        <v>3.8400000000000004E-2</v>
      </c>
      <c r="N44" s="65">
        <f t="shared" si="5"/>
        <v>0</v>
      </c>
      <c r="O44" s="65">
        <f t="shared" si="5"/>
        <v>0</v>
      </c>
      <c r="P44" s="65">
        <f t="shared" si="5"/>
        <v>15.340800000000002</v>
      </c>
      <c r="Q44" s="65">
        <f t="shared" si="10"/>
        <v>45.263999999999996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192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3.91</v>
      </c>
      <c r="J1" s="158" t="s">
        <v>153</v>
      </c>
      <c r="K1" s="159"/>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232</v>
      </c>
      <c r="J2" s="138" t="s">
        <v>158</v>
      </c>
      <c r="K2" s="139"/>
      <c r="L2" s="110">
        <v>0.22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200</v>
      </c>
      <c r="J3" s="160" t="s">
        <v>154</v>
      </c>
      <c r="K3" s="161"/>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40.750017000000007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f t="shared" si="1"/>
        <v>-23.849982999999987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25.887015000000002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f t="shared" si="3"/>
        <v>-202.11298500000001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ht="13" x14ac:dyDescent="0.35">
      <c r="A34" s="125" t="str">
        <f>F8</f>
        <v>W5</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ht="13" x14ac:dyDescent="0.35">
      <c r="A35" s="125" t="str">
        <f>G8</f>
        <v>W6</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ht="13" x14ac:dyDescent="0.35">
      <c r="A36" s="125" t="str">
        <f>H8</f>
        <v>W7</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ht="13" x14ac:dyDescent="0.35">
      <c r="A37" s="125" t="str">
        <f>I8</f>
        <v>W8</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ht="13" x14ac:dyDescent="0.35">
      <c r="A38" s="125" t="str">
        <f>J8</f>
        <v>W10</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ht="13" x14ac:dyDescent="0.35">
      <c r="A39" s="125" t="str">
        <f>K8</f>
        <v>W11</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ht="13" x14ac:dyDescent="0.35">
      <c r="A40" s="125" t="str">
        <f>L8</f>
        <v>W12</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ht="13" x14ac:dyDescent="0.35">
      <c r="A41" s="125" t="str">
        <f>M8</f>
        <v>WP1</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ht="13" x14ac:dyDescent="0.35">
      <c r="A42" s="125" t="str">
        <f>N8</f>
        <v>WP2</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ht="13" x14ac:dyDescent="0.35">
      <c r="A43" s="125" t="str">
        <f>O8</f>
        <v>WP3</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ht="13" x14ac:dyDescent="0.35">
      <c r="A44" s="125" t="str">
        <f>P8</f>
        <v>WP4</v>
      </c>
      <c r="B44" s="11">
        <v>77</v>
      </c>
      <c r="C44" s="65">
        <f t="shared" si="6"/>
        <v>169.4</v>
      </c>
      <c r="D44" s="65">
        <f t="shared" si="7"/>
        <v>40.750017000000007</v>
      </c>
      <c r="E44" s="65">
        <f t="shared" si="8"/>
        <v>25.887015000000002</v>
      </c>
      <c r="F44" s="65">
        <f t="shared" si="9"/>
        <v>3.2427163999999999</v>
      </c>
      <c r="G44" s="65">
        <f t="shared" si="5"/>
        <v>0.14476</v>
      </c>
      <c r="H44" s="65">
        <f t="shared" si="5"/>
        <v>0.19788999999999998</v>
      </c>
      <c r="I44" s="65">
        <f t="shared" si="5"/>
        <v>3.85E-2</v>
      </c>
      <c r="J44" s="65">
        <f t="shared" si="5"/>
        <v>7.7000000000000007E-4</v>
      </c>
      <c r="K44" s="65">
        <f t="shared" si="5"/>
        <v>3.8500000000000001E-3</v>
      </c>
      <c r="L44" s="65">
        <f t="shared" si="5"/>
        <v>1.54E-2</v>
      </c>
      <c r="M44" s="65">
        <f t="shared" si="5"/>
        <v>1.7094000000000002E-2</v>
      </c>
      <c r="N44" s="65">
        <f t="shared" si="5"/>
        <v>0</v>
      </c>
      <c r="O44" s="65">
        <f t="shared" si="5"/>
        <v>0</v>
      </c>
      <c r="P44" s="65">
        <f t="shared" si="5"/>
        <v>16.863</v>
      </c>
      <c r="Q44" s="65">
        <f t="shared" si="10"/>
        <v>20.982500000000002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77</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C35" sqref="C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5.63</v>
      </c>
      <c r="J1" s="158" t="s">
        <v>153</v>
      </c>
      <c r="K1" s="159"/>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1095</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18200</v>
      </c>
      <c r="J3" s="160" t="s">
        <v>154</v>
      </c>
      <c r="K3" s="161"/>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48.844119999999997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f t="shared" si="1"/>
        <v>-15.755879999999998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5.6394000000000011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f t="shared" si="3"/>
        <v>-222.36060000000001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0.52800000000000002</v>
      </c>
      <c r="N28" s="11"/>
      <c r="O28" s="11"/>
      <c r="P28" s="11">
        <v>499</v>
      </c>
      <c r="Q28" s="11">
        <v>261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2.112E-2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2.112E-2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2.112E-2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2.112E-2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2.112E-2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2.112E-2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2.112E-2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2.112E-2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2.112E-2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2.112E-2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2.112E-2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2.112E-2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2.112E-2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48.844119999999997</v>
      </c>
      <c r="E44" s="65">
        <f t="shared" si="8"/>
        <v>5.6394000000000011</v>
      </c>
      <c r="F44" s="65">
        <f t="shared" si="9"/>
        <v>4.4368080000000001</v>
      </c>
      <c r="G44" s="65">
        <f t="shared" si="5"/>
        <v>8.5199999999999998E-2</v>
      </c>
      <c r="H44" s="65">
        <f t="shared" si="5"/>
        <v>0.40399999999999997</v>
      </c>
      <c r="I44" s="65">
        <f t="shared" si="5"/>
        <v>0.02</v>
      </c>
      <c r="J44" s="65">
        <f t="shared" si="5"/>
        <v>4.3999999999999996E-4</v>
      </c>
      <c r="K44" s="65">
        <f t="shared" si="5"/>
        <v>2E-3</v>
      </c>
      <c r="L44" s="65">
        <f t="shared" si="5"/>
        <v>9.5199999999999989E-3</v>
      </c>
      <c r="M44" s="65">
        <f t="shared" si="5"/>
        <v>2.112E-2</v>
      </c>
      <c r="N44" s="65">
        <f t="shared" si="5"/>
        <v>0</v>
      </c>
      <c r="O44" s="65">
        <f t="shared" si="5"/>
        <v>0</v>
      </c>
      <c r="P44" s="65">
        <f t="shared" si="5"/>
        <v>19.96</v>
      </c>
      <c r="Q44" s="65">
        <f t="shared" si="10"/>
        <v>26.1</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B1" zoomScale="90" zoomScaleNormal="90" workbookViewId="0">
      <selection activeCell="C37" sqref="C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6.28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304</v>
      </c>
      <c r="J2" s="138" t="s">
        <v>158</v>
      </c>
      <c r="K2" s="139"/>
      <c r="L2" s="110">
        <v>0.02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7620</v>
      </c>
      <c r="J3" s="160" t="s">
        <v>154</v>
      </c>
      <c r="K3" s="161"/>
      <c r="L3" s="110">
        <f>(L1/(L2*10000))*100</f>
        <v>12.5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20.1372027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f t="shared" si="1"/>
        <v>-44.462797299999991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9.9314895000000014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f t="shared" si="3"/>
        <v>-218.0685105</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ht="13" x14ac:dyDescent="0.35">
      <c r="A34" s="125" t="str">
        <f>F8</f>
        <v>W5</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ht="13" x14ac:dyDescent="0.35">
      <c r="A35" s="125" t="str">
        <f>G8</f>
        <v>W6</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ht="13" x14ac:dyDescent="0.35">
      <c r="A36" s="125" t="str">
        <f>H8</f>
        <v>W7</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ht="13" x14ac:dyDescent="0.35">
      <c r="A37" s="125" t="str">
        <f>I8</f>
        <v>W8</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ht="13" x14ac:dyDescent="0.35">
      <c r="A38" s="125" t="str">
        <f>J8</f>
        <v>W10</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ht="13" x14ac:dyDescent="0.35">
      <c r="A39" s="125" t="str">
        <f>K8</f>
        <v>W11</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ht="13" x14ac:dyDescent="0.35">
      <c r="A40" s="125" t="str">
        <f>L8</f>
        <v>W12</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ht="13" x14ac:dyDescent="0.35">
      <c r="A41" s="125" t="str">
        <f>M8</f>
        <v>WP1</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ht="13" x14ac:dyDescent="0.35">
      <c r="A42" s="125" t="str">
        <f>N8</f>
        <v>WP2</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ht="13" x14ac:dyDescent="0.35">
      <c r="A43" s="125" t="str">
        <f>O8</f>
        <v>WP3</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ht="13" x14ac:dyDescent="0.35">
      <c r="A44" s="125" t="str">
        <f>P8</f>
        <v>WP4</v>
      </c>
      <c r="B44" s="11">
        <v>249</v>
      </c>
      <c r="C44" s="65">
        <f t="shared" si="6"/>
        <v>49.800000000000004</v>
      </c>
      <c r="D44" s="65">
        <f t="shared" si="7"/>
        <v>20.1372027</v>
      </c>
      <c r="E44" s="65">
        <f t="shared" si="8"/>
        <v>9.9314895000000014</v>
      </c>
      <c r="F44" s="65">
        <f t="shared" si="9"/>
        <v>4.1284200000000002</v>
      </c>
      <c r="G44" s="65">
        <f t="shared" si="5"/>
        <v>0.26145000000000002</v>
      </c>
      <c r="H44" s="65">
        <f t="shared" si="5"/>
        <v>0.56772</v>
      </c>
      <c r="I44" s="65">
        <f t="shared" si="5"/>
        <v>0.1245</v>
      </c>
      <c r="J44" s="65">
        <f t="shared" si="5"/>
        <v>2.49E-3</v>
      </c>
      <c r="K44" s="65">
        <f t="shared" si="5"/>
        <v>1.2450000000000001E-2</v>
      </c>
      <c r="L44" s="65">
        <f t="shared" si="5"/>
        <v>4.9800000000000004E-2</v>
      </c>
      <c r="M44" s="65">
        <f t="shared" si="5"/>
        <v>6.8475000000000008E-2</v>
      </c>
      <c r="N44" s="65">
        <f t="shared" si="5"/>
        <v>0</v>
      </c>
      <c r="O44" s="65">
        <f t="shared" si="5"/>
        <v>0</v>
      </c>
      <c r="P44" s="65">
        <f t="shared" si="5"/>
        <v>111.054</v>
      </c>
      <c r="Q44" s="65">
        <f t="shared" si="10"/>
        <v>36.229500000000002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G1" zoomScale="90" zoomScaleNormal="90" workbookViewId="0">
      <selection activeCell="C36" sqref="C3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5.69</v>
      </c>
      <c r="J1" s="158" t="s">
        <v>153</v>
      </c>
      <c r="K1" s="159"/>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1673</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5780</v>
      </c>
      <c r="J3" s="160" t="s">
        <v>154</v>
      </c>
      <c r="K3" s="161"/>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55.808759999999999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f t="shared" si="1"/>
        <v>-8.7912399999999948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17.400200000000002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f t="shared" si="3"/>
        <v>-210.59979999999999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55.808759999999999</v>
      </c>
      <c r="E44" s="65">
        <f t="shared" si="8"/>
        <v>17.400200000000002</v>
      </c>
      <c r="F44" s="65">
        <f t="shared" si="9"/>
        <v>5.1000080000000008</v>
      </c>
      <c r="G44" s="65">
        <f t="shared" si="5"/>
        <v>9.0000000000000011E-2</v>
      </c>
      <c r="H44" s="65">
        <f t="shared" si="5"/>
        <v>0.18559999999999999</v>
      </c>
      <c r="I44" s="65">
        <f t="shared" si="5"/>
        <v>0.02</v>
      </c>
      <c r="J44" s="65">
        <f t="shared" si="5"/>
        <v>4.0000000000000002E-4</v>
      </c>
      <c r="K44" s="65">
        <f t="shared" si="5"/>
        <v>2E-3</v>
      </c>
      <c r="L44" s="65">
        <f t="shared" si="5"/>
        <v>2.4279999999999999E-2</v>
      </c>
      <c r="M44" s="65">
        <f t="shared" si="5"/>
        <v>4.5199999999999997E-2</v>
      </c>
      <c r="N44" s="65">
        <f t="shared" si="5"/>
        <v>0</v>
      </c>
      <c r="O44" s="65">
        <f t="shared" si="5"/>
        <v>0</v>
      </c>
      <c r="P44" s="65">
        <f t="shared" si="5"/>
        <v>11.879999999999999</v>
      </c>
      <c r="Q44" s="65">
        <f t="shared" si="10"/>
        <v>23.6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D1" zoomScale="90" zoomScaleNormal="90" workbookViewId="0">
      <selection activeCell="F39" sqref="F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3.61</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215</v>
      </c>
      <c r="J2" s="138" t="s">
        <v>158</v>
      </c>
      <c r="K2" s="139"/>
      <c r="L2" s="110">
        <v>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2440</v>
      </c>
      <c r="J3" s="160" t="s">
        <v>154</v>
      </c>
      <c r="K3" s="161"/>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30.918877800000001</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f t="shared" si="1"/>
        <v>-33.68112219999999</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25.233784499999999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f t="shared" si="3"/>
        <v>-202.76621549999999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1.1299999999999999</v>
      </c>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ht="13" x14ac:dyDescent="0.35">
      <c r="A34" s="125" t="str">
        <f>F8</f>
        <v>W5</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ht="13" x14ac:dyDescent="0.35">
      <c r="A35" s="125" t="str">
        <f>G8</f>
        <v>W6</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ht="13" x14ac:dyDescent="0.35">
      <c r="A36" s="125" t="str">
        <f>H8</f>
        <v>W7</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ht="13" x14ac:dyDescent="0.35">
      <c r="A37" s="125" t="str">
        <f>I8</f>
        <v>W8</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ht="13" x14ac:dyDescent="0.35">
      <c r="A38" s="125" t="str">
        <f>J8</f>
        <v>W10</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ht="13" x14ac:dyDescent="0.35">
      <c r="A39" s="125" t="str">
        <f>K8</f>
        <v>W11</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ht="13" x14ac:dyDescent="0.35">
      <c r="A40" s="125" t="str">
        <f>L8</f>
        <v>W12</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ht="13" x14ac:dyDescent="0.35">
      <c r="A41" s="125" t="str">
        <f>M8</f>
        <v>WP1</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ht="13" x14ac:dyDescent="0.35">
      <c r="A42" s="125" t="str">
        <f>N8</f>
        <v>WP2</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ht="13" x14ac:dyDescent="0.35">
      <c r="A43" s="125" t="str">
        <f>O8</f>
        <v>WP3</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ht="13" x14ac:dyDescent="0.35">
      <c r="A44" s="125" t="str">
        <f>P8</f>
        <v>WP4</v>
      </c>
      <c r="B44" s="11">
        <v>249</v>
      </c>
      <c r="C44" s="65">
        <f t="shared" si="6"/>
        <v>74.7</v>
      </c>
      <c r="D44" s="65">
        <f t="shared" si="7"/>
        <v>30.918877800000001</v>
      </c>
      <c r="E44" s="65">
        <f t="shared" si="8"/>
        <v>25.233784499999999</v>
      </c>
      <c r="F44" s="65">
        <f t="shared" si="9"/>
        <v>4.1284200000000002</v>
      </c>
      <c r="G44" s="65">
        <f t="shared" si="5"/>
        <v>5.3534999999999999E-2</v>
      </c>
      <c r="H44" s="65">
        <f t="shared" si="5"/>
        <v>0.186501</v>
      </c>
      <c r="I44" s="65">
        <f t="shared" si="5"/>
        <v>0.1245</v>
      </c>
      <c r="J44" s="65">
        <f t="shared" si="5"/>
        <v>2.49E-3</v>
      </c>
      <c r="K44" s="65">
        <f t="shared" si="5"/>
        <v>1.2450000000000001E-2</v>
      </c>
      <c r="L44" s="65">
        <f t="shared" si="5"/>
        <v>4.9800000000000004E-2</v>
      </c>
      <c r="M44" s="65">
        <f t="shared" si="5"/>
        <v>4.9800000000000004E-2</v>
      </c>
      <c r="N44" s="65">
        <f t="shared" si="5"/>
        <v>0</v>
      </c>
      <c r="O44" s="65">
        <f t="shared" si="5"/>
        <v>0</v>
      </c>
      <c r="P44" s="65">
        <f t="shared" si="5"/>
        <v>30.378</v>
      </c>
      <c r="Q44" s="65">
        <f t="shared" si="10"/>
        <v>43.014749999999999</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G29" sqref="G29"/>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'Secanim, Widnes'!B29</f>
        <v>Application Rate</v>
      </c>
      <c r="C1" s="29" t="str">
        <f>'Secanim, Widnes'!C29</f>
        <v>Nitrogen Addition</v>
      </c>
      <c r="D1" s="29" t="str">
        <f>'Secanim, Widnes'!D29</f>
        <v>Phosphate Addition</v>
      </c>
      <c r="E1" s="29" t="str">
        <f>'Secanim, Widnes'!E29</f>
        <v>Potash  Addition</v>
      </c>
      <c r="F1" s="29" t="str">
        <f>'Secanim, Widnes'!F29</f>
        <v>Mg Oxide Addition</v>
      </c>
      <c r="G1" s="29" t="str">
        <f>'Secanim, Widnes'!G29</f>
        <v>Copper Addition</v>
      </c>
      <c r="H1" s="29" t="str">
        <f>'Secanim, Widnes'!H29</f>
        <v>Zinc Addition</v>
      </c>
      <c r="I1" s="29" t="str">
        <f>'Secanim, Widnes'!I29</f>
        <v>Lead Addition</v>
      </c>
      <c r="J1" s="29" t="str">
        <f>'Secanim, Widnes'!J29</f>
        <v>Cadmium Addition</v>
      </c>
      <c r="K1" s="29" t="str">
        <f>'Secanim, Widnes'!K29</f>
        <v>Mercury Addition</v>
      </c>
      <c r="L1" s="29" t="str">
        <f>'Secanim, Widnes'!L29</f>
        <v>Nickel Addition</v>
      </c>
      <c r="M1" s="29" t="str">
        <f>'Secanim, Widnes'!M29</f>
        <v>Chromium Addition</v>
      </c>
      <c r="N1" s="29" t="str">
        <f>'Secanim, Widnes'!N29</f>
        <v>Aluminium Addition</v>
      </c>
      <c r="O1" s="29" t="str">
        <f>'Secanim, Widnes'!O29</f>
        <v>Iron Addition</v>
      </c>
      <c r="P1" s="29" t="str">
        <f>'Secanim, Widnes'!P29</f>
        <v xml:space="preserve">Sodium Addition                 </v>
      </c>
      <c r="Q1" s="29" t="str">
        <f>'Secanim, Widnes'!Q29</f>
        <v>SO3  Addition                             kg/ha</v>
      </c>
      <c r="R1" s="29" t="str">
        <f>'Secanim, Widnes'!R29</f>
        <v xml:space="preserve">Selenium Addition </v>
      </c>
      <c r="S1" s="29" t="str">
        <f>'Secanim, Widnes'!S29</f>
        <v xml:space="preserve">Arsenic  Addition  </v>
      </c>
      <c r="T1" s="29" t="str">
        <f>'Secanim, Widnes'!T29</f>
        <v xml:space="preserve">Molybdenum Addition  </v>
      </c>
      <c r="U1" s="29" t="str">
        <f>'Secanim, Widnes'!U29</f>
        <v xml:space="preserve">Fluoride Addition </v>
      </c>
    </row>
    <row r="2" spans="1:21" ht="25" x14ac:dyDescent="0.25">
      <c r="A2" s="174"/>
      <c r="B2" s="29" t="str">
        <f>'Secanim, Widnes'!B30</f>
        <v>tonnes/ha</v>
      </c>
      <c r="C2" s="29" t="str">
        <f>'Secanim, Widnes'!C30</f>
        <v>kg/ha</v>
      </c>
      <c r="D2" s="29" t="str">
        <f>'Secanim, Widnes'!D30</f>
        <v>P2O5 
kg/ha</v>
      </c>
      <c r="E2" s="29" t="str">
        <f>'Secanim, Widnes'!E30</f>
        <v>K2O 
kg/ha</v>
      </c>
      <c r="F2" s="29" t="str">
        <f>'Secanim, Widnes'!F30</f>
        <v>MgO 
kg/ha</v>
      </c>
      <c r="G2" s="29" t="str">
        <f>'Secanim, Widnes'!G30</f>
        <v>kg/ha</v>
      </c>
      <c r="H2" s="29" t="str">
        <f>'Secanim, Widnes'!H30</f>
        <v>kg/ha</v>
      </c>
      <c r="I2" s="29" t="str">
        <f>'Secanim, Widnes'!I30</f>
        <v>kg/ha</v>
      </c>
      <c r="J2" s="29" t="str">
        <f>'Secanim, Widnes'!J30</f>
        <v>kg/ha</v>
      </c>
      <c r="K2" s="29" t="str">
        <f>'Secanim, Widnes'!K30</f>
        <v>kg/ha</v>
      </c>
      <c r="L2" s="29" t="str">
        <f>'Secanim, Widnes'!L30</f>
        <v>kg/ha</v>
      </c>
      <c r="M2" s="29" t="str">
        <f>'Secanim, Widnes'!M30</f>
        <v>kg/ha</v>
      </c>
      <c r="N2" s="29" t="str">
        <f>'Secanim, Widnes'!N30</f>
        <v>kg/ha</v>
      </c>
      <c r="O2" s="29" t="str">
        <f>'Secanim, Widnes'!O30</f>
        <v>kg/ha</v>
      </c>
      <c r="P2" s="29" t="str">
        <f>'Secanim, Widnes'!P30</f>
        <v>kg/ha</v>
      </c>
      <c r="Q2" s="29" t="str">
        <f>'Secanim, Widnes'!Q30</f>
        <v>kg/ha</v>
      </c>
      <c r="R2" s="29" t="str">
        <f>'Secanim, Widnes'!R30</f>
        <v>kg/ha</v>
      </c>
      <c r="S2" s="29" t="str">
        <f>'Secanim, Widnes'!S30</f>
        <v>kg/ha</v>
      </c>
      <c r="T2" s="29" t="str">
        <f>'Secanim, Widnes'!T30</f>
        <v>kg/ha</v>
      </c>
      <c r="U2" s="29" t="str">
        <f>'Secanim, Widnes'!U30</f>
        <v>kg/ha</v>
      </c>
    </row>
    <row r="3" spans="1:21" x14ac:dyDescent="0.25">
      <c r="A3" s="27">
        <v>1</v>
      </c>
      <c r="B3" s="24">
        <f>'Secanim, Widnes'!B31</f>
        <v>140</v>
      </c>
      <c r="C3" s="24">
        <f>'Secanim, Widnes'!C31</f>
        <v>168</v>
      </c>
      <c r="D3" s="24">
        <f>'Secanim, Widnes'!D31</f>
        <v>31.817408000000004</v>
      </c>
      <c r="E3" s="24">
        <f>'Secanim, Widnes'!E31</f>
        <v>19.737900000000003</v>
      </c>
      <c r="F3" s="24">
        <f>'Secanim, Widnes'!F31</f>
        <v>3.6210719999999994</v>
      </c>
      <c r="G3" s="24">
        <f>'Secanim, Widnes'!G31</f>
        <v>0.27439999999999998</v>
      </c>
      <c r="H3" s="24">
        <f>'Secanim, Widnes'!H31</f>
        <v>1.3313999999999999</v>
      </c>
      <c r="I3" s="24">
        <f>'Secanim, Widnes'!I31</f>
        <v>7.0000000000000007E-2</v>
      </c>
      <c r="J3" s="24">
        <f>'Secanim, Widnes'!J31</f>
        <v>1.4000000000000002E-3</v>
      </c>
      <c r="K3" s="24">
        <f>'Secanim, Widnes'!K31</f>
        <v>7.0000000000000007E-2</v>
      </c>
      <c r="L3" s="24">
        <f>'Secanim, Widnes'!L31</f>
        <v>2.8000000000000001E-2</v>
      </c>
      <c r="M3" s="24">
        <f>'Secanim, Widnes'!M31</f>
        <v>5.2220000000000003E-2</v>
      </c>
      <c r="N3" s="24">
        <f>'Secanim, Widnes'!N31</f>
        <v>0</v>
      </c>
      <c r="O3" s="24">
        <f>'Secanim, Widnes'!O31</f>
        <v>0</v>
      </c>
      <c r="P3" s="24">
        <f>'Secanim, Widnes'!P31</f>
        <v>148.54</v>
      </c>
      <c r="Q3" s="24">
        <f>'Secanim, Widnes'!Q31</f>
        <v>94.500000000000014</v>
      </c>
      <c r="R3" s="24">
        <f>'Secanim, Widnes'!R31</f>
        <v>0</v>
      </c>
      <c r="S3" s="24">
        <f>'Secanim, Widnes'!S31</f>
        <v>0</v>
      </c>
      <c r="T3" s="24">
        <f>'Secanim, Widnes'!T31</f>
        <v>0</v>
      </c>
      <c r="U3" s="24">
        <f>'Secanim, Widnes'!U31</f>
        <v>0</v>
      </c>
    </row>
    <row r="4" spans="1:21" x14ac:dyDescent="0.25">
      <c r="A4" s="27">
        <v>2</v>
      </c>
      <c r="B4" s="24">
        <f>'Croda Goole'!B31</f>
        <v>92</v>
      </c>
      <c r="C4" s="24">
        <f>'Croda Goole'!C31</f>
        <v>55.199999999999996</v>
      </c>
      <c r="D4" s="24">
        <f>'Croda Goole'!D31</f>
        <v>63.231599999999993</v>
      </c>
      <c r="E4" s="24">
        <f>'Croda Goole'!E31</f>
        <v>6.2303320000000015</v>
      </c>
      <c r="F4" s="24">
        <f>'Croda Goole'!F31</f>
        <v>3.8134000000000001</v>
      </c>
      <c r="G4" s="24">
        <f>'Croda Goole'!G31</f>
        <v>3.2291999999999994E-2</v>
      </c>
      <c r="H4" s="24">
        <f>'Croda Goole'!H31</f>
        <v>0.55844000000000005</v>
      </c>
      <c r="I4" s="24">
        <f>'Croda Goole'!I31</f>
        <v>4.5999999999999999E-2</v>
      </c>
      <c r="J4" s="24">
        <f>'Croda Goole'!J31</f>
        <v>9.2000000000000003E-4</v>
      </c>
      <c r="K4" s="24">
        <f>'Croda Goole'!K31</f>
        <v>4.5999999999999999E-3</v>
      </c>
      <c r="L4" s="24">
        <f>'Croda Goole'!L31</f>
        <v>1.84E-2</v>
      </c>
      <c r="M4" s="24">
        <f>'Croda Goole'!M31</f>
        <v>5.6672E-2</v>
      </c>
      <c r="N4" s="24">
        <f>'Croda Goole'!N31</f>
        <v>0</v>
      </c>
      <c r="O4" s="24">
        <f>'Croda Goole'!O31</f>
        <v>0</v>
      </c>
      <c r="P4" s="24">
        <f>'Croda Goole'!P31</f>
        <v>224.20399999999998</v>
      </c>
      <c r="Q4" s="24">
        <f>'Croda Goole'!Q31</f>
        <v>187.22000000000003</v>
      </c>
      <c r="R4" s="24">
        <f>'Croda Goole'!R31</f>
        <v>0</v>
      </c>
      <c r="S4" s="24">
        <f>'Croda Goole'!S31</f>
        <v>0</v>
      </c>
      <c r="T4" s="24">
        <f>'Croda Goole'!T31</f>
        <v>0</v>
      </c>
      <c r="U4" s="24">
        <f>'Croda Goole'!U31</f>
        <v>0</v>
      </c>
    </row>
    <row r="5" spans="1:21" x14ac:dyDescent="0.25">
      <c r="A5" s="27">
        <v>3</v>
      </c>
      <c r="B5" s="24">
        <f>'Croda Widnes'!B31</f>
        <v>150</v>
      </c>
      <c r="C5" s="24">
        <f>'Croda Widnes'!C31</f>
        <v>135</v>
      </c>
      <c r="D5" s="24">
        <f>'Croda Widnes'!D31</f>
        <v>62.5443</v>
      </c>
      <c r="E5" s="24">
        <f>'Croda Widnes'!E31</f>
        <v>21.870750000000001</v>
      </c>
      <c r="F5" s="24">
        <f>'Croda Widnes'!F31</f>
        <v>27.356999999999999</v>
      </c>
      <c r="G5" s="24">
        <f>'Croda Widnes'!G31</f>
        <v>0.13109999999999999</v>
      </c>
      <c r="H5" s="24">
        <f>'Croda Widnes'!H31</f>
        <v>0.34649999999999997</v>
      </c>
      <c r="I5" s="24">
        <f>'Croda Widnes'!I31</f>
        <v>7.4999999999999997E-2</v>
      </c>
      <c r="J5" s="24">
        <f>'Croda Widnes'!J31</f>
        <v>1.5E-3</v>
      </c>
      <c r="K5" s="24">
        <f>'Croda Widnes'!K31</f>
        <v>7.5000000000000006E-3</v>
      </c>
      <c r="L5" s="24">
        <f>'Croda Widnes'!L31</f>
        <v>3.0000000000000002E-2</v>
      </c>
      <c r="M5" s="24">
        <f>'Croda Widnes'!M31</f>
        <v>3.0000000000000002E-2</v>
      </c>
      <c r="N5" s="24">
        <f>'Croda Widnes'!N31</f>
        <v>0</v>
      </c>
      <c r="O5" s="24">
        <f>'Croda Widnes'!O31</f>
        <v>0</v>
      </c>
      <c r="P5" s="24">
        <f>'Croda Widnes'!P31</f>
        <v>46.95</v>
      </c>
      <c r="Q5" s="24">
        <f>'Croda Widnes'!Q31</f>
        <v>59.625</v>
      </c>
      <c r="R5" s="24">
        <f>'Croda Widnes'!R31</f>
        <v>0</v>
      </c>
      <c r="S5" s="24">
        <f>'Croda Widnes'!S31</f>
        <v>0</v>
      </c>
      <c r="T5" s="24">
        <f>'Croda Widnes'!T31</f>
        <v>0</v>
      </c>
      <c r="U5" s="24">
        <f>'Croda Widnes'!U31</f>
        <v>0</v>
      </c>
    </row>
    <row r="6" spans="1:21" x14ac:dyDescent="0.25">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5">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1.9200000000000002E-2</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5">
      <c r="A8" s="27">
        <v>6</v>
      </c>
      <c r="B8" s="24">
        <f>'Kelloggs Manchester'!B31</f>
        <v>77</v>
      </c>
      <c r="C8" s="24">
        <f>'Kelloggs Manchester'!C31</f>
        <v>169.4</v>
      </c>
      <c r="D8" s="24">
        <f>'Kelloggs Manchester'!D31</f>
        <v>40.750017000000007</v>
      </c>
      <c r="E8" s="24">
        <f>'Kelloggs Manchester'!E31</f>
        <v>25.887015000000002</v>
      </c>
      <c r="F8" s="24">
        <f>'Kelloggs Manchester'!F31</f>
        <v>3.2427163999999999</v>
      </c>
      <c r="G8" s="24">
        <f>'Kelloggs Manchester'!G31</f>
        <v>0.14476</v>
      </c>
      <c r="H8" s="24">
        <f>'Kelloggs Manchester'!H31</f>
        <v>0.19788999999999998</v>
      </c>
      <c r="I8" s="24">
        <f>'Kelloggs Manchester'!I31</f>
        <v>3.85E-2</v>
      </c>
      <c r="J8" s="24">
        <f>'Kelloggs Manchester'!J31</f>
        <v>7.7000000000000007E-4</v>
      </c>
      <c r="K8" s="24">
        <f>'Kelloggs Manchester'!K31</f>
        <v>3.8500000000000001E-3</v>
      </c>
      <c r="L8" s="24">
        <f>'Kelloggs Manchester'!L31</f>
        <v>1.54E-2</v>
      </c>
      <c r="M8" s="24">
        <f>'Kelloggs Manchester'!M31</f>
        <v>1.7094000000000002E-2</v>
      </c>
      <c r="N8" s="24">
        <f>'Kelloggs Manchester'!N31</f>
        <v>0</v>
      </c>
      <c r="O8" s="24">
        <f>'Kelloggs Manchester'!O31</f>
        <v>0</v>
      </c>
      <c r="P8" s="24">
        <f>'Kelloggs Manchester'!P31</f>
        <v>16.863</v>
      </c>
      <c r="Q8" s="24">
        <f>'Kelloggs Manchester'!Q31</f>
        <v>20.982500000000002</v>
      </c>
      <c r="R8" s="24">
        <f>'Kelloggs Manchester'!R31</f>
        <v>0</v>
      </c>
      <c r="S8" s="24">
        <f>'Kelloggs Manchester'!S31</f>
        <v>0</v>
      </c>
      <c r="T8" s="24">
        <f>'Kelloggs Manchester'!T31</f>
        <v>0</v>
      </c>
      <c r="U8" s="24">
        <f>'Kelloggs Manchester'!U31</f>
        <v>0</v>
      </c>
    </row>
    <row r="9" spans="1:21" x14ac:dyDescent="0.25">
      <c r="A9" s="27">
        <v>7</v>
      </c>
      <c r="B9" s="24">
        <f>'ABP Shrewsbury'!B31</f>
        <v>40</v>
      </c>
      <c r="C9" s="24">
        <f>'ABP Shrewsbury'!C31</f>
        <v>168</v>
      </c>
      <c r="D9" s="24">
        <f>'ABP Shrewsbury'!D31</f>
        <v>48.844119999999997</v>
      </c>
      <c r="E9" s="24">
        <f>'ABP Shrewsbury'!E31</f>
        <v>5.6394000000000011</v>
      </c>
      <c r="F9" s="24">
        <f>'ABP Shrewsbury'!F31</f>
        <v>4.4368080000000001</v>
      </c>
      <c r="G9" s="24">
        <f>'ABP Shrewsbury'!G31</f>
        <v>8.5199999999999998E-2</v>
      </c>
      <c r="H9" s="24">
        <f>'ABP Shrewsbury'!H31</f>
        <v>0.40399999999999997</v>
      </c>
      <c r="I9" s="24">
        <f>'ABP Shrewsbury'!I31</f>
        <v>0.02</v>
      </c>
      <c r="J9" s="24">
        <f>'ABP Shrewsbury'!J31</f>
        <v>4.3999999999999996E-4</v>
      </c>
      <c r="K9" s="24">
        <f>'ABP Shrewsbury'!K31</f>
        <v>2E-3</v>
      </c>
      <c r="L9" s="24">
        <f>'ABP Shrewsbury'!L31</f>
        <v>9.5199999999999989E-3</v>
      </c>
      <c r="M9" s="24">
        <f>'ABP Shrewsbury'!M31</f>
        <v>2.112E-2</v>
      </c>
      <c r="N9" s="24">
        <f>'ABP Shrewsbury'!N31</f>
        <v>0</v>
      </c>
      <c r="O9" s="24">
        <f>'ABP Shrewsbury'!O31</f>
        <v>0</v>
      </c>
      <c r="P9" s="24">
        <f>'ABP Shrewsbury'!P31</f>
        <v>19.96</v>
      </c>
      <c r="Q9" s="24">
        <f>'ABP Shrewsbury'!Q31</f>
        <v>26.1</v>
      </c>
      <c r="R9" s="24">
        <f>'ABP Shrewsbury'!R31</f>
        <v>0</v>
      </c>
      <c r="S9" s="24">
        <f>'ABP Shrewsbury'!S31</f>
        <v>0</v>
      </c>
      <c r="T9" s="24">
        <f>'ABP Shrewsbury'!T31</f>
        <v>0</v>
      </c>
      <c r="U9" s="24">
        <f>'ABP Shrewsbury'!U31</f>
        <v>0</v>
      </c>
    </row>
    <row r="10" spans="1:21" x14ac:dyDescent="0.25">
      <c r="A10" s="27">
        <v>8</v>
      </c>
      <c r="B10" s="24">
        <f>'Nimbus Foods'!B31</f>
        <v>249</v>
      </c>
      <c r="C10" s="24">
        <f>'Nimbus Foods'!C31</f>
        <v>49.800000000000004</v>
      </c>
      <c r="D10" s="24">
        <f>'Nimbus Foods'!D31</f>
        <v>20.1372027</v>
      </c>
      <c r="E10" s="24">
        <f>'Nimbus Foods'!E31</f>
        <v>9.9314895000000014</v>
      </c>
      <c r="F10" s="24">
        <f>'Nimbus Foods'!F31</f>
        <v>4.1284200000000002</v>
      </c>
      <c r="G10" s="24">
        <f>'Nimbus Foods'!G31</f>
        <v>0.26145000000000002</v>
      </c>
      <c r="H10" s="24">
        <f>'Nimbus Foods'!H31</f>
        <v>0.56772</v>
      </c>
      <c r="I10" s="24">
        <f>'Nimbus Foods'!I31</f>
        <v>0.1245</v>
      </c>
      <c r="J10" s="24">
        <f>'Nimbus Foods'!J31</f>
        <v>2.49E-3</v>
      </c>
      <c r="K10" s="24">
        <f>'Nimbus Foods'!K31</f>
        <v>1.2450000000000001E-2</v>
      </c>
      <c r="L10" s="24">
        <f>'Nimbus Foods'!L31</f>
        <v>4.9800000000000004E-2</v>
      </c>
      <c r="M10" s="24">
        <f>'Nimbus Foods'!M31</f>
        <v>6.8475000000000008E-2</v>
      </c>
      <c r="N10" s="24">
        <f>'Nimbus Foods'!N31</f>
        <v>0</v>
      </c>
      <c r="O10" s="24">
        <f>'Nimbus Foods'!O31</f>
        <v>0</v>
      </c>
      <c r="P10" s="24">
        <f>'Nimbus Foods'!P31</f>
        <v>111.054</v>
      </c>
      <c r="Q10" s="24">
        <f>'Nimbus Foods'!Q31</f>
        <v>36.229500000000002</v>
      </c>
      <c r="R10" s="24">
        <f>'Nimbus Foods'!R31</f>
        <v>0</v>
      </c>
      <c r="S10" s="24">
        <f>'Nimbus Foods'!S31</f>
        <v>0</v>
      </c>
      <c r="T10" s="24">
        <f>'Nimbus Foods'!T31</f>
        <v>0</v>
      </c>
      <c r="U10" s="24">
        <f>'Nimbus Foods'!U31</f>
        <v>0</v>
      </c>
    </row>
    <row r="11" spans="1:21" x14ac:dyDescent="0.25">
      <c r="A11" s="27">
        <v>9</v>
      </c>
      <c r="B11" s="24">
        <f>'Roberts of Port Dinorwic'!B31</f>
        <v>40</v>
      </c>
      <c r="C11" s="24">
        <f>'Roberts of Port Dinorwic'!C31</f>
        <v>168</v>
      </c>
      <c r="D11" s="24">
        <f>'Roberts of Port Dinorwic'!D31</f>
        <v>55.808759999999999</v>
      </c>
      <c r="E11" s="24">
        <f>'Roberts of Port Dinorwic'!E31</f>
        <v>17.400200000000002</v>
      </c>
      <c r="F11" s="24">
        <f>'Roberts of Port Dinorwic'!F31</f>
        <v>5.1000080000000008</v>
      </c>
      <c r="G11" s="24">
        <f>'Roberts of Port Dinorwic'!G31</f>
        <v>9.0000000000000011E-2</v>
      </c>
      <c r="H11" s="24">
        <f>'Roberts of Port Dinorwic'!H31</f>
        <v>0.18559999999999999</v>
      </c>
      <c r="I11" s="24">
        <f>'Roberts of Port Dinorwic'!I31</f>
        <v>0.02</v>
      </c>
      <c r="J11" s="24">
        <f>'Roberts of Port Dinorwic'!J31</f>
        <v>4.0000000000000002E-4</v>
      </c>
      <c r="K11" s="24">
        <f>'Roberts of Port Dinorwic'!K31</f>
        <v>2E-3</v>
      </c>
      <c r="L11" s="24">
        <f>'Roberts of Port Dinorwic'!L31</f>
        <v>2.4279999999999999E-2</v>
      </c>
      <c r="M11" s="24">
        <f>'Roberts of Port Dinorwic'!M31</f>
        <v>4.5199999999999997E-2</v>
      </c>
      <c r="N11" s="24">
        <f>'Roberts of Port Dinorwic'!N31</f>
        <v>0</v>
      </c>
      <c r="O11" s="24">
        <f>'Roberts of Port Dinorwic'!O31</f>
        <v>0</v>
      </c>
      <c r="P11" s="24">
        <f>'Roberts of Port Dinorwic'!P31</f>
        <v>11.879999999999999</v>
      </c>
      <c r="Q11" s="24">
        <f>'Roberts of Port Dinorwic'!Q31</f>
        <v>23.6</v>
      </c>
      <c r="R11" s="24">
        <f>'Roberts of Port Dinorwic'!R31</f>
        <v>0</v>
      </c>
      <c r="S11" s="24">
        <f>'Roberts of Port Dinorwic'!S31</f>
        <v>0</v>
      </c>
      <c r="T11" s="24">
        <f>'Roberts of Port Dinorwic'!T31</f>
        <v>0</v>
      </c>
      <c r="U11" s="24">
        <f>'Roberts of Port Dinorwic'!U31</f>
        <v>0</v>
      </c>
    </row>
    <row r="12" spans="1:21" x14ac:dyDescent="0.25">
      <c r="A12" s="27">
        <v>10</v>
      </c>
      <c r="B12" s="24">
        <f>'Village Bakery'!B31</f>
        <v>249</v>
      </c>
      <c r="C12" s="24">
        <f>'Village Bakery'!C31</f>
        <v>74.7</v>
      </c>
      <c r="D12" s="24">
        <f>'Village Bakery'!D31</f>
        <v>30.918877800000001</v>
      </c>
      <c r="E12" s="24">
        <f>'Village Bakery'!E31</f>
        <v>25.233784499999999</v>
      </c>
      <c r="F12" s="24">
        <f>'Village Bakery'!F31</f>
        <v>4.1284200000000002</v>
      </c>
      <c r="G12" s="24">
        <f>'Village Bakery'!G31</f>
        <v>5.3534999999999999E-2</v>
      </c>
      <c r="H12" s="24">
        <f>'Village Bakery'!H31</f>
        <v>0.186501</v>
      </c>
      <c r="I12" s="24">
        <f>'Village Bakery'!I31</f>
        <v>0.1245</v>
      </c>
      <c r="J12" s="24">
        <f>'Village Bakery'!J31</f>
        <v>2.49E-3</v>
      </c>
      <c r="K12" s="24">
        <f>'Village Bakery'!K31</f>
        <v>1.2450000000000001E-2</v>
      </c>
      <c r="L12" s="24">
        <f>'Village Bakery'!L31</f>
        <v>4.9800000000000004E-2</v>
      </c>
      <c r="M12" s="24">
        <f>'Village Bakery'!M31</f>
        <v>4.9800000000000004E-2</v>
      </c>
      <c r="N12" s="24">
        <f>'Village Bakery'!N31</f>
        <v>0</v>
      </c>
      <c r="O12" s="24">
        <f>'Village Bakery'!O31</f>
        <v>0</v>
      </c>
      <c r="P12" s="24">
        <f>'Village Bakery'!P31</f>
        <v>30.378</v>
      </c>
      <c r="Q12" s="24">
        <f>'Village Bakery'!Q31</f>
        <v>43.014749999999999</v>
      </c>
      <c r="R12" s="24">
        <f>'Village Bakery'!R31</f>
        <v>0</v>
      </c>
      <c r="S12" s="24">
        <f>'Village Bakery'!S31</f>
        <v>0</v>
      </c>
      <c r="T12" s="24">
        <f>'Village Bakery'!T31</f>
        <v>0</v>
      </c>
      <c r="U12" s="24">
        <f>'Village Bakery'!U31</f>
        <v>0</v>
      </c>
    </row>
    <row r="13" spans="1:21" s="69" customFormat="1" ht="15.5" x14ac:dyDescent="0.35">
      <c r="A13" s="67" t="s">
        <v>85</v>
      </c>
      <c r="B13" s="68">
        <f>SUM(B3:B12)</f>
        <v>1288</v>
      </c>
      <c r="C13" s="68">
        <f t="shared" ref="C13:U13" si="0">SUM(C3:C12)</f>
        <v>1224.2</v>
      </c>
      <c r="D13" s="68">
        <f t="shared" si="0"/>
        <v>481.49832450000002</v>
      </c>
      <c r="E13" s="68">
        <f t="shared" si="0"/>
        <v>220.99001100000004</v>
      </c>
      <c r="F13" s="68">
        <f t="shared" si="0"/>
        <v>84.008870400000021</v>
      </c>
      <c r="G13" s="68">
        <f t="shared" si="0"/>
        <v>1.2987570000000002</v>
      </c>
      <c r="H13" s="68">
        <f t="shared" si="0"/>
        <v>4.6056509999999991</v>
      </c>
      <c r="I13" s="68">
        <f t="shared" si="0"/>
        <v>0.64399999999999991</v>
      </c>
      <c r="J13" s="68">
        <f t="shared" si="0"/>
        <v>3.0436000000000001E-2</v>
      </c>
      <c r="K13" s="68">
        <f t="shared" si="0"/>
        <v>0.12858</v>
      </c>
      <c r="L13" s="68">
        <f t="shared" si="0"/>
        <v>0.28725899999999999</v>
      </c>
      <c r="M13" s="68">
        <f t="shared" si="0"/>
        <v>0.42653500000000011</v>
      </c>
      <c r="N13" s="68">
        <f t="shared" si="0"/>
        <v>0</v>
      </c>
      <c r="O13" s="68">
        <f t="shared" si="0"/>
        <v>0</v>
      </c>
      <c r="P13" s="68">
        <f t="shared" si="0"/>
        <v>668.59379999999999</v>
      </c>
      <c r="Q13" s="68">
        <f t="shared" si="0"/>
        <v>596.42075000000011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'Secanim, Widnes'!B29</f>
        <v>Application Rate</v>
      </c>
      <c r="D1" s="26" t="str">
        <f>'Secanim, Widnes'!C29</f>
        <v>Nitrogen Addition</v>
      </c>
      <c r="E1" s="26" t="str">
        <f>'Secanim, Widnes'!D29</f>
        <v>Phosphate Addition</v>
      </c>
      <c r="F1" s="26" t="str">
        <f>'Secanim, Widnes'!E29</f>
        <v>Potash  Addition</v>
      </c>
      <c r="G1" s="26" t="str">
        <f>'Secanim, Widnes'!F29</f>
        <v>Mg Oxide Addition</v>
      </c>
      <c r="H1" s="26" t="str">
        <f>'Secanim, Widnes'!G29</f>
        <v>Copper Addition</v>
      </c>
      <c r="I1" s="26" t="str">
        <f>'Secanim, Widnes'!H29</f>
        <v>Zinc Addition</v>
      </c>
      <c r="J1" s="26" t="str">
        <f>'Secanim, Widnes'!I29</f>
        <v>Lead Addition</v>
      </c>
      <c r="K1" s="26" t="str">
        <f>'Secanim, Widnes'!J29</f>
        <v>Cadmium Addition</v>
      </c>
      <c r="L1" s="26" t="str">
        <f>'Secanim, Widnes'!K29</f>
        <v>Mercury Addition</v>
      </c>
      <c r="M1" s="26" t="str">
        <f>'Secanim, Widnes'!L29</f>
        <v>Nickel Addition</v>
      </c>
      <c r="N1" s="26" t="str">
        <f>'Secanim, Widnes'!M29</f>
        <v>Chromium Addition</v>
      </c>
      <c r="O1" s="26" t="str">
        <f>'Secanim, Widnes'!N29</f>
        <v>Aluminium Addition</v>
      </c>
      <c r="P1" s="26" t="str">
        <f>'Secanim, Widnes'!O29</f>
        <v>Iron Addition</v>
      </c>
      <c r="Q1" s="26" t="str">
        <f>'Secanim, Widnes'!P29</f>
        <v xml:space="preserve">Sodium Addition                 </v>
      </c>
      <c r="R1" s="26" t="str">
        <f>'Secanim, Widnes'!Q29</f>
        <v>SO3  Addition                             kg/ha</v>
      </c>
      <c r="S1" s="26" t="str">
        <f>'Secanim, Widnes'!R29</f>
        <v xml:space="preserve">Selenium Addition </v>
      </c>
      <c r="T1" s="26" t="str">
        <f>'Secanim, Widnes'!S29</f>
        <v xml:space="preserve">Arsenic  Addition  </v>
      </c>
      <c r="U1" s="26" t="str">
        <f>'Secanim, Widnes'!T29</f>
        <v xml:space="preserve">Molybdenum Addition  </v>
      </c>
      <c r="V1" s="26" t="str">
        <f>'Secanim, Widnes'!U29</f>
        <v xml:space="preserve">Fluoride Addition </v>
      </c>
    </row>
    <row r="2" spans="1:22" s="70" customFormat="1" ht="25" x14ac:dyDescent="0.35">
      <c r="A2" s="175"/>
      <c r="B2" s="23" t="s">
        <v>46</v>
      </c>
      <c r="C2" s="26" t="str">
        <f>'Secanim, Widnes'!B30</f>
        <v>tonnes/ha</v>
      </c>
      <c r="D2" s="26" t="str">
        <f>'Secanim, Widnes'!C30</f>
        <v>kg/ha</v>
      </c>
      <c r="E2" s="26" t="str">
        <f>'Secanim, Widnes'!D30</f>
        <v>P2O5 
kg/ha</v>
      </c>
      <c r="F2" s="26" t="str">
        <f>'Secanim, Widnes'!E30</f>
        <v>K2O 
kg/ha</v>
      </c>
      <c r="G2" s="26" t="str">
        <f>'Secanim, Widnes'!F30</f>
        <v>MgO 
kg/ha</v>
      </c>
      <c r="H2" s="26" t="str">
        <f>'Secanim, Widnes'!G30</f>
        <v>kg/ha</v>
      </c>
      <c r="I2" s="26" t="str">
        <f>'Secanim, Widnes'!H30</f>
        <v>kg/ha</v>
      </c>
      <c r="J2" s="26" t="str">
        <f>'Secanim, Widnes'!I30</f>
        <v>kg/ha</v>
      </c>
      <c r="K2" s="26" t="str">
        <f>'Secanim, Widnes'!J30</f>
        <v>kg/ha</v>
      </c>
      <c r="L2" s="26" t="str">
        <f>'Secanim, Widnes'!K30</f>
        <v>kg/ha</v>
      </c>
      <c r="M2" s="26" t="str">
        <f>'Secanim, Widnes'!L30</f>
        <v>kg/ha</v>
      </c>
      <c r="N2" s="26" t="str">
        <f>'Secanim, Widnes'!M30</f>
        <v>kg/ha</v>
      </c>
      <c r="O2" s="26" t="str">
        <f>'Secanim, Widnes'!N30</f>
        <v>kg/ha</v>
      </c>
      <c r="P2" s="26" t="str">
        <f>'Secanim, Widnes'!O30</f>
        <v>kg/ha</v>
      </c>
      <c r="Q2" s="26" t="str">
        <f>'Secanim, Widnes'!P30</f>
        <v>kg/ha</v>
      </c>
      <c r="R2" s="26" t="str">
        <f>'Secanim, Widnes'!Q30</f>
        <v>kg/ha</v>
      </c>
      <c r="S2" s="26" t="str">
        <f>'Secanim, Widnes'!R30</f>
        <v>kg/ha</v>
      </c>
      <c r="T2" s="26" t="str">
        <f>'Secanim, Widnes'!S30</f>
        <v>kg/ha</v>
      </c>
      <c r="U2" s="26" t="str">
        <f>'Secanim, Widnes'!T30</f>
        <v>kg/ha</v>
      </c>
      <c r="V2" s="26" t="str">
        <f>'Secanim, Widnes'!U30</f>
        <v>kg/ha</v>
      </c>
    </row>
    <row r="3" spans="1:22" x14ac:dyDescent="0.25">
      <c r="A3" s="27">
        <v>1</v>
      </c>
      <c r="B3" s="78"/>
      <c r="C3" s="24">
        <f>'Secanim, Widnes'!B31</f>
        <v>140</v>
      </c>
      <c r="D3" s="24">
        <f>'Secanim, Widnes'!C31</f>
        <v>168</v>
      </c>
      <c r="E3" s="24">
        <f>'Secanim, Widnes'!D31</f>
        <v>31.817408000000004</v>
      </c>
      <c r="F3" s="24">
        <f>'Secanim, Widnes'!E31</f>
        <v>19.737900000000003</v>
      </c>
      <c r="G3" s="24">
        <f>'Secanim, Widnes'!F31</f>
        <v>3.6210719999999994</v>
      </c>
      <c r="H3" s="24">
        <f>'Secanim, Widnes'!G31</f>
        <v>0.27439999999999998</v>
      </c>
      <c r="I3" s="24">
        <f>'Secanim, Widnes'!H31</f>
        <v>1.3313999999999999</v>
      </c>
      <c r="J3" s="24">
        <f>'Secanim, Widnes'!I31</f>
        <v>7.0000000000000007E-2</v>
      </c>
      <c r="K3" s="24">
        <f>'Secanim, Widnes'!J31</f>
        <v>1.4000000000000002E-3</v>
      </c>
      <c r="L3" s="24">
        <f>'Secanim, Widnes'!K31</f>
        <v>7.0000000000000007E-2</v>
      </c>
      <c r="M3" s="24">
        <f>'Secanim, Widnes'!L31</f>
        <v>2.8000000000000001E-2</v>
      </c>
      <c r="N3" s="24">
        <f>'Secanim, Widnes'!M31</f>
        <v>5.2220000000000003E-2</v>
      </c>
      <c r="O3" s="24">
        <f>'Secanim, Widnes'!N31</f>
        <v>0</v>
      </c>
      <c r="P3" s="24">
        <f>'Secanim, Widnes'!O31</f>
        <v>0</v>
      </c>
      <c r="Q3" s="24">
        <f>'Secanim, Widnes'!P31</f>
        <v>148.54</v>
      </c>
      <c r="R3" s="24">
        <f>'Secanim, Widnes'!Q31</f>
        <v>94.500000000000014</v>
      </c>
      <c r="S3" s="24">
        <f>'Secanim, Widnes'!R31</f>
        <v>0</v>
      </c>
      <c r="T3" s="24">
        <f>'Secanim, Widnes'!S31</f>
        <v>0</v>
      </c>
      <c r="U3" s="24">
        <f>'Secanim, Widnes'!T31</f>
        <v>0</v>
      </c>
      <c r="V3" s="24">
        <f>'Secanim, Widnes'!U31</f>
        <v>0</v>
      </c>
    </row>
    <row r="4" spans="1:22" x14ac:dyDescent="0.25">
      <c r="A4" s="27">
        <v>2</v>
      </c>
      <c r="B4" s="78"/>
      <c r="C4" s="24">
        <f>'Croda Goole'!B31</f>
        <v>92</v>
      </c>
      <c r="D4" s="24">
        <f>'Croda Goole'!C31</f>
        <v>55.199999999999996</v>
      </c>
      <c r="E4" s="24">
        <f>'Croda Goole'!D31</f>
        <v>63.231599999999993</v>
      </c>
      <c r="F4" s="24">
        <f>'Croda Goole'!E31</f>
        <v>6.2303320000000015</v>
      </c>
      <c r="G4" s="24">
        <f>'Croda Goole'!F31</f>
        <v>3.8134000000000001</v>
      </c>
      <c r="H4" s="24">
        <f>'Croda Goole'!G31</f>
        <v>3.2291999999999994E-2</v>
      </c>
      <c r="I4" s="24">
        <f>'Croda Goole'!H31</f>
        <v>0.55844000000000005</v>
      </c>
      <c r="J4" s="24">
        <f>'Croda Goole'!I31</f>
        <v>4.5999999999999999E-2</v>
      </c>
      <c r="K4" s="24">
        <f>'Croda Goole'!J31</f>
        <v>9.2000000000000003E-4</v>
      </c>
      <c r="L4" s="24">
        <f>'Croda Goole'!K31</f>
        <v>4.5999999999999999E-3</v>
      </c>
      <c r="M4" s="24">
        <f>'Croda Goole'!L31</f>
        <v>1.84E-2</v>
      </c>
      <c r="N4" s="24">
        <f>'Croda Goole'!M31</f>
        <v>5.6672E-2</v>
      </c>
      <c r="O4" s="24">
        <f>'Croda Goole'!N31</f>
        <v>0</v>
      </c>
      <c r="P4" s="24">
        <f>'Croda Goole'!O31</f>
        <v>0</v>
      </c>
      <c r="Q4" s="24">
        <f>'Croda Goole'!P31</f>
        <v>224.20399999999998</v>
      </c>
      <c r="R4" s="24">
        <f>'Croda Goole'!Q31</f>
        <v>187.22000000000003</v>
      </c>
      <c r="S4" s="24">
        <f>'Croda Goole'!R31</f>
        <v>0</v>
      </c>
      <c r="T4" s="24">
        <f>'Croda Goole'!S31</f>
        <v>0</v>
      </c>
      <c r="U4" s="24">
        <f>'Croda Goole'!T31</f>
        <v>0</v>
      </c>
      <c r="V4" s="24">
        <f>'Croda Goole'!U31</f>
        <v>0</v>
      </c>
    </row>
    <row r="5" spans="1:22" x14ac:dyDescent="0.25">
      <c r="A5" s="27">
        <v>3</v>
      </c>
      <c r="B5" s="78"/>
      <c r="C5" s="24">
        <f>'Croda Widnes'!B31</f>
        <v>150</v>
      </c>
      <c r="D5" s="24">
        <f>'Croda Widnes'!C31</f>
        <v>135</v>
      </c>
      <c r="E5" s="24">
        <f>'Croda Widnes'!D31</f>
        <v>62.5443</v>
      </c>
      <c r="F5" s="24">
        <f>'Croda Widnes'!E31</f>
        <v>21.870750000000001</v>
      </c>
      <c r="G5" s="24">
        <f>'Croda Widnes'!F31</f>
        <v>27.356999999999999</v>
      </c>
      <c r="H5" s="24">
        <f>'Croda Widnes'!G31</f>
        <v>0.13109999999999999</v>
      </c>
      <c r="I5" s="24">
        <f>'Croda Widnes'!H31</f>
        <v>0.34649999999999997</v>
      </c>
      <c r="J5" s="24">
        <f>'Croda Widnes'!I31</f>
        <v>7.4999999999999997E-2</v>
      </c>
      <c r="K5" s="24">
        <f>'Croda Widnes'!J31</f>
        <v>1.5E-3</v>
      </c>
      <c r="L5" s="24">
        <f>'Croda Widnes'!K31</f>
        <v>7.5000000000000006E-3</v>
      </c>
      <c r="M5" s="24">
        <f>'Croda Widnes'!L31</f>
        <v>3.0000000000000002E-2</v>
      </c>
      <c r="N5" s="24">
        <f>'Croda Widnes'!M31</f>
        <v>3.0000000000000002E-2</v>
      </c>
      <c r="O5" s="24">
        <f>'Croda Widnes'!N31</f>
        <v>0</v>
      </c>
      <c r="P5" s="24">
        <f>'Croda Widnes'!O31</f>
        <v>0</v>
      </c>
      <c r="Q5" s="24">
        <f>'Croda Widnes'!P31</f>
        <v>46.95</v>
      </c>
      <c r="R5" s="24">
        <f>'Croda Widnes'!Q31</f>
        <v>59.625</v>
      </c>
      <c r="S5" s="24">
        <f>'Croda Widnes'!R31</f>
        <v>0</v>
      </c>
      <c r="T5" s="24">
        <f>'Croda Widnes'!S31</f>
        <v>0</v>
      </c>
      <c r="U5" s="24">
        <f>'Croda Widnes'!T31</f>
        <v>0</v>
      </c>
      <c r="V5" s="24">
        <f>'Croda Widnes'!U31</f>
        <v>0</v>
      </c>
    </row>
    <row r="6" spans="1:22" x14ac:dyDescent="0.25">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5">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1.9200000000000002E-2</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5">
      <c r="A8" s="27">
        <v>6</v>
      </c>
      <c r="B8" s="78"/>
      <c r="C8" s="24">
        <f>'Kelloggs Manchester'!B31</f>
        <v>77</v>
      </c>
      <c r="D8" s="24">
        <f>'Kelloggs Manchester'!C31</f>
        <v>169.4</v>
      </c>
      <c r="E8" s="24">
        <f>'Kelloggs Manchester'!D31</f>
        <v>40.750017000000007</v>
      </c>
      <c r="F8" s="24">
        <f>'Kelloggs Manchester'!E31</f>
        <v>25.887015000000002</v>
      </c>
      <c r="G8" s="24">
        <f>'Kelloggs Manchester'!F31</f>
        <v>3.2427163999999999</v>
      </c>
      <c r="H8" s="24">
        <f>'Kelloggs Manchester'!G31</f>
        <v>0.14476</v>
      </c>
      <c r="I8" s="24">
        <f>'Kelloggs Manchester'!H31</f>
        <v>0.19788999999999998</v>
      </c>
      <c r="J8" s="24">
        <f>'Kelloggs Manchester'!I31</f>
        <v>3.85E-2</v>
      </c>
      <c r="K8" s="24">
        <f>'Kelloggs Manchester'!J31</f>
        <v>7.7000000000000007E-4</v>
      </c>
      <c r="L8" s="24">
        <f>'Kelloggs Manchester'!K31</f>
        <v>3.8500000000000001E-3</v>
      </c>
      <c r="M8" s="24">
        <f>'Kelloggs Manchester'!L31</f>
        <v>1.54E-2</v>
      </c>
      <c r="N8" s="24">
        <f>'Kelloggs Manchester'!M31</f>
        <v>1.7094000000000002E-2</v>
      </c>
      <c r="O8" s="24">
        <f>'Kelloggs Manchester'!N31</f>
        <v>0</v>
      </c>
      <c r="P8" s="24">
        <f>'Kelloggs Manchester'!O31</f>
        <v>0</v>
      </c>
      <c r="Q8" s="24">
        <f>'Kelloggs Manchester'!P31</f>
        <v>16.863</v>
      </c>
      <c r="R8" s="24">
        <f>'Kelloggs Manchester'!Q31</f>
        <v>20.982500000000002</v>
      </c>
      <c r="S8" s="24">
        <f>'Kelloggs Manchester'!R31</f>
        <v>0</v>
      </c>
      <c r="T8" s="24">
        <f>'Kelloggs Manchester'!S31</f>
        <v>0</v>
      </c>
      <c r="U8" s="24">
        <f>'Kelloggs Manchester'!T31</f>
        <v>0</v>
      </c>
      <c r="V8" s="24">
        <f>'Kelloggs Manchester'!U31</f>
        <v>0</v>
      </c>
    </row>
    <row r="9" spans="1:22" x14ac:dyDescent="0.25">
      <c r="A9" s="27">
        <v>7</v>
      </c>
      <c r="B9" s="78"/>
      <c r="C9" s="24">
        <f>'ABP Shrewsbury'!B31</f>
        <v>40</v>
      </c>
      <c r="D9" s="24">
        <f>'ABP Shrewsbury'!C31</f>
        <v>168</v>
      </c>
      <c r="E9" s="24">
        <f>'ABP Shrewsbury'!D31</f>
        <v>48.844119999999997</v>
      </c>
      <c r="F9" s="24">
        <f>'ABP Shrewsbury'!E31</f>
        <v>5.6394000000000011</v>
      </c>
      <c r="G9" s="24">
        <f>'ABP Shrewsbury'!F31</f>
        <v>4.4368080000000001</v>
      </c>
      <c r="H9" s="24">
        <f>'ABP Shrewsbury'!G31</f>
        <v>8.5199999999999998E-2</v>
      </c>
      <c r="I9" s="24">
        <f>'ABP Shrewsbury'!H31</f>
        <v>0.40399999999999997</v>
      </c>
      <c r="J9" s="24">
        <f>'ABP Shrewsbury'!I31</f>
        <v>0.02</v>
      </c>
      <c r="K9" s="24">
        <f>'ABP Shrewsbury'!J31</f>
        <v>4.3999999999999996E-4</v>
      </c>
      <c r="L9" s="24">
        <f>'ABP Shrewsbury'!K31</f>
        <v>2E-3</v>
      </c>
      <c r="M9" s="24">
        <f>'ABP Shrewsbury'!L31</f>
        <v>9.5199999999999989E-3</v>
      </c>
      <c r="N9" s="24">
        <f>'ABP Shrewsbury'!M31</f>
        <v>2.112E-2</v>
      </c>
      <c r="O9" s="24">
        <f>'ABP Shrewsbury'!N31</f>
        <v>0</v>
      </c>
      <c r="P9" s="24">
        <f>'ABP Shrewsbury'!O31</f>
        <v>0</v>
      </c>
      <c r="Q9" s="24">
        <f>'ABP Shrewsbury'!P31</f>
        <v>19.96</v>
      </c>
      <c r="R9" s="24">
        <f>'ABP Shrewsbury'!Q31</f>
        <v>26.1</v>
      </c>
      <c r="S9" s="24">
        <f>'ABP Shrewsbury'!R31</f>
        <v>0</v>
      </c>
      <c r="T9" s="24">
        <f>'ABP Shrewsbury'!S31</f>
        <v>0</v>
      </c>
      <c r="U9" s="24">
        <f>'ABP Shrewsbury'!T31</f>
        <v>0</v>
      </c>
      <c r="V9" s="24">
        <f>'ABP Shrewsbury'!U31</f>
        <v>0</v>
      </c>
    </row>
    <row r="10" spans="1:22" x14ac:dyDescent="0.25">
      <c r="A10" s="27">
        <v>8</v>
      </c>
      <c r="B10" s="78"/>
      <c r="C10" s="24">
        <f>'Nimbus Foods'!B31</f>
        <v>249</v>
      </c>
      <c r="D10" s="24">
        <f>'Nimbus Foods'!C31</f>
        <v>49.800000000000004</v>
      </c>
      <c r="E10" s="24">
        <f>'Nimbus Foods'!D31</f>
        <v>20.1372027</v>
      </c>
      <c r="F10" s="24">
        <f>'Nimbus Foods'!E31</f>
        <v>9.9314895000000014</v>
      </c>
      <c r="G10" s="24">
        <f>'Nimbus Foods'!F31</f>
        <v>4.1284200000000002</v>
      </c>
      <c r="H10" s="24">
        <f>'Nimbus Foods'!G31</f>
        <v>0.26145000000000002</v>
      </c>
      <c r="I10" s="24">
        <f>'Nimbus Foods'!H31</f>
        <v>0.56772</v>
      </c>
      <c r="J10" s="24">
        <f>'Nimbus Foods'!I31</f>
        <v>0.1245</v>
      </c>
      <c r="K10" s="24">
        <f>'Nimbus Foods'!J31</f>
        <v>2.49E-3</v>
      </c>
      <c r="L10" s="24">
        <f>'Nimbus Foods'!K31</f>
        <v>1.2450000000000001E-2</v>
      </c>
      <c r="M10" s="24">
        <f>'Nimbus Foods'!L31</f>
        <v>4.9800000000000004E-2</v>
      </c>
      <c r="N10" s="24">
        <f>'Nimbus Foods'!M31</f>
        <v>6.8475000000000008E-2</v>
      </c>
      <c r="O10" s="24">
        <f>'Nimbus Foods'!N31</f>
        <v>0</v>
      </c>
      <c r="P10" s="24">
        <f>'Nimbus Foods'!O31</f>
        <v>0</v>
      </c>
      <c r="Q10" s="24">
        <f>'Nimbus Foods'!P31</f>
        <v>111.054</v>
      </c>
      <c r="R10" s="24">
        <f>'Nimbus Foods'!Q31</f>
        <v>36.229500000000002</v>
      </c>
      <c r="S10" s="24">
        <f>'Nimbus Foods'!R31</f>
        <v>0</v>
      </c>
      <c r="T10" s="24">
        <f>'Nimbus Foods'!S31</f>
        <v>0</v>
      </c>
      <c r="U10" s="24">
        <f>'Nimbus Foods'!T31</f>
        <v>0</v>
      </c>
      <c r="V10" s="24">
        <f>'Nimbus Foods'!U31</f>
        <v>0</v>
      </c>
    </row>
    <row r="11" spans="1:22" x14ac:dyDescent="0.25">
      <c r="A11" s="27">
        <v>9</v>
      </c>
      <c r="B11" s="78"/>
      <c r="C11" s="24">
        <f>'Roberts of Port Dinorwic'!B31</f>
        <v>40</v>
      </c>
      <c r="D11" s="24">
        <f>'Roberts of Port Dinorwic'!C31</f>
        <v>168</v>
      </c>
      <c r="E11" s="24">
        <f>'Roberts of Port Dinorwic'!D31</f>
        <v>55.808759999999999</v>
      </c>
      <c r="F11" s="24">
        <f>'Roberts of Port Dinorwic'!E31</f>
        <v>17.400200000000002</v>
      </c>
      <c r="G11" s="24">
        <f>'Roberts of Port Dinorwic'!F31</f>
        <v>5.1000080000000008</v>
      </c>
      <c r="H11" s="24">
        <f>'Roberts of Port Dinorwic'!G31</f>
        <v>9.0000000000000011E-2</v>
      </c>
      <c r="I11" s="24">
        <f>'Roberts of Port Dinorwic'!H31</f>
        <v>0.18559999999999999</v>
      </c>
      <c r="J11" s="24">
        <f>'Roberts of Port Dinorwic'!I31</f>
        <v>0.02</v>
      </c>
      <c r="K11" s="24">
        <f>'Roberts of Port Dinorwic'!J31</f>
        <v>4.0000000000000002E-4</v>
      </c>
      <c r="L11" s="24">
        <f>'Roberts of Port Dinorwic'!K31</f>
        <v>2E-3</v>
      </c>
      <c r="M11" s="24">
        <f>'Roberts of Port Dinorwic'!L31</f>
        <v>2.4279999999999999E-2</v>
      </c>
      <c r="N11" s="24">
        <f>'Roberts of Port Dinorwic'!M31</f>
        <v>4.5199999999999997E-2</v>
      </c>
      <c r="O11" s="24">
        <f>'Roberts of Port Dinorwic'!N31</f>
        <v>0</v>
      </c>
      <c r="P11" s="24">
        <f>'Roberts of Port Dinorwic'!O31</f>
        <v>0</v>
      </c>
      <c r="Q11" s="24">
        <f>'Roberts of Port Dinorwic'!P31</f>
        <v>11.879999999999999</v>
      </c>
      <c r="R11" s="24">
        <f>'Roberts of Port Dinorwic'!Q31</f>
        <v>23.6</v>
      </c>
      <c r="S11" s="24">
        <f>'Roberts of Port Dinorwic'!R31</f>
        <v>0</v>
      </c>
      <c r="T11" s="24">
        <f>'Roberts of Port Dinorwic'!S31</f>
        <v>0</v>
      </c>
      <c r="U11" s="24">
        <f>'Roberts of Port Dinorwic'!T31</f>
        <v>0</v>
      </c>
      <c r="V11" s="24">
        <f>'Roberts of Port Dinorwic'!U31</f>
        <v>0</v>
      </c>
    </row>
    <row r="12" spans="1:22" x14ac:dyDescent="0.25">
      <c r="A12" s="27">
        <v>10</v>
      </c>
      <c r="B12" s="78"/>
      <c r="C12" s="24">
        <f>'Village Bakery'!B31</f>
        <v>249</v>
      </c>
      <c r="D12" s="24">
        <f>'Village Bakery'!C31</f>
        <v>74.7</v>
      </c>
      <c r="E12" s="24">
        <f>'Village Bakery'!D31</f>
        <v>30.918877800000001</v>
      </c>
      <c r="F12" s="24">
        <f>'Village Bakery'!E31</f>
        <v>25.233784499999999</v>
      </c>
      <c r="G12" s="24">
        <f>'Village Bakery'!F31</f>
        <v>4.1284200000000002</v>
      </c>
      <c r="H12" s="24">
        <f>'Village Bakery'!G31</f>
        <v>5.3534999999999999E-2</v>
      </c>
      <c r="I12" s="24">
        <f>'Village Bakery'!H31</f>
        <v>0.186501</v>
      </c>
      <c r="J12" s="24">
        <f>'Village Bakery'!I31</f>
        <v>0.1245</v>
      </c>
      <c r="K12" s="24">
        <f>'Village Bakery'!J31</f>
        <v>2.49E-3</v>
      </c>
      <c r="L12" s="24">
        <f>'Village Bakery'!K31</f>
        <v>1.2450000000000001E-2</v>
      </c>
      <c r="M12" s="24">
        <f>'Village Bakery'!L31</f>
        <v>4.9800000000000004E-2</v>
      </c>
      <c r="N12" s="24">
        <f>'Village Bakery'!M31</f>
        <v>4.9800000000000004E-2</v>
      </c>
      <c r="O12" s="24">
        <f>'Village Bakery'!N31</f>
        <v>0</v>
      </c>
      <c r="P12" s="24">
        <f>'Village Bakery'!O31</f>
        <v>0</v>
      </c>
      <c r="Q12" s="24">
        <f>'Village Bakery'!P31</f>
        <v>30.378</v>
      </c>
      <c r="R12" s="24">
        <f>'Village Bakery'!Q31</f>
        <v>43.014749999999999</v>
      </c>
      <c r="S12" s="24">
        <f>'Village Bakery'!R31</f>
        <v>0</v>
      </c>
      <c r="T12" s="24">
        <f>'Village Bakery'!S31</f>
        <v>0</v>
      </c>
      <c r="U12" s="24">
        <f>'Village Bakery'!T31</f>
        <v>0</v>
      </c>
      <c r="V12" s="24">
        <f>'Village Bakery'!U31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'Secanim, Widnes'!B43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'Secanim, Widnes'!B44</f>
        <v>140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5DA89620F5499478B9B89DDEF4D31DA" ma:contentTypeVersion="787" ma:contentTypeDescription="Permitting &amp; Compliance Word Document" ma:contentTypeScope="" ma:versionID="e5d2bc4f441be7b45c61129b3371f878">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REGU-488-380</_dlc_DocId>
    <_dlc_DocIdUrl xmlns="9be56660-2c31-41ef-bc00-23e72f632f2a">
      <Url>https://cyfoethnaturiolcymru.sharepoint.com/teams/Regulatory/Permitting/_layouts/15/DocIdRedir.aspx?ID=REGU-488-380</Url>
      <Description>REGU-488-380</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2025-07-23T23:00:00+00:00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EE910316-521F-4E62-A907-81E5BA97A862}"/>
</file>

<file path=customXml/itemProps3.xml><?xml version="1.0" encoding="utf-8"?>
<ds:datastoreItem xmlns:ds="http://schemas.openxmlformats.org/officeDocument/2006/customXml" ds:itemID="{B2D65FC7-99D5-491A-A008-238F7050E2B9}"/>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elements/1.1/"/>
    <ds:schemaRef ds:uri="http://schemas.microsoft.com/office/2006/metadata/properties"/>
    <ds:schemaRef ds:uri="http://purl.org/dc/terms/"/>
    <ds:schemaRef ds:uri="http://www.w3.org/XML/1998/namespace"/>
    <ds:schemaRef ds:uri="http://purl.org/dc/dcmitype/"/>
    <ds:schemaRef ds:uri="http://schemas.microsoft.com/office/infopath/2007/PartnerControls"/>
    <ds:schemaRef ds:uri="http://schemas.microsoft.com/office/2006/documentManagement/typ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Widnes</vt:lpstr>
      <vt:lpstr>Croda Goole</vt:lpstr>
      <vt:lpstr>Croda Widnes</vt:lpstr>
      <vt:lpstr>Maelor Foods</vt:lpstr>
      <vt:lpstr>Encirc</vt:lpstr>
      <vt:lpstr>Kelloggs Manchester</vt:lpstr>
      <vt:lpstr>ABP Shrewsbury</vt:lpstr>
      <vt:lpstr>Nimbus Foods</vt:lpstr>
      <vt:lpstr>Roberts of Port Dinorwic</vt:lpstr>
      <vt:lpstr>Village Bakery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Tucker, Megan</cp:lastModifiedBy>
  <dcterms:created xsi:type="dcterms:W3CDTF">2016-09-26T10:07:59Z</dcterms:created>
  <dcterms:modified xsi:type="dcterms:W3CDTF">2025-07-17T11:09:04Z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0x01010067EB80C5FE939D4A9B3D8BA62129B7F5010200F5DA89620F5499478B9B89DDEF4D31DA</vt:lpwstr>
  </property>
  <property fmtid="{D5CDD505-2E9C-101B-9397-08002B2CF9AE}" pid="3" name="_dlc_DocIdItemGuid">
    <vt:lpwstr>a4b3f0e5-cb54-446b-a610-155e46895742</vt:lpwstr>
  </property>
  <property fmtid="{D5CDD505-2E9C-101B-9397-08002B2CF9AE}" pid="4" name="Order">
    <vt:r8>38000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