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4415/"/>
    </mc:Choice>
  </mc:AlternateContent>
  <xr:revisionPtr revIDLastSave="0" documentId="10_ncr:100000_{28EC6E40-CBE5-4C72-84A4-E72ED56AA241}" xr6:coauthVersionLast="31" xr6:coauthVersionMax="31" xr10:uidLastSave="{00000000-0000-0000-0000-000000000000}"/>
  <bookViews>
    <workbookView xWindow="0" yWindow="0" windowWidth="11889" windowHeight="5426" tabRatio="870" xr2:uid="{00000000-000D-0000-FFFF-FFFF00000000}"/>
  </bookViews>
  <sheets>
    <sheet name="Dairy Partners Ltd" sheetId="1" r:id="rId1"/>
    <sheet name="Waste 2"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G20" i="18"/>
  <c r="F20" i="18"/>
  <c r="E20" i="18"/>
  <c r="D20" i="18"/>
  <c r="C20" i="18"/>
  <c r="S18" i="18"/>
  <c r="K18" i="18"/>
  <c r="G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S14" i="18"/>
  <c r="R14" i="18"/>
  <c r="Q14" i="18"/>
  <c r="P14" i="18"/>
  <c r="O14" i="18"/>
  <c r="N14" i="18"/>
  <c r="M14" i="18"/>
  <c r="L14" i="18"/>
  <c r="K14" i="18"/>
  <c r="J14" i="18"/>
  <c r="I14" i="18"/>
  <c r="H14" i="18"/>
  <c r="H17" i="18" s="1"/>
  <c r="G14" i="18"/>
  <c r="G17" i="18" s="1"/>
  <c r="F14" i="18"/>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R18" i="17"/>
  <c r="Q18" i="17"/>
  <c r="P18" i="17"/>
  <c r="L18" i="17"/>
  <c r="H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U17" i="17" s="1"/>
  <c r="T14" i="17"/>
  <c r="S14" i="17"/>
  <c r="R14" i="17"/>
  <c r="Q14" i="17"/>
  <c r="P14" i="17"/>
  <c r="P17" i="17" s="1"/>
  <c r="O14" i="17"/>
  <c r="N14" i="17"/>
  <c r="M14" i="17"/>
  <c r="L14" i="17"/>
  <c r="K14" i="17"/>
  <c r="J14" i="17"/>
  <c r="I14" i="17"/>
  <c r="H14" i="17"/>
  <c r="H17" i="17" s="1"/>
  <c r="G14" i="17"/>
  <c r="F14" i="17"/>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S14" i="16"/>
  <c r="R14" i="16"/>
  <c r="Q14" i="16"/>
  <c r="P14" i="16"/>
  <c r="O14" i="16"/>
  <c r="O17" i="16" s="1"/>
  <c r="N14" i="16"/>
  <c r="M14" i="16"/>
  <c r="L14" i="16"/>
  <c r="K14" i="16"/>
  <c r="J14" i="16"/>
  <c r="I14" i="16"/>
  <c r="H14" i="16"/>
  <c r="G14" i="16"/>
  <c r="G17" i="16" s="1"/>
  <c r="F14" i="16"/>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O18" i="15"/>
  <c r="G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S14" i="15"/>
  <c r="R14" i="15"/>
  <c r="Q14" i="15"/>
  <c r="P14" i="15"/>
  <c r="O14" i="15"/>
  <c r="N14" i="15"/>
  <c r="N17" i="15" s="1"/>
  <c r="M14" i="15"/>
  <c r="M17" i="15" s="1"/>
  <c r="L14" i="15"/>
  <c r="K14" i="15"/>
  <c r="J14" i="15"/>
  <c r="I14" i="15"/>
  <c r="H14" i="15"/>
  <c r="G14" i="15"/>
  <c r="F14" i="15"/>
  <c r="F17" i="15" s="1"/>
  <c r="E14" i="15"/>
  <c r="E17" i="15" s="1"/>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Q14" i="14"/>
  <c r="P14" i="14"/>
  <c r="O14" i="14"/>
  <c r="N14" i="14"/>
  <c r="M14" i="14"/>
  <c r="L14" i="14"/>
  <c r="K14" i="14"/>
  <c r="J14" i="14"/>
  <c r="I14" i="14"/>
  <c r="H14" i="14"/>
  <c r="G14" i="14"/>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T18" i="13"/>
  <c r="P18" i="13"/>
  <c r="N18" i="13"/>
  <c r="M18" i="13"/>
  <c r="L18" i="13"/>
  <c r="H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R14" i="13"/>
  <c r="Q14" i="13"/>
  <c r="P14" i="13"/>
  <c r="O14" i="13"/>
  <c r="N14" i="13"/>
  <c r="N17" i="13" s="1"/>
  <c r="M14" i="13"/>
  <c r="L14" i="13"/>
  <c r="K14" i="13"/>
  <c r="J14" i="13"/>
  <c r="I14" i="13"/>
  <c r="H14" i="13"/>
  <c r="G14" i="13"/>
  <c r="F14" i="13"/>
  <c r="F17" i="13" s="1"/>
  <c r="E14" i="13"/>
  <c r="D14" i="13"/>
  <c r="C14" i="13"/>
  <c r="C17" i="13" s="1"/>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S14" i="12"/>
  <c r="R14" i="12"/>
  <c r="Q14" i="12"/>
  <c r="P14" i="12"/>
  <c r="O14" i="12"/>
  <c r="N14" i="12"/>
  <c r="M14" i="12"/>
  <c r="L14" i="12"/>
  <c r="K14" i="12"/>
  <c r="J14" i="12"/>
  <c r="J17" i="12" s="1"/>
  <c r="I14" i="12"/>
  <c r="H14" i="12"/>
  <c r="G14" i="12"/>
  <c r="G17" i="12" s="1"/>
  <c r="F14" i="12"/>
  <c r="E14" i="12"/>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R17" i="11" s="1"/>
  <c r="Q14" i="11"/>
  <c r="Q17" i="11" s="1"/>
  <c r="P14" i="11"/>
  <c r="O14" i="11"/>
  <c r="O17" i="11" s="1"/>
  <c r="N14" i="11"/>
  <c r="M14" i="11"/>
  <c r="L14" i="11"/>
  <c r="L17" i="11" s="1"/>
  <c r="K14" i="11"/>
  <c r="J14" i="11"/>
  <c r="I14" i="11"/>
  <c r="H14" i="11"/>
  <c r="G14" i="11"/>
  <c r="G17" i="11" s="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K14" i="2"/>
  <c r="L14" i="2"/>
  <c r="L17" i="2" s="1"/>
  <c r="M14" i="2"/>
  <c r="N14" i="2"/>
  <c r="O14" i="2"/>
  <c r="P14" i="2"/>
  <c r="P17" i="2" s="1"/>
  <c r="Q14" i="2"/>
  <c r="R14" i="2"/>
  <c r="S14" i="2"/>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T17" i="11" l="1"/>
  <c r="S17" i="17"/>
  <c r="R17" i="16"/>
  <c r="P17" i="13"/>
  <c r="P17" i="18"/>
  <c r="P17" i="16"/>
  <c r="P19" i="16" s="1"/>
  <c r="N17" i="2"/>
  <c r="M17" i="17"/>
  <c r="M17" i="18"/>
  <c r="M17" i="12"/>
  <c r="M19" i="12" s="1"/>
  <c r="M17" i="16"/>
  <c r="K17" i="17"/>
  <c r="J17" i="16"/>
  <c r="J17" i="17"/>
  <c r="J17" i="18"/>
  <c r="J19" i="18" s="1"/>
  <c r="C17" i="15"/>
  <c r="C19" i="15" s="1"/>
  <c r="C17" i="17"/>
  <c r="F17" i="14"/>
  <c r="D17" i="2"/>
  <c r="D17" i="11"/>
  <c r="D19" i="11" s="1"/>
  <c r="D20" i="11" s="1"/>
  <c r="C17" i="14"/>
  <c r="C19" i="14" s="1"/>
  <c r="T17" i="12"/>
  <c r="T19" i="12" s="1"/>
  <c r="S17" i="13"/>
  <c r="S19" i="13" s="1"/>
  <c r="S17" i="15"/>
  <c r="S19" i="15" s="1"/>
  <c r="R17" i="17"/>
  <c r="R19" i="17" s="1"/>
  <c r="R17" i="18"/>
  <c r="R17" i="12"/>
  <c r="Q17" i="14"/>
  <c r="Q17" i="13"/>
  <c r="P17" i="15"/>
  <c r="P19" i="15" s="1"/>
  <c r="P17" i="14"/>
  <c r="P19" i="14" s="1"/>
  <c r="O17" i="18"/>
  <c r="O19" i="18" s="1"/>
  <c r="O17" i="12"/>
  <c r="O19" i="12" s="1"/>
  <c r="N17" i="14"/>
  <c r="L17" i="12"/>
  <c r="K17" i="14"/>
  <c r="K19" i="14" s="1"/>
  <c r="K17" i="13"/>
  <c r="K19" i="13" s="1"/>
  <c r="K17" i="15"/>
  <c r="K19" i="15" s="1"/>
  <c r="J17" i="11"/>
  <c r="J19" i="11" s="1"/>
  <c r="J20" i="11" s="1"/>
  <c r="F17" i="2"/>
  <c r="F19" i="2" s="1"/>
  <c r="F20" i="2" s="1"/>
  <c r="E17" i="17"/>
  <c r="E17" i="18"/>
  <c r="E19" i="18" s="1"/>
  <c r="E17" i="12"/>
  <c r="E19" i="12" s="1"/>
  <c r="E20" i="12" s="1"/>
  <c r="D17" i="12"/>
  <c r="D19" i="12" s="1"/>
  <c r="D20" i="12" s="1"/>
  <c r="I17" i="14"/>
  <c r="I17" i="11"/>
  <c r="I19" i="11" s="1"/>
  <c r="I20" i="11" s="1"/>
  <c r="I17" i="13"/>
  <c r="I19" i="13" s="1"/>
  <c r="H17" i="13"/>
  <c r="H17" i="15"/>
  <c r="H19" i="15" s="1"/>
  <c r="H17" i="2"/>
  <c r="H19" i="2" s="1"/>
  <c r="H20" i="2" s="1"/>
  <c r="H17" i="16"/>
  <c r="H17" i="14"/>
  <c r="O17" i="2"/>
  <c r="O19" i="2" s="1"/>
  <c r="O20" i="2" s="1"/>
  <c r="G17" i="2"/>
  <c r="G19" i="2" s="1"/>
  <c r="G20" i="2" s="1"/>
  <c r="H17" i="11"/>
  <c r="P17" i="11"/>
  <c r="P19" i="11" s="1"/>
  <c r="P20" i="11" s="1"/>
  <c r="C17" i="12"/>
  <c r="K17" i="12"/>
  <c r="K19" i="12" s="1"/>
  <c r="S17" i="12"/>
  <c r="G17" i="13"/>
  <c r="O17" i="13"/>
  <c r="O19" i="13" s="1"/>
  <c r="G17" i="14"/>
  <c r="G19" i="14" s="1"/>
  <c r="O17" i="14"/>
  <c r="D17" i="15"/>
  <c r="D19" i="15" s="1"/>
  <c r="L17" i="15"/>
  <c r="L19" i="15" s="1"/>
  <c r="T17" i="15"/>
  <c r="T19" i="15" s="1"/>
  <c r="F17" i="16"/>
  <c r="F19" i="16" s="1"/>
  <c r="N17" i="16"/>
  <c r="N19" i="16" s="1"/>
  <c r="I17" i="17"/>
  <c r="I19" i="17" s="1"/>
  <c r="Q17" i="17"/>
  <c r="F17" i="18"/>
  <c r="F19" i="18" s="1"/>
  <c r="N17" i="18"/>
  <c r="N19" i="18" s="1"/>
  <c r="C17" i="11"/>
  <c r="K17" i="11"/>
  <c r="S17" i="11"/>
  <c r="F17" i="12"/>
  <c r="F19" i="12" s="1"/>
  <c r="F20" i="12" s="1"/>
  <c r="N17" i="12"/>
  <c r="N19" i="12" s="1"/>
  <c r="J17" i="13"/>
  <c r="J19" i="13" s="1"/>
  <c r="R17" i="13"/>
  <c r="J17" i="14"/>
  <c r="J19" i="14" s="1"/>
  <c r="R17" i="14"/>
  <c r="G17" i="15"/>
  <c r="G19" i="15" s="1"/>
  <c r="O17" i="15"/>
  <c r="I17" i="16"/>
  <c r="I19" i="16" s="1"/>
  <c r="Q17" i="16"/>
  <c r="D17" i="17"/>
  <c r="D19" i="17" s="1"/>
  <c r="L17" i="17"/>
  <c r="L19" i="17" s="1"/>
  <c r="T17" i="17"/>
  <c r="I17" i="18"/>
  <c r="Q17" i="18"/>
  <c r="Q19" i="18" s="1"/>
  <c r="S17" i="2"/>
  <c r="S19" i="2" s="1"/>
  <c r="S20" i="2" s="1"/>
  <c r="K17" i="2"/>
  <c r="K19" i="2" s="1"/>
  <c r="K20" i="2" s="1"/>
  <c r="R17" i="2"/>
  <c r="R19" i="2" s="1"/>
  <c r="R20" i="2" s="1"/>
  <c r="J17" i="2"/>
  <c r="J19" i="2" s="1"/>
  <c r="J20" i="2" s="1"/>
  <c r="E17" i="11"/>
  <c r="E19" i="11" s="1"/>
  <c r="E20" i="11" s="1"/>
  <c r="M17" i="11"/>
  <c r="U17" i="11"/>
  <c r="H17" i="12"/>
  <c r="H19" i="12" s="1"/>
  <c r="H20" i="12" s="1"/>
  <c r="P17" i="12"/>
  <c r="D17" i="13"/>
  <c r="D19" i="13" s="1"/>
  <c r="L17" i="13"/>
  <c r="L19" i="13" s="1"/>
  <c r="T17" i="13"/>
  <c r="D17" i="14"/>
  <c r="D19" i="14" s="1"/>
  <c r="L17" i="14"/>
  <c r="T17" i="14"/>
  <c r="I17" i="15"/>
  <c r="I19" i="15" s="1"/>
  <c r="Q17" i="15"/>
  <c r="C17" i="16"/>
  <c r="K17" i="16"/>
  <c r="K19" i="16" s="1"/>
  <c r="S17" i="16"/>
  <c r="S19" i="16" s="1"/>
  <c r="F17" i="17"/>
  <c r="F19" i="17" s="1"/>
  <c r="N17" i="17"/>
  <c r="N19" i="17" s="1"/>
  <c r="C17" i="18"/>
  <c r="C19" i="18" s="1"/>
  <c r="K17" i="18"/>
  <c r="K19" i="18" s="1"/>
  <c r="S17" i="18"/>
  <c r="S19" i="18" s="1"/>
  <c r="F17" i="11"/>
  <c r="F19" i="11" s="1"/>
  <c r="F20" i="11" s="1"/>
  <c r="N17" i="11"/>
  <c r="N19" i="11" s="1"/>
  <c r="N20" i="11" s="1"/>
  <c r="I17" i="12"/>
  <c r="I19" i="12" s="1"/>
  <c r="Q17" i="12"/>
  <c r="E17" i="13"/>
  <c r="M17" i="13"/>
  <c r="U17" i="13"/>
  <c r="U19" i="13" s="1"/>
  <c r="E17" i="14"/>
  <c r="E19" i="14" s="1"/>
  <c r="M17" i="14"/>
  <c r="U17" i="14"/>
  <c r="J17" i="15"/>
  <c r="J19" i="15" s="1"/>
  <c r="D17" i="16"/>
  <c r="D19" i="16" s="1"/>
  <c r="L17" i="16"/>
  <c r="L19" i="16" s="1"/>
  <c r="T17" i="16"/>
  <c r="G17" i="17"/>
  <c r="G19" i="17" s="1"/>
  <c r="O17" i="17"/>
  <c r="O19" i="17" s="1"/>
  <c r="D17" i="18"/>
  <c r="D19" i="18" s="1"/>
  <c r="L17" i="18"/>
  <c r="L19" i="18" s="1"/>
  <c r="T17" i="18"/>
  <c r="E17" i="16"/>
  <c r="E19" i="16" s="1"/>
  <c r="S17" i="14"/>
  <c r="S19" i="14" s="1"/>
  <c r="U17" i="2"/>
  <c r="U19" i="2" s="1"/>
  <c r="U20" i="2" s="1"/>
  <c r="Q17" i="2"/>
  <c r="Q19" i="2" s="1"/>
  <c r="Q20" i="2" s="1"/>
  <c r="M17" i="2"/>
  <c r="I17" i="2"/>
  <c r="I19" i="2" s="1"/>
  <c r="I20" i="2" s="1"/>
  <c r="E17" i="2"/>
  <c r="E19" i="2" s="1"/>
  <c r="E20" i="2" s="1"/>
  <c r="R17" i="15"/>
  <c r="R19" i="15" s="1"/>
  <c r="V17" i="14"/>
  <c r="V17" i="16"/>
  <c r="V17" i="17"/>
  <c r="V19" i="17" s="1"/>
  <c r="V17" i="18"/>
  <c r="V19" i="18" s="1"/>
  <c r="V17" i="12"/>
  <c r="V17" i="2"/>
  <c r="V17" i="11"/>
  <c r="V19" i="11" s="1"/>
  <c r="V17" i="13"/>
  <c r="V19" i="13" s="1"/>
  <c r="V17" i="15"/>
  <c r="C17" i="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M19" i="11"/>
  <c r="M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C19"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L19" i="2"/>
  <c r="L20" i="2" s="1"/>
  <c r="D19" i="2"/>
  <c r="D20" i="2" s="1"/>
  <c r="V19" i="12"/>
  <c r="E19" i="13"/>
  <c r="G19" i="18"/>
  <c r="R19" i="18"/>
  <c r="M19" i="2"/>
  <c r="M20" i="2" s="1"/>
  <c r="G19" i="12"/>
  <c r="G20" i="12" s="1"/>
  <c r="N19" i="13"/>
  <c r="T19" i="13"/>
  <c r="F19" i="14"/>
  <c r="T19" i="2"/>
  <c r="T20" i="2" s="1"/>
  <c r="Q19" i="15"/>
  <c r="H19" i="18"/>
  <c r="P19" i="18"/>
  <c r="V19" i="14"/>
  <c r="Q19" i="16"/>
  <c r="G19" i="11"/>
  <c r="G20" i="11" s="1"/>
  <c r="O19" i="11"/>
  <c r="O20" i="11" s="1"/>
  <c r="R19" i="11"/>
  <c r="R20" i="11" s="1"/>
  <c r="N19" i="14"/>
  <c r="H19" i="16"/>
  <c r="M19" i="16"/>
  <c r="R19" i="16"/>
  <c r="M19" i="17"/>
  <c r="Q19" i="17"/>
  <c r="U19" i="17"/>
  <c r="T19" i="18"/>
  <c r="I19" i="18"/>
  <c r="M19" i="18"/>
  <c r="U19" i="18"/>
  <c r="F19" i="15"/>
  <c r="V19" i="15"/>
  <c r="H19" i="14"/>
  <c r="E19" i="15"/>
  <c r="O19" i="15"/>
  <c r="U19" i="15"/>
  <c r="V19" i="16"/>
  <c r="G19" i="16"/>
  <c r="O19" i="16"/>
  <c r="C19" i="17"/>
  <c r="H19" i="17"/>
  <c r="P19" i="17"/>
  <c r="T19" i="17"/>
  <c r="M19" i="14"/>
  <c r="L19" i="14"/>
  <c r="T19" i="14"/>
  <c r="M19" i="15"/>
  <c r="T19" i="16"/>
  <c r="E19" i="17"/>
  <c r="J19" i="17"/>
  <c r="U19" i="14"/>
  <c r="I19" i="14"/>
  <c r="Q19" i="14"/>
  <c r="R19" i="14"/>
  <c r="J19" i="16"/>
  <c r="U19" i="16"/>
  <c r="K19" i="17"/>
  <c r="S19" i="17"/>
  <c r="P19" i="13"/>
  <c r="G19" i="13"/>
  <c r="S19" i="12"/>
  <c r="F19" i="13"/>
  <c r="Q19" i="13"/>
  <c r="Q19" i="12"/>
  <c r="R19" i="12"/>
  <c r="J19" i="12"/>
  <c r="P19" i="12"/>
  <c r="U19" i="12"/>
  <c r="H19" i="13"/>
  <c r="M19" i="13"/>
  <c r="R19" i="13"/>
  <c r="H19" i="11"/>
  <c r="H20" i="11" s="1"/>
  <c r="K19" i="11"/>
  <c r="K20" i="11" s="1"/>
  <c r="S19" i="11"/>
  <c r="S20" i="11" s="1"/>
  <c r="L19" i="11"/>
  <c r="L20" i="11" s="1"/>
  <c r="T19" i="11"/>
  <c r="T20" i="11" s="1"/>
  <c r="Q19" i="11"/>
  <c r="Q20" i="11" s="1"/>
  <c r="N19" i="2"/>
  <c r="N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2" l="1"/>
  <c r="C20" i="12" s="1"/>
  <c r="C19" i="16"/>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<sst xmlns="http://schemas.openxmlformats.org/spreadsheetml/2006/main" count="1368" uniqueCount="133">
  <si>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</si>
  <si>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</si>
  <si>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</si>
  <si>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</si>
  <si>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</si>
  <si>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</si>
  <si>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</si>
  <si>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</si>
  <si>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</si>
  <si>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</si>
  <si>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</si>
  <si>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</si>
  <si>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</si>
  <si>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</si>
  <si>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</si>
  <si>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</si>
  <si>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</si>
  <si>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</si>
  <si>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</si>
  <si>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</si>
  <si>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</si>
  <si>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</si>
  <si>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</si>
  <si>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</si>
  <si>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</si>
  <si>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</si>
  <si>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</si>
  <si>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</si>
  <si>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</si>
  <si>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</si>
  <si>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</si>
  <si>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</si>
  <si>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</si>
  <si>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</si>
  <si>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</si>
  <si>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</si>
  <si>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</si>
  <si>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</si>
  <si>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</si>
  <si>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</si>
  <si>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</si>
  <si>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</si>
  <si>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</si>
  <si>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</si>
  <si>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</si>
  <si>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</si>
  <si>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</si>
  <si>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</si>
  <si>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</si>
  <si>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</si>
  <si>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</si>
  <si>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</si>
  <si>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</si>
  <si>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</si>
  <si>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</si>
  <si>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</si>
  <si>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</si>
  <si>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</si>
  <si>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</si>
  <si>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</si>
  <si>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</si>
  <si>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</si>
  <si>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</si>
  <si>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</si>
  <si>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</si>
  <si>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</si>
  <si>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</si>
  <si>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</si>
  <si>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</si>
  <si>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</si>
  <si>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</si>
  <si>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</si>
  <si>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</si>
  <si>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</si>
  <si>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</si>
  <si>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</si>
  <si>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</si>
  <si>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</si>
  <si>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</si>
  <si>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</si>
  <si>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</si>
  <si>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</si>
  <si>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</si>
  <si>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</si>
  <si>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</si>
  <si>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</si>
  <si>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</si>
  <si>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</si>
  <si>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</si>
  <si>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</si>
  <si>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</si>
  <si>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</si>
  <si>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</si>
  <si>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</si>
  <si>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</si>
  <si>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</si>
  <si>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</si>
  <si>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</si>
  <si>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</si>
  <si>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</si>
  <si>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</si>
  <si>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</si>
  <si>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</si>
  <si>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</si>
  <si>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</si>
  <si>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</si>
  <si>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</si>
  <si>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</si>
  <si>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</si>
  <si>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</si>
  <si>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</si>
  <si>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PAN-004415</t>
  </si>
  <si>
    <t>EPR/AB3891CX</t>
  </si>
  <si>
    <t>Stepside Agri Contractors</t>
  </si>
  <si>
    <t>Ffynnoncyff farm, Ferwig, Cardigan SA43 1QD</t>
  </si>
  <si>
    <t>Rohini Sawant</t>
  </si>
  <si>
    <t>21A</t>
  </si>
  <si>
    <t>21B</t>
  </si>
  <si>
    <t>13B</t>
  </si>
  <si>
    <t>13A</t>
  </si>
  <si>
    <t xml:space="preserve">PEN 1 </t>
  </si>
  <si>
    <t>PEN 2</t>
  </si>
  <si>
    <t>PEN 3</t>
  </si>
  <si>
    <t>PEN 6</t>
  </si>
  <si>
    <t>PEN 7</t>
  </si>
  <si>
    <t>PEN 8</t>
  </si>
  <si>
    <t>PEN 9</t>
  </si>
  <si>
    <t>Moderate</t>
  </si>
  <si>
    <t>Low</t>
  </si>
  <si>
    <t>Dairy Partners Ltd</t>
  </si>
  <si>
    <t>02 05 02</t>
  </si>
  <si>
    <t>First Milk</t>
  </si>
  <si>
    <t>Volac Felinfach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</si>
</sst>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4">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topLeftCell="A3" zoomScale="70" zoomScaleNormal="70" workbookViewId="0">
      <selection activeCell="G15" sqref="G15"/>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9" t="s">
        <v>43</v>
      </c>
      <c r="B1" s="89"/>
      <c r="C1" s="93" t="s">
        <v>111</v>
      </c>
      <c r="D1" s="93"/>
      <c r="E1" s="93"/>
      <c r="F1" s="89" t="s">
        <v>47</v>
      </c>
      <c r="G1" s="89"/>
      <c r="H1" s="93">
        <v>50</v>
      </c>
      <c r="I1" s="93"/>
      <c r="J1" s="93"/>
      <c r="AB1" s="47"/>
      <c r="AC1" s="47"/>
      <c r="AD1" s="47"/>
      <c r="AE1" s="47" t="s">
        <v>91</v>
      </c>
      <c r="AF1" s="47" t="s">
        <v>92</v>
      </c>
    </row>
    <row r="2" spans="1:32" x14ac:dyDescent="0.3">
      <c r="A2" s="89" t="s">
        <v>106</v>
      </c>
      <c r="B2" s="89"/>
      <c r="C2" s="98" t="s">
        <v>112</v>
      </c>
      <c r="D2" s="93"/>
      <c r="E2" s="93"/>
      <c r="F2" s="89" t="s">
        <v>52</v>
      </c>
      <c r="G2" s="89"/>
      <c r="H2" s="93" t="s">
        <v>130</v>
      </c>
      <c r="I2" s="93"/>
      <c r="J2" s="93"/>
      <c r="AB2" s="46" t="s">
        <v>61</v>
      </c>
      <c r="AC2" s="46" t="s">
        <v>80</v>
      </c>
      <c r="AD2" s="47" t="s">
        <v>88</v>
      </c>
      <c r="AE2" s="47" t="s">
        <v>73</v>
      </c>
      <c r="AF2" s="82">
        <v>8.4</v>
      </c>
    </row>
    <row r="3" spans="1:32" x14ac:dyDescent="0.3">
      <c r="A3" s="90" t="s">
        <v>44</v>
      </c>
      <c r="B3" s="91"/>
      <c r="C3" s="98" t="s">
        <v>113</v>
      </c>
      <c r="D3" s="93"/>
      <c r="E3" s="93"/>
      <c r="F3" s="89" t="s">
        <v>107</v>
      </c>
      <c r="G3" s="89"/>
      <c r="H3" s="93" t="s">
        <v>89</v>
      </c>
      <c r="I3" s="93"/>
      <c r="J3" s="93"/>
      <c r="AB3" s="46" t="s">
        <v>62</v>
      </c>
      <c r="AC3" s="46" t="s">
        <v>81</v>
      </c>
      <c r="AD3" s="47" t="s">
        <v>89</v>
      </c>
      <c r="AE3" s="47" t="s">
        <v>74</v>
      </c>
      <c r="AF3" s="82">
        <v>8.6</v>
      </c>
    </row>
    <row r="4" spans="1:32" x14ac:dyDescent="0.3">
      <c r="A4" s="89" t="s">
        <v>0</v>
      </c>
      <c r="B4" s="89"/>
      <c r="C4" s="94" t="s">
        <v>114</v>
      </c>
      <c r="D4" s="95"/>
      <c r="E4" s="96"/>
      <c r="F4" s="97" t="s">
        <v>1</v>
      </c>
      <c r="G4" s="97"/>
      <c r="H4" s="93" t="s">
        <v>129</v>
      </c>
      <c r="I4" s="93"/>
      <c r="J4" s="93"/>
      <c r="AB4" s="46" t="s">
        <v>57</v>
      </c>
      <c r="AC4" s="47" t="s">
        <v>82</v>
      </c>
      <c r="AD4" s="47" t="s">
        <v>90</v>
      </c>
      <c r="AE4" s="47" t="s">
        <v>75</v>
      </c>
      <c r="AF4" s="82">
        <v>8.8000000000000007</v>
      </c>
    </row>
    <row r="5" spans="1:32" x14ac:dyDescent="0.3">
      <c r="A5" s="89" t="s">
        <v>51</v>
      </c>
      <c r="B5" s="89"/>
      <c r="C5" s="94" t="s">
        <v>115</v>
      </c>
      <c r="D5" s="95"/>
      <c r="E5" s="96"/>
      <c r="F5" s="89" t="s">
        <v>45</v>
      </c>
      <c r="G5" s="89"/>
      <c r="H5" s="93">
        <v>5.24</v>
      </c>
      <c r="I5" s="93"/>
      <c r="J5" s="93"/>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9" t="s">
        <v>2</v>
      </c>
      <c r="B8" s="89"/>
      <c r="C8" s="39">
        <v>20</v>
      </c>
      <c r="D8" s="39" t="s">
        <v>116</v>
      </c>
      <c r="E8" s="39" t="s">
        <v>117</v>
      </c>
      <c r="F8" s="39">
        <v>11</v>
      </c>
      <c r="G8" s="39">
        <v>12</v>
      </c>
      <c r="H8" s="39">
        <v>9</v>
      </c>
      <c r="I8" s="39">
        <v>8</v>
      </c>
      <c r="J8" s="39" t="s">
        <v>118</v>
      </c>
      <c r="K8" s="39" t="s">
        <v>119</v>
      </c>
      <c r="L8" s="39">
        <v>28</v>
      </c>
      <c r="M8" s="39">
        <v>22</v>
      </c>
      <c r="N8" s="39" t="s">
        <v>120</v>
      </c>
      <c r="O8" s="39" t="s">
        <v>121</v>
      </c>
      <c r="P8" s="39" t="s">
        <v>122</v>
      </c>
      <c r="Q8" s="39" t="s">
        <v>123</v>
      </c>
      <c r="R8" s="39" t="s">
        <v>124</v>
      </c>
      <c r="S8" s="39" t="s">
        <v>125</v>
      </c>
      <c r="T8" s="39" t="s">
        <v>126</v>
      </c>
      <c r="U8" s="39"/>
      <c r="V8" s="39"/>
      <c r="AB8" s="52"/>
      <c r="AC8" s="46"/>
      <c r="AD8" s="47"/>
      <c r="AE8" s="49" t="s">
        <v>76</v>
      </c>
      <c r="AF8" s="83">
        <v>1.4</v>
      </c>
    </row>
    <row r="9" spans="1:32" x14ac:dyDescent="0.3">
      <c r="A9" s="89" t="s">
        <v>3</v>
      </c>
      <c r="B9" s="89"/>
      <c r="C9" s="39" t="s">
        <v>127</v>
      </c>
      <c r="D9" s="39" t="s">
        <v>128</v>
      </c>
      <c r="E9" s="39" t="s">
        <v>128</v>
      </c>
      <c r="F9" s="39" t="s">
        <v>127</v>
      </c>
      <c r="G9" s="39">
        <v>1</v>
      </c>
      <c r="H9" s="39">
        <v>1</v>
      </c>
      <c r="I9" s="39">
        <v>1</v>
      </c>
      <c r="J9" s="39" t="s">
        <v>128</v>
      </c>
      <c r="K9" s="39" t="s">
        <v>128</v>
      </c>
      <c r="L9" s="39" t="s">
        <v>128</v>
      </c>
      <c r="M9" s="39" t="s">
        <v>128</v>
      </c>
      <c r="N9" s="39" t="s">
        <v>128</v>
      </c>
      <c r="O9" s="39" t="s">
        <v>128</v>
      </c>
      <c r="P9" s="39" t="s">
        <v>128</v>
      </c>
      <c r="Q9" s="39" t="s">
        <v>128</v>
      </c>
      <c r="R9" s="39" t="s">
        <v>128</v>
      </c>
      <c r="S9" s="39" t="s">
        <v>128</v>
      </c>
      <c r="T9" s="39" t="s">
        <v>128</v>
      </c>
      <c r="U9" s="39"/>
      <c r="V9" s="39"/>
      <c r="AB9" s="46"/>
      <c r="AC9" s="46"/>
      <c r="AD9" s="47"/>
      <c r="AE9" s="47" t="s">
        <v>97</v>
      </c>
      <c r="AF9" s="82">
        <v>1.7</v>
      </c>
    </row>
    <row r="10" spans="1:32" x14ac:dyDescent="0.3">
      <c r="A10" s="89" t="s">
        <v>4</v>
      </c>
      <c r="B10" s="89"/>
      <c r="C10" s="39">
        <v>6.8</v>
      </c>
      <c r="D10" s="39">
        <v>6.8</v>
      </c>
      <c r="E10" s="39">
        <v>6.6</v>
      </c>
      <c r="F10" s="39">
        <v>7.4</v>
      </c>
      <c r="G10" s="39">
        <v>6.6</v>
      </c>
      <c r="H10" s="39">
        <v>6.6</v>
      </c>
      <c r="I10" s="39">
        <v>6.7</v>
      </c>
      <c r="J10" s="39">
        <v>6.5</v>
      </c>
      <c r="K10" s="39">
        <v>6.5</v>
      </c>
      <c r="L10" s="39">
        <v>6.3</v>
      </c>
      <c r="M10" s="39">
        <v>5.9</v>
      </c>
      <c r="N10" s="39">
        <v>6.5</v>
      </c>
      <c r="O10" s="39">
        <v>6.2</v>
      </c>
      <c r="P10" s="39">
        <v>6.3</v>
      </c>
      <c r="Q10" s="39">
        <v>5.8</v>
      </c>
      <c r="R10" s="39">
        <v>6.2</v>
      </c>
      <c r="S10" s="39">
        <v>6</v>
      </c>
      <c r="T10" s="39">
        <v>5.3</v>
      </c>
      <c r="U10" s="39"/>
      <c r="V10" s="39"/>
      <c r="AB10" s="46"/>
      <c r="AC10" s="46"/>
      <c r="AD10" s="47"/>
      <c r="AE10" s="47" t="s">
        <v>98</v>
      </c>
      <c r="AF10" s="82">
        <v>2.1</v>
      </c>
    </row>
    <row r="11" spans="1:32" x14ac:dyDescent="0.3">
      <c r="A11" s="89" t="s">
        <v>5</v>
      </c>
      <c r="B11" s="89"/>
      <c r="C11" s="39">
        <v>0</v>
      </c>
      <c r="D11" s="39">
        <v>0</v>
      </c>
      <c r="E11" s="39">
        <v>0</v>
      </c>
      <c r="F11" s="39">
        <v>2</v>
      </c>
      <c r="G11" s="39">
        <v>1</v>
      </c>
      <c r="H11" s="39">
        <v>3</v>
      </c>
      <c r="I11" s="39">
        <v>3</v>
      </c>
      <c r="J11" s="39">
        <v>2</v>
      </c>
      <c r="K11" s="39">
        <v>2</v>
      </c>
      <c r="L11" s="39">
        <v>0</v>
      </c>
      <c r="M11" s="39">
        <v>1</v>
      </c>
      <c r="N11" s="39">
        <v>3</v>
      </c>
      <c r="O11" s="39">
        <v>2</v>
      </c>
      <c r="P11" s="39">
        <v>1</v>
      </c>
      <c r="Q11" s="39">
        <v>2</v>
      </c>
      <c r="R11" s="39">
        <v>2</v>
      </c>
      <c r="S11" s="39">
        <v>2</v>
      </c>
      <c r="T11" s="39">
        <v>3</v>
      </c>
      <c r="U11" s="39"/>
      <c r="V11" s="39"/>
      <c r="AB11" s="46"/>
      <c r="AC11" s="46"/>
      <c r="AD11" s="47"/>
      <c r="AE11" s="47" t="s">
        <v>77</v>
      </c>
      <c r="AF11" s="82">
        <v>5.9</v>
      </c>
    </row>
    <row r="12" spans="1:32" x14ac:dyDescent="0.3">
      <c r="A12" s="89" t="s">
        <v>6</v>
      </c>
      <c r="B12" s="89"/>
      <c r="C12" s="39">
        <v>1</v>
      </c>
      <c r="D12" s="39">
        <v>1</v>
      </c>
      <c r="E12" s="39">
        <v>1</v>
      </c>
      <c r="F12" s="39">
        <v>1</v>
      </c>
      <c r="G12" s="39">
        <v>-2</v>
      </c>
      <c r="H12" s="39">
        <v>2</v>
      </c>
      <c r="I12" s="39">
        <v>3</v>
      </c>
      <c r="J12" s="39">
        <v>2</v>
      </c>
      <c r="K12" s="39">
        <v>2</v>
      </c>
      <c r="L12" s="39">
        <v>1</v>
      </c>
      <c r="M12" s="39">
        <v>1</v>
      </c>
      <c r="N12" s="39">
        <v>1</v>
      </c>
      <c r="O12" s="39">
        <v>-2</v>
      </c>
      <c r="P12" s="39">
        <v>-2</v>
      </c>
      <c r="Q12" s="39">
        <v>1</v>
      </c>
      <c r="R12" s="39">
        <v>1</v>
      </c>
      <c r="S12" s="39">
        <v>-2</v>
      </c>
      <c r="T12" s="39">
        <v>1</v>
      </c>
      <c r="U12" s="39"/>
      <c r="V12" s="39"/>
      <c r="AB12" s="46"/>
      <c r="AC12" s="46"/>
      <c r="AD12" s="47"/>
      <c r="AE12" s="17" t="s">
        <v>110</v>
      </c>
      <c r="AF12" s="80">
        <v>3.2</v>
      </c>
    </row>
    <row r="13" spans="1:32" x14ac:dyDescent="0.3">
      <c r="A13" s="89" t="s">
        <v>7</v>
      </c>
      <c r="B13" s="89"/>
      <c r="C13" s="39"/>
      <c r="D13" s="39">
        <v>0</v>
      </c>
      <c r="E13" s="39">
        <v>0</v>
      </c>
      <c r="F13" s="39">
        <v>0</v>
      </c>
      <c r="G13" s="39">
        <v>0</v>
      </c>
      <c r="H13" s="39">
        <v>0</v>
      </c>
      <c r="I13" s="39">
        <v>0</v>
      </c>
      <c r="J13" s="39">
        <v>0</v>
      </c>
      <c r="K13" s="39">
        <v>0</v>
      </c>
      <c r="L13" s="39">
        <v>0</v>
      </c>
      <c r="M13" s="39">
        <v>0</v>
      </c>
      <c r="N13" s="39">
        <v>3</v>
      </c>
      <c r="O13" s="39">
        <v>2</v>
      </c>
      <c r="P13" s="39">
        <v>2</v>
      </c>
      <c r="Q13" s="39">
        <v>3</v>
      </c>
      <c r="R13" s="39">
        <v>3</v>
      </c>
      <c r="S13" s="39">
        <v>2</v>
      </c>
      <c r="T13" s="39">
        <v>2</v>
      </c>
      <c r="U13" s="39"/>
      <c r="V13" s="39"/>
      <c r="AB13" s="46"/>
      <c r="AC13" s="46"/>
      <c r="AD13" s="47"/>
      <c r="AE13" s="47"/>
      <c r="AF13" s="47"/>
    </row>
    <row r="14" spans="1:32" x14ac:dyDescent="0.4">
      <c r="A14" s="88" t="s">
        <v>8</v>
      </c>
      <c r="B14" s="88"/>
      <c r="C14" s="84" t="s">
        <v>97</v>
      </c>
      <c r="D14" s="84" t="s">
        <v>97</v>
      </c>
      <c r="E14" s="84" t="s">
        <v>97</v>
      </c>
      <c r="F14" s="84" t="s">
        <v>97</v>
      </c>
      <c r="G14" s="84" t="s">
        <v>74</v>
      </c>
      <c r="H14" s="84" t="s">
        <v>74</v>
      </c>
      <c r="I14" s="84" t="s">
        <v>74</v>
      </c>
      <c r="J14" s="84" t="s">
        <v>97</v>
      </c>
      <c r="K14" s="84" t="s">
        <v>97</v>
      </c>
      <c r="L14" s="84" t="s">
        <v>97</v>
      </c>
      <c r="M14" s="84" t="s">
        <v>97</v>
      </c>
      <c r="N14" s="84" t="s">
        <v>97</v>
      </c>
      <c r="O14" s="84" t="s">
        <v>97</v>
      </c>
      <c r="P14" s="84" t="s">
        <v>97</v>
      </c>
      <c r="Q14" s="84" t="s">
        <v>97</v>
      </c>
      <c r="R14" s="84" t="s">
        <v>97</v>
      </c>
      <c r="S14" s="84" t="s">
        <v>97</v>
      </c>
      <c r="T14" s="84" t="s">
        <v>97</v>
      </c>
      <c r="U14" s="84"/>
      <c r="V14" s="84"/>
    </row>
    <row r="15" spans="1:32" x14ac:dyDescent="0.4">
      <c r="A15" s="97" t="s">
        <v>9</v>
      </c>
      <c r="B15" s="97"/>
      <c r="C15" s="39">
        <v>47</v>
      </c>
      <c r="D15" s="39">
        <v>47</v>
      </c>
      <c r="E15" s="39">
        <v>47</v>
      </c>
      <c r="F15" s="39">
        <v>47</v>
      </c>
      <c r="G15" s="39">
        <v>6</v>
      </c>
      <c r="H15" s="39">
        <v>6</v>
      </c>
      <c r="I15" s="39">
        <v>6</v>
      </c>
      <c r="J15" s="39">
        <v>56</v>
      </c>
      <c r="K15" s="39">
        <v>56</v>
      </c>
      <c r="L15" s="39">
        <v>56</v>
      </c>
      <c r="M15" s="39">
        <v>56</v>
      </c>
      <c r="N15" s="39">
        <v>56</v>
      </c>
      <c r="O15" s="39">
        <v>56</v>
      </c>
      <c r="P15" s="39">
        <v>56</v>
      </c>
      <c r="Q15" s="39">
        <v>56</v>
      </c>
      <c r="R15" s="39">
        <v>56</v>
      </c>
      <c r="S15" s="39">
        <v>56</v>
      </c>
      <c r="T15" s="39">
        <v>56</v>
      </c>
      <c r="U15" s="39"/>
      <c r="V15" s="39"/>
    </row>
    <row r="16" spans="1:32" x14ac:dyDescent="0.4">
      <c r="A16" s="88" t="s">
        <v>46</v>
      </c>
      <c r="B16" s="88"/>
      <c r="C16" s="84" t="s">
        <v>82</v>
      </c>
      <c r="D16" s="84" t="s">
        <v>82</v>
      </c>
      <c r="E16" s="84" t="s">
        <v>82</v>
      </c>
      <c r="F16" s="84" t="s">
        <v>82</v>
      </c>
      <c r="G16" s="84" t="s">
        <v>82</v>
      </c>
      <c r="H16" s="84" t="s">
        <v>82</v>
      </c>
      <c r="I16" s="84" t="s">
        <v>82</v>
      </c>
      <c r="J16" s="84" t="s">
        <v>82</v>
      </c>
      <c r="K16" s="84" t="s">
        <v>82</v>
      </c>
      <c r="L16" s="84" t="s">
        <v>82</v>
      </c>
      <c r="M16" s="84" t="s">
        <v>82</v>
      </c>
      <c r="N16" s="84" t="s">
        <v>82</v>
      </c>
      <c r="O16" s="84" t="s">
        <v>82</v>
      </c>
      <c r="P16" s="84" t="s">
        <v>82</v>
      </c>
      <c r="Q16" s="84" t="s">
        <v>82</v>
      </c>
      <c r="R16" s="84" t="s">
        <v>82</v>
      </c>
      <c r="S16" s="84" t="s">
        <v>82</v>
      </c>
      <c r="T16" s="84" t="s">
        <v>82</v>
      </c>
      <c r="U16" s="84"/>
      <c r="V16" s="84"/>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219.79166699999999</v>
      </c>
      <c r="D18" s="43">
        <f>$D28</f>
        <v>219.79166699999999</v>
      </c>
      <c r="E18" s="43">
        <f>$D29</f>
        <v>219.79166699999999</v>
      </c>
      <c r="F18" s="43">
        <f>$D30</f>
        <v>79.747418999999994</v>
      </c>
      <c r="G18" s="43">
        <f>$D31</f>
        <v>132.26401200000001</v>
      </c>
      <c r="H18" s="43">
        <f>$D32</f>
        <v>50.571533999999993</v>
      </c>
      <c r="I18" s="43">
        <f>$D33</f>
        <v>50.571533999999993</v>
      </c>
      <c r="J18" s="43">
        <f>$D34</f>
        <v>79.747418999999994</v>
      </c>
      <c r="K18" s="43">
        <f>$D35</f>
        <v>79.747418999999994</v>
      </c>
      <c r="L18" s="43">
        <f>$D36</f>
        <v>219.79166699999999</v>
      </c>
      <c r="M18" s="43">
        <f>$D37</f>
        <v>157.54977899999997</v>
      </c>
      <c r="N18" s="43">
        <f>$D38</f>
        <v>64.186947000000004</v>
      </c>
      <c r="O18" s="43">
        <f>$D39</f>
        <v>64.186947000000004</v>
      </c>
      <c r="P18" s="43">
        <f>$D40</f>
        <v>157.54977899999997</v>
      </c>
      <c r="Q18" s="43">
        <f>$D41</f>
        <v>64.186947000000004</v>
      </c>
      <c r="R18" s="43">
        <f>$D42</f>
        <v>64.186947000000004</v>
      </c>
      <c r="S18" s="43">
        <f>$D43</f>
        <v>64.186947000000004</v>
      </c>
      <c r="T18" s="43">
        <f>$D44</f>
        <v>64.186947000000004</v>
      </c>
      <c r="U18" s="43">
        <f>$D45</f>
        <v>0</v>
      </c>
      <c r="V18" s="43">
        <f>$D46</f>
        <v>0</v>
      </c>
      <c r="AB18" s="53"/>
      <c r="AC18" s="53"/>
      <c r="AD18" s="53"/>
      <c r="AE18" s="53"/>
      <c r="AF18" s="53"/>
    </row>
    <row r="19" spans="1:32" s="31" customFormat="1" ht="15" customHeight="1" x14ac:dyDescent="0.4">
      <c r="A19" s="92" t="s">
        <v>86</v>
      </c>
      <c r="B19" s="92"/>
      <c r="C19" s="43">
        <f>C18-C17</f>
        <v>139.89166699999998</v>
      </c>
      <c r="D19" s="43">
        <f t="shared" ref="D19:V19" si="1">D18-D17</f>
        <v>139.89166699999998</v>
      </c>
      <c r="E19" s="43">
        <f t="shared" si="1"/>
        <v>139.89166699999998</v>
      </c>
      <c r="F19" s="43">
        <f t="shared" si="1"/>
        <v>-0.15258099999999786</v>
      </c>
      <c r="G19" s="43">
        <f t="shared" si="1"/>
        <v>80.664012000000014</v>
      </c>
      <c r="H19" s="43">
        <f t="shared" si="1"/>
        <v>-1.0284660000000017</v>
      </c>
      <c r="I19" s="43">
        <f t="shared" si="1"/>
        <v>-1.0284660000000017</v>
      </c>
      <c r="J19" s="43">
        <f t="shared" si="1"/>
        <v>-15.452581000000009</v>
      </c>
      <c r="K19" s="43">
        <f t="shared" si="1"/>
        <v>-15.452581000000009</v>
      </c>
      <c r="L19" s="43">
        <f t="shared" si="1"/>
        <v>124.59166699999999</v>
      </c>
      <c r="M19" s="43">
        <f t="shared" si="1"/>
        <v>62.34977899999997</v>
      </c>
      <c r="N19" s="43">
        <f t="shared" si="1"/>
        <v>-31.013052999999999</v>
      </c>
      <c r="O19" s="43">
        <f t="shared" si="1"/>
        <v>-31.013052999999999</v>
      </c>
      <c r="P19" s="43">
        <f t="shared" si="1"/>
        <v>62.34977899999997</v>
      </c>
      <c r="Q19" s="43">
        <f t="shared" si="1"/>
        <v>-31.013052999999999</v>
      </c>
      <c r="R19" s="43">
        <f t="shared" si="1"/>
        <v>-31.013052999999999</v>
      </c>
      <c r="S19" s="43">
        <f t="shared" si="1"/>
        <v>-31.013052999999999</v>
      </c>
      <c r="T19" s="43">
        <f t="shared" si="1"/>
        <v>-31.013052999999999</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INCREASE</v>
      </c>
      <c r="D20" s="44" t="str">
        <f>IF($B28="","",IF(D$19&gt;=0,"INCREASE","DECREASE"))</f>
        <v>INCREASE</v>
      </c>
      <c r="E20" s="44" t="str">
        <f>IF($B29="","",IF(E$19&gt;=0,"INCREASE","DECREASE"))</f>
        <v>INCREASE</v>
      </c>
      <c r="F20" s="44" t="str">
        <f>IF($B30="","",IF(F$19&gt;=0,"INCREASE","DECREASE"))</f>
        <v>DECREASE</v>
      </c>
      <c r="G20" s="44" t="str">
        <f>IF($B31="","",IF(G$19&gt;=0,"INCREASE","DECREASE"))</f>
        <v>INCREASE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INCREASE</v>
      </c>
      <c r="M20" s="44" t="str">
        <f>IF($B37="","",IF(M$19&gt;=0,"INCREASE","DECREASE"))</f>
        <v>INCREASE</v>
      </c>
      <c r="N20" s="44" t="str">
        <f>IF($B38="","",IF(N$19&gt;=0,"INCREASE","DECREASE"))</f>
        <v>DECREASE</v>
      </c>
      <c r="O20" s="44" t="str">
        <f>IF($B39="","",IF(O$19&gt;=0,"INCREASE","DECREASE"))</f>
        <v>DECREASE</v>
      </c>
      <c r="P20" s="44" t="str">
        <f>IF($B40="","",IF(P$19&gt;=0,"INCREASE","DECREASE"))</f>
        <v>INCREASE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79">
        <v>4.9000000000000004</v>
      </c>
      <c r="C24" s="39">
        <v>0.22</v>
      </c>
      <c r="D24" s="39">
        <v>849</v>
      </c>
      <c r="E24" s="39">
        <v>203</v>
      </c>
      <c r="F24" s="39">
        <v>52</v>
      </c>
      <c r="G24" s="39">
        <v>0.33</v>
      </c>
      <c r="H24" s="39">
        <v>2.84</v>
      </c>
      <c r="I24" s="39">
        <v>0.5</v>
      </c>
      <c r="J24" s="39">
        <v>0.01</v>
      </c>
      <c r="K24" s="78">
        <v>0.05</v>
      </c>
      <c r="L24" s="39">
        <v>0.2</v>
      </c>
      <c r="M24" s="39">
        <v>0.77</v>
      </c>
      <c r="N24" s="39"/>
      <c r="O24" s="39"/>
      <c r="P24" s="39">
        <v>1316</v>
      </c>
      <c r="Q24" s="39">
        <v>188</v>
      </c>
      <c r="R24" s="39"/>
      <c r="S24" s="39"/>
      <c r="T24" s="39"/>
      <c r="U24" s="39"/>
      <c r="V24" s="39">
        <v>1300</v>
      </c>
      <c r="W24" s="39">
        <v>0.66800000000000004</v>
      </c>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v>113</v>
      </c>
      <c r="C27" s="3">
        <f>IF(C$23="%w/w SAR",((C$24*10)*$B27),IF(C$23="%w/w DM",(((C$24*10)*($B$24/100))*$B27),IF(C$23="kg/t SAR",(C$24*$B27),IF(C$23="kg/t DM",((C$24*($B$24/100))*$B27),IF(C$23="mg/kg SAR",((C$24*0.001)*$B27),IF(C$23="mg/kg DM",(((C$24*0.001)*($B$24/100))*$B27),0))))))</f>
        <v>248.60000000000002</v>
      </c>
      <c r="D27" s="3">
        <f>(IF(D$23="%w/w SAR",((D$24*10)*$B27),IF(D$23="%w/w DM",(((D$24*10)*($B$24/100))*$B27),IF(D$23="kg/t SAR",(D$24*$B27),IF(D$23="kg/t DM",((D$24*($B$24/100))*$B27),IF(D$23="mg/kg SAR",((D$24*0.001)*$B27),IF(D$23="mg/kg DM",(((D$24*0.001)*($B$24/100))*$B27),"0")))))))*2.291</f>
        <v>219.79166699999999</v>
      </c>
      <c r="E27" s="3">
        <f>(IF(E$23="%w/w SAR",((E$24*10)*$B27),IF(E$23="%w/w DM",(((E$24*10)*($B$24/100))*$B27),IF(E$23="kg/t SAR",(E$24*$B27),IF(E$23="kg/t DM",((E$24*($B$24/100))*$B27),IF(E$23="mg/kg SAR",((E$24*0.001)*$B27),IF(E$23="mg/kg DM",(((E$24*0.001)*($B$24/100))*$B27),"0")))))))*1.205</f>
        <v>27.641495000000003</v>
      </c>
      <c r="F27" s="3">
        <f>(IF(F$23="%w/w SAR",((F$24*10)*$B27),IF(F$23="%w/w DM",(((F$24*10)*($B$24/100))*$B27),IF(F$23="kg/t SAR",(F$24*$B27),IF(F$23="kg/t DM",((F$24*($B$24/100))*$B27),IF(F$23="mg/kg SAR",((F$24*0.001)*$B27),IF(F$23="mg/kg DM",(((F$24*0.001)*($B$24/100))*$B27),"0")))))))*1.658</f>
        <v>9.7424079999999993</v>
      </c>
      <c r="G27" s="3">
        <f t="shared" ref="G27:P27" si="2">IF(G$23="%w/w SAR",((G$24*10)*$B27),IF(G$23="%w/w DM",(((G$24*10)*($B$24/100))*$B27),IF(G$23="kg/t SAR",(G$24*$B27),IF(G$23="kg/t DM",((G$24*($B$24/100))*$B27),IF(G$23="mg/kg SAR",((G$24*0.001)*$B27),IF(G$23="mg/kg DM",(((G$24*0.001)*($B$24/100))*$B27),0))))))</f>
        <v>3.7289999999999997E-2</v>
      </c>
      <c r="H27" s="3">
        <f t="shared" si="2"/>
        <v>0.32091999999999998</v>
      </c>
      <c r="I27" s="3">
        <f t="shared" si="2"/>
        <v>5.6500000000000002E-2</v>
      </c>
      <c r="J27" s="3">
        <f t="shared" si="2"/>
        <v>1.1300000000000001E-3</v>
      </c>
      <c r="K27" s="3">
        <f t="shared" si="2"/>
        <v>5.6500000000000005E-3</v>
      </c>
      <c r="L27" s="3">
        <f t="shared" si="2"/>
        <v>2.2600000000000002E-2</v>
      </c>
      <c r="M27" s="3">
        <f t="shared" si="2"/>
        <v>8.7010000000000004E-2</v>
      </c>
      <c r="N27" s="3">
        <f t="shared" si="2"/>
        <v>0</v>
      </c>
      <c r="O27" s="3">
        <f t="shared" si="2"/>
        <v>0</v>
      </c>
      <c r="P27" s="3">
        <f t="shared" si="2"/>
        <v>148.708</v>
      </c>
      <c r="Q27" s="3">
        <f>(IF(Q$23="%w/w SAR",((Q$24*10)*$B27),IF(Q$23="%w/w DM",(((Q$24*10)*($B$24/100))*$B27),IF(Q$23="kg/t SAR",(Q$24*$B27),IF(Q$23="kg/t DM",((Q$24*($B$24/100))*$B27),IF(Q$23="mg/kg SAR",((Q$24*0.001)*$B27),IF(Q$23="mg/kg DM",(((Q$24*0.001)*($B$24/100))*$B27),0)))))))*2.5</f>
        <v>53.11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33" t="str">
        <f>D8</f>
        <v>21A</v>
      </c>
      <c r="B28" s="39">
        <v>113</v>
      </c>
      <c r="C28" s="3">
        <f t="shared" ref="C28:C46" si="3">IF(C$23="%w/w SAR",((C$24*10)*$B28),IF(C$23="%w/w DM",(((C$24*10)*($B$24/100))*$B28),IF(C$23="kg/t SAR",(C$24*$B28),IF(C$23="kg/t DM",((C$24*($B$24/100))*$B28),IF(C$23="mg/kg SAR",((C$24*0.001)*$B28),IF(C$23="mg/kg DM",(((C$24*0.001)*($B$24/100))*$B28),0))))))</f>
        <v>248.60000000000002</v>
      </c>
      <c r="D28" s="3">
        <f t="shared" ref="D28:D46" si="4">(IF(D$23="%w/w SAR",((D$24*10)*$B28),IF(D$23="%w/w DM",(((D$24*10)*($B$24/100))*$B28),IF(D$23="kg/t SAR",(D$24*$B28),IF(D$23="kg/t DM",((D$24*($B$24/100))*$B28),IF(D$23="mg/kg SAR",((D$24*0.001)*$B28),IF(D$23="mg/kg DM",(((D$24*0.001)*($B$24/100))*$B28),"0")))))))*2.291</f>
        <v>219.79166699999999</v>
      </c>
      <c r="E28" s="3">
        <f t="shared" ref="E28:E46" si="5">(IF(E$23="%w/w SAR",((E$24*10)*$B28),IF(E$23="%w/w DM",(((E$24*10)*($B$24/100))*$B28),IF(E$23="kg/t SAR",(E$24*$B28),IF(E$23="kg/t DM",((E$24*($B$24/100))*$B28),IF(E$23="mg/kg SAR",((E$24*0.001)*$B28),IF(E$23="mg/kg DM",(((E$24*0.001)*($B$24/100))*$B28),"0")))))))*1.205</f>
        <v>27.641495000000003</v>
      </c>
      <c r="F28" s="3">
        <f t="shared" ref="F28:F46" si="6">(IF(F$23="%w/w SAR",((F$24*10)*$B28),IF(F$23="%w/w DM",(((F$24*10)*($B$24/100))*$B28),IF(F$23="kg/t SAR",(F$24*$B28),IF(F$23="kg/t DM",((F$24*($B$24/100))*$B28),IF(F$23="mg/kg SAR",((F$24*0.001)*$B28),IF(F$23="mg/kg DM",(((F$24*0.001)*($B$24/100))*$B28),"0")))))))*1.658</f>
        <v>9.7424079999999993</v>
      </c>
      <c r="G28" s="3">
        <f t="shared" ref="G28:P46" si="7">IF(G$23="%w/w SAR",((G$24*10)*$B28),IF(G$23="%w/w DM",(((G$24*10)*($B$24/100))*$B28),IF(G$23="kg/t SAR",(G$24*$B28),IF(G$23="kg/t DM",((G$24*($B$24/100))*$B28),IF(G$23="mg/kg SAR",((G$24*0.001)*$B28),IF(G$23="mg/kg DM",(((G$24*0.001)*($B$24/100))*$B28),0))))))</f>
        <v>3.7289999999999997E-2</v>
      </c>
      <c r="H28" s="3">
        <f t="shared" si="7"/>
        <v>0.32091999999999998</v>
      </c>
      <c r="I28" s="3">
        <f t="shared" si="7"/>
        <v>5.6500000000000002E-2</v>
      </c>
      <c r="J28" s="3">
        <f t="shared" si="7"/>
        <v>1.1300000000000001E-3</v>
      </c>
      <c r="K28" s="3">
        <f t="shared" si="7"/>
        <v>5.6500000000000005E-3</v>
      </c>
      <c r="L28" s="3">
        <f t="shared" si="7"/>
        <v>2.2600000000000002E-2</v>
      </c>
      <c r="M28" s="3">
        <f t="shared" si="7"/>
        <v>8.7010000000000004E-2</v>
      </c>
      <c r="N28" s="3">
        <f t="shared" si="7"/>
        <v>0</v>
      </c>
      <c r="O28" s="3">
        <f t="shared" si="7"/>
        <v>0</v>
      </c>
      <c r="P28" s="3">
        <f t="shared" si="7"/>
        <v>148.708</v>
      </c>
      <c r="Q28" s="3">
        <f t="shared" ref="Q28:Q46" si="8">(IF(Q$23="%w/w SAR",((Q$24*10)*$B28),IF(Q$23="%w/w DM",(((Q$24*10)*($B$24/100))*$B28),IF(Q$23="kg/t SAR",(Q$24*$B28),IF(Q$23="kg/t DM",((Q$24*($B$24/100))*$B28),IF(Q$23="mg/kg SAR",((Q$24*0.001)*$B28),IF(Q$23="mg/kg DM",(((Q$24*0.001)*($B$24/100))*$B28),0)))))))*2.5</f>
        <v>53.11</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x14ac:dyDescent="0.4">
      <c r="A29" s="33" t="str">
        <f>E8</f>
        <v>21B</v>
      </c>
      <c r="B29" s="39">
        <v>113</v>
      </c>
      <c r="C29" s="3">
        <f t="shared" si="3"/>
        <v>248.60000000000002</v>
      </c>
      <c r="D29" s="3">
        <f t="shared" si="4"/>
        <v>219.79166699999999</v>
      </c>
      <c r="E29" s="3">
        <f t="shared" si="5"/>
        <v>27.641495000000003</v>
      </c>
      <c r="F29" s="3">
        <f t="shared" si="6"/>
        <v>9.7424079999999993</v>
      </c>
      <c r="G29" s="3">
        <f t="shared" si="7"/>
        <v>3.7289999999999997E-2</v>
      </c>
      <c r="H29" s="3">
        <f t="shared" si="7"/>
        <v>0.32091999999999998</v>
      </c>
      <c r="I29" s="3">
        <f t="shared" si="7"/>
        <v>5.6500000000000002E-2</v>
      </c>
      <c r="J29" s="3">
        <f t="shared" si="7"/>
        <v>1.1300000000000001E-3</v>
      </c>
      <c r="K29" s="3">
        <f t="shared" si="7"/>
        <v>5.6500000000000005E-3</v>
      </c>
      <c r="L29" s="3">
        <f t="shared" si="7"/>
        <v>2.2600000000000002E-2</v>
      </c>
      <c r="M29" s="3">
        <f t="shared" si="7"/>
        <v>8.7010000000000004E-2</v>
      </c>
      <c r="N29" s="3">
        <f t="shared" si="7"/>
        <v>0</v>
      </c>
      <c r="O29" s="3">
        <f t="shared" si="7"/>
        <v>0</v>
      </c>
      <c r="P29" s="3">
        <f t="shared" si="7"/>
        <v>148.708</v>
      </c>
      <c r="Q29" s="3">
        <f t="shared" si="8"/>
        <v>53.11</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x14ac:dyDescent="0.4">
      <c r="A30" s="33">
        <f>F8</f>
        <v>11</v>
      </c>
      <c r="B30" s="39">
        <v>41</v>
      </c>
      <c r="C30" s="3">
        <f t="shared" si="3"/>
        <v>90.2</v>
      </c>
      <c r="D30" s="3">
        <f t="shared" si="4"/>
        <v>79.747418999999994</v>
      </c>
      <c r="E30" s="3">
        <f t="shared" si="5"/>
        <v>10.029215000000001</v>
      </c>
      <c r="F30" s="3">
        <f t="shared" si="6"/>
        <v>3.534856</v>
      </c>
      <c r="G30" s="3">
        <f t="shared" si="7"/>
        <v>1.353E-2</v>
      </c>
      <c r="H30" s="3">
        <f t="shared" si="7"/>
        <v>0.11644</v>
      </c>
      <c r="I30" s="3">
        <f t="shared" si="7"/>
        <v>2.0500000000000001E-2</v>
      </c>
      <c r="J30" s="3">
        <f t="shared" si="7"/>
        <v>4.1000000000000005E-4</v>
      </c>
      <c r="K30" s="3">
        <f t="shared" si="7"/>
        <v>2.0500000000000002E-3</v>
      </c>
      <c r="L30" s="3">
        <f t="shared" si="7"/>
        <v>8.2000000000000007E-3</v>
      </c>
      <c r="M30" s="3">
        <f t="shared" si="7"/>
        <v>3.1570000000000001E-2</v>
      </c>
      <c r="N30" s="3">
        <f t="shared" si="7"/>
        <v>0</v>
      </c>
      <c r="O30" s="3">
        <f t="shared" si="7"/>
        <v>0</v>
      </c>
      <c r="P30" s="3">
        <f t="shared" si="7"/>
        <v>53.956000000000003</v>
      </c>
      <c r="Q30" s="3">
        <f t="shared" si="8"/>
        <v>19.27</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x14ac:dyDescent="0.4">
      <c r="A31" s="33">
        <f>G8</f>
        <v>12</v>
      </c>
      <c r="B31" s="39">
        <v>68</v>
      </c>
      <c r="C31" s="3">
        <f t="shared" si="3"/>
        <v>149.60000000000002</v>
      </c>
      <c r="D31" s="3">
        <f t="shared" si="4"/>
        <v>132.26401200000001</v>
      </c>
      <c r="E31" s="3">
        <f t="shared" si="5"/>
        <v>16.63382</v>
      </c>
      <c r="F31" s="3">
        <f t="shared" si="6"/>
        <v>5.8626880000000003</v>
      </c>
      <c r="G31" s="3">
        <f t="shared" si="7"/>
        <v>2.2440000000000002E-2</v>
      </c>
      <c r="H31" s="3">
        <f t="shared" si="7"/>
        <v>0.19312000000000001</v>
      </c>
      <c r="I31" s="3">
        <f t="shared" si="7"/>
        <v>3.4000000000000002E-2</v>
      </c>
      <c r="J31" s="3">
        <f t="shared" si="7"/>
        <v>6.8000000000000005E-4</v>
      </c>
      <c r="K31" s="3">
        <f t="shared" si="7"/>
        <v>3.4000000000000002E-3</v>
      </c>
      <c r="L31" s="3">
        <f t="shared" si="7"/>
        <v>1.3600000000000001E-2</v>
      </c>
      <c r="M31" s="3">
        <f t="shared" si="7"/>
        <v>5.2360000000000004E-2</v>
      </c>
      <c r="N31" s="3">
        <f t="shared" si="7"/>
        <v>0</v>
      </c>
      <c r="O31" s="3">
        <f t="shared" si="7"/>
        <v>0</v>
      </c>
      <c r="P31" s="3">
        <f t="shared" si="7"/>
        <v>89.488</v>
      </c>
      <c r="Q31" s="3">
        <f t="shared" si="8"/>
        <v>31.96</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x14ac:dyDescent="0.4">
      <c r="A32" s="33">
        <f>H8</f>
        <v>9</v>
      </c>
      <c r="B32" s="39">
        <v>26</v>
      </c>
      <c r="C32" s="3">
        <f t="shared" si="3"/>
        <v>57.2</v>
      </c>
      <c r="D32" s="3">
        <f t="shared" si="4"/>
        <v>50.571533999999993</v>
      </c>
      <c r="E32" s="3">
        <f t="shared" si="5"/>
        <v>6.3599900000000007</v>
      </c>
      <c r="F32" s="3">
        <f t="shared" si="6"/>
        <v>2.2416160000000001</v>
      </c>
      <c r="G32" s="3">
        <f t="shared" si="7"/>
        <v>8.5800000000000008E-3</v>
      </c>
      <c r="H32" s="3">
        <f t="shared" si="7"/>
        <v>7.3840000000000003E-2</v>
      </c>
      <c r="I32" s="3">
        <f t="shared" si="7"/>
        <v>1.3000000000000001E-2</v>
      </c>
      <c r="J32" s="3">
        <f t="shared" si="7"/>
        <v>2.6000000000000003E-4</v>
      </c>
      <c r="K32" s="3">
        <f t="shared" si="7"/>
        <v>1.3000000000000002E-3</v>
      </c>
      <c r="L32" s="3">
        <f t="shared" si="7"/>
        <v>5.2000000000000006E-3</v>
      </c>
      <c r="M32" s="3">
        <f t="shared" si="7"/>
        <v>2.0020000000000003E-2</v>
      </c>
      <c r="N32" s="3">
        <f t="shared" si="7"/>
        <v>0</v>
      </c>
      <c r="O32" s="3">
        <f t="shared" si="7"/>
        <v>0</v>
      </c>
      <c r="P32" s="3">
        <f t="shared" si="7"/>
        <v>34.216000000000001</v>
      </c>
      <c r="Q32" s="3">
        <f t="shared" si="8"/>
        <v>12.219999999999999</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x14ac:dyDescent="0.4">
      <c r="A33" s="33">
        <f>I8</f>
        <v>8</v>
      </c>
      <c r="B33" s="39">
        <v>26</v>
      </c>
      <c r="C33" s="3">
        <f t="shared" si="3"/>
        <v>57.2</v>
      </c>
      <c r="D33" s="3">
        <f t="shared" si="4"/>
        <v>50.571533999999993</v>
      </c>
      <c r="E33" s="3">
        <f t="shared" si="5"/>
        <v>6.3599900000000007</v>
      </c>
      <c r="F33" s="3">
        <f t="shared" si="6"/>
        <v>2.2416160000000001</v>
      </c>
      <c r="G33" s="3">
        <f t="shared" si="7"/>
        <v>8.5800000000000008E-3</v>
      </c>
      <c r="H33" s="3">
        <f t="shared" si="7"/>
        <v>7.3840000000000003E-2</v>
      </c>
      <c r="I33" s="3">
        <f t="shared" si="7"/>
        <v>1.3000000000000001E-2</v>
      </c>
      <c r="J33" s="3">
        <f t="shared" si="7"/>
        <v>2.6000000000000003E-4</v>
      </c>
      <c r="K33" s="3">
        <f t="shared" si="7"/>
        <v>1.3000000000000002E-3</v>
      </c>
      <c r="L33" s="3">
        <f t="shared" si="7"/>
        <v>5.2000000000000006E-3</v>
      </c>
      <c r="M33" s="3">
        <f t="shared" si="7"/>
        <v>2.0020000000000003E-2</v>
      </c>
      <c r="N33" s="3">
        <f t="shared" si="7"/>
        <v>0</v>
      </c>
      <c r="O33" s="3">
        <f t="shared" si="7"/>
        <v>0</v>
      </c>
      <c r="P33" s="3">
        <f t="shared" si="7"/>
        <v>34.216000000000001</v>
      </c>
      <c r="Q33" s="3">
        <f t="shared" si="8"/>
        <v>12.219999999999999</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x14ac:dyDescent="0.4">
      <c r="A34" s="33" t="str">
        <f>J8</f>
        <v>13B</v>
      </c>
      <c r="B34" s="39">
        <v>41</v>
      </c>
      <c r="C34" s="3">
        <f t="shared" si="3"/>
        <v>90.2</v>
      </c>
      <c r="D34" s="3">
        <f t="shared" si="4"/>
        <v>79.747418999999994</v>
      </c>
      <c r="E34" s="3">
        <f t="shared" si="5"/>
        <v>10.029215000000001</v>
      </c>
      <c r="F34" s="3">
        <f t="shared" si="6"/>
        <v>3.534856</v>
      </c>
      <c r="G34" s="3">
        <f t="shared" si="7"/>
        <v>1.353E-2</v>
      </c>
      <c r="H34" s="3">
        <f t="shared" si="7"/>
        <v>0.11644</v>
      </c>
      <c r="I34" s="3">
        <f t="shared" si="7"/>
        <v>2.0500000000000001E-2</v>
      </c>
      <c r="J34" s="3">
        <f t="shared" si="7"/>
        <v>4.1000000000000005E-4</v>
      </c>
      <c r="K34" s="3">
        <f t="shared" si="7"/>
        <v>2.0500000000000002E-3</v>
      </c>
      <c r="L34" s="3">
        <f t="shared" si="7"/>
        <v>8.2000000000000007E-3</v>
      </c>
      <c r="M34" s="3">
        <f t="shared" si="7"/>
        <v>3.1570000000000001E-2</v>
      </c>
      <c r="N34" s="3">
        <f t="shared" si="7"/>
        <v>0</v>
      </c>
      <c r="O34" s="3">
        <f t="shared" si="7"/>
        <v>0</v>
      </c>
      <c r="P34" s="3">
        <f t="shared" si="7"/>
        <v>53.956000000000003</v>
      </c>
      <c r="Q34" s="3">
        <f t="shared" si="8"/>
        <v>19.27</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x14ac:dyDescent="0.4">
      <c r="A35" s="33" t="str">
        <f>K8</f>
        <v>13A</v>
      </c>
      <c r="B35" s="39">
        <v>41</v>
      </c>
      <c r="C35" s="3">
        <f t="shared" si="3"/>
        <v>90.2</v>
      </c>
      <c r="D35" s="3">
        <f t="shared" si="4"/>
        <v>79.747418999999994</v>
      </c>
      <c r="E35" s="3">
        <f t="shared" si="5"/>
        <v>10.029215000000001</v>
      </c>
      <c r="F35" s="3">
        <f t="shared" si="6"/>
        <v>3.534856</v>
      </c>
      <c r="G35" s="3">
        <f t="shared" si="7"/>
        <v>1.353E-2</v>
      </c>
      <c r="H35" s="3">
        <f t="shared" si="7"/>
        <v>0.11644</v>
      </c>
      <c r="I35" s="3">
        <f t="shared" si="7"/>
        <v>2.0500000000000001E-2</v>
      </c>
      <c r="J35" s="3">
        <f t="shared" si="7"/>
        <v>4.1000000000000005E-4</v>
      </c>
      <c r="K35" s="3">
        <f t="shared" si="7"/>
        <v>2.0500000000000002E-3</v>
      </c>
      <c r="L35" s="3">
        <f t="shared" si="7"/>
        <v>8.2000000000000007E-3</v>
      </c>
      <c r="M35" s="3">
        <f t="shared" si="7"/>
        <v>3.1570000000000001E-2</v>
      </c>
      <c r="N35" s="3">
        <f t="shared" si="7"/>
        <v>0</v>
      </c>
      <c r="O35" s="3">
        <f t="shared" si="7"/>
        <v>0</v>
      </c>
      <c r="P35" s="3">
        <f t="shared" si="7"/>
        <v>53.956000000000003</v>
      </c>
      <c r="Q35" s="3">
        <f t="shared" si="8"/>
        <v>19.27</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x14ac:dyDescent="0.4">
      <c r="A36" s="33">
        <f>L8</f>
        <v>28</v>
      </c>
      <c r="B36" s="39">
        <v>113</v>
      </c>
      <c r="C36" s="3">
        <f t="shared" si="3"/>
        <v>248.60000000000002</v>
      </c>
      <c r="D36" s="3">
        <f t="shared" si="4"/>
        <v>219.79166699999999</v>
      </c>
      <c r="E36" s="3">
        <f t="shared" si="5"/>
        <v>27.641495000000003</v>
      </c>
      <c r="F36" s="3">
        <f t="shared" si="6"/>
        <v>9.7424079999999993</v>
      </c>
      <c r="G36" s="3">
        <f t="shared" si="7"/>
        <v>3.7289999999999997E-2</v>
      </c>
      <c r="H36" s="3">
        <f t="shared" si="7"/>
        <v>0.32091999999999998</v>
      </c>
      <c r="I36" s="3">
        <f t="shared" si="7"/>
        <v>5.6500000000000002E-2</v>
      </c>
      <c r="J36" s="3">
        <f t="shared" si="7"/>
        <v>1.1300000000000001E-3</v>
      </c>
      <c r="K36" s="3">
        <f t="shared" si="7"/>
        <v>5.6500000000000005E-3</v>
      </c>
      <c r="L36" s="3">
        <f t="shared" si="7"/>
        <v>2.2600000000000002E-2</v>
      </c>
      <c r="M36" s="3">
        <f t="shared" si="7"/>
        <v>8.7010000000000004E-2</v>
      </c>
      <c r="N36" s="3">
        <f t="shared" si="7"/>
        <v>0</v>
      </c>
      <c r="O36" s="3">
        <f t="shared" si="7"/>
        <v>0</v>
      </c>
      <c r="P36" s="3">
        <f t="shared" si="7"/>
        <v>148.708</v>
      </c>
      <c r="Q36" s="3">
        <f t="shared" si="8"/>
        <v>53.11</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x14ac:dyDescent="0.4">
      <c r="A37" s="33">
        <f>M8</f>
        <v>22</v>
      </c>
      <c r="B37" s="39">
        <v>81</v>
      </c>
      <c r="C37" s="3">
        <f t="shared" si="3"/>
        <v>178.20000000000002</v>
      </c>
      <c r="D37" s="3">
        <f t="shared" si="4"/>
        <v>157.54977899999997</v>
      </c>
      <c r="E37" s="3">
        <f t="shared" si="5"/>
        <v>19.813815000000002</v>
      </c>
      <c r="F37" s="3">
        <f t="shared" si="6"/>
        <v>6.9834960000000006</v>
      </c>
      <c r="G37" s="3">
        <f t="shared" si="7"/>
        <v>2.673E-2</v>
      </c>
      <c r="H37" s="3">
        <f t="shared" si="7"/>
        <v>0.23003999999999999</v>
      </c>
      <c r="I37" s="3">
        <f t="shared" si="7"/>
        <v>4.0500000000000001E-2</v>
      </c>
      <c r="J37" s="3">
        <f t="shared" si="7"/>
        <v>8.1000000000000006E-4</v>
      </c>
      <c r="K37" s="3">
        <f t="shared" si="7"/>
        <v>4.0499999999999998E-3</v>
      </c>
      <c r="L37" s="3">
        <f t="shared" si="7"/>
        <v>1.6199999999999999E-2</v>
      </c>
      <c r="M37" s="3">
        <f t="shared" si="7"/>
        <v>6.2370000000000009E-2</v>
      </c>
      <c r="N37" s="3">
        <f t="shared" si="7"/>
        <v>0</v>
      </c>
      <c r="O37" s="3">
        <f t="shared" si="7"/>
        <v>0</v>
      </c>
      <c r="P37" s="3">
        <f t="shared" si="7"/>
        <v>106.596</v>
      </c>
      <c r="Q37" s="3">
        <f t="shared" si="8"/>
        <v>38.07</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x14ac:dyDescent="0.4">
      <c r="A38" s="33" t="str">
        <f>N8</f>
        <v xml:space="preserve">PEN 1 </v>
      </c>
      <c r="B38" s="39">
        <v>33</v>
      </c>
      <c r="C38" s="3">
        <f t="shared" si="3"/>
        <v>72.600000000000009</v>
      </c>
      <c r="D38" s="3">
        <f t="shared" si="4"/>
        <v>64.186947000000004</v>
      </c>
      <c r="E38" s="3">
        <f t="shared" si="5"/>
        <v>8.0722950000000022</v>
      </c>
      <c r="F38" s="3">
        <f t="shared" si="6"/>
        <v>2.8451280000000003</v>
      </c>
      <c r="G38" s="3">
        <f t="shared" si="7"/>
        <v>1.089E-2</v>
      </c>
      <c r="H38" s="3">
        <f t="shared" si="7"/>
        <v>9.3719999999999998E-2</v>
      </c>
      <c r="I38" s="3">
        <f t="shared" si="7"/>
        <v>1.6500000000000001E-2</v>
      </c>
      <c r="J38" s="3">
        <f t="shared" si="7"/>
        <v>3.3000000000000005E-4</v>
      </c>
      <c r="K38" s="3">
        <f t="shared" si="7"/>
        <v>1.65E-3</v>
      </c>
      <c r="L38" s="3">
        <f t="shared" si="7"/>
        <v>6.6E-3</v>
      </c>
      <c r="M38" s="3">
        <f t="shared" si="7"/>
        <v>2.5410000000000002E-2</v>
      </c>
      <c r="N38" s="3">
        <f t="shared" si="7"/>
        <v>0</v>
      </c>
      <c r="O38" s="3">
        <f t="shared" si="7"/>
        <v>0</v>
      </c>
      <c r="P38" s="3">
        <f t="shared" si="7"/>
        <v>43.428000000000004</v>
      </c>
      <c r="Q38" s="3">
        <f t="shared" si="8"/>
        <v>15.51</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4">
      <c r="A39" s="33" t="str">
        <f>O8</f>
        <v>PEN 2</v>
      </c>
      <c r="B39" s="39">
        <v>33</v>
      </c>
      <c r="C39" s="3">
        <f t="shared" si="3"/>
        <v>72.600000000000009</v>
      </c>
      <c r="D39" s="3">
        <f t="shared" si="4"/>
        <v>64.186947000000004</v>
      </c>
      <c r="E39" s="3">
        <f t="shared" si="5"/>
        <v>8.0722950000000022</v>
      </c>
      <c r="F39" s="3">
        <f t="shared" si="6"/>
        <v>2.8451280000000003</v>
      </c>
      <c r="G39" s="3">
        <f t="shared" si="7"/>
        <v>1.089E-2</v>
      </c>
      <c r="H39" s="3">
        <f t="shared" si="7"/>
        <v>9.3719999999999998E-2</v>
      </c>
      <c r="I39" s="3">
        <f t="shared" si="7"/>
        <v>1.6500000000000001E-2</v>
      </c>
      <c r="J39" s="3">
        <f t="shared" si="7"/>
        <v>3.3000000000000005E-4</v>
      </c>
      <c r="K39" s="3">
        <f t="shared" si="7"/>
        <v>1.65E-3</v>
      </c>
      <c r="L39" s="3">
        <f t="shared" si="7"/>
        <v>6.6E-3</v>
      </c>
      <c r="M39" s="3">
        <f t="shared" si="7"/>
        <v>2.5410000000000002E-2</v>
      </c>
      <c r="N39" s="3">
        <f t="shared" si="7"/>
        <v>0</v>
      </c>
      <c r="O39" s="3">
        <f t="shared" si="7"/>
        <v>0</v>
      </c>
      <c r="P39" s="3">
        <f t="shared" si="7"/>
        <v>43.428000000000004</v>
      </c>
      <c r="Q39" s="3">
        <f t="shared" si="8"/>
        <v>15.51</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4">
      <c r="A40" s="33" t="str">
        <f>P8</f>
        <v>PEN 3</v>
      </c>
      <c r="B40" s="39">
        <v>81</v>
      </c>
      <c r="C40" s="3">
        <f t="shared" si="3"/>
        <v>178.20000000000002</v>
      </c>
      <c r="D40" s="3">
        <f t="shared" si="4"/>
        <v>157.54977899999997</v>
      </c>
      <c r="E40" s="3">
        <f t="shared" si="5"/>
        <v>19.813815000000002</v>
      </c>
      <c r="F40" s="3">
        <f t="shared" si="6"/>
        <v>6.9834960000000006</v>
      </c>
      <c r="G40" s="3">
        <f t="shared" si="7"/>
        <v>2.673E-2</v>
      </c>
      <c r="H40" s="3">
        <f t="shared" si="7"/>
        <v>0.23003999999999999</v>
      </c>
      <c r="I40" s="3">
        <f t="shared" si="7"/>
        <v>4.0500000000000001E-2</v>
      </c>
      <c r="J40" s="3">
        <f t="shared" si="7"/>
        <v>8.1000000000000006E-4</v>
      </c>
      <c r="K40" s="3">
        <f t="shared" si="7"/>
        <v>4.0499999999999998E-3</v>
      </c>
      <c r="L40" s="3">
        <f t="shared" si="7"/>
        <v>1.6199999999999999E-2</v>
      </c>
      <c r="M40" s="3">
        <f t="shared" si="7"/>
        <v>6.2370000000000009E-2</v>
      </c>
      <c r="N40" s="3">
        <f t="shared" si="7"/>
        <v>0</v>
      </c>
      <c r="O40" s="3">
        <f t="shared" si="7"/>
        <v>0</v>
      </c>
      <c r="P40" s="3">
        <f t="shared" si="7"/>
        <v>106.596</v>
      </c>
      <c r="Q40" s="3">
        <f t="shared" si="8"/>
        <v>38.07</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4">
      <c r="A41" s="33" t="str">
        <f>Q8</f>
        <v>PEN 6</v>
      </c>
      <c r="B41" s="39">
        <v>33</v>
      </c>
      <c r="C41" s="3">
        <f t="shared" si="3"/>
        <v>72.600000000000009</v>
      </c>
      <c r="D41" s="3">
        <f t="shared" si="4"/>
        <v>64.186947000000004</v>
      </c>
      <c r="E41" s="3">
        <f t="shared" si="5"/>
        <v>8.0722950000000022</v>
      </c>
      <c r="F41" s="3">
        <f t="shared" si="6"/>
        <v>2.8451280000000003</v>
      </c>
      <c r="G41" s="3">
        <f t="shared" si="7"/>
        <v>1.089E-2</v>
      </c>
      <c r="H41" s="3">
        <f t="shared" si="7"/>
        <v>9.3719999999999998E-2</v>
      </c>
      <c r="I41" s="3">
        <f t="shared" si="7"/>
        <v>1.6500000000000001E-2</v>
      </c>
      <c r="J41" s="3">
        <f t="shared" si="7"/>
        <v>3.3000000000000005E-4</v>
      </c>
      <c r="K41" s="3">
        <f t="shared" si="7"/>
        <v>1.65E-3</v>
      </c>
      <c r="L41" s="3">
        <f t="shared" si="7"/>
        <v>6.6E-3</v>
      </c>
      <c r="M41" s="3">
        <f t="shared" si="7"/>
        <v>2.5410000000000002E-2</v>
      </c>
      <c r="N41" s="3">
        <f t="shared" si="7"/>
        <v>0</v>
      </c>
      <c r="O41" s="3">
        <f t="shared" si="7"/>
        <v>0</v>
      </c>
      <c r="P41" s="3">
        <f t="shared" si="7"/>
        <v>43.428000000000004</v>
      </c>
      <c r="Q41" s="3">
        <f t="shared" si="8"/>
        <v>15.51</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4">
      <c r="A42" s="33" t="str">
        <f>R8</f>
        <v>PEN 7</v>
      </c>
      <c r="B42" s="39">
        <v>33</v>
      </c>
      <c r="C42" s="3">
        <f t="shared" si="3"/>
        <v>72.600000000000009</v>
      </c>
      <c r="D42" s="3">
        <f t="shared" si="4"/>
        <v>64.186947000000004</v>
      </c>
      <c r="E42" s="3">
        <f t="shared" si="5"/>
        <v>8.0722950000000022</v>
      </c>
      <c r="F42" s="3">
        <f t="shared" si="6"/>
        <v>2.8451280000000003</v>
      </c>
      <c r="G42" s="3">
        <f t="shared" si="7"/>
        <v>1.089E-2</v>
      </c>
      <c r="H42" s="3">
        <f t="shared" si="7"/>
        <v>9.3719999999999998E-2</v>
      </c>
      <c r="I42" s="3">
        <f t="shared" si="7"/>
        <v>1.6500000000000001E-2</v>
      </c>
      <c r="J42" s="3">
        <f t="shared" si="7"/>
        <v>3.3000000000000005E-4</v>
      </c>
      <c r="K42" s="3">
        <f t="shared" si="7"/>
        <v>1.65E-3</v>
      </c>
      <c r="L42" s="3">
        <f t="shared" si="7"/>
        <v>6.6E-3</v>
      </c>
      <c r="M42" s="3">
        <f t="shared" si="7"/>
        <v>2.5410000000000002E-2</v>
      </c>
      <c r="N42" s="3">
        <f t="shared" si="7"/>
        <v>0</v>
      </c>
      <c r="O42" s="3">
        <f t="shared" si="7"/>
        <v>0</v>
      </c>
      <c r="P42" s="3">
        <f t="shared" si="7"/>
        <v>43.428000000000004</v>
      </c>
      <c r="Q42" s="3">
        <f t="shared" si="8"/>
        <v>15.51</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4">
      <c r="A43" s="33" t="str">
        <f>S8</f>
        <v>PEN 8</v>
      </c>
      <c r="B43" s="39">
        <v>33</v>
      </c>
      <c r="C43" s="3">
        <f t="shared" si="3"/>
        <v>72.600000000000009</v>
      </c>
      <c r="D43" s="3">
        <f t="shared" si="4"/>
        <v>64.186947000000004</v>
      </c>
      <c r="E43" s="3">
        <f t="shared" si="5"/>
        <v>8.0722950000000022</v>
      </c>
      <c r="F43" s="3">
        <f t="shared" si="6"/>
        <v>2.8451280000000003</v>
      </c>
      <c r="G43" s="3">
        <f t="shared" si="7"/>
        <v>1.089E-2</v>
      </c>
      <c r="H43" s="3">
        <f t="shared" si="7"/>
        <v>9.3719999999999998E-2</v>
      </c>
      <c r="I43" s="3">
        <f t="shared" si="7"/>
        <v>1.6500000000000001E-2</v>
      </c>
      <c r="J43" s="3">
        <f t="shared" si="7"/>
        <v>3.3000000000000005E-4</v>
      </c>
      <c r="K43" s="3">
        <f t="shared" si="7"/>
        <v>1.65E-3</v>
      </c>
      <c r="L43" s="3">
        <f t="shared" si="7"/>
        <v>6.6E-3</v>
      </c>
      <c r="M43" s="3">
        <f t="shared" si="7"/>
        <v>2.5410000000000002E-2</v>
      </c>
      <c r="N43" s="3">
        <f t="shared" si="7"/>
        <v>0</v>
      </c>
      <c r="O43" s="3">
        <f t="shared" si="7"/>
        <v>0</v>
      </c>
      <c r="P43" s="3">
        <f t="shared" si="7"/>
        <v>43.428000000000004</v>
      </c>
      <c r="Q43" s="3">
        <f t="shared" si="8"/>
        <v>15.51</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4">
      <c r="A44" s="33" t="str">
        <f>T8</f>
        <v>PEN 9</v>
      </c>
      <c r="B44" s="39">
        <v>33</v>
      </c>
      <c r="C44" s="3">
        <f t="shared" si="3"/>
        <v>72.600000000000009</v>
      </c>
      <c r="D44" s="3">
        <f t="shared" si="4"/>
        <v>64.186947000000004</v>
      </c>
      <c r="E44" s="3">
        <f t="shared" si="5"/>
        <v>8.0722950000000022</v>
      </c>
      <c r="F44" s="3">
        <f t="shared" si="6"/>
        <v>2.8451280000000003</v>
      </c>
      <c r="G44" s="3">
        <f t="shared" si="7"/>
        <v>1.089E-2</v>
      </c>
      <c r="H44" s="3">
        <f t="shared" si="7"/>
        <v>9.3719999999999998E-2</v>
      </c>
      <c r="I44" s="3">
        <f t="shared" si="7"/>
        <v>1.6500000000000001E-2</v>
      </c>
      <c r="J44" s="3">
        <f t="shared" si="7"/>
        <v>3.3000000000000005E-4</v>
      </c>
      <c r="K44" s="3">
        <f t="shared" si="7"/>
        <v>1.65E-3</v>
      </c>
      <c r="L44" s="3">
        <f t="shared" si="7"/>
        <v>6.6E-3</v>
      </c>
      <c r="M44" s="3">
        <f t="shared" si="7"/>
        <v>2.5410000000000002E-2</v>
      </c>
      <c r="N44" s="3">
        <f t="shared" si="7"/>
        <v>0</v>
      </c>
      <c r="O44" s="3">
        <f t="shared" si="7"/>
        <v>0</v>
      </c>
      <c r="P44" s="3">
        <f t="shared" si="7"/>
        <v>43.428000000000004</v>
      </c>
      <c r="Q44" s="3">
        <f t="shared" si="8"/>
        <v>15.51</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A21" zoomScale="90" zoomScaleNormal="90" workbookViewId="0">
      <selection activeCell="A50" sqref="A50"/>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9" t="s">
        <v>43</v>
      </c>
      <c r="B1" s="89"/>
      <c r="C1" s="100" t="str">
        <f>'Dairy Partners Ltd'!C1:E1</f>
        <v>PAN-004415</v>
      </c>
      <c r="D1" s="100"/>
      <c r="E1" s="100"/>
      <c r="F1" s="89" t="s">
        <v>47</v>
      </c>
      <c r="G1" s="89"/>
      <c r="H1" s="99">
        <f>'Dairy Partners Ltd'!H1:J1</f>
        <v>50</v>
      </c>
      <c r="I1" s="99"/>
      <c r="J1" s="99"/>
      <c r="AB1" s="47"/>
      <c r="AC1" s="47"/>
      <c r="AD1" s="47"/>
      <c r="AE1" s="47" t="s">
        <v>91</v>
      </c>
      <c r="AF1" s="47" t="s">
        <v>92</v>
      </c>
    </row>
    <row r="2" spans="1:32" x14ac:dyDescent="0.3">
      <c r="A2" s="89" t="s">
        <v>106</v>
      </c>
      <c r="B2" s="89"/>
      <c r="C2" s="101" t="str">
        <f>'Dairy Partners Ltd'!C2:E2</f>
        <v>EPR/AB3891CX</v>
      </c>
      <c r="D2" s="100"/>
      <c r="E2" s="100"/>
      <c r="F2" s="89" t="s">
        <v>52</v>
      </c>
      <c r="G2" s="89"/>
      <c r="H2" s="93" t="s">
        <v>130</v>
      </c>
      <c r="I2" s="93"/>
      <c r="J2" s="93"/>
      <c r="AB2" s="46" t="s">
        <v>61</v>
      </c>
      <c r="AC2" s="46" t="s">
        <v>80</v>
      </c>
      <c r="AD2" s="47" t="s">
        <v>88</v>
      </c>
      <c r="AE2" s="47" t="s">
        <v>73</v>
      </c>
      <c r="AF2" s="82">
        <v>8.4</v>
      </c>
    </row>
    <row r="3" spans="1:32" x14ac:dyDescent="0.3">
      <c r="A3" s="90" t="s">
        <v>44</v>
      </c>
      <c r="B3" s="91"/>
      <c r="C3" s="99" t="str">
        <f>'Dairy Partners Ltd'!C3:E3</f>
        <v>Stepside Agri Contractors</v>
      </c>
      <c r="D3" s="99"/>
      <c r="E3" s="99"/>
      <c r="F3" s="89" t="s">
        <v>107</v>
      </c>
      <c r="G3" s="89"/>
      <c r="H3" s="93" t="s">
        <v>89</v>
      </c>
      <c r="I3" s="93"/>
      <c r="J3" s="93"/>
      <c r="AB3" s="46" t="s">
        <v>62</v>
      </c>
      <c r="AC3" s="46" t="s">
        <v>81</v>
      </c>
      <c r="AD3" s="47" t="s">
        <v>89</v>
      </c>
      <c r="AE3" s="47" t="s">
        <v>74</v>
      </c>
      <c r="AF3" s="82">
        <v>8.6</v>
      </c>
    </row>
    <row r="4" spans="1:32" x14ac:dyDescent="0.3">
      <c r="A4" s="89" t="s">
        <v>0</v>
      </c>
      <c r="B4" s="89"/>
      <c r="C4" s="99" t="str">
        <f>'Dairy Partners Ltd'!C4:E4</f>
        <v>Ffynnoncyff farm, Ferwig, Cardigan SA43 1QD</v>
      </c>
      <c r="D4" s="99"/>
      <c r="E4" s="99"/>
      <c r="F4" s="97" t="s">
        <v>1</v>
      </c>
      <c r="G4" s="97"/>
      <c r="H4" s="93" t="s">
        <v>131</v>
      </c>
      <c r="I4" s="93"/>
      <c r="J4" s="93"/>
      <c r="AB4" s="46" t="s">
        <v>57</v>
      </c>
      <c r="AC4" s="47" t="s">
        <v>82</v>
      </c>
      <c r="AD4" s="47" t="s">
        <v>90</v>
      </c>
      <c r="AE4" s="47" t="s">
        <v>75</v>
      </c>
      <c r="AF4" s="82">
        <v>8.8000000000000007</v>
      </c>
    </row>
    <row r="5" spans="1:32" x14ac:dyDescent="0.3">
      <c r="A5" s="89" t="s">
        <v>51</v>
      </c>
      <c r="B5" s="89"/>
      <c r="C5" s="99" t="str">
        <f>'Dairy Partners Ltd'!C5:E5</f>
        <v>Rohini Sawant</v>
      </c>
      <c r="D5" s="99"/>
      <c r="E5" s="99"/>
      <c r="F5" s="89" t="s">
        <v>45</v>
      </c>
      <c r="G5" s="89"/>
      <c r="H5" s="93">
        <v>5.47</v>
      </c>
      <c r="I5" s="93"/>
      <c r="J5" s="93"/>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46"/>
      <c r="AD8" s="47"/>
      <c r="AE8" s="49" t="s">
        <v>76</v>
      </c>
      <c r="AF8" s="83">
        <v>1.4</v>
      </c>
    </row>
    <row r="9" spans="1:32" x14ac:dyDescent="0.3">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46"/>
      <c r="AD9" s="47"/>
      <c r="AE9" s="47" t="s">
        <v>97</v>
      </c>
      <c r="AF9" s="82">
        <v>1.7</v>
      </c>
    </row>
    <row r="10" spans="1:32" x14ac:dyDescent="0.3">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46"/>
      <c r="AD10" s="47"/>
      <c r="AE10" s="47" t="s">
        <v>98</v>
      </c>
      <c r="AF10" s="82">
        <v>2.1</v>
      </c>
    </row>
    <row r="11" spans="1:32" x14ac:dyDescent="0.3">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46"/>
      <c r="AC11" s="46"/>
      <c r="AD11" s="47"/>
      <c r="AE11" s="47" t="s">
        <v>77</v>
      </c>
      <c r="AF11" s="82">
        <v>5.9</v>
      </c>
    </row>
    <row r="12" spans="1:32" x14ac:dyDescent="0.3">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46"/>
      <c r="AD12" s="47"/>
      <c r="AE12" s="17" t="s">
        <v>110</v>
      </c>
      <c r="AF12" s="80">
        <v>3.2</v>
      </c>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180.856122</v>
      </c>
      <c r="D18" s="43">
        <f>$D28</f>
        <v>180.856122</v>
      </c>
      <c r="E18" s="43">
        <f>$D29</f>
        <v>180.856122</v>
      </c>
      <c r="F18" s="43">
        <f>$D30</f>
        <v>79.699308000000002</v>
      </c>
      <c r="G18" s="43">
        <f>$D31</f>
        <v>133.343073</v>
      </c>
      <c r="H18" s="43">
        <f>$D32</f>
        <v>50.578407000000006</v>
      </c>
      <c r="I18" s="43">
        <f>$D33</f>
        <v>50.578407000000006</v>
      </c>
      <c r="J18" s="43">
        <f>$D34</f>
        <v>79.699308000000002</v>
      </c>
      <c r="K18" s="43">
        <f>$D35</f>
        <v>79.699308000000002</v>
      </c>
      <c r="L18" s="43">
        <f>$D36</f>
        <v>180.856122</v>
      </c>
      <c r="M18" s="43">
        <f>$D37</f>
        <v>180.856122</v>
      </c>
      <c r="N18" s="43">
        <f>$D38</f>
        <v>64.372517999999999</v>
      </c>
      <c r="O18" s="43">
        <f>$D39</f>
        <v>64.372517999999999</v>
      </c>
      <c r="P18" s="43">
        <f>$D40</f>
        <v>157.86593700000003</v>
      </c>
      <c r="Q18" s="43">
        <f>$D41</f>
        <v>64.372517999999999</v>
      </c>
      <c r="R18" s="43">
        <f>$D42</f>
        <v>64.372517999999999</v>
      </c>
      <c r="S18" s="43">
        <f>$D43</f>
        <v>64.372517999999999</v>
      </c>
      <c r="T18" s="43">
        <f>$D44</f>
        <v>64.372517999999999</v>
      </c>
      <c r="U18" s="43">
        <f>$D45</f>
        <v>0</v>
      </c>
      <c r="V18" s="43">
        <f>$D46</f>
        <v>0</v>
      </c>
      <c r="AB18" s="53"/>
      <c r="AC18" s="53"/>
      <c r="AD18" s="53"/>
      <c r="AE18" s="53"/>
      <c r="AF18" s="53"/>
    </row>
    <row r="19" spans="1:32" s="31" customFormat="1" ht="15" customHeight="1" x14ac:dyDescent="0.4">
      <c r="A19" s="92" t="s">
        <v>86</v>
      </c>
      <c r="B19" s="92"/>
      <c r="C19" s="43">
        <f>C18-C17</f>
        <v>100.95612200000001</v>
      </c>
      <c r="D19" s="43">
        <f t="shared" ref="D19:V19" si="1">D18-D17</f>
        <v>100.95612200000001</v>
      </c>
      <c r="E19" s="43">
        <f t="shared" si="1"/>
        <v>100.95612200000001</v>
      </c>
      <c r="F19" s="43">
        <f t="shared" si="1"/>
        <v>-0.20069199999998943</v>
      </c>
      <c r="G19" s="43">
        <f t="shared" si="1"/>
        <v>81.74307300000001</v>
      </c>
      <c r="H19" s="43">
        <f t="shared" si="1"/>
        <v>-1.0215929999999886</v>
      </c>
      <c r="I19" s="43">
        <f t="shared" si="1"/>
        <v>-1.0215929999999886</v>
      </c>
      <c r="J19" s="43">
        <f t="shared" si="1"/>
        <v>-15.500692000000001</v>
      </c>
      <c r="K19" s="43">
        <f t="shared" si="1"/>
        <v>-15.500692000000001</v>
      </c>
      <c r="L19" s="43">
        <f t="shared" si="1"/>
        <v>85.656121999999996</v>
      </c>
      <c r="M19" s="43">
        <f t="shared" si="1"/>
        <v>85.656121999999996</v>
      </c>
      <c r="N19" s="43">
        <f t="shared" si="1"/>
        <v>-30.827482000000003</v>
      </c>
      <c r="O19" s="43">
        <f t="shared" si="1"/>
        <v>-30.827482000000003</v>
      </c>
      <c r="P19" s="43">
        <f t="shared" si="1"/>
        <v>62.665937000000028</v>
      </c>
      <c r="Q19" s="43">
        <f t="shared" si="1"/>
        <v>-30.827482000000003</v>
      </c>
      <c r="R19" s="43">
        <f t="shared" si="1"/>
        <v>-30.827482000000003</v>
      </c>
      <c r="S19" s="43">
        <f t="shared" si="1"/>
        <v>-30.827482000000003</v>
      </c>
      <c r="T19" s="43">
        <f t="shared" si="1"/>
        <v>-30.827482000000003</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INCREASE</v>
      </c>
      <c r="D20" s="44" t="str">
        <f>IF($B28="","",IF(D$19&gt;=0,"INCREASE","DECREASE"))</f>
        <v>INCREASE</v>
      </c>
      <c r="E20" s="44" t="str">
        <f>IF($B29="","",IF(E$19&gt;=0,"INCREASE","DECREASE"))</f>
        <v>INCREASE</v>
      </c>
      <c r="F20" s="44" t="str">
        <f>IF($B30="","",IF(F$19&gt;=0,"INCREASE","DECREASE"))</f>
        <v>DECREASE</v>
      </c>
      <c r="G20" s="44" t="str">
        <f>IF($B31="","",IF(G$19&gt;=0,"INCREASE","DECREASE"))</f>
        <v>INCREASE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INCREASE</v>
      </c>
      <c r="M20" s="44" t="str">
        <f>IF($B37="","",IF(M$19&gt;=0,"INCREASE","DECREASE"))</f>
        <v>INCREASE</v>
      </c>
      <c r="N20" s="44" t="str">
        <f>IF($B38="","",IF(N$19&gt;=0,"INCREASE","DECREASE"))</f>
        <v>DECREASE</v>
      </c>
      <c r="O20" s="44" t="str">
        <f>IF($B39="","",IF(O$19&gt;=0,"INCREASE","DECREASE"))</f>
        <v>DECREASE</v>
      </c>
      <c r="P20" s="44" t="str">
        <f>IF($B40="","",IF(P$19&gt;=0,"INCREASE","DECREASE"))</f>
        <v>INCREASE</v>
      </c>
      <c r="Q20" s="44" t="str">
        <f>IF($B41="","",IF(Q$19&gt;=0,"INCREASE","DECREASE"))</f>
        <v>DECREASE</v>
      </c>
      <c r="R20" s="44" t="str">
        <f>IF($B42="","",IF(R$19&gt;=0,"INCREASE","DECREASE"))</f>
        <v>DECREASE</v>
      </c>
      <c r="S20" s="44" t="str">
        <f>IF($B43="","",IF(S$19&gt;=0,"INCREASE","DECREASE"))</f>
        <v>DECREASE</v>
      </c>
      <c r="T20" s="44" t="str">
        <f>IF($B44="","",IF(T$19&gt;=0,"INCREASE","DECREASE"))</f>
        <v>DECREASE</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5.6</v>
      </c>
      <c r="C24" s="40">
        <v>0.21</v>
      </c>
      <c r="D24" s="40">
        <v>669</v>
      </c>
      <c r="E24" s="40">
        <v>279</v>
      </c>
      <c r="F24" s="40">
        <v>58.2</v>
      </c>
      <c r="G24" s="40">
        <v>0.35</v>
      </c>
      <c r="H24" s="40">
        <v>1.64</v>
      </c>
      <c r="I24" s="40">
        <v>0.5</v>
      </c>
      <c r="J24" s="40">
        <v>0.01</v>
      </c>
      <c r="K24" s="1">
        <v>0.05</v>
      </c>
      <c r="L24" s="40">
        <v>0.2</v>
      </c>
      <c r="M24" s="40">
        <v>0.36</v>
      </c>
      <c r="N24" s="40"/>
      <c r="O24" s="40"/>
      <c r="P24" s="40">
        <v>784</v>
      </c>
      <c r="Q24" s="40">
        <v>157</v>
      </c>
      <c r="R24" s="40"/>
      <c r="S24" s="40"/>
      <c r="T24" s="40"/>
      <c r="U24" s="40"/>
      <c r="V24" s="40"/>
      <c r="W24" s="40">
        <v>1.6559999999999999</v>
      </c>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v>118</v>
      </c>
      <c r="C27" s="3">
        <f>IF(C$23="%w/w SAR",((C$24*10)*$B27),IF(C$23="%w/w DM",(((C$24*10)*($B$24/100))*$B27),IF(C$23="kg/t SAR",(C$24*$B27),IF(C$23="kg/t DM",((C$24*($B$24/100))*$B27),IF(C$23="mg/kg SAR",((C$24*0.001)*$B27),IF(C$23="mg/kg DM",(((C$24*0.001)*($B$24/100))*$B27),0))))))</f>
        <v>247.8</v>
      </c>
      <c r="D27" s="3">
        <f>(IF(D$23="%w/w SAR",((D$24*10)*$B27),IF(D$23="%w/w DM",(((D$24*10)*($B$24/100))*$B27),IF(D$23="kg/t SAR",(D$24*$B27),IF(D$23="kg/t DM",((D$24*($B$24/100))*$B27),IF(D$23="mg/kg SAR",((D$24*0.001)*$B27),IF(D$23="mg/kg DM",(((D$24*0.001)*($B$24/100))*$B27),"0")))))))*2.291</f>
        <v>180.856122</v>
      </c>
      <c r="E27" s="3">
        <f>(IF(E$23="%w/w SAR",((E$24*10)*$B27),IF(E$23="%w/w DM",(((E$24*10)*($B$24/100))*$B27),IF(E$23="kg/t SAR",(E$24*$B27),IF(E$23="kg/t DM",((E$24*($B$24/100))*$B27),IF(E$23="mg/kg SAR",((E$24*0.001)*$B27),IF(E$23="mg/kg DM",(((E$24*0.001)*($B$24/100))*$B27),"0")))))))*1.205</f>
        <v>39.67101000000001</v>
      </c>
      <c r="F27" s="3">
        <f>(IF(F$23="%w/w SAR",((F$24*10)*$B27),IF(F$23="%w/w DM",(((F$24*10)*($B$24/100))*$B27),IF(F$23="kg/t SAR",(F$24*$B27),IF(F$23="kg/t DM",((F$24*($B$24/100))*$B27),IF(F$23="mg/kg SAR",((F$24*0.001)*$B27),IF(F$23="mg/kg DM",(((F$24*0.001)*($B$24/100))*$B27),"0")))))))*1.658</f>
        <v>11.386480799999999</v>
      </c>
      <c r="G27" s="3">
        <f t="shared" ref="G27:P42" si="2">IF(G$23="%w/w SAR",((G$24*10)*$B27),IF(G$23="%w/w DM",(((G$24*10)*($B$24/100))*$B27),IF(G$23="kg/t SAR",(G$24*$B27),IF(G$23="kg/t DM",((G$24*($B$24/100))*$B27),IF(G$23="mg/kg SAR",((G$24*0.001)*$B27),IF(G$23="mg/kg DM",(((G$24*0.001)*($B$24/100))*$B27),0))))))</f>
        <v>4.1299999999999996E-2</v>
      </c>
      <c r="H27" s="3">
        <f t="shared" si="2"/>
        <v>0.19352</v>
      </c>
      <c r="I27" s="3">
        <f t="shared" si="2"/>
        <v>5.9000000000000004E-2</v>
      </c>
      <c r="J27" s="3">
        <f t="shared" si="2"/>
        <v>1.1800000000000001E-3</v>
      </c>
      <c r="K27" s="3">
        <f t="shared" si="2"/>
        <v>5.8999999999999999E-3</v>
      </c>
      <c r="L27" s="3">
        <f t="shared" si="2"/>
        <v>2.3599999999999999E-2</v>
      </c>
      <c r="M27" s="3">
        <f t="shared" si="2"/>
        <v>4.2479999999999997E-2</v>
      </c>
      <c r="N27" s="3">
        <f t="shared" si="2"/>
        <v>0</v>
      </c>
      <c r="O27" s="3">
        <f t="shared" si="2"/>
        <v>0</v>
      </c>
      <c r="P27" s="3">
        <f t="shared" si="2"/>
        <v>92.512</v>
      </c>
      <c r="Q27" s="3">
        <f>(IF(Q$23="%w/w SAR",((Q$24*10)*$B27),IF(Q$23="%w/w DM",(((Q$24*10)*($B$24/100))*$B27),IF(Q$23="kg/t SAR",(Q$24*$B27),IF(Q$23="kg/t DM",((Q$24*($B$24/100))*$B27),IF(Q$23="mg/kg SAR",((Q$24*0.001)*$B27),IF(Q$23="mg/kg DM",(((Q$24*0.001)*($B$24/100))*$B27),0)))))))*2.5</f>
        <v>46.314999999999998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t="str">
        <f>IF($W$24="",0,IF($W$24&gt;4,"Not OK","OK"))</f>
        <v>OK</v>
      </c>
      <c r="AB27" s="16"/>
      <c r="AC27" s="16"/>
      <c r="AD27" s="16"/>
      <c r="AE27" s="16"/>
      <c r="AF27" s="16"/>
    </row>
    <row r="28" spans="1:32" s="20" customFormat="1" x14ac:dyDescent="0.4">
      <c r="A28" s="33" t="str">
        <f>D8</f>
        <v>21A</v>
      </c>
      <c r="B28" s="39">
        <v>118</v>
      </c>
      <c r="C28" s="3">
        <f t="shared" ref="C28:C46" si="3">IF(C$23="%w/w SAR",((C$24*10)*$B28),IF(C$23="%w/w DM",(((C$24*10)*($B$24/100))*$B28),IF(C$23="kg/t SAR",(C$24*$B28),IF(C$23="kg/t DM",((C$24*($B$24/100))*$B28),IF(C$23="mg/kg SAR",((C$24*0.001)*$B28),IF(C$23="mg/kg DM",(((C$24*0.001)*($B$24/100))*$B28),0))))))</f>
        <v>247.8</v>
      </c>
      <c r="D28" s="3">
        <f t="shared" ref="D28:D46" si="4">(IF(D$23="%w/w SAR",((D$24*10)*$B28),IF(D$23="%w/w DM",(((D$24*10)*($B$24/100))*$B28),IF(D$23="kg/t SAR",(D$24*$B28),IF(D$23="kg/t DM",((D$24*($B$24/100))*$B28),IF(D$23="mg/kg SAR",((D$24*0.001)*$B28),IF(D$23="mg/kg DM",(((D$24*0.001)*($B$24/100))*$B28),"0")))))))*2.291</f>
        <v>180.856122</v>
      </c>
      <c r="E28" s="3">
        <f t="shared" ref="E28:E46" si="5">(IF(E$23="%w/w SAR",((E$24*10)*$B28),IF(E$23="%w/w DM",(((E$24*10)*($B$24/100))*$B28),IF(E$23="kg/t SAR",(E$24*$B28),IF(E$23="kg/t DM",((E$24*($B$24/100))*$B28),IF(E$23="mg/kg SAR",((E$24*0.001)*$B28),IF(E$23="mg/kg DM",(((E$24*0.001)*($B$24/100))*$B28),"0")))))))*1.205</f>
        <v>39.67101000000001</v>
      </c>
      <c r="F28" s="3">
        <f t="shared" ref="F28:F46" si="6">(IF(F$23="%w/w SAR",((F$24*10)*$B28),IF(F$23="%w/w DM",(((F$24*10)*($B$24/100))*$B28),IF(F$23="kg/t SAR",(F$24*$B28),IF(F$23="kg/t DM",((F$24*($B$24/100))*$B28),IF(F$23="mg/kg SAR",((F$24*0.001)*$B28),IF(F$23="mg/kg DM",(((F$24*0.001)*($B$24/100))*$B28),"0")))))))*1.658</f>
        <v>11.386480799999999</v>
      </c>
      <c r="G28" s="3">
        <f t="shared" si="2"/>
        <v>4.1299999999999996E-2</v>
      </c>
      <c r="H28" s="3">
        <f t="shared" si="2"/>
        <v>0.19352</v>
      </c>
      <c r="I28" s="3">
        <f t="shared" si="2"/>
        <v>5.9000000000000004E-2</v>
      </c>
      <c r="J28" s="3">
        <f t="shared" si="2"/>
        <v>1.1800000000000001E-3</v>
      </c>
      <c r="K28" s="3">
        <f t="shared" si="2"/>
        <v>5.8999999999999999E-3</v>
      </c>
      <c r="L28" s="3">
        <f t="shared" si="2"/>
        <v>2.3599999999999999E-2</v>
      </c>
      <c r="M28" s="3">
        <f t="shared" si="2"/>
        <v>4.2479999999999997E-2</v>
      </c>
      <c r="N28" s="3">
        <f t="shared" si="2"/>
        <v>0</v>
      </c>
      <c r="O28" s="3">
        <f t="shared" si="2"/>
        <v>0</v>
      </c>
      <c r="P28" s="3">
        <f t="shared" si="2"/>
        <v>92.512</v>
      </c>
      <c r="Q28" s="3">
        <f t="shared" ref="Q28:Q46" si="7">(IF(Q$23="%w/w SAR",((Q$24*10)*$B28),IF(Q$23="%w/w DM",(((Q$24*10)*($B$24/100))*$B28),IF(Q$23="kg/t SAR",(Q$24*$B28),IF(Q$23="kg/t DM",((Q$24*($B$24/100))*$B28),IF(Q$23="mg/kg SAR",((Q$24*0.001)*$B28),IF(Q$23="mg/kg DM",(((Q$24*0.001)*($B$24/100))*$B28),0)))))))*2.5</f>
        <v>46.314999999999998</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t="str">
        <f t="shared" ref="W28:W46" si="10">IF($W$24="",0,IF($W$24&gt;4,"Not OK","OK"))</f>
        <v>OK</v>
      </c>
      <c r="AB28" s="16"/>
      <c r="AC28" s="16"/>
      <c r="AD28" s="16"/>
      <c r="AE28" s="16"/>
      <c r="AF28" s="16"/>
    </row>
    <row r="29" spans="1:32" s="20" customFormat="1" x14ac:dyDescent="0.4">
      <c r="A29" s="33" t="str">
        <f>E8</f>
        <v>21B</v>
      </c>
      <c r="B29" s="39">
        <v>118</v>
      </c>
      <c r="C29" s="3">
        <f t="shared" si="3"/>
        <v>247.8</v>
      </c>
      <c r="D29" s="3">
        <f t="shared" si="4"/>
        <v>180.856122</v>
      </c>
      <c r="E29" s="3">
        <f t="shared" si="5"/>
        <v>39.67101000000001</v>
      </c>
      <c r="F29" s="3">
        <f t="shared" si="6"/>
        <v>11.386480799999999</v>
      </c>
      <c r="G29" s="3">
        <f t="shared" si="2"/>
        <v>4.1299999999999996E-2</v>
      </c>
      <c r="H29" s="3">
        <f t="shared" si="2"/>
        <v>0.19352</v>
      </c>
      <c r="I29" s="3">
        <f t="shared" si="2"/>
        <v>5.9000000000000004E-2</v>
      </c>
      <c r="J29" s="3">
        <f t="shared" si="2"/>
        <v>1.1800000000000001E-3</v>
      </c>
      <c r="K29" s="3">
        <f t="shared" si="2"/>
        <v>5.8999999999999999E-3</v>
      </c>
      <c r="L29" s="3">
        <f t="shared" si="2"/>
        <v>2.3599999999999999E-2</v>
      </c>
      <c r="M29" s="3">
        <f t="shared" si="2"/>
        <v>4.2479999999999997E-2</v>
      </c>
      <c r="N29" s="3">
        <f t="shared" si="2"/>
        <v>0</v>
      </c>
      <c r="O29" s="3">
        <f t="shared" si="2"/>
        <v>0</v>
      </c>
      <c r="P29" s="3">
        <f t="shared" si="2"/>
        <v>92.512</v>
      </c>
      <c r="Q29" s="3">
        <f t="shared" si="7"/>
        <v>46.314999999999998</v>
      </c>
      <c r="R29" s="3">
        <f t="shared" si="8"/>
        <v>0</v>
      </c>
      <c r="S29" s="3">
        <f t="shared" si="8"/>
        <v>0</v>
      </c>
      <c r="T29" s="3">
        <f t="shared" si="8"/>
        <v>0</v>
      </c>
      <c r="U29" s="3">
        <f t="shared" si="8"/>
        <v>0</v>
      </c>
      <c r="V29" s="3">
        <f t="shared" si="9"/>
        <v>0</v>
      </c>
      <c r="W29" s="3" t="str">
        <f t="shared" si="10"/>
        <v>OK</v>
      </c>
      <c r="AB29" s="16"/>
      <c r="AC29" s="16"/>
      <c r="AD29" s="16"/>
      <c r="AE29" s="16"/>
      <c r="AF29" s="16"/>
    </row>
    <row r="30" spans="1:32" s="20" customFormat="1" x14ac:dyDescent="0.4">
      <c r="A30" s="33">
        <f>F8</f>
        <v>11</v>
      </c>
      <c r="B30" s="39">
        <v>52</v>
      </c>
      <c r="C30" s="3">
        <f t="shared" si="3"/>
        <v>109.2</v>
      </c>
      <c r="D30" s="3">
        <f t="shared" si="4"/>
        <v>79.699308000000002</v>
      </c>
      <c r="E30" s="3">
        <f t="shared" si="5"/>
        <v>17.482140000000001</v>
      </c>
      <c r="F30" s="3">
        <f t="shared" si="6"/>
        <v>5.0177712000000003</v>
      </c>
      <c r="G30" s="3">
        <f t="shared" si="2"/>
        <v>1.8200000000000001E-2</v>
      </c>
      <c r="H30" s="3">
        <f t="shared" si="2"/>
        <v>8.5279999999999995E-2</v>
      </c>
      <c r="I30" s="3">
        <f t="shared" si="2"/>
        <v>2.6000000000000002E-2</v>
      </c>
      <c r="J30" s="3">
        <f t="shared" si="2"/>
        <v>5.2000000000000006E-4</v>
      </c>
      <c r="K30" s="3">
        <f t="shared" si="2"/>
        <v>2.6000000000000003E-3</v>
      </c>
      <c r="L30" s="3">
        <f t="shared" si="2"/>
        <v>1.0400000000000001E-2</v>
      </c>
      <c r="M30" s="3">
        <f t="shared" si="2"/>
        <v>1.8719999999999997E-2</v>
      </c>
      <c r="N30" s="3">
        <f t="shared" si="2"/>
        <v>0</v>
      </c>
      <c r="O30" s="3">
        <f t="shared" si="2"/>
        <v>0</v>
      </c>
      <c r="P30" s="3">
        <f t="shared" si="2"/>
        <v>40.768000000000001</v>
      </c>
      <c r="Q30" s="3">
        <f t="shared" si="7"/>
        <v>20.41</v>
      </c>
      <c r="R30" s="3">
        <f t="shared" si="8"/>
        <v>0</v>
      </c>
      <c r="S30" s="3">
        <f t="shared" si="8"/>
        <v>0</v>
      </c>
      <c r="T30" s="3">
        <f t="shared" si="8"/>
        <v>0</v>
      </c>
      <c r="U30" s="3">
        <f t="shared" si="8"/>
        <v>0</v>
      </c>
      <c r="V30" s="3">
        <f t="shared" si="9"/>
        <v>0</v>
      </c>
      <c r="W30" s="3" t="str">
        <f t="shared" si="10"/>
        <v>OK</v>
      </c>
      <c r="AB30" s="16"/>
      <c r="AC30" s="16"/>
      <c r="AD30" s="16"/>
      <c r="AE30" s="16"/>
      <c r="AF30" s="16"/>
    </row>
    <row r="31" spans="1:32" s="20" customFormat="1" x14ac:dyDescent="0.4">
      <c r="A31" s="33">
        <f>G8</f>
        <v>12</v>
      </c>
      <c r="B31" s="39">
        <v>87</v>
      </c>
      <c r="C31" s="3">
        <f t="shared" si="3"/>
        <v>182.70000000000002</v>
      </c>
      <c r="D31" s="3">
        <f t="shared" si="4"/>
        <v>133.343073</v>
      </c>
      <c r="E31" s="3">
        <f t="shared" si="5"/>
        <v>29.248965000000005</v>
      </c>
      <c r="F31" s="3">
        <f t="shared" si="6"/>
        <v>8.3951172000000014</v>
      </c>
      <c r="G31" s="3">
        <f t="shared" si="2"/>
        <v>3.0450000000000001E-2</v>
      </c>
      <c r="H31" s="3">
        <f t="shared" si="2"/>
        <v>0.14268</v>
      </c>
      <c r="I31" s="3">
        <f t="shared" si="2"/>
        <v>4.3500000000000004E-2</v>
      </c>
      <c r="J31" s="3">
        <f t="shared" si="2"/>
        <v>8.7000000000000011E-4</v>
      </c>
      <c r="K31" s="3">
        <f t="shared" si="2"/>
        <v>4.3500000000000006E-3</v>
      </c>
      <c r="L31" s="3">
        <f t="shared" si="2"/>
        <v>1.7400000000000002E-2</v>
      </c>
      <c r="M31" s="3">
        <f t="shared" si="2"/>
        <v>3.1320000000000001E-2</v>
      </c>
      <c r="N31" s="3">
        <f t="shared" si="2"/>
        <v>0</v>
      </c>
      <c r="O31" s="3">
        <f t="shared" si="2"/>
        <v>0</v>
      </c>
      <c r="P31" s="3">
        <f t="shared" si="2"/>
        <v>68.207999999999998</v>
      </c>
      <c r="Q31" s="3">
        <f t="shared" si="7"/>
        <v>34.147500000000001</v>
      </c>
      <c r="R31" s="3">
        <f t="shared" si="8"/>
        <v>0</v>
      </c>
      <c r="S31" s="3">
        <f t="shared" si="8"/>
        <v>0</v>
      </c>
      <c r="T31" s="3">
        <f t="shared" si="8"/>
        <v>0</v>
      </c>
      <c r="U31" s="3">
        <f t="shared" si="8"/>
        <v>0</v>
      </c>
      <c r="V31" s="3">
        <f t="shared" si="9"/>
        <v>0</v>
      </c>
      <c r="W31" s="3" t="str">
        <f t="shared" si="10"/>
        <v>OK</v>
      </c>
      <c r="AB31" s="16"/>
      <c r="AC31" s="16"/>
      <c r="AD31" s="16"/>
      <c r="AE31" s="16"/>
      <c r="AF31" s="16"/>
    </row>
    <row r="32" spans="1:32" s="20" customFormat="1" x14ac:dyDescent="0.4">
      <c r="A32" s="33">
        <f>H8</f>
        <v>9</v>
      </c>
      <c r="B32" s="39">
        <v>33</v>
      </c>
      <c r="C32" s="3">
        <f t="shared" si="3"/>
        <v>69.3</v>
      </c>
      <c r="D32" s="3">
        <f t="shared" si="4"/>
        <v>50.578407000000006</v>
      </c>
      <c r="E32" s="3">
        <f t="shared" si="5"/>
        <v>11.094435000000001</v>
      </c>
      <c r="F32" s="3">
        <f t="shared" si="6"/>
        <v>3.1843547999999999</v>
      </c>
      <c r="G32" s="3">
        <f t="shared" si="2"/>
        <v>1.155E-2</v>
      </c>
      <c r="H32" s="3">
        <f t="shared" si="2"/>
        <v>5.4120000000000001E-2</v>
      </c>
      <c r="I32" s="3">
        <f t="shared" si="2"/>
        <v>1.6500000000000001E-2</v>
      </c>
      <c r="J32" s="3">
        <f t="shared" si="2"/>
        <v>3.3000000000000005E-4</v>
      </c>
      <c r="K32" s="3">
        <f t="shared" si="2"/>
        <v>1.65E-3</v>
      </c>
      <c r="L32" s="3">
        <f t="shared" si="2"/>
        <v>6.6E-3</v>
      </c>
      <c r="M32" s="3">
        <f t="shared" si="2"/>
        <v>1.1879999999999998E-2</v>
      </c>
      <c r="N32" s="3">
        <f t="shared" si="2"/>
        <v>0</v>
      </c>
      <c r="O32" s="3">
        <f t="shared" si="2"/>
        <v>0</v>
      </c>
      <c r="P32" s="3">
        <f t="shared" si="2"/>
        <v>25.872</v>
      </c>
      <c r="Q32" s="3">
        <f t="shared" si="7"/>
        <v>12.952500000000001</v>
      </c>
      <c r="R32" s="3">
        <f t="shared" si="8"/>
        <v>0</v>
      </c>
      <c r="S32" s="3">
        <f t="shared" si="8"/>
        <v>0</v>
      </c>
      <c r="T32" s="3">
        <f t="shared" si="8"/>
        <v>0</v>
      </c>
      <c r="U32" s="3">
        <f t="shared" si="8"/>
        <v>0</v>
      </c>
      <c r="V32" s="3">
        <f t="shared" si="9"/>
        <v>0</v>
      </c>
      <c r="W32" s="3" t="str">
        <f t="shared" si="10"/>
        <v>OK</v>
      </c>
      <c r="AB32" s="16"/>
      <c r="AC32" s="16"/>
      <c r="AD32" s="16"/>
      <c r="AE32" s="16"/>
      <c r="AF32" s="16"/>
    </row>
    <row r="33" spans="1:32" s="20" customFormat="1" x14ac:dyDescent="0.4">
      <c r="A33" s="33">
        <f>I8</f>
        <v>8</v>
      </c>
      <c r="B33" s="39">
        <v>33</v>
      </c>
      <c r="C33" s="3">
        <f t="shared" si="3"/>
        <v>69.3</v>
      </c>
      <c r="D33" s="3">
        <f t="shared" si="4"/>
        <v>50.578407000000006</v>
      </c>
      <c r="E33" s="3">
        <f t="shared" si="5"/>
        <v>11.094435000000001</v>
      </c>
      <c r="F33" s="3">
        <f t="shared" si="6"/>
        <v>3.1843547999999999</v>
      </c>
      <c r="G33" s="3">
        <f t="shared" si="2"/>
        <v>1.155E-2</v>
      </c>
      <c r="H33" s="3">
        <f t="shared" si="2"/>
        <v>5.4120000000000001E-2</v>
      </c>
      <c r="I33" s="3">
        <f t="shared" si="2"/>
        <v>1.6500000000000001E-2</v>
      </c>
      <c r="J33" s="3">
        <f t="shared" si="2"/>
        <v>3.3000000000000005E-4</v>
      </c>
      <c r="K33" s="3">
        <f t="shared" si="2"/>
        <v>1.65E-3</v>
      </c>
      <c r="L33" s="3">
        <f t="shared" si="2"/>
        <v>6.6E-3</v>
      </c>
      <c r="M33" s="3">
        <f t="shared" si="2"/>
        <v>1.1879999999999998E-2</v>
      </c>
      <c r="N33" s="3">
        <f t="shared" si="2"/>
        <v>0</v>
      </c>
      <c r="O33" s="3">
        <f t="shared" si="2"/>
        <v>0</v>
      </c>
      <c r="P33" s="3">
        <f t="shared" si="2"/>
        <v>25.872</v>
      </c>
      <c r="Q33" s="3">
        <f t="shared" si="7"/>
        <v>12.952500000000001</v>
      </c>
      <c r="R33" s="3">
        <f t="shared" si="8"/>
        <v>0</v>
      </c>
      <c r="S33" s="3">
        <f t="shared" si="8"/>
        <v>0</v>
      </c>
      <c r="T33" s="3">
        <f t="shared" si="8"/>
        <v>0</v>
      </c>
      <c r="U33" s="3">
        <f t="shared" si="8"/>
        <v>0</v>
      </c>
      <c r="V33" s="3">
        <f t="shared" si="9"/>
        <v>0</v>
      </c>
      <c r="W33" s="3" t="str">
        <f t="shared" si="10"/>
        <v>OK</v>
      </c>
      <c r="AB33" s="16"/>
      <c r="AC33" s="16"/>
      <c r="AD33" s="16"/>
      <c r="AE33" s="16"/>
      <c r="AF33" s="16"/>
    </row>
    <row r="34" spans="1:32" s="20" customFormat="1" x14ac:dyDescent="0.4">
      <c r="A34" s="33" t="str">
        <f>J8</f>
        <v>13B</v>
      </c>
      <c r="B34" s="39">
        <v>52</v>
      </c>
      <c r="C34" s="3">
        <f t="shared" si="3"/>
        <v>109.2</v>
      </c>
      <c r="D34" s="3">
        <f t="shared" si="4"/>
        <v>79.699308000000002</v>
      </c>
      <c r="E34" s="3">
        <f t="shared" si="5"/>
        <v>17.482140000000001</v>
      </c>
      <c r="F34" s="3">
        <f t="shared" si="6"/>
        <v>5.0177712000000003</v>
      </c>
      <c r="G34" s="3">
        <f t="shared" si="2"/>
        <v>1.8200000000000001E-2</v>
      </c>
      <c r="H34" s="3">
        <f t="shared" si="2"/>
        <v>8.5279999999999995E-2</v>
      </c>
      <c r="I34" s="3">
        <f t="shared" si="2"/>
        <v>2.6000000000000002E-2</v>
      </c>
      <c r="J34" s="3">
        <f t="shared" si="2"/>
        <v>5.2000000000000006E-4</v>
      </c>
      <c r="K34" s="3">
        <f t="shared" si="2"/>
        <v>2.6000000000000003E-3</v>
      </c>
      <c r="L34" s="3">
        <f t="shared" si="2"/>
        <v>1.0400000000000001E-2</v>
      </c>
      <c r="M34" s="3">
        <f t="shared" si="2"/>
        <v>1.8719999999999997E-2</v>
      </c>
      <c r="N34" s="3">
        <f t="shared" si="2"/>
        <v>0</v>
      </c>
      <c r="O34" s="3">
        <f t="shared" si="2"/>
        <v>0</v>
      </c>
      <c r="P34" s="3">
        <f t="shared" si="2"/>
        <v>40.768000000000001</v>
      </c>
      <c r="Q34" s="3">
        <f t="shared" si="7"/>
        <v>20.41</v>
      </c>
      <c r="R34" s="3">
        <f t="shared" si="8"/>
        <v>0</v>
      </c>
      <c r="S34" s="3">
        <f t="shared" si="8"/>
        <v>0</v>
      </c>
      <c r="T34" s="3">
        <f t="shared" si="8"/>
        <v>0</v>
      </c>
      <c r="U34" s="3">
        <f t="shared" si="8"/>
        <v>0</v>
      </c>
      <c r="V34" s="3">
        <f t="shared" si="9"/>
        <v>0</v>
      </c>
      <c r="W34" s="3" t="str">
        <f t="shared" si="10"/>
        <v>OK</v>
      </c>
      <c r="AB34" s="16"/>
      <c r="AC34" s="16"/>
      <c r="AD34" s="16"/>
      <c r="AE34" s="16"/>
      <c r="AF34" s="16"/>
    </row>
    <row r="35" spans="1:32" s="20" customFormat="1" x14ac:dyDescent="0.4">
      <c r="A35" s="33" t="str">
        <f>K8</f>
        <v>13A</v>
      </c>
      <c r="B35" s="39">
        <v>52</v>
      </c>
      <c r="C35" s="3">
        <f t="shared" si="3"/>
        <v>109.2</v>
      </c>
      <c r="D35" s="3">
        <f t="shared" si="4"/>
        <v>79.699308000000002</v>
      </c>
      <c r="E35" s="3">
        <f t="shared" si="5"/>
        <v>17.482140000000001</v>
      </c>
      <c r="F35" s="3">
        <f t="shared" si="6"/>
        <v>5.0177712000000003</v>
      </c>
      <c r="G35" s="3">
        <f t="shared" si="2"/>
        <v>1.8200000000000001E-2</v>
      </c>
      <c r="H35" s="3">
        <f t="shared" si="2"/>
        <v>8.5279999999999995E-2</v>
      </c>
      <c r="I35" s="3">
        <f t="shared" si="2"/>
        <v>2.6000000000000002E-2</v>
      </c>
      <c r="J35" s="3">
        <f t="shared" si="2"/>
        <v>5.2000000000000006E-4</v>
      </c>
      <c r="K35" s="3">
        <f t="shared" si="2"/>
        <v>2.6000000000000003E-3</v>
      </c>
      <c r="L35" s="3">
        <f t="shared" si="2"/>
        <v>1.0400000000000001E-2</v>
      </c>
      <c r="M35" s="3">
        <f t="shared" si="2"/>
        <v>1.8719999999999997E-2</v>
      </c>
      <c r="N35" s="3">
        <f t="shared" si="2"/>
        <v>0</v>
      </c>
      <c r="O35" s="3">
        <f t="shared" si="2"/>
        <v>0</v>
      </c>
      <c r="P35" s="3">
        <f t="shared" si="2"/>
        <v>40.768000000000001</v>
      </c>
      <c r="Q35" s="3">
        <f t="shared" si="7"/>
        <v>20.41</v>
      </c>
      <c r="R35" s="3">
        <f t="shared" si="8"/>
        <v>0</v>
      </c>
      <c r="S35" s="3">
        <f t="shared" si="8"/>
        <v>0</v>
      </c>
      <c r="T35" s="3">
        <f t="shared" si="8"/>
        <v>0</v>
      </c>
      <c r="U35" s="3">
        <f t="shared" si="8"/>
        <v>0</v>
      </c>
      <c r="V35" s="3">
        <f t="shared" si="9"/>
        <v>0</v>
      </c>
      <c r="W35" s="3" t="str">
        <f t="shared" si="10"/>
        <v>OK</v>
      </c>
      <c r="AB35" s="16"/>
      <c r="AC35" s="16"/>
      <c r="AD35" s="16"/>
      <c r="AE35" s="16"/>
      <c r="AF35" s="16"/>
    </row>
    <row r="36" spans="1:32" s="20" customFormat="1" x14ac:dyDescent="0.4">
      <c r="A36" s="33">
        <f>L8</f>
        <v>28</v>
      </c>
      <c r="B36" s="39">
        <v>118</v>
      </c>
      <c r="C36" s="3">
        <f t="shared" si="3"/>
        <v>247.8</v>
      </c>
      <c r="D36" s="3">
        <f t="shared" si="4"/>
        <v>180.856122</v>
      </c>
      <c r="E36" s="3">
        <f t="shared" si="5"/>
        <v>39.67101000000001</v>
      </c>
      <c r="F36" s="3">
        <f t="shared" si="6"/>
        <v>11.386480799999999</v>
      </c>
      <c r="G36" s="3">
        <f t="shared" si="2"/>
        <v>4.1299999999999996E-2</v>
      </c>
      <c r="H36" s="3">
        <f t="shared" si="2"/>
        <v>0.19352</v>
      </c>
      <c r="I36" s="3">
        <f t="shared" si="2"/>
        <v>5.9000000000000004E-2</v>
      </c>
      <c r="J36" s="3">
        <f t="shared" si="2"/>
        <v>1.1800000000000001E-3</v>
      </c>
      <c r="K36" s="3">
        <f t="shared" si="2"/>
        <v>5.8999999999999999E-3</v>
      </c>
      <c r="L36" s="3">
        <f t="shared" si="2"/>
        <v>2.3599999999999999E-2</v>
      </c>
      <c r="M36" s="3">
        <f t="shared" si="2"/>
        <v>4.2479999999999997E-2</v>
      </c>
      <c r="N36" s="3">
        <f t="shared" si="2"/>
        <v>0</v>
      </c>
      <c r="O36" s="3">
        <f t="shared" si="2"/>
        <v>0</v>
      </c>
      <c r="P36" s="3">
        <f t="shared" si="2"/>
        <v>92.512</v>
      </c>
      <c r="Q36" s="3">
        <f t="shared" si="7"/>
        <v>46.314999999999998</v>
      </c>
      <c r="R36" s="3">
        <f t="shared" si="8"/>
        <v>0</v>
      </c>
      <c r="S36" s="3">
        <f t="shared" si="8"/>
        <v>0</v>
      </c>
      <c r="T36" s="3">
        <f t="shared" si="8"/>
        <v>0</v>
      </c>
      <c r="U36" s="3">
        <f t="shared" si="8"/>
        <v>0</v>
      </c>
      <c r="V36" s="3">
        <f t="shared" si="9"/>
        <v>0</v>
      </c>
      <c r="W36" s="3" t="str">
        <f t="shared" si="10"/>
        <v>OK</v>
      </c>
      <c r="AB36" s="16"/>
      <c r="AC36" s="16"/>
      <c r="AD36" s="16"/>
      <c r="AE36" s="16"/>
      <c r="AF36" s="16"/>
    </row>
    <row r="37" spans="1:32" s="20" customFormat="1" x14ac:dyDescent="0.4">
      <c r="A37" s="33">
        <f>M8</f>
        <v>22</v>
      </c>
      <c r="B37" s="39">
        <v>118</v>
      </c>
      <c r="C37" s="3">
        <f t="shared" si="3"/>
        <v>247.8</v>
      </c>
      <c r="D37" s="3">
        <f t="shared" si="4"/>
        <v>180.856122</v>
      </c>
      <c r="E37" s="3">
        <f t="shared" si="5"/>
        <v>39.67101000000001</v>
      </c>
      <c r="F37" s="3">
        <f t="shared" si="6"/>
        <v>11.386480799999999</v>
      </c>
      <c r="G37" s="3">
        <f t="shared" si="2"/>
        <v>4.1299999999999996E-2</v>
      </c>
      <c r="H37" s="3">
        <f t="shared" si="2"/>
        <v>0.19352</v>
      </c>
      <c r="I37" s="3">
        <f t="shared" si="2"/>
        <v>5.9000000000000004E-2</v>
      </c>
      <c r="J37" s="3">
        <f t="shared" si="2"/>
        <v>1.1800000000000001E-3</v>
      </c>
      <c r="K37" s="3">
        <f t="shared" si="2"/>
        <v>5.8999999999999999E-3</v>
      </c>
      <c r="L37" s="3">
        <f t="shared" si="2"/>
        <v>2.3599999999999999E-2</v>
      </c>
      <c r="M37" s="3">
        <f t="shared" si="2"/>
        <v>4.2479999999999997E-2</v>
      </c>
      <c r="N37" s="3">
        <f t="shared" si="2"/>
        <v>0</v>
      </c>
      <c r="O37" s="3">
        <f t="shared" si="2"/>
        <v>0</v>
      </c>
      <c r="P37" s="3">
        <f t="shared" si="2"/>
        <v>92.512</v>
      </c>
      <c r="Q37" s="3">
        <f t="shared" si="7"/>
        <v>46.314999999999998</v>
      </c>
      <c r="R37" s="3">
        <f t="shared" si="8"/>
        <v>0</v>
      </c>
      <c r="S37" s="3">
        <f t="shared" si="8"/>
        <v>0</v>
      </c>
      <c r="T37" s="3">
        <f t="shared" si="8"/>
        <v>0</v>
      </c>
      <c r="U37" s="3">
        <f t="shared" si="8"/>
        <v>0</v>
      </c>
      <c r="V37" s="3">
        <f t="shared" si="9"/>
        <v>0</v>
      </c>
      <c r="W37" s="3" t="str">
        <f t="shared" si="10"/>
        <v>OK</v>
      </c>
      <c r="AB37" s="16"/>
      <c r="AC37" s="16"/>
      <c r="AD37" s="16"/>
      <c r="AE37" s="16"/>
      <c r="AF37" s="16"/>
    </row>
    <row r="38" spans="1:32" s="20" customFormat="1" x14ac:dyDescent="0.4">
      <c r="A38" s="33" t="str">
        <f>N8</f>
        <v xml:space="preserve">PEN 1 </v>
      </c>
      <c r="B38" s="39">
        <v>42</v>
      </c>
      <c r="C38" s="3">
        <f t="shared" si="3"/>
        <v>88.2</v>
      </c>
      <c r="D38" s="3">
        <f t="shared" si="4"/>
        <v>64.372517999999999</v>
      </c>
      <c r="E38" s="3">
        <f t="shared" si="5"/>
        <v>14.120190000000003</v>
      </c>
      <c r="F38" s="3">
        <f t="shared" si="6"/>
        <v>4.0528151999999995</v>
      </c>
      <c r="G38" s="3">
        <f t="shared" si="2"/>
        <v>1.47E-2</v>
      </c>
      <c r="H38" s="3">
        <f t="shared" si="2"/>
        <v>6.8879999999999997E-2</v>
      </c>
      <c r="I38" s="3">
        <f t="shared" si="2"/>
        <v>2.1000000000000001E-2</v>
      </c>
      <c r="J38" s="3">
        <f t="shared" si="2"/>
        <v>4.2000000000000002E-4</v>
      </c>
      <c r="K38" s="3">
        <f t="shared" si="2"/>
        <v>2.1000000000000003E-3</v>
      </c>
      <c r="L38" s="3">
        <f t="shared" si="2"/>
        <v>8.4000000000000012E-3</v>
      </c>
      <c r="M38" s="3">
        <f t="shared" si="2"/>
        <v>1.5119999999999998E-2</v>
      </c>
      <c r="N38" s="3">
        <f t="shared" si="2"/>
        <v>0</v>
      </c>
      <c r="O38" s="3">
        <f t="shared" si="2"/>
        <v>0</v>
      </c>
      <c r="P38" s="3">
        <f t="shared" si="2"/>
        <v>32.928000000000004</v>
      </c>
      <c r="Q38" s="3">
        <f t="shared" si="7"/>
        <v>16.484999999999999</v>
      </c>
      <c r="R38" s="3">
        <f t="shared" si="8"/>
        <v>0</v>
      </c>
      <c r="S38" s="3">
        <f t="shared" si="8"/>
        <v>0</v>
      </c>
      <c r="T38" s="3">
        <f t="shared" si="8"/>
        <v>0</v>
      </c>
      <c r="U38" s="3">
        <f t="shared" si="8"/>
        <v>0</v>
      </c>
      <c r="V38" s="3">
        <f t="shared" si="9"/>
        <v>0</v>
      </c>
      <c r="W38" s="3" t="str">
        <f t="shared" si="10"/>
        <v>OK</v>
      </c>
      <c r="AB38" s="16"/>
      <c r="AC38" s="16"/>
      <c r="AD38" s="16"/>
      <c r="AE38" s="16"/>
      <c r="AF38" s="16"/>
    </row>
    <row r="39" spans="1:32" s="20" customFormat="1" x14ac:dyDescent="0.4">
      <c r="A39" s="33" t="str">
        <f>O8</f>
        <v>PEN 2</v>
      </c>
      <c r="B39" s="39">
        <v>42</v>
      </c>
      <c r="C39" s="3">
        <f t="shared" si="3"/>
        <v>88.2</v>
      </c>
      <c r="D39" s="3">
        <f t="shared" si="4"/>
        <v>64.372517999999999</v>
      </c>
      <c r="E39" s="3">
        <f t="shared" si="5"/>
        <v>14.120190000000003</v>
      </c>
      <c r="F39" s="3">
        <f t="shared" si="6"/>
        <v>4.0528151999999995</v>
      </c>
      <c r="G39" s="3">
        <f t="shared" si="2"/>
        <v>1.47E-2</v>
      </c>
      <c r="H39" s="3">
        <f t="shared" si="2"/>
        <v>6.8879999999999997E-2</v>
      </c>
      <c r="I39" s="3">
        <f t="shared" si="2"/>
        <v>2.1000000000000001E-2</v>
      </c>
      <c r="J39" s="3">
        <f t="shared" si="2"/>
        <v>4.2000000000000002E-4</v>
      </c>
      <c r="K39" s="3">
        <f t="shared" si="2"/>
        <v>2.1000000000000003E-3</v>
      </c>
      <c r="L39" s="3">
        <f t="shared" si="2"/>
        <v>8.4000000000000012E-3</v>
      </c>
      <c r="M39" s="3">
        <f t="shared" si="2"/>
        <v>1.5119999999999998E-2</v>
      </c>
      <c r="N39" s="3">
        <f t="shared" si="2"/>
        <v>0</v>
      </c>
      <c r="O39" s="3">
        <f t="shared" si="2"/>
        <v>0</v>
      </c>
      <c r="P39" s="3">
        <f t="shared" si="2"/>
        <v>32.928000000000004</v>
      </c>
      <c r="Q39" s="3">
        <f t="shared" si="7"/>
        <v>16.484999999999999</v>
      </c>
      <c r="R39" s="3">
        <f t="shared" si="8"/>
        <v>0</v>
      </c>
      <c r="S39" s="3">
        <f t="shared" si="8"/>
        <v>0</v>
      </c>
      <c r="T39" s="3">
        <f t="shared" si="8"/>
        <v>0</v>
      </c>
      <c r="U39" s="3">
        <f t="shared" si="8"/>
        <v>0</v>
      </c>
      <c r="V39" s="3">
        <f t="shared" si="9"/>
        <v>0</v>
      </c>
      <c r="W39" s="3" t="str">
        <f t="shared" si="10"/>
        <v>OK</v>
      </c>
      <c r="AB39" s="16"/>
      <c r="AC39" s="16"/>
      <c r="AD39" s="16"/>
      <c r="AE39" s="16"/>
      <c r="AF39" s="16"/>
    </row>
    <row r="40" spans="1:32" s="20" customFormat="1" x14ac:dyDescent="0.4">
      <c r="A40" s="33" t="str">
        <f>P8</f>
        <v>PEN 3</v>
      </c>
      <c r="B40" s="39">
        <v>103</v>
      </c>
      <c r="C40" s="3">
        <f t="shared" si="3"/>
        <v>216.3</v>
      </c>
      <c r="D40" s="3">
        <f t="shared" si="4"/>
        <v>157.86593700000003</v>
      </c>
      <c r="E40" s="3">
        <f t="shared" si="5"/>
        <v>34.628085000000006</v>
      </c>
      <c r="F40" s="3">
        <f t="shared" si="6"/>
        <v>9.9390467999999998</v>
      </c>
      <c r="G40" s="3">
        <f t="shared" si="2"/>
        <v>3.6049999999999999E-2</v>
      </c>
      <c r="H40" s="3">
        <f t="shared" si="2"/>
        <v>0.16891999999999999</v>
      </c>
      <c r="I40" s="3">
        <f t="shared" si="2"/>
        <v>5.1500000000000004E-2</v>
      </c>
      <c r="J40" s="3">
        <f t="shared" si="2"/>
        <v>1.0300000000000001E-3</v>
      </c>
      <c r="K40" s="3">
        <f t="shared" si="2"/>
        <v>5.1500000000000001E-3</v>
      </c>
      <c r="L40" s="3">
        <f t="shared" si="2"/>
        <v>2.06E-2</v>
      </c>
      <c r="M40" s="3">
        <f t="shared" si="2"/>
        <v>3.7079999999999995E-2</v>
      </c>
      <c r="N40" s="3">
        <f t="shared" si="2"/>
        <v>0</v>
      </c>
      <c r="O40" s="3">
        <f t="shared" si="2"/>
        <v>0</v>
      </c>
      <c r="P40" s="3">
        <f t="shared" si="2"/>
        <v>80.75200000000001</v>
      </c>
      <c r="Q40" s="3">
        <f t="shared" si="7"/>
        <v>40.427499999999995</v>
      </c>
      <c r="R40" s="3">
        <f t="shared" si="8"/>
        <v>0</v>
      </c>
      <c r="S40" s="3">
        <f t="shared" si="8"/>
        <v>0</v>
      </c>
      <c r="T40" s="3">
        <f t="shared" si="8"/>
        <v>0</v>
      </c>
      <c r="U40" s="3">
        <f t="shared" si="8"/>
        <v>0</v>
      </c>
      <c r="V40" s="3">
        <f t="shared" si="9"/>
        <v>0</v>
      </c>
      <c r="W40" s="3" t="str">
        <f t="shared" si="10"/>
        <v>OK</v>
      </c>
      <c r="AB40" s="16"/>
      <c r="AC40" s="16"/>
      <c r="AD40" s="16"/>
      <c r="AE40" s="16"/>
      <c r="AF40" s="16"/>
    </row>
    <row r="41" spans="1:32" s="20" customFormat="1" x14ac:dyDescent="0.4">
      <c r="A41" s="33" t="str">
        <f>Q8</f>
        <v>PEN 6</v>
      </c>
      <c r="B41" s="39">
        <v>42</v>
      </c>
      <c r="C41" s="3">
        <f t="shared" si="3"/>
        <v>88.2</v>
      </c>
      <c r="D41" s="3">
        <f t="shared" si="4"/>
        <v>64.372517999999999</v>
      </c>
      <c r="E41" s="3">
        <f t="shared" si="5"/>
        <v>14.120190000000003</v>
      </c>
      <c r="F41" s="3">
        <f t="shared" si="6"/>
        <v>4.0528151999999995</v>
      </c>
      <c r="G41" s="3">
        <f t="shared" si="2"/>
        <v>1.47E-2</v>
      </c>
      <c r="H41" s="3">
        <f t="shared" si="2"/>
        <v>6.8879999999999997E-2</v>
      </c>
      <c r="I41" s="3">
        <f t="shared" si="2"/>
        <v>2.1000000000000001E-2</v>
      </c>
      <c r="J41" s="3">
        <f t="shared" si="2"/>
        <v>4.2000000000000002E-4</v>
      </c>
      <c r="K41" s="3">
        <f t="shared" si="2"/>
        <v>2.1000000000000003E-3</v>
      </c>
      <c r="L41" s="3">
        <f t="shared" si="2"/>
        <v>8.4000000000000012E-3</v>
      </c>
      <c r="M41" s="3">
        <f t="shared" si="2"/>
        <v>1.5119999999999998E-2</v>
      </c>
      <c r="N41" s="3">
        <f t="shared" si="2"/>
        <v>0</v>
      </c>
      <c r="O41" s="3">
        <f t="shared" si="2"/>
        <v>0</v>
      </c>
      <c r="P41" s="3">
        <f t="shared" si="2"/>
        <v>32.928000000000004</v>
      </c>
      <c r="Q41" s="3">
        <f t="shared" si="7"/>
        <v>16.484999999999999</v>
      </c>
      <c r="R41" s="3">
        <f t="shared" si="8"/>
        <v>0</v>
      </c>
      <c r="S41" s="3">
        <f t="shared" si="8"/>
        <v>0</v>
      </c>
      <c r="T41" s="3">
        <f t="shared" si="8"/>
        <v>0</v>
      </c>
      <c r="U41" s="3">
        <f t="shared" si="8"/>
        <v>0</v>
      </c>
      <c r="V41" s="3">
        <f t="shared" si="9"/>
        <v>0</v>
      </c>
      <c r="W41" s="3" t="str">
        <f t="shared" si="10"/>
        <v>OK</v>
      </c>
      <c r="AB41" s="16"/>
      <c r="AC41" s="16"/>
      <c r="AD41" s="16"/>
      <c r="AE41" s="16"/>
      <c r="AF41" s="16"/>
    </row>
    <row r="42" spans="1:32" s="20" customFormat="1" x14ac:dyDescent="0.4">
      <c r="A42" s="33" t="str">
        <f>R8</f>
        <v>PEN 7</v>
      </c>
      <c r="B42" s="39">
        <v>42</v>
      </c>
      <c r="C42" s="3">
        <f t="shared" si="3"/>
        <v>88.2</v>
      </c>
      <c r="D42" s="3">
        <f t="shared" si="4"/>
        <v>64.372517999999999</v>
      </c>
      <c r="E42" s="3">
        <f t="shared" si="5"/>
        <v>14.120190000000003</v>
      </c>
      <c r="F42" s="3">
        <f t="shared" si="6"/>
        <v>4.0528151999999995</v>
      </c>
      <c r="G42" s="3">
        <f t="shared" si="2"/>
        <v>1.47E-2</v>
      </c>
      <c r="H42" s="3">
        <f t="shared" si="2"/>
        <v>6.8879999999999997E-2</v>
      </c>
      <c r="I42" s="3">
        <f t="shared" si="2"/>
        <v>2.1000000000000001E-2</v>
      </c>
      <c r="J42" s="3">
        <f t="shared" si="2"/>
        <v>4.2000000000000002E-4</v>
      </c>
      <c r="K42" s="3">
        <f t="shared" si="2"/>
        <v>2.1000000000000003E-3</v>
      </c>
      <c r="L42" s="3">
        <f t="shared" si="2"/>
        <v>8.4000000000000012E-3</v>
      </c>
      <c r="M42" s="3">
        <f t="shared" si="2"/>
        <v>1.5119999999999998E-2</v>
      </c>
      <c r="N42" s="3">
        <f t="shared" si="2"/>
        <v>0</v>
      </c>
      <c r="O42" s="3">
        <f t="shared" si="2"/>
        <v>0</v>
      </c>
      <c r="P42" s="3">
        <f t="shared" si="2"/>
        <v>32.928000000000004</v>
      </c>
      <c r="Q42" s="3">
        <f t="shared" si="7"/>
        <v>16.484999999999999</v>
      </c>
      <c r="R42" s="3">
        <f t="shared" si="8"/>
        <v>0</v>
      </c>
      <c r="S42" s="3">
        <f t="shared" si="8"/>
        <v>0</v>
      </c>
      <c r="T42" s="3">
        <f t="shared" si="8"/>
        <v>0</v>
      </c>
      <c r="U42" s="3">
        <f t="shared" si="8"/>
        <v>0</v>
      </c>
      <c r="V42" s="3">
        <f t="shared" si="9"/>
        <v>0</v>
      </c>
      <c r="W42" s="3" t="str">
        <f t="shared" si="10"/>
        <v>OK</v>
      </c>
      <c r="AB42" s="16"/>
      <c r="AC42" s="16"/>
      <c r="AD42" s="16"/>
      <c r="AE42" s="16"/>
      <c r="AF42" s="16"/>
    </row>
    <row r="43" spans="1:32" s="20" customFormat="1" x14ac:dyDescent="0.4">
      <c r="A43" s="33" t="str">
        <f>S8</f>
        <v>PEN 8</v>
      </c>
      <c r="B43" s="39">
        <v>42</v>
      </c>
      <c r="C43" s="3">
        <f t="shared" si="3"/>
        <v>88.2</v>
      </c>
      <c r="D43" s="3">
        <f t="shared" si="4"/>
        <v>64.372517999999999</v>
      </c>
      <c r="E43" s="3">
        <f t="shared" si="5"/>
        <v>14.120190000000003</v>
      </c>
      <c r="F43" s="3">
        <f t="shared" si="6"/>
        <v>4.0528151999999995</v>
      </c>
      <c r="G43" s="3">
        <f t="shared" ref="G43:P46" si="11">IF(G$23="%w/w SAR",((G$24*10)*$B43),IF(G$23="%w/w DM",(((G$24*10)*($B$24/100))*$B43),IF(G$23="kg/t SAR",(G$24*$B43),IF(G$23="kg/t DM",((G$24*($B$24/100))*$B43),IF(G$23="mg/kg SAR",((G$24*0.001)*$B43),IF(G$23="mg/kg DM",(((G$24*0.001)*($B$24/100))*$B43),0))))))</f>
        <v>1.47E-2</v>
      </c>
      <c r="H43" s="3">
        <f t="shared" si="11"/>
        <v>6.8879999999999997E-2</v>
      </c>
      <c r="I43" s="3">
        <f t="shared" si="11"/>
        <v>2.1000000000000001E-2</v>
      </c>
      <c r="J43" s="3">
        <f t="shared" si="11"/>
        <v>4.2000000000000002E-4</v>
      </c>
      <c r="K43" s="3">
        <f t="shared" si="11"/>
        <v>2.1000000000000003E-3</v>
      </c>
      <c r="L43" s="3">
        <f t="shared" si="11"/>
        <v>8.4000000000000012E-3</v>
      </c>
      <c r="M43" s="3">
        <f t="shared" si="11"/>
        <v>1.5119999999999998E-2</v>
      </c>
      <c r="N43" s="3">
        <f t="shared" si="11"/>
        <v>0</v>
      </c>
      <c r="O43" s="3">
        <f t="shared" si="11"/>
        <v>0</v>
      </c>
      <c r="P43" s="3">
        <f t="shared" si="11"/>
        <v>32.928000000000004</v>
      </c>
      <c r="Q43" s="3">
        <f t="shared" si="7"/>
        <v>16.484999999999999</v>
      </c>
      <c r="R43" s="3">
        <f t="shared" si="8"/>
        <v>0</v>
      </c>
      <c r="S43" s="3">
        <f t="shared" si="8"/>
        <v>0</v>
      </c>
      <c r="T43" s="3">
        <f t="shared" si="8"/>
        <v>0</v>
      </c>
      <c r="U43" s="3">
        <f t="shared" si="8"/>
        <v>0</v>
      </c>
      <c r="V43" s="3">
        <f t="shared" si="9"/>
        <v>0</v>
      </c>
      <c r="W43" s="3" t="str">
        <f t="shared" si="10"/>
        <v>OK</v>
      </c>
      <c r="AB43" s="16"/>
      <c r="AC43" s="16"/>
      <c r="AD43" s="16"/>
      <c r="AE43" s="16"/>
      <c r="AF43" s="16"/>
    </row>
    <row r="44" spans="1:32" s="20" customFormat="1" x14ac:dyDescent="0.4">
      <c r="A44" s="33" t="str">
        <f>T8</f>
        <v>PEN 9</v>
      </c>
      <c r="B44" s="39">
        <v>42</v>
      </c>
      <c r="C44" s="3">
        <f t="shared" si="3"/>
        <v>88.2</v>
      </c>
      <c r="D44" s="3">
        <f t="shared" si="4"/>
        <v>64.372517999999999</v>
      </c>
      <c r="E44" s="3">
        <f t="shared" si="5"/>
        <v>14.120190000000003</v>
      </c>
      <c r="F44" s="3">
        <f t="shared" si="6"/>
        <v>4.0528151999999995</v>
      </c>
      <c r="G44" s="3">
        <f t="shared" si="11"/>
        <v>1.47E-2</v>
      </c>
      <c r="H44" s="3">
        <f t="shared" si="11"/>
        <v>6.8879999999999997E-2</v>
      </c>
      <c r="I44" s="3">
        <f t="shared" si="11"/>
        <v>2.1000000000000001E-2</v>
      </c>
      <c r="J44" s="3">
        <f t="shared" si="11"/>
        <v>4.2000000000000002E-4</v>
      </c>
      <c r="K44" s="3">
        <f t="shared" si="11"/>
        <v>2.1000000000000003E-3</v>
      </c>
      <c r="L44" s="3">
        <f t="shared" si="11"/>
        <v>8.4000000000000012E-3</v>
      </c>
      <c r="M44" s="3">
        <f t="shared" si="11"/>
        <v>1.5119999999999998E-2</v>
      </c>
      <c r="N44" s="3">
        <f t="shared" si="11"/>
        <v>0</v>
      </c>
      <c r="O44" s="3">
        <f t="shared" si="11"/>
        <v>0</v>
      </c>
      <c r="P44" s="3">
        <f t="shared" si="11"/>
        <v>32.928000000000004</v>
      </c>
      <c r="Q44" s="3">
        <f t="shared" si="7"/>
        <v>16.484999999999999</v>
      </c>
      <c r="R44" s="3">
        <f t="shared" si="8"/>
        <v>0</v>
      </c>
      <c r="S44" s="3">
        <f t="shared" si="8"/>
        <v>0</v>
      </c>
      <c r="T44" s="3">
        <f t="shared" si="8"/>
        <v>0</v>
      </c>
      <c r="U44" s="3">
        <f t="shared" si="8"/>
        <v>0</v>
      </c>
      <c r="V44" s="3">
        <f t="shared" si="9"/>
        <v>0</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t="str">
        <f t="shared" si="10"/>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C13" sqref="C13"/>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t="s">
        <v>130</v>
      </c>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t="s">
        <v>89</v>
      </c>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t="s">
        <v>132</v>
      </c>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v>5.51</v>
      </c>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207.65624</v>
      </c>
      <c r="D18" s="43">
        <f>$D28</f>
        <v>207.65624</v>
      </c>
      <c r="E18" s="43">
        <f>$D29</f>
        <v>207.65624</v>
      </c>
      <c r="F18" s="43">
        <f>$D30</f>
        <v>145.35936799999999</v>
      </c>
      <c r="G18" s="43">
        <f>$D31</f>
        <v>134.97655599999999</v>
      </c>
      <c r="H18" s="43">
        <f>$D32</f>
        <v>93.445307999999983</v>
      </c>
      <c r="I18" s="43">
        <f>$D33</f>
        <v>93.445307999999983</v>
      </c>
      <c r="J18" s="43">
        <f>$D34</f>
        <v>145.35936799999999</v>
      </c>
      <c r="K18" s="43">
        <f>$D35</f>
        <v>145.35936799999999</v>
      </c>
      <c r="L18" s="43">
        <f>$D36</f>
        <v>207.65624</v>
      </c>
      <c r="M18" s="43">
        <f>$D37</f>
        <v>207.65624</v>
      </c>
      <c r="N18" s="43">
        <f>$D38</f>
        <v>116.806635</v>
      </c>
      <c r="O18" s="43">
        <f>$D39</f>
        <v>116.806635</v>
      </c>
      <c r="P18" s="43">
        <f>$D40</f>
        <v>207.65624</v>
      </c>
      <c r="Q18" s="43">
        <f>$D41</f>
        <v>116.806635</v>
      </c>
      <c r="R18" s="43">
        <f>$D42</f>
        <v>116.806635</v>
      </c>
      <c r="S18" s="43">
        <f>$D43</f>
        <v>116.806635</v>
      </c>
      <c r="T18" s="43">
        <f>$D44</f>
        <v>116.806635</v>
      </c>
      <c r="U18" s="43">
        <f>$D45</f>
        <v>0</v>
      </c>
      <c r="V18" s="43">
        <f>$D46</f>
        <v>0</v>
      </c>
      <c r="AB18" s="53"/>
      <c r="AC18" s="53"/>
      <c r="AD18" s="53"/>
      <c r="AE18" s="53"/>
      <c r="AF18" s="53"/>
    </row>
    <row r="19" spans="1:32" s="31" customFormat="1" ht="15" customHeight="1" x14ac:dyDescent="0.4">
      <c r="A19" s="92" t="s">
        <v>86</v>
      </c>
      <c r="B19" s="92"/>
      <c r="C19" s="43">
        <f>C18-C17</f>
        <v>127.75624000000001</v>
      </c>
      <c r="D19" s="43">
        <f t="shared" ref="D19:V19" si="1">D18-D17</f>
        <v>127.75624000000001</v>
      </c>
      <c r="E19" s="43">
        <f t="shared" si="1"/>
        <v>127.75624000000001</v>
      </c>
      <c r="F19" s="43">
        <f t="shared" si="1"/>
        <v>65.459367999999998</v>
      </c>
      <c r="G19" s="43">
        <f t="shared" si="1"/>
        <v>83.376555999999994</v>
      </c>
      <c r="H19" s="43">
        <f t="shared" si="1"/>
        <v>41.845307999999989</v>
      </c>
      <c r="I19" s="43">
        <f t="shared" si="1"/>
        <v>41.845307999999989</v>
      </c>
      <c r="J19" s="43">
        <f t="shared" si="1"/>
        <v>50.159367999999986</v>
      </c>
      <c r="K19" s="43">
        <f t="shared" si="1"/>
        <v>50.159367999999986</v>
      </c>
      <c r="L19" s="43">
        <f t="shared" si="1"/>
        <v>112.45623999999999</v>
      </c>
      <c r="M19" s="43">
        <f t="shared" si="1"/>
        <v>112.45623999999999</v>
      </c>
      <c r="N19" s="43">
        <f t="shared" si="1"/>
        <v>21.606634999999997</v>
      </c>
      <c r="O19" s="43">
        <f t="shared" si="1"/>
        <v>21.606634999999997</v>
      </c>
      <c r="P19" s="43">
        <f t="shared" si="1"/>
        <v>112.45623999999999</v>
      </c>
      <c r="Q19" s="43">
        <f t="shared" si="1"/>
        <v>21.606634999999997</v>
      </c>
      <c r="R19" s="43">
        <f t="shared" si="1"/>
        <v>21.606634999999997</v>
      </c>
      <c r="S19" s="43">
        <f t="shared" si="1"/>
        <v>21.606634999999997</v>
      </c>
      <c r="T19" s="43">
        <f t="shared" si="1"/>
        <v>21.606634999999997</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INCREASE</v>
      </c>
      <c r="N20" s="44" t="str">
        <f>IF($B38="","",IF(N$19&gt;=0,"INCREASE","DECREASE"))</f>
        <v>INCREASE</v>
      </c>
      <c r="O20" s="44" t="str">
        <f>IF($B39="","",IF(O$19&gt;=0,"INCREASE","DECREASE"))</f>
        <v>INCREASE</v>
      </c>
      <c r="P20" s="44" t="str">
        <f>IF($B40="","",IF(P$19&gt;=0,"INCREASE","DECREASE"))</f>
        <v>INCREASE</v>
      </c>
      <c r="Q20" s="44" t="str">
        <f>IF($B41="","",IF(Q$19&gt;=0,"INCREASE","DECREASE"))</f>
        <v>INCREASE</v>
      </c>
      <c r="R20" s="44" t="str">
        <f>IF($B42="","",IF(R$19&gt;=0,"INCREASE","DECREASE"))</f>
        <v>INCREASE</v>
      </c>
      <c r="S20" s="44" t="str">
        <f>IF($B43="","",IF(S$19&gt;=0,"INCREASE","DECREASE"))</f>
        <v>INCREASE</v>
      </c>
      <c r="T20" s="44" t="str">
        <f>IF($B44="","",IF(T$19&gt;=0,"INCREASE","DECREASE"))</f>
        <v>INCREASE</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4.38</v>
      </c>
      <c r="C24" s="40">
        <v>0.31</v>
      </c>
      <c r="D24" s="85">
        <v>621</v>
      </c>
      <c r="E24" s="40">
        <v>1133</v>
      </c>
      <c r="F24" s="40">
        <v>73.900000000000006</v>
      </c>
      <c r="G24" s="40">
        <v>0.45800000000000002</v>
      </c>
      <c r="H24" s="40">
        <v>1.77</v>
      </c>
      <c r="I24" s="40">
        <v>0.5</v>
      </c>
      <c r="J24" s="40">
        <v>0.01</v>
      </c>
      <c r="K24" s="1">
        <v>0.05</v>
      </c>
      <c r="L24" s="40">
        <v>0.2</v>
      </c>
      <c r="M24" s="40">
        <v>0.51600000000000001</v>
      </c>
      <c r="N24" s="40"/>
      <c r="O24" s="40"/>
      <c r="P24" s="40">
        <v>1283</v>
      </c>
      <c r="Q24" s="40"/>
      <c r="R24" s="40">
        <v>278</v>
      </c>
      <c r="S24" s="40"/>
      <c r="T24" s="40"/>
      <c r="U24" s="40"/>
      <c r="V24" s="40">
        <v>1640</v>
      </c>
      <c r="W24" s="40">
        <v>0.59799999999999998</v>
      </c>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v>80</v>
      </c>
      <c r="C27" s="3">
        <f>IF(C$23="%w/w SAR",((C$24*10)*$B27),IF(C$23="%w/w DM",(((C$24*10)*($B$24/100))*$B27),IF(C$23="kg/t SAR",(C$24*$B27),IF(C$23="kg/t DM",((C$24*($B$24/100))*$B27),IF(C$23="mg/kg SAR",((C$24*0.001)*$B27),IF(C$23="mg/kg DM",(((C$24*0.001)*($B$24/100))*$B27),0))))))</f>
        <v>248</v>
      </c>
      <c r="D27" s="3">
        <f t="shared" ref="D27:D46" si="2">(IF(D$23="%w/w SAR",((E$24*10)*$B27),IF(D$23="%w/w DM",(((E$24*10)*($B$24/100))*$B27),IF(D$23="kg/t SAR",(E$24*$B27),IF(D$23="kg/t DM",((E$24*($B$24/100))*$B27),IF(D$23="mg/kg SAR",((E$24*0.001)*$B27),IF(D$23="mg/kg DM",(((E$24*0.001)*($B$24/100))*$B27),"0")))))))*2.291</f>
        <v>207.65624</v>
      </c>
      <c r="E27" s="3">
        <f t="shared" ref="E27:E46" si="3">(IF(E$23="%w/w SAR",((F$24*10)*$B27),IF(E$23="%w/w DM",(((F$24*10)*($B$24/100))*$B27),IF(E$23="kg/t SAR",(F$24*$B27),IF(E$23="kg/t DM",((F$24*($B$24/100))*$B27),IF(E$23="mg/kg SAR",((F$24*0.001)*$B27),IF(E$23="mg/kg DM",(((F$24*0.001)*($B$24/100))*$B27),"0")))))))*1.205</f>
        <v>7.1239600000000012</v>
      </c>
      <c r="F27" s="3" t="e">
        <f>(IF(F$23="%w/w SAR",((#REF!*10)*$B27),IF(F$23="%w/w DM",(((#REF!*10)*($B$24/100))*$B27),IF(F$23="kg/t SAR",(#REF!*$B27),IF(F$23="kg/t DM",((#REF!*($B$24/100))*$B27),IF(F$23="mg/kg SAR",((#REF!*0.001)*$B27),IF(F$23="mg/kg DM",(((#REF!*0.001)*($B$24/100))*$B27),"0")))))))*1.658</f>
        <v>#REF!</v>
      </c>
      <c r="G27" s="3">
        <f t="shared" ref="G27:P42" si="4">IF(G$23="%w/w SAR",((G$24*10)*$B27),IF(G$23="%w/w DM",(((G$24*10)*($B$24/100))*$B27),IF(G$23="kg/t SAR",(G$24*$B27),IF(G$23="kg/t DM",((G$24*($B$24/100))*$B27),IF(G$23="mg/kg SAR",((G$24*0.001)*$B27),IF(G$23="mg/kg DM",(((G$24*0.001)*($B$24/100))*$B27),0))))))</f>
        <v>3.6639999999999999E-2</v>
      </c>
      <c r="H27" s="3">
        <f t="shared" si="4"/>
        <v>0.1416</v>
      </c>
      <c r="I27" s="3">
        <f t="shared" si="4"/>
        <v>0.04</v>
      </c>
      <c r="J27" s="3">
        <f t="shared" si="4"/>
        <v>8.0000000000000004E-4</v>
      </c>
      <c r="K27" s="3">
        <f t="shared" si="4"/>
        <v>4.0000000000000001E-3</v>
      </c>
      <c r="L27" s="3">
        <f t="shared" si="4"/>
        <v>1.6E-2</v>
      </c>
      <c r="M27" s="3">
        <f t="shared" si="4"/>
        <v>4.1280000000000004E-2</v>
      </c>
      <c r="N27" s="3">
        <f t="shared" si="4"/>
        <v>0</v>
      </c>
      <c r="O27" s="3">
        <f t="shared" si="4"/>
        <v>0</v>
      </c>
      <c r="P27" s="3">
        <f t="shared" si="4"/>
        <v>102.63999999999999</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22.240000000000002</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58" t="str">
        <f>D8</f>
        <v>21A</v>
      </c>
      <c r="B28" s="39">
        <v>80</v>
      </c>
      <c r="C28" s="3">
        <f t="shared" ref="C28:C46" si="5">IF(C$23="%w/w SAR",((C$24*10)*$B28),IF(C$23="%w/w DM",(((C$24*10)*($B$24/100))*$B28),IF(C$23="kg/t SAR",(C$24*$B28),IF(C$23="kg/t DM",((C$24*($B$24/100))*$B28),IF(C$23="mg/kg SAR",((C$24*0.001)*$B28),IF(C$23="mg/kg DM",(((C$24*0.001)*($B$24/100))*$B28),0))))))</f>
        <v>248</v>
      </c>
      <c r="D28" s="3">
        <f t="shared" si="2"/>
        <v>207.65624</v>
      </c>
      <c r="E28" s="3">
        <f t="shared" si="3"/>
        <v>7.1239600000000012</v>
      </c>
      <c r="F28" s="3" t="e">
        <f>(IF(F$23="%w/w SAR",((#REF!*10)*$B28),IF(F$23="%w/w DM",(((#REF!*10)*($B$24/100))*$B28),IF(F$23="kg/t SAR",(#REF!*$B28),IF(F$23="kg/t DM",((#REF!*($B$24/100))*$B28),IF(F$23="mg/kg SAR",((#REF!*0.001)*$B28),IF(F$23="mg/kg DM",(((#REF!*0.001)*($B$24/100))*$B28),"0")))))))*1.658</f>
        <v>#REF!</v>
      </c>
      <c r="G28" s="3">
        <f t="shared" si="4"/>
        <v>3.6639999999999999E-2</v>
      </c>
      <c r="H28" s="3">
        <f t="shared" si="4"/>
        <v>0.1416</v>
      </c>
      <c r="I28" s="3">
        <f t="shared" si="4"/>
        <v>0.04</v>
      </c>
      <c r="J28" s="3">
        <f t="shared" si="4"/>
        <v>8.0000000000000004E-4</v>
      </c>
      <c r="K28" s="3">
        <f t="shared" si="4"/>
        <v>4.0000000000000001E-3</v>
      </c>
      <c r="L28" s="3">
        <f t="shared" si="4"/>
        <v>1.6E-2</v>
      </c>
      <c r="M28" s="3">
        <f t="shared" si="4"/>
        <v>4.1280000000000004E-2</v>
      </c>
      <c r="N28" s="3">
        <f t="shared" si="4"/>
        <v>0</v>
      </c>
      <c r="O28" s="3">
        <f t="shared" si="4"/>
        <v>0</v>
      </c>
      <c r="P28" s="3">
        <f t="shared" si="4"/>
        <v>102.63999999999999</v>
      </c>
      <c r="Q28" s="3">
        <f t="shared" ref="Q28:Q46" si="6">(IF(Q$23="%w/w SAR",((Q$24*10)*$B28),IF(Q$23="%w/w DM",(((Q$24*10)*($B$24/100))*$B28),IF(Q$23="kg/t SAR",(Q$24*$B28),IF(Q$23="kg/t DM",((Q$24*($B$24/100))*$B28),IF(Q$23="mg/kg SAR",((Q$24*0.001)*$B28),IF(Q$23="mg/kg DM",(((Q$24*0.001)*($B$24/100))*$B28),0)))))))*2.5</f>
        <v>0</v>
      </c>
      <c r="R28" s="3">
        <f t="shared" ref="R28:U46" si="7">IF(R$23="%w/w SAR",((R$24*10)*$B28),IF(R$23="%w/w DM",(((R$24*10)*($B$24/100))*$B28),IF(R$23="kg/t SAR",(R$24*$B28),IF(R$23="kg/t DM",((R$24*($B$24/100))*$B28),IF(R$23="mg/kg SAR",((R$24*0.001)*$B28),IF(R$23="mg/kg DM",(((R$24*0.001)*($B$24/100))*$B28),0))))))</f>
        <v>22.240000000000002</v>
      </c>
      <c r="S28" s="3">
        <f t="shared" si="7"/>
        <v>0</v>
      </c>
      <c r="T28" s="3">
        <f t="shared" si="7"/>
        <v>0</v>
      </c>
      <c r="U28" s="3">
        <f t="shared" si="7"/>
        <v>0</v>
      </c>
      <c r="V28" s="3" t="str">
        <f t="shared" ref="V28:V46" si="8">IF($V$24="",0,IF($V$24&gt;5000,"NOT OK","OK"))</f>
        <v>OK</v>
      </c>
      <c r="W28" s="3" t="str">
        <f t="shared" ref="W28:W46" si="9">IF($W$24="",0,IF($W$24&gt;4,"Not OK","OK"))</f>
        <v>OK</v>
      </c>
      <c r="AB28" s="16"/>
      <c r="AC28" s="16"/>
      <c r="AD28" s="16"/>
      <c r="AE28" s="16"/>
      <c r="AF28" s="16"/>
    </row>
    <row r="29" spans="1:32" s="20" customFormat="1" x14ac:dyDescent="0.4">
      <c r="A29" s="33" t="str">
        <f>E8</f>
        <v>21B</v>
      </c>
      <c r="B29" s="39">
        <v>80</v>
      </c>
      <c r="C29" s="3">
        <f t="shared" si="5"/>
        <v>248</v>
      </c>
      <c r="D29" s="3">
        <f t="shared" si="2"/>
        <v>207.65624</v>
      </c>
      <c r="E29" s="3">
        <f t="shared" si="3"/>
        <v>7.1239600000000012</v>
      </c>
      <c r="F29" s="3" t="e">
        <f>(IF(F$23="%w/w SAR",((#REF!*10)*$B29),IF(F$23="%w/w DM",(((#REF!*10)*($B$24/100))*$B29),IF(F$23="kg/t SAR",(#REF!*$B29),IF(F$23="kg/t DM",((#REF!*($B$24/100))*$B29),IF(F$23="mg/kg SAR",((#REF!*0.001)*$B29),IF(F$23="mg/kg DM",(((#REF!*0.001)*($B$24/100))*$B29),"0")))))))*1.658</f>
        <v>#REF!</v>
      </c>
      <c r="G29" s="3">
        <f t="shared" si="4"/>
        <v>3.6639999999999999E-2</v>
      </c>
      <c r="H29" s="3">
        <f t="shared" si="4"/>
        <v>0.1416</v>
      </c>
      <c r="I29" s="3">
        <f t="shared" si="4"/>
        <v>0.04</v>
      </c>
      <c r="J29" s="3">
        <f t="shared" si="4"/>
        <v>8.0000000000000004E-4</v>
      </c>
      <c r="K29" s="3">
        <f t="shared" si="4"/>
        <v>4.0000000000000001E-3</v>
      </c>
      <c r="L29" s="3">
        <f t="shared" si="4"/>
        <v>1.6E-2</v>
      </c>
      <c r="M29" s="3">
        <f t="shared" si="4"/>
        <v>4.1280000000000004E-2</v>
      </c>
      <c r="N29" s="3">
        <f t="shared" si="4"/>
        <v>0</v>
      </c>
      <c r="O29" s="3">
        <f t="shared" si="4"/>
        <v>0</v>
      </c>
      <c r="P29" s="3">
        <f t="shared" si="4"/>
        <v>102.63999999999999</v>
      </c>
      <c r="Q29" s="3">
        <f t="shared" si="6"/>
        <v>0</v>
      </c>
      <c r="R29" s="3">
        <f t="shared" si="7"/>
        <v>22.240000000000002</v>
      </c>
      <c r="S29" s="3">
        <f t="shared" si="7"/>
        <v>0</v>
      </c>
      <c r="T29" s="3">
        <f t="shared" si="7"/>
        <v>0</v>
      </c>
      <c r="U29" s="3">
        <f t="shared" si="7"/>
        <v>0</v>
      </c>
      <c r="V29" s="3" t="str">
        <f t="shared" si="8"/>
        <v>OK</v>
      </c>
      <c r="W29" s="3" t="str">
        <f t="shared" si="9"/>
        <v>OK</v>
      </c>
      <c r="AB29" s="16"/>
      <c r="AC29" s="16"/>
      <c r="AD29" s="16"/>
      <c r="AE29" s="16"/>
      <c r="AF29" s="16"/>
    </row>
    <row r="30" spans="1:32" s="20" customFormat="1" x14ac:dyDescent="0.4">
      <c r="A30" s="33">
        <f>F8</f>
        <v>11</v>
      </c>
      <c r="B30" s="39">
        <v>56</v>
      </c>
      <c r="C30" s="3">
        <f t="shared" si="5"/>
        <v>173.6</v>
      </c>
      <c r="D30" s="3">
        <f t="shared" si="2"/>
        <v>145.35936799999999</v>
      </c>
      <c r="E30" s="3">
        <f t="shared" si="3"/>
        <v>4.9867720000000011</v>
      </c>
      <c r="F30" s="3" t="e">
        <f>(IF(F$23="%w/w SAR",((#REF!*10)*$B30),IF(F$23="%w/w DM",(((#REF!*10)*($B$24/100))*$B30),IF(F$23="kg/t SAR",(#REF!*$B30),IF(F$23="kg/t DM",((#REF!*($B$24/100))*$B30),IF(F$23="mg/kg SAR",((#REF!*0.001)*$B30),IF(F$23="mg/kg DM",(((#REF!*0.001)*($B$24/100))*$B30),"0")))))))*1.658</f>
        <v>#REF!</v>
      </c>
      <c r="G30" s="3">
        <f t="shared" si="4"/>
        <v>2.5648000000000001E-2</v>
      </c>
      <c r="H30" s="3">
        <f t="shared" si="4"/>
        <v>9.912E-2</v>
      </c>
      <c r="I30" s="3">
        <f t="shared" si="4"/>
        <v>2.8000000000000001E-2</v>
      </c>
      <c r="J30" s="3">
        <f t="shared" si="4"/>
        <v>5.6000000000000006E-4</v>
      </c>
      <c r="K30" s="3">
        <f t="shared" si="4"/>
        <v>2.8E-3</v>
      </c>
      <c r="L30" s="3">
        <f t="shared" si="4"/>
        <v>1.12E-2</v>
      </c>
      <c r="M30" s="3">
        <f t="shared" si="4"/>
        <v>2.8896000000000005E-2</v>
      </c>
      <c r="N30" s="3">
        <f t="shared" si="4"/>
        <v>0</v>
      </c>
      <c r="O30" s="3">
        <f t="shared" si="4"/>
        <v>0</v>
      </c>
      <c r="P30" s="3">
        <f t="shared" si="4"/>
        <v>71.847999999999999</v>
      </c>
      <c r="Q30" s="3">
        <f t="shared" si="6"/>
        <v>0</v>
      </c>
      <c r="R30" s="3">
        <f t="shared" si="7"/>
        <v>15.568000000000001</v>
      </c>
      <c r="S30" s="3">
        <f t="shared" si="7"/>
        <v>0</v>
      </c>
      <c r="T30" s="3">
        <f t="shared" si="7"/>
        <v>0</v>
      </c>
      <c r="U30" s="3">
        <f t="shared" si="7"/>
        <v>0</v>
      </c>
      <c r="V30" s="3" t="str">
        <f t="shared" si="8"/>
        <v>OK</v>
      </c>
      <c r="W30" s="3" t="str">
        <f t="shared" si="9"/>
        <v>OK</v>
      </c>
      <c r="AB30" s="16"/>
      <c r="AC30" s="16"/>
      <c r="AD30" s="16"/>
      <c r="AE30" s="16"/>
      <c r="AF30" s="16"/>
    </row>
    <row r="31" spans="1:32" s="20" customFormat="1" x14ac:dyDescent="0.4">
      <c r="A31" s="33">
        <f>G8</f>
        <v>12</v>
      </c>
      <c r="B31" s="39">
        <v>52</v>
      </c>
      <c r="C31" s="3">
        <f t="shared" si="5"/>
        <v>161.20000000000002</v>
      </c>
      <c r="D31" s="3">
        <f t="shared" si="2"/>
        <v>134.97655599999999</v>
      </c>
      <c r="E31" s="3">
        <f t="shared" si="3"/>
        <v>4.6305740000000011</v>
      </c>
      <c r="F31" s="3" t="e">
        <f>(IF(F$23="%w/w SAR",((#REF!*10)*$B31),IF(F$23="%w/w DM",(((#REF!*10)*($B$24/100))*$B31),IF(F$23="kg/t SAR",(#REF!*$B31),IF(F$23="kg/t DM",((#REF!*($B$24/100))*$B31),IF(F$23="mg/kg SAR",((#REF!*0.001)*$B31),IF(F$23="mg/kg DM",(((#REF!*0.001)*($B$24/100))*$B31),"0")))))))*1.658</f>
        <v>#REF!</v>
      </c>
      <c r="G31" s="3">
        <f t="shared" si="4"/>
        <v>2.3816E-2</v>
      </c>
      <c r="H31" s="3">
        <f t="shared" si="4"/>
        <v>9.2040000000000011E-2</v>
      </c>
      <c r="I31" s="3">
        <f t="shared" si="4"/>
        <v>2.6000000000000002E-2</v>
      </c>
      <c r="J31" s="3">
        <f t="shared" si="4"/>
        <v>5.2000000000000006E-4</v>
      </c>
      <c r="K31" s="3">
        <f t="shared" si="4"/>
        <v>2.6000000000000003E-3</v>
      </c>
      <c r="L31" s="3">
        <f t="shared" si="4"/>
        <v>1.0400000000000001E-2</v>
      </c>
      <c r="M31" s="3">
        <f t="shared" si="4"/>
        <v>2.6832000000000005E-2</v>
      </c>
      <c r="N31" s="3">
        <f t="shared" si="4"/>
        <v>0</v>
      </c>
      <c r="O31" s="3">
        <f t="shared" si="4"/>
        <v>0</v>
      </c>
      <c r="P31" s="3">
        <f t="shared" si="4"/>
        <v>66.715999999999994</v>
      </c>
      <c r="Q31" s="3">
        <f t="shared" si="6"/>
        <v>0</v>
      </c>
      <c r="R31" s="3">
        <f t="shared" si="7"/>
        <v>14.456000000000001</v>
      </c>
      <c r="S31" s="3">
        <f t="shared" si="7"/>
        <v>0</v>
      </c>
      <c r="T31" s="3">
        <f t="shared" si="7"/>
        <v>0</v>
      </c>
      <c r="U31" s="3">
        <f t="shared" si="7"/>
        <v>0</v>
      </c>
      <c r="V31" s="3" t="str">
        <f t="shared" si="8"/>
        <v>OK</v>
      </c>
      <c r="W31" s="3" t="str">
        <f t="shared" si="9"/>
        <v>OK</v>
      </c>
      <c r="AB31" s="16"/>
      <c r="AC31" s="16"/>
      <c r="AD31" s="16"/>
      <c r="AE31" s="16"/>
      <c r="AF31" s="16"/>
    </row>
    <row r="32" spans="1:32" s="20" customFormat="1" x14ac:dyDescent="0.4">
      <c r="A32" s="33">
        <f>H8</f>
        <v>9</v>
      </c>
      <c r="B32" s="39">
        <v>36</v>
      </c>
      <c r="C32" s="3">
        <f t="shared" si="5"/>
        <v>111.60000000000001</v>
      </c>
      <c r="D32" s="3">
        <f t="shared" si="2"/>
        <v>93.445307999999983</v>
      </c>
      <c r="E32" s="3">
        <f t="shared" si="3"/>
        <v>3.2057820000000001</v>
      </c>
      <c r="F32" s="3" t="e">
        <f>(IF(F$23="%w/w SAR",((#REF!*10)*$B32),IF(F$23="%w/w DM",(((#REF!*10)*($B$24/100))*$B32),IF(F$23="kg/t SAR",(#REF!*$B32),IF(F$23="kg/t DM",((#REF!*($B$24/100))*$B32),IF(F$23="mg/kg SAR",((#REF!*0.001)*$B32),IF(F$23="mg/kg DM",(((#REF!*0.001)*($B$24/100))*$B32),"0")))))))*1.658</f>
        <v>#REF!</v>
      </c>
      <c r="G32" s="3">
        <f t="shared" si="4"/>
        <v>1.6487999999999999E-2</v>
      </c>
      <c r="H32" s="3">
        <f t="shared" si="4"/>
        <v>6.3719999999999999E-2</v>
      </c>
      <c r="I32" s="3">
        <f t="shared" si="4"/>
        <v>1.8000000000000002E-2</v>
      </c>
      <c r="J32" s="3">
        <f t="shared" si="4"/>
        <v>3.6000000000000002E-4</v>
      </c>
      <c r="K32" s="3">
        <f t="shared" si="4"/>
        <v>1.8000000000000002E-3</v>
      </c>
      <c r="L32" s="3">
        <f t="shared" si="4"/>
        <v>7.2000000000000007E-3</v>
      </c>
      <c r="M32" s="3">
        <f t="shared" si="4"/>
        <v>1.8576000000000002E-2</v>
      </c>
      <c r="N32" s="3">
        <f t="shared" si="4"/>
        <v>0</v>
      </c>
      <c r="O32" s="3">
        <f t="shared" si="4"/>
        <v>0</v>
      </c>
      <c r="P32" s="3">
        <f t="shared" si="4"/>
        <v>46.187999999999995</v>
      </c>
      <c r="Q32" s="3">
        <f t="shared" si="6"/>
        <v>0</v>
      </c>
      <c r="R32" s="3">
        <f t="shared" si="7"/>
        <v>10.008000000000001</v>
      </c>
      <c r="S32" s="3">
        <f t="shared" si="7"/>
        <v>0</v>
      </c>
      <c r="T32" s="3">
        <f t="shared" si="7"/>
        <v>0</v>
      </c>
      <c r="U32" s="3">
        <f t="shared" si="7"/>
        <v>0</v>
      </c>
      <c r="V32" s="3" t="str">
        <f t="shared" si="8"/>
        <v>OK</v>
      </c>
      <c r="W32" s="3" t="str">
        <f t="shared" si="9"/>
        <v>OK</v>
      </c>
      <c r="AB32" s="16"/>
      <c r="AC32" s="16"/>
      <c r="AD32" s="16"/>
      <c r="AE32" s="16"/>
      <c r="AF32" s="16"/>
    </row>
    <row r="33" spans="1:32" s="20" customFormat="1" x14ac:dyDescent="0.4">
      <c r="A33" s="33">
        <f>I8</f>
        <v>8</v>
      </c>
      <c r="B33" s="39">
        <v>36</v>
      </c>
      <c r="C33" s="3">
        <f t="shared" si="5"/>
        <v>111.60000000000001</v>
      </c>
      <c r="D33" s="3">
        <f t="shared" si="2"/>
        <v>93.445307999999983</v>
      </c>
      <c r="E33" s="3">
        <f t="shared" si="3"/>
        <v>3.2057820000000001</v>
      </c>
      <c r="F33" s="3" t="e">
        <f>(IF(F$23="%w/w SAR",((#REF!*10)*$B33),IF(F$23="%w/w DM",(((#REF!*10)*($B$24/100))*$B33),IF(F$23="kg/t SAR",(#REF!*$B33),IF(F$23="kg/t DM",((#REF!*($B$24/100))*$B33),IF(F$23="mg/kg SAR",((#REF!*0.001)*$B33),IF(F$23="mg/kg DM",(((#REF!*0.001)*($B$24/100))*$B33),"0")))))))*1.658</f>
        <v>#REF!</v>
      </c>
      <c r="G33" s="3">
        <f t="shared" si="4"/>
        <v>1.6487999999999999E-2</v>
      </c>
      <c r="H33" s="3">
        <f t="shared" si="4"/>
        <v>6.3719999999999999E-2</v>
      </c>
      <c r="I33" s="3">
        <f t="shared" si="4"/>
        <v>1.8000000000000002E-2</v>
      </c>
      <c r="J33" s="3">
        <f t="shared" si="4"/>
        <v>3.6000000000000002E-4</v>
      </c>
      <c r="K33" s="3">
        <f t="shared" si="4"/>
        <v>1.8000000000000002E-3</v>
      </c>
      <c r="L33" s="3">
        <f t="shared" si="4"/>
        <v>7.2000000000000007E-3</v>
      </c>
      <c r="M33" s="3">
        <f t="shared" si="4"/>
        <v>1.8576000000000002E-2</v>
      </c>
      <c r="N33" s="3">
        <f t="shared" si="4"/>
        <v>0</v>
      </c>
      <c r="O33" s="3">
        <f t="shared" si="4"/>
        <v>0</v>
      </c>
      <c r="P33" s="3">
        <f t="shared" si="4"/>
        <v>46.187999999999995</v>
      </c>
      <c r="Q33" s="3">
        <f t="shared" si="6"/>
        <v>0</v>
      </c>
      <c r="R33" s="3">
        <f t="shared" si="7"/>
        <v>10.008000000000001</v>
      </c>
      <c r="S33" s="3">
        <f t="shared" si="7"/>
        <v>0</v>
      </c>
      <c r="T33" s="3">
        <f t="shared" si="7"/>
        <v>0</v>
      </c>
      <c r="U33" s="3">
        <f t="shared" si="7"/>
        <v>0</v>
      </c>
      <c r="V33" s="3" t="str">
        <f t="shared" si="8"/>
        <v>OK</v>
      </c>
      <c r="W33" s="3" t="str">
        <f t="shared" si="9"/>
        <v>OK</v>
      </c>
      <c r="AB33" s="16"/>
      <c r="AC33" s="16"/>
      <c r="AD33" s="16"/>
      <c r="AE33" s="16"/>
      <c r="AF33" s="16"/>
    </row>
    <row r="34" spans="1:32" s="20" customFormat="1" x14ac:dyDescent="0.4">
      <c r="A34" s="33" t="str">
        <f>J8</f>
        <v>13B</v>
      </c>
      <c r="B34" s="39">
        <v>56</v>
      </c>
      <c r="C34" s="3">
        <f t="shared" si="5"/>
        <v>173.6</v>
      </c>
      <c r="D34" s="3">
        <f t="shared" si="2"/>
        <v>145.35936799999999</v>
      </c>
      <c r="E34" s="3">
        <f t="shared" si="3"/>
        <v>4.9867720000000011</v>
      </c>
      <c r="F34" s="3" t="e">
        <f>(IF(F$23="%w/w SAR",((#REF!*10)*$B34),IF(F$23="%w/w DM",(((#REF!*10)*($B$24/100))*$B34),IF(F$23="kg/t SAR",(#REF!*$B34),IF(F$23="kg/t DM",((#REF!*($B$24/100))*$B34),IF(F$23="mg/kg SAR",((#REF!*0.001)*$B34),IF(F$23="mg/kg DM",(((#REF!*0.001)*($B$24/100))*$B34),"0")))))))*1.658</f>
        <v>#REF!</v>
      </c>
      <c r="G34" s="3">
        <f t="shared" si="4"/>
        <v>2.5648000000000001E-2</v>
      </c>
      <c r="H34" s="3">
        <f t="shared" si="4"/>
        <v>9.912E-2</v>
      </c>
      <c r="I34" s="3">
        <f t="shared" si="4"/>
        <v>2.8000000000000001E-2</v>
      </c>
      <c r="J34" s="3">
        <f t="shared" si="4"/>
        <v>5.6000000000000006E-4</v>
      </c>
      <c r="K34" s="3">
        <f t="shared" si="4"/>
        <v>2.8E-3</v>
      </c>
      <c r="L34" s="3">
        <f t="shared" si="4"/>
        <v>1.12E-2</v>
      </c>
      <c r="M34" s="3">
        <f t="shared" si="4"/>
        <v>2.8896000000000005E-2</v>
      </c>
      <c r="N34" s="3">
        <f t="shared" si="4"/>
        <v>0</v>
      </c>
      <c r="O34" s="3">
        <f t="shared" si="4"/>
        <v>0</v>
      </c>
      <c r="P34" s="3">
        <f t="shared" si="4"/>
        <v>71.847999999999999</v>
      </c>
      <c r="Q34" s="3">
        <f t="shared" si="6"/>
        <v>0</v>
      </c>
      <c r="R34" s="3">
        <f t="shared" si="7"/>
        <v>15.568000000000001</v>
      </c>
      <c r="S34" s="3">
        <f t="shared" si="7"/>
        <v>0</v>
      </c>
      <c r="T34" s="3">
        <f t="shared" si="7"/>
        <v>0</v>
      </c>
      <c r="U34" s="3">
        <f t="shared" si="7"/>
        <v>0</v>
      </c>
      <c r="V34" s="3" t="str">
        <f t="shared" si="8"/>
        <v>OK</v>
      </c>
      <c r="W34" s="3" t="str">
        <f t="shared" si="9"/>
        <v>OK</v>
      </c>
      <c r="AB34" s="16"/>
      <c r="AC34" s="16"/>
      <c r="AD34" s="16"/>
      <c r="AE34" s="16"/>
      <c r="AF34" s="16"/>
    </row>
    <row r="35" spans="1:32" s="20" customFormat="1" x14ac:dyDescent="0.4">
      <c r="A35" s="33" t="str">
        <f>K8</f>
        <v>13A</v>
      </c>
      <c r="B35" s="39">
        <v>56</v>
      </c>
      <c r="C35" s="3">
        <f t="shared" si="5"/>
        <v>173.6</v>
      </c>
      <c r="D35" s="3">
        <f t="shared" si="2"/>
        <v>145.35936799999999</v>
      </c>
      <c r="E35" s="3">
        <f t="shared" si="3"/>
        <v>4.9867720000000011</v>
      </c>
      <c r="F35" s="3" t="e">
        <f>(IF(F$23="%w/w SAR",((#REF!*10)*$B35),IF(F$23="%w/w DM",(((#REF!*10)*($B$24/100))*$B35),IF(F$23="kg/t SAR",(#REF!*$B35),IF(F$23="kg/t DM",((#REF!*($B$24/100))*$B35),IF(F$23="mg/kg SAR",((#REF!*0.001)*$B35),IF(F$23="mg/kg DM",(((#REF!*0.001)*($B$24/100))*$B35),"0")))))))*1.658</f>
        <v>#REF!</v>
      </c>
      <c r="G35" s="3">
        <f t="shared" si="4"/>
        <v>2.5648000000000001E-2</v>
      </c>
      <c r="H35" s="3">
        <f t="shared" si="4"/>
        <v>9.912E-2</v>
      </c>
      <c r="I35" s="3">
        <f t="shared" si="4"/>
        <v>2.8000000000000001E-2</v>
      </c>
      <c r="J35" s="3">
        <f t="shared" si="4"/>
        <v>5.6000000000000006E-4</v>
      </c>
      <c r="K35" s="3">
        <f t="shared" si="4"/>
        <v>2.8E-3</v>
      </c>
      <c r="L35" s="3">
        <f t="shared" si="4"/>
        <v>1.12E-2</v>
      </c>
      <c r="M35" s="3">
        <f t="shared" si="4"/>
        <v>2.8896000000000005E-2</v>
      </c>
      <c r="N35" s="3">
        <f t="shared" si="4"/>
        <v>0</v>
      </c>
      <c r="O35" s="3">
        <f t="shared" si="4"/>
        <v>0</v>
      </c>
      <c r="P35" s="3">
        <f t="shared" si="4"/>
        <v>71.847999999999999</v>
      </c>
      <c r="Q35" s="3">
        <f t="shared" si="6"/>
        <v>0</v>
      </c>
      <c r="R35" s="3">
        <f t="shared" si="7"/>
        <v>15.568000000000001</v>
      </c>
      <c r="S35" s="3">
        <f t="shared" si="7"/>
        <v>0</v>
      </c>
      <c r="T35" s="3">
        <f t="shared" si="7"/>
        <v>0</v>
      </c>
      <c r="U35" s="3">
        <f t="shared" si="7"/>
        <v>0</v>
      </c>
      <c r="V35" s="3" t="str">
        <f t="shared" si="8"/>
        <v>OK</v>
      </c>
      <c r="W35" s="3" t="str">
        <f t="shared" si="9"/>
        <v>OK</v>
      </c>
      <c r="AB35" s="16"/>
      <c r="AC35" s="16"/>
      <c r="AD35" s="16"/>
      <c r="AE35" s="16"/>
      <c r="AF35" s="16"/>
    </row>
    <row r="36" spans="1:32" s="20" customFormat="1" x14ac:dyDescent="0.4">
      <c r="A36" s="33">
        <f>L8</f>
        <v>28</v>
      </c>
      <c r="B36" s="39">
        <v>80</v>
      </c>
      <c r="C36" s="3">
        <f t="shared" si="5"/>
        <v>248</v>
      </c>
      <c r="D36" s="3">
        <f t="shared" si="2"/>
        <v>207.65624</v>
      </c>
      <c r="E36" s="3">
        <f t="shared" si="3"/>
        <v>7.1239600000000012</v>
      </c>
      <c r="F36" s="3" t="e">
        <f>(IF(F$23="%w/w SAR",((#REF!*10)*$B36),IF(F$23="%w/w DM",(((#REF!*10)*($B$24/100))*$B36),IF(F$23="kg/t SAR",(#REF!*$B36),IF(F$23="kg/t DM",((#REF!*($B$24/100))*$B36),IF(F$23="mg/kg SAR",((#REF!*0.001)*$B36),IF(F$23="mg/kg DM",(((#REF!*0.001)*($B$24/100))*$B36),"0")))))))*1.658</f>
        <v>#REF!</v>
      </c>
      <c r="G36" s="3">
        <f t="shared" si="4"/>
        <v>3.6639999999999999E-2</v>
      </c>
      <c r="H36" s="3">
        <f t="shared" si="4"/>
        <v>0.1416</v>
      </c>
      <c r="I36" s="3">
        <f t="shared" si="4"/>
        <v>0.04</v>
      </c>
      <c r="J36" s="3">
        <f t="shared" si="4"/>
        <v>8.0000000000000004E-4</v>
      </c>
      <c r="K36" s="3">
        <f t="shared" si="4"/>
        <v>4.0000000000000001E-3</v>
      </c>
      <c r="L36" s="3">
        <f t="shared" si="4"/>
        <v>1.6E-2</v>
      </c>
      <c r="M36" s="3">
        <f t="shared" si="4"/>
        <v>4.1280000000000004E-2</v>
      </c>
      <c r="N36" s="3">
        <f t="shared" si="4"/>
        <v>0</v>
      </c>
      <c r="O36" s="3">
        <f t="shared" si="4"/>
        <v>0</v>
      </c>
      <c r="P36" s="3">
        <f t="shared" si="4"/>
        <v>102.63999999999999</v>
      </c>
      <c r="Q36" s="3">
        <f t="shared" si="6"/>
        <v>0</v>
      </c>
      <c r="R36" s="3">
        <f t="shared" si="7"/>
        <v>22.240000000000002</v>
      </c>
      <c r="S36" s="3">
        <f t="shared" si="7"/>
        <v>0</v>
      </c>
      <c r="T36" s="3">
        <f t="shared" si="7"/>
        <v>0</v>
      </c>
      <c r="U36" s="3">
        <f t="shared" si="7"/>
        <v>0</v>
      </c>
      <c r="V36" s="3" t="str">
        <f t="shared" si="8"/>
        <v>OK</v>
      </c>
      <c r="W36" s="3" t="str">
        <f t="shared" si="9"/>
        <v>OK</v>
      </c>
      <c r="AB36" s="16"/>
      <c r="AC36" s="16"/>
      <c r="AD36" s="16"/>
      <c r="AE36" s="16"/>
      <c r="AF36" s="16"/>
    </row>
    <row r="37" spans="1:32" s="20" customFormat="1" x14ac:dyDescent="0.4">
      <c r="A37" s="33">
        <f>M8</f>
        <v>22</v>
      </c>
      <c r="B37" s="39">
        <v>80</v>
      </c>
      <c r="C37" s="3">
        <f t="shared" si="5"/>
        <v>248</v>
      </c>
      <c r="D37" s="3">
        <f t="shared" si="2"/>
        <v>207.65624</v>
      </c>
      <c r="E37" s="3">
        <f t="shared" si="3"/>
        <v>7.1239600000000012</v>
      </c>
      <c r="F37" s="3" t="e">
        <f>(IF(F$23="%w/w SAR",((#REF!*10)*$B37),IF(F$23="%w/w DM",(((#REF!*10)*($B$24/100))*$B37),IF(F$23="kg/t SAR",(#REF!*$B37),IF(F$23="kg/t DM",((#REF!*($B$24/100))*$B37),IF(F$23="mg/kg SAR",((#REF!*0.001)*$B37),IF(F$23="mg/kg DM",(((#REF!*0.001)*($B$24/100))*$B37),"0")))))))*1.658</f>
        <v>#REF!</v>
      </c>
      <c r="G37" s="3">
        <f t="shared" si="4"/>
        <v>3.6639999999999999E-2</v>
      </c>
      <c r="H37" s="3">
        <f t="shared" si="4"/>
        <v>0.1416</v>
      </c>
      <c r="I37" s="3">
        <f t="shared" si="4"/>
        <v>0.04</v>
      </c>
      <c r="J37" s="3">
        <f t="shared" si="4"/>
        <v>8.0000000000000004E-4</v>
      </c>
      <c r="K37" s="3">
        <f t="shared" si="4"/>
        <v>4.0000000000000001E-3</v>
      </c>
      <c r="L37" s="3">
        <f t="shared" si="4"/>
        <v>1.6E-2</v>
      </c>
      <c r="M37" s="3">
        <f t="shared" si="4"/>
        <v>4.1280000000000004E-2</v>
      </c>
      <c r="N37" s="3">
        <f t="shared" si="4"/>
        <v>0</v>
      </c>
      <c r="O37" s="3">
        <f t="shared" si="4"/>
        <v>0</v>
      </c>
      <c r="P37" s="3">
        <f t="shared" si="4"/>
        <v>102.63999999999999</v>
      </c>
      <c r="Q37" s="3">
        <f t="shared" si="6"/>
        <v>0</v>
      </c>
      <c r="R37" s="3">
        <f t="shared" si="7"/>
        <v>22.240000000000002</v>
      </c>
      <c r="S37" s="3">
        <f t="shared" si="7"/>
        <v>0</v>
      </c>
      <c r="T37" s="3">
        <f t="shared" si="7"/>
        <v>0</v>
      </c>
      <c r="U37" s="3">
        <f t="shared" si="7"/>
        <v>0</v>
      </c>
      <c r="V37" s="3" t="str">
        <f t="shared" si="8"/>
        <v>OK</v>
      </c>
      <c r="W37" s="3" t="str">
        <f t="shared" si="9"/>
        <v>OK</v>
      </c>
      <c r="AB37" s="16"/>
      <c r="AC37" s="16"/>
      <c r="AD37" s="16"/>
      <c r="AE37" s="16"/>
      <c r="AF37" s="16"/>
    </row>
    <row r="38" spans="1:32" s="20" customFormat="1" x14ac:dyDescent="0.4">
      <c r="A38" s="33" t="str">
        <f>N8</f>
        <v xml:space="preserve">PEN 1 </v>
      </c>
      <c r="B38" s="39">
        <v>45</v>
      </c>
      <c r="C38" s="3">
        <f t="shared" si="5"/>
        <v>139.5</v>
      </c>
      <c r="D38" s="3">
        <f t="shared" si="2"/>
        <v>116.806635</v>
      </c>
      <c r="E38" s="3">
        <f t="shared" si="3"/>
        <v>4.0072275000000008</v>
      </c>
      <c r="F38" s="3" t="e">
        <f>(IF(F$23="%w/w SAR",((#REF!*10)*$B38),IF(F$23="%w/w DM",(((#REF!*10)*($B$24/100))*$B38),IF(F$23="kg/t SAR",(#REF!*$B38),IF(F$23="kg/t DM",((#REF!*($B$24/100))*$B38),IF(F$23="mg/kg SAR",((#REF!*0.001)*$B38),IF(F$23="mg/kg DM",(((#REF!*0.001)*($B$24/100))*$B38),"0")))))))*1.658</f>
        <v>#REF!</v>
      </c>
      <c r="G38" s="3">
        <f t="shared" si="4"/>
        <v>2.061E-2</v>
      </c>
      <c r="H38" s="3">
        <f t="shared" si="4"/>
        <v>7.9649999999999999E-2</v>
      </c>
      <c r="I38" s="3">
        <f t="shared" si="4"/>
        <v>2.2499999999999999E-2</v>
      </c>
      <c r="J38" s="3">
        <f t="shared" si="4"/>
        <v>4.5000000000000004E-4</v>
      </c>
      <c r="K38" s="3">
        <f t="shared" si="4"/>
        <v>2.2500000000000003E-3</v>
      </c>
      <c r="L38" s="3">
        <f t="shared" si="4"/>
        <v>9.0000000000000011E-3</v>
      </c>
      <c r="M38" s="3">
        <f t="shared" si="4"/>
        <v>2.3220000000000005E-2</v>
      </c>
      <c r="N38" s="3">
        <f t="shared" si="4"/>
        <v>0</v>
      </c>
      <c r="O38" s="3">
        <f t="shared" si="4"/>
        <v>0</v>
      </c>
      <c r="P38" s="3">
        <f t="shared" si="4"/>
        <v>57.734999999999999</v>
      </c>
      <c r="Q38" s="3">
        <f t="shared" si="6"/>
        <v>0</v>
      </c>
      <c r="R38" s="3">
        <f t="shared" si="7"/>
        <v>12.510000000000002</v>
      </c>
      <c r="S38" s="3">
        <f t="shared" si="7"/>
        <v>0</v>
      </c>
      <c r="T38" s="3">
        <f t="shared" si="7"/>
        <v>0</v>
      </c>
      <c r="U38" s="3">
        <f t="shared" si="7"/>
        <v>0</v>
      </c>
      <c r="V38" s="3" t="str">
        <f t="shared" si="8"/>
        <v>OK</v>
      </c>
      <c r="W38" s="3" t="str">
        <f t="shared" si="9"/>
        <v>OK</v>
      </c>
      <c r="AB38" s="16"/>
      <c r="AC38" s="16"/>
      <c r="AD38" s="16"/>
      <c r="AE38" s="16"/>
      <c r="AF38" s="16"/>
    </row>
    <row r="39" spans="1:32" s="20" customFormat="1" x14ac:dyDescent="0.4">
      <c r="A39" s="33" t="str">
        <f>O8</f>
        <v>PEN 2</v>
      </c>
      <c r="B39" s="39">
        <v>45</v>
      </c>
      <c r="C39" s="3">
        <f t="shared" si="5"/>
        <v>139.5</v>
      </c>
      <c r="D39" s="3">
        <f t="shared" si="2"/>
        <v>116.806635</v>
      </c>
      <c r="E39" s="3">
        <f t="shared" si="3"/>
        <v>4.0072275000000008</v>
      </c>
      <c r="F39" s="3" t="e">
        <f>(IF(F$23="%w/w SAR",((#REF!*10)*$B39),IF(F$23="%w/w DM",(((#REF!*10)*($B$24/100))*$B39),IF(F$23="kg/t SAR",(#REF!*$B39),IF(F$23="kg/t DM",((#REF!*($B$24/100))*$B39),IF(F$23="mg/kg SAR",((#REF!*0.001)*$B39),IF(F$23="mg/kg DM",(((#REF!*0.001)*($B$24/100))*$B39),"0")))))))*1.658</f>
        <v>#REF!</v>
      </c>
      <c r="G39" s="3">
        <f t="shared" si="4"/>
        <v>2.061E-2</v>
      </c>
      <c r="H39" s="3">
        <f t="shared" si="4"/>
        <v>7.9649999999999999E-2</v>
      </c>
      <c r="I39" s="3">
        <f t="shared" si="4"/>
        <v>2.2499999999999999E-2</v>
      </c>
      <c r="J39" s="3">
        <f t="shared" si="4"/>
        <v>4.5000000000000004E-4</v>
      </c>
      <c r="K39" s="3">
        <f t="shared" si="4"/>
        <v>2.2500000000000003E-3</v>
      </c>
      <c r="L39" s="3">
        <f t="shared" si="4"/>
        <v>9.0000000000000011E-3</v>
      </c>
      <c r="M39" s="3">
        <f t="shared" si="4"/>
        <v>2.3220000000000005E-2</v>
      </c>
      <c r="N39" s="3">
        <f t="shared" si="4"/>
        <v>0</v>
      </c>
      <c r="O39" s="3">
        <f t="shared" si="4"/>
        <v>0</v>
      </c>
      <c r="P39" s="3">
        <f t="shared" si="4"/>
        <v>57.734999999999999</v>
      </c>
      <c r="Q39" s="3">
        <f t="shared" si="6"/>
        <v>0</v>
      </c>
      <c r="R39" s="3">
        <f t="shared" si="7"/>
        <v>12.510000000000002</v>
      </c>
      <c r="S39" s="3">
        <f t="shared" si="7"/>
        <v>0</v>
      </c>
      <c r="T39" s="3">
        <f t="shared" si="7"/>
        <v>0</v>
      </c>
      <c r="U39" s="3">
        <f t="shared" si="7"/>
        <v>0</v>
      </c>
      <c r="V39" s="3" t="str">
        <f t="shared" si="8"/>
        <v>OK</v>
      </c>
      <c r="W39" s="3" t="str">
        <f t="shared" si="9"/>
        <v>OK</v>
      </c>
      <c r="AB39" s="16"/>
      <c r="AC39" s="16"/>
      <c r="AD39" s="16"/>
      <c r="AE39" s="16"/>
      <c r="AF39" s="16"/>
    </row>
    <row r="40" spans="1:32" s="20" customFormat="1" x14ac:dyDescent="0.4">
      <c r="A40" s="33" t="str">
        <f>P8</f>
        <v>PEN 3</v>
      </c>
      <c r="B40" s="39">
        <v>80</v>
      </c>
      <c r="C40" s="3">
        <f t="shared" si="5"/>
        <v>248</v>
      </c>
      <c r="D40" s="3">
        <f t="shared" si="2"/>
        <v>207.65624</v>
      </c>
      <c r="E40" s="3">
        <f t="shared" si="3"/>
        <v>7.1239600000000012</v>
      </c>
      <c r="F40" s="3" t="e">
        <f>(IF(F$23="%w/w SAR",((#REF!*10)*$B40),IF(F$23="%w/w DM",(((#REF!*10)*($B$24/100))*$B40),IF(F$23="kg/t SAR",(#REF!*$B40),IF(F$23="kg/t DM",((#REF!*($B$24/100))*$B40),IF(F$23="mg/kg SAR",((#REF!*0.001)*$B40),IF(F$23="mg/kg DM",(((#REF!*0.001)*($B$24/100))*$B40),"0")))))))*1.658</f>
        <v>#REF!</v>
      </c>
      <c r="G40" s="3">
        <f t="shared" si="4"/>
        <v>3.6639999999999999E-2</v>
      </c>
      <c r="H40" s="3">
        <f t="shared" si="4"/>
        <v>0.1416</v>
      </c>
      <c r="I40" s="3">
        <f t="shared" si="4"/>
        <v>0.04</v>
      </c>
      <c r="J40" s="3">
        <f t="shared" si="4"/>
        <v>8.0000000000000004E-4</v>
      </c>
      <c r="K40" s="3">
        <f t="shared" si="4"/>
        <v>4.0000000000000001E-3</v>
      </c>
      <c r="L40" s="3">
        <f t="shared" si="4"/>
        <v>1.6E-2</v>
      </c>
      <c r="M40" s="3">
        <f t="shared" si="4"/>
        <v>4.1280000000000004E-2</v>
      </c>
      <c r="N40" s="3">
        <f t="shared" si="4"/>
        <v>0</v>
      </c>
      <c r="O40" s="3">
        <f t="shared" si="4"/>
        <v>0</v>
      </c>
      <c r="P40" s="3">
        <f t="shared" si="4"/>
        <v>102.63999999999999</v>
      </c>
      <c r="Q40" s="3">
        <f t="shared" si="6"/>
        <v>0</v>
      </c>
      <c r="R40" s="3">
        <f t="shared" si="7"/>
        <v>22.240000000000002</v>
      </c>
      <c r="S40" s="3">
        <f t="shared" si="7"/>
        <v>0</v>
      </c>
      <c r="T40" s="3">
        <f t="shared" si="7"/>
        <v>0</v>
      </c>
      <c r="U40" s="3">
        <f t="shared" si="7"/>
        <v>0</v>
      </c>
      <c r="V40" s="3" t="str">
        <f t="shared" si="8"/>
        <v>OK</v>
      </c>
      <c r="W40" s="3" t="str">
        <f t="shared" si="9"/>
        <v>OK</v>
      </c>
      <c r="AB40" s="16"/>
      <c r="AC40" s="16"/>
      <c r="AD40" s="16"/>
      <c r="AE40" s="16"/>
      <c r="AF40" s="16"/>
    </row>
    <row r="41" spans="1:32" s="20" customFormat="1" x14ac:dyDescent="0.4">
      <c r="A41" s="33" t="str">
        <f>Q8</f>
        <v>PEN 6</v>
      </c>
      <c r="B41" s="39">
        <v>45</v>
      </c>
      <c r="C41" s="3">
        <f t="shared" si="5"/>
        <v>139.5</v>
      </c>
      <c r="D41" s="3">
        <f t="shared" si="2"/>
        <v>116.806635</v>
      </c>
      <c r="E41" s="3">
        <f t="shared" si="3"/>
        <v>4.0072275000000008</v>
      </c>
      <c r="F41" s="3" t="e">
        <f>(IF(F$23="%w/w SAR",((#REF!*10)*$B41),IF(F$23="%w/w DM",(((#REF!*10)*($B$24/100))*$B41),IF(F$23="kg/t SAR",(#REF!*$B41),IF(F$23="kg/t DM",((#REF!*($B$24/100))*$B41),IF(F$23="mg/kg SAR",((#REF!*0.001)*$B41),IF(F$23="mg/kg DM",(((#REF!*0.001)*($B$24/100))*$B41),"0")))))))*1.658</f>
        <v>#REF!</v>
      </c>
      <c r="G41" s="3">
        <f t="shared" si="4"/>
        <v>2.061E-2</v>
      </c>
      <c r="H41" s="3">
        <f t="shared" si="4"/>
        <v>7.9649999999999999E-2</v>
      </c>
      <c r="I41" s="3">
        <f t="shared" si="4"/>
        <v>2.2499999999999999E-2</v>
      </c>
      <c r="J41" s="3">
        <f t="shared" si="4"/>
        <v>4.5000000000000004E-4</v>
      </c>
      <c r="K41" s="3">
        <f t="shared" si="4"/>
        <v>2.2500000000000003E-3</v>
      </c>
      <c r="L41" s="3">
        <f t="shared" si="4"/>
        <v>9.0000000000000011E-3</v>
      </c>
      <c r="M41" s="3">
        <f t="shared" si="4"/>
        <v>2.3220000000000005E-2</v>
      </c>
      <c r="N41" s="3">
        <f t="shared" si="4"/>
        <v>0</v>
      </c>
      <c r="O41" s="3">
        <f t="shared" si="4"/>
        <v>0</v>
      </c>
      <c r="P41" s="3">
        <f t="shared" si="4"/>
        <v>57.734999999999999</v>
      </c>
      <c r="Q41" s="3">
        <f t="shared" si="6"/>
        <v>0</v>
      </c>
      <c r="R41" s="3">
        <f t="shared" si="7"/>
        <v>12.510000000000002</v>
      </c>
      <c r="S41" s="3">
        <f t="shared" si="7"/>
        <v>0</v>
      </c>
      <c r="T41" s="3">
        <f t="shared" si="7"/>
        <v>0</v>
      </c>
      <c r="U41" s="3">
        <f t="shared" si="7"/>
        <v>0</v>
      </c>
      <c r="V41" s="3" t="str">
        <f t="shared" si="8"/>
        <v>OK</v>
      </c>
      <c r="W41" s="3" t="str">
        <f t="shared" si="9"/>
        <v>OK</v>
      </c>
      <c r="AB41" s="16"/>
      <c r="AC41" s="16"/>
      <c r="AD41" s="16"/>
      <c r="AE41" s="16"/>
      <c r="AF41" s="16"/>
    </row>
    <row r="42" spans="1:32" s="20" customFormat="1" x14ac:dyDescent="0.4">
      <c r="A42" s="33" t="str">
        <f>R8</f>
        <v>PEN 7</v>
      </c>
      <c r="B42" s="39">
        <v>45</v>
      </c>
      <c r="C42" s="3">
        <f t="shared" si="5"/>
        <v>139.5</v>
      </c>
      <c r="D42" s="3">
        <f t="shared" si="2"/>
        <v>116.806635</v>
      </c>
      <c r="E42" s="3">
        <f t="shared" si="3"/>
        <v>4.0072275000000008</v>
      </c>
      <c r="F42" s="3" t="e">
        <f>(IF(F$23="%w/w SAR",((#REF!*10)*$B42),IF(F$23="%w/w DM",(((#REF!*10)*($B$24/100))*$B42),IF(F$23="kg/t SAR",(#REF!*$B42),IF(F$23="kg/t DM",((#REF!*($B$24/100))*$B42),IF(F$23="mg/kg SAR",((#REF!*0.001)*$B42),IF(F$23="mg/kg DM",(((#REF!*0.001)*($B$24/100))*$B42),"0")))))))*1.658</f>
        <v>#REF!</v>
      </c>
      <c r="G42" s="3">
        <f t="shared" si="4"/>
        <v>2.061E-2</v>
      </c>
      <c r="H42" s="3">
        <f t="shared" si="4"/>
        <v>7.9649999999999999E-2</v>
      </c>
      <c r="I42" s="3">
        <f t="shared" si="4"/>
        <v>2.2499999999999999E-2</v>
      </c>
      <c r="J42" s="3">
        <f t="shared" si="4"/>
        <v>4.5000000000000004E-4</v>
      </c>
      <c r="K42" s="3">
        <f t="shared" si="4"/>
        <v>2.2500000000000003E-3</v>
      </c>
      <c r="L42" s="3">
        <f t="shared" si="4"/>
        <v>9.0000000000000011E-3</v>
      </c>
      <c r="M42" s="3">
        <f t="shared" si="4"/>
        <v>2.3220000000000005E-2</v>
      </c>
      <c r="N42" s="3">
        <f t="shared" si="4"/>
        <v>0</v>
      </c>
      <c r="O42" s="3">
        <f t="shared" si="4"/>
        <v>0</v>
      </c>
      <c r="P42" s="3">
        <f t="shared" si="4"/>
        <v>57.734999999999999</v>
      </c>
      <c r="Q42" s="3">
        <f t="shared" si="6"/>
        <v>0</v>
      </c>
      <c r="R42" s="3">
        <f t="shared" si="7"/>
        <v>12.510000000000002</v>
      </c>
      <c r="S42" s="3">
        <f t="shared" si="7"/>
        <v>0</v>
      </c>
      <c r="T42" s="3">
        <f t="shared" si="7"/>
        <v>0</v>
      </c>
      <c r="U42" s="3">
        <f t="shared" si="7"/>
        <v>0</v>
      </c>
      <c r="V42" s="3" t="str">
        <f t="shared" si="8"/>
        <v>OK</v>
      </c>
      <c r="W42" s="3" t="str">
        <f t="shared" si="9"/>
        <v>OK</v>
      </c>
      <c r="AB42" s="16"/>
      <c r="AC42" s="16"/>
      <c r="AD42" s="16"/>
      <c r="AE42" s="16"/>
      <c r="AF42" s="16"/>
    </row>
    <row r="43" spans="1:32" s="20" customFormat="1" x14ac:dyDescent="0.4">
      <c r="A43" s="33" t="str">
        <f>S8</f>
        <v>PEN 8</v>
      </c>
      <c r="B43" s="39">
        <v>45</v>
      </c>
      <c r="C43" s="3">
        <f t="shared" si="5"/>
        <v>139.5</v>
      </c>
      <c r="D43" s="3">
        <f t="shared" si="2"/>
        <v>116.806635</v>
      </c>
      <c r="E43" s="3">
        <f t="shared" si="3"/>
        <v>4.0072275000000008</v>
      </c>
      <c r="F43" s="3" t="e">
        <f>(IF(F$23="%w/w SAR",((#REF!*10)*$B43),IF(F$23="%w/w DM",(((#REF!*10)*($B$24/100))*$B43),IF(F$23="kg/t SAR",(#REF!*$B43),IF(F$23="kg/t DM",((#REF!*($B$24/100))*$B43),IF(F$23="mg/kg SAR",((#REF!*0.001)*$B43),IF(F$23="mg/kg DM",(((#REF!*0.001)*($B$24/100))*$B43),"0")))))))*1.658</f>
        <v>#REF!</v>
      </c>
      <c r="G43" s="3">
        <f t="shared" ref="G43:P46" si="10">IF(G$23="%w/w SAR",((G$24*10)*$B43),IF(G$23="%w/w DM",(((G$24*10)*($B$24/100))*$B43),IF(G$23="kg/t SAR",(G$24*$B43),IF(G$23="kg/t DM",((G$24*($B$24/100))*$B43),IF(G$23="mg/kg SAR",((G$24*0.001)*$B43),IF(G$23="mg/kg DM",(((G$24*0.001)*($B$24/100))*$B43),0))))))</f>
        <v>2.061E-2</v>
      </c>
      <c r="H43" s="3">
        <f t="shared" si="10"/>
        <v>7.9649999999999999E-2</v>
      </c>
      <c r="I43" s="3">
        <f t="shared" si="10"/>
        <v>2.2499999999999999E-2</v>
      </c>
      <c r="J43" s="3">
        <f t="shared" si="10"/>
        <v>4.5000000000000004E-4</v>
      </c>
      <c r="K43" s="3">
        <f t="shared" si="10"/>
        <v>2.2500000000000003E-3</v>
      </c>
      <c r="L43" s="3">
        <f t="shared" si="10"/>
        <v>9.0000000000000011E-3</v>
      </c>
      <c r="M43" s="3">
        <f t="shared" si="10"/>
        <v>2.3220000000000005E-2</v>
      </c>
      <c r="N43" s="3">
        <f t="shared" si="10"/>
        <v>0</v>
      </c>
      <c r="O43" s="3">
        <f t="shared" si="10"/>
        <v>0</v>
      </c>
      <c r="P43" s="3">
        <f t="shared" si="10"/>
        <v>57.734999999999999</v>
      </c>
      <c r="Q43" s="3">
        <f t="shared" si="6"/>
        <v>0</v>
      </c>
      <c r="R43" s="3">
        <f t="shared" si="7"/>
        <v>12.510000000000002</v>
      </c>
      <c r="S43" s="3">
        <f t="shared" si="7"/>
        <v>0</v>
      </c>
      <c r="T43" s="3">
        <f t="shared" si="7"/>
        <v>0</v>
      </c>
      <c r="U43" s="3">
        <f t="shared" si="7"/>
        <v>0</v>
      </c>
      <c r="V43" s="3" t="str">
        <f t="shared" si="8"/>
        <v>OK</v>
      </c>
      <c r="W43" s="3" t="str">
        <f t="shared" si="9"/>
        <v>OK</v>
      </c>
      <c r="AB43" s="16"/>
      <c r="AC43" s="16"/>
      <c r="AD43" s="16"/>
      <c r="AE43" s="16"/>
      <c r="AF43" s="16"/>
    </row>
    <row r="44" spans="1:32" s="20" customFormat="1" x14ac:dyDescent="0.4">
      <c r="A44" s="33" t="str">
        <f>T8</f>
        <v>PEN 9</v>
      </c>
      <c r="B44" s="39">
        <v>45</v>
      </c>
      <c r="C44" s="3">
        <f t="shared" si="5"/>
        <v>139.5</v>
      </c>
      <c r="D44" s="3">
        <f t="shared" si="2"/>
        <v>116.806635</v>
      </c>
      <c r="E44" s="3">
        <f t="shared" si="3"/>
        <v>4.0072275000000008</v>
      </c>
      <c r="F44" s="3" t="e">
        <f>(IF(F$23="%w/w SAR",((#REF!*10)*$B44),IF(F$23="%w/w DM",(((#REF!*10)*($B$24/100))*$B44),IF(F$23="kg/t SAR",(#REF!*$B44),IF(F$23="kg/t DM",((#REF!*($B$24/100))*$B44),IF(F$23="mg/kg SAR",((#REF!*0.001)*$B44),IF(F$23="mg/kg DM",(((#REF!*0.001)*($B$24/100))*$B44),"0")))))))*1.658</f>
        <v>#REF!</v>
      </c>
      <c r="G44" s="3">
        <f t="shared" si="10"/>
        <v>2.061E-2</v>
      </c>
      <c r="H44" s="3">
        <f t="shared" si="10"/>
        <v>7.9649999999999999E-2</v>
      </c>
      <c r="I44" s="3">
        <f t="shared" si="10"/>
        <v>2.2499999999999999E-2</v>
      </c>
      <c r="J44" s="3">
        <f t="shared" si="10"/>
        <v>4.5000000000000004E-4</v>
      </c>
      <c r="K44" s="3">
        <f t="shared" si="10"/>
        <v>2.2500000000000003E-3</v>
      </c>
      <c r="L44" s="3">
        <f t="shared" si="10"/>
        <v>9.0000000000000011E-3</v>
      </c>
      <c r="M44" s="3">
        <f t="shared" si="10"/>
        <v>2.3220000000000005E-2</v>
      </c>
      <c r="N44" s="3">
        <f t="shared" si="10"/>
        <v>0</v>
      </c>
      <c r="O44" s="3">
        <f t="shared" si="10"/>
        <v>0</v>
      </c>
      <c r="P44" s="3">
        <f t="shared" si="10"/>
        <v>57.734999999999999</v>
      </c>
      <c r="Q44" s="3">
        <f t="shared" si="6"/>
        <v>0</v>
      </c>
      <c r="R44" s="3">
        <f t="shared" si="7"/>
        <v>12.510000000000002</v>
      </c>
      <c r="S44" s="3">
        <f t="shared" si="7"/>
        <v>0</v>
      </c>
      <c r="T44" s="3">
        <f t="shared" si="7"/>
        <v>0</v>
      </c>
      <c r="U44" s="3">
        <f t="shared" si="7"/>
        <v>0</v>
      </c>
      <c r="V44" s="3" t="str">
        <f t="shared" si="8"/>
        <v>OK</v>
      </c>
      <c r="W44" s="3" t="str">
        <f t="shared" si="9"/>
        <v>OK</v>
      </c>
      <c r="AB44" s="16"/>
      <c r="AC44" s="16"/>
      <c r="AD44" s="16"/>
      <c r="AE44" s="16"/>
      <c r="AF44" s="16"/>
    </row>
    <row r="45" spans="1:32" s="20" customFormat="1" x14ac:dyDescent="0.4">
      <c r="A45" s="33">
        <f>U8</f>
        <v>0</v>
      </c>
      <c r="B45" s="39"/>
      <c r="C45" s="3">
        <f t="shared" si="5"/>
        <v>0</v>
      </c>
      <c r="D45" s="3">
        <f t="shared" si="2"/>
        <v>0</v>
      </c>
      <c r="E45" s="3">
        <f t="shared" si="3"/>
        <v>0</v>
      </c>
      <c r="F45" s="3" t="e">
        <f>(IF(F$23="%w/w SAR",((#REF!*10)*$B45),IF(F$23="%w/w DM",(((#REF!*10)*($B$24/100))*$B45),IF(F$23="kg/t SAR",(#REF!*$B45),IF(F$23="kg/t DM",((#REF!*($B$24/100))*$B45),IF(F$23="mg/kg SAR",((#REF!*0.001)*$B45),IF(F$23="mg/kg DM",(((#REF!*0.001)*($B$24/100))*$B45),"0")))))))*1.658</f>
        <v>#REF!</v>
      </c>
      <c r="G45" s="3">
        <f t="shared" si="10"/>
        <v>0</v>
      </c>
      <c r="H45" s="3">
        <f t="shared" si="10"/>
        <v>0</v>
      </c>
      <c r="I45" s="3">
        <f t="shared" si="10"/>
        <v>0</v>
      </c>
      <c r="J45" s="3">
        <f t="shared" si="10"/>
        <v>0</v>
      </c>
      <c r="K45" s="3">
        <f t="shared" si="10"/>
        <v>0</v>
      </c>
      <c r="L45" s="3">
        <f t="shared" si="10"/>
        <v>0</v>
      </c>
      <c r="M45" s="3">
        <f t="shared" si="10"/>
        <v>0</v>
      </c>
      <c r="N45" s="3">
        <f t="shared" si="10"/>
        <v>0</v>
      </c>
      <c r="O45" s="3">
        <f t="shared" si="10"/>
        <v>0</v>
      </c>
      <c r="P45" s="3">
        <f t="shared" si="10"/>
        <v>0</v>
      </c>
      <c r="Q45" s="3">
        <f t="shared" si="6"/>
        <v>0</v>
      </c>
      <c r="R45" s="3">
        <f t="shared" si="7"/>
        <v>0</v>
      </c>
      <c r="S45" s="3">
        <f t="shared" si="7"/>
        <v>0</v>
      </c>
      <c r="T45" s="3">
        <f t="shared" si="7"/>
        <v>0</v>
      </c>
      <c r="U45" s="3">
        <f t="shared" si="7"/>
        <v>0</v>
      </c>
      <c r="V45" s="3" t="str">
        <f t="shared" si="8"/>
        <v>OK</v>
      </c>
      <c r="W45" s="3" t="str">
        <f t="shared" si="9"/>
        <v>OK</v>
      </c>
      <c r="AB45" s="16"/>
      <c r="AC45" s="16"/>
      <c r="AD45" s="16"/>
      <c r="AE45" s="16"/>
      <c r="AF45" s="16"/>
    </row>
    <row r="46" spans="1:32" s="20" customFormat="1" ht="12.9" thickBot="1" x14ac:dyDescent="0.45">
      <c r="A46" s="34">
        <f>V8</f>
        <v>0</v>
      </c>
      <c r="B46" s="21"/>
      <c r="C46" s="4">
        <f t="shared" si="5"/>
        <v>0</v>
      </c>
      <c r="D46" s="4">
        <f t="shared" si="2"/>
        <v>0</v>
      </c>
      <c r="E46" s="4">
        <f t="shared" si="3"/>
        <v>0</v>
      </c>
      <c r="F46" s="4" t="e">
        <f>(IF(F$23="%w/w SAR",((#REF!*10)*$B46),IF(F$23="%w/w DM",(((#REF!*10)*($B$24/100))*$B46),IF(F$23="kg/t SAR",(#REF!*$B46),IF(F$23="kg/t DM",((#REF!*($B$24/100))*$B46),IF(F$23="mg/kg SAR",((#REF!*0.001)*$B46),IF(F$23="mg/kg DM",(((#REF!*0.001)*($B$24/100))*$B46),"0")))))))*1.658</f>
        <v>#REF!</v>
      </c>
      <c r="G46" s="4">
        <f t="shared" si="10"/>
        <v>0</v>
      </c>
      <c r="H46" s="4">
        <f t="shared" si="10"/>
        <v>0</v>
      </c>
      <c r="I46" s="4">
        <f t="shared" si="10"/>
        <v>0</v>
      </c>
      <c r="J46" s="4">
        <f t="shared" si="10"/>
        <v>0</v>
      </c>
      <c r="K46" s="4">
        <f t="shared" si="10"/>
        <v>0</v>
      </c>
      <c r="L46" s="4">
        <f t="shared" si="10"/>
        <v>0</v>
      </c>
      <c r="M46" s="4">
        <f t="shared" si="10"/>
        <v>0</v>
      </c>
      <c r="N46" s="4">
        <f t="shared" si="10"/>
        <v>0</v>
      </c>
      <c r="O46" s="4">
        <f t="shared" si="10"/>
        <v>0</v>
      </c>
      <c r="P46" s="4">
        <f t="shared" si="10"/>
        <v>0</v>
      </c>
      <c r="Q46" s="4">
        <f t="shared" si="6"/>
        <v>0</v>
      </c>
      <c r="R46" s="4">
        <f t="shared" si="7"/>
        <v>0</v>
      </c>
      <c r="S46" s="4">
        <f t="shared" si="7"/>
        <v>0</v>
      </c>
      <c r="T46" s="4">
        <f t="shared" si="7"/>
        <v>0</v>
      </c>
      <c r="U46" s="4">
        <f t="shared" si="7"/>
        <v>0</v>
      </c>
      <c r="V46" s="4" t="str">
        <f t="shared" si="8"/>
        <v>OK</v>
      </c>
      <c r="W46" s="4" t="str">
        <f t="shared" si="9"/>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16384:16384"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16384:16384"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16384:16384"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c r="XFD23" s="37"/>
    </row>
    <row r="24" spans="1:32 16384:16384"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16384:16384"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16384:16384"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9" t="s">
        <v>43</v>
      </c>
      <c r="B1" s="89"/>
      <c r="C1" s="100" t="str">
        <f>'Dairy Partners Ltd'!C1:E1</f>
        <v>PAN-004415</v>
      </c>
      <c r="D1" s="100"/>
      <c r="E1" s="100"/>
      <c r="F1" s="89" t="s">
        <v>47</v>
      </c>
      <c r="G1" s="89"/>
      <c r="H1" s="99">
        <f>'Dairy Partners Ltd'!H1:J1</f>
        <v>50</v>
      </c>
      <c r="I1" s="99"/>
      <c r="J1" s="99"/>
      <c r="AB1" s="45"/>
      <c r="AC1" s="45"/>
      <c r="AD1" s="45"/>
      <c r="AE1" s="45" t="s">
        <v>91</v>
      </c>
      <c r="AF1" s="45" t="s">
        <v>92</v>
      </c>
    </row>
    <row r="2" spans="1:32" ht="14.15" x14ac:dyDescent="0.35">
      <c r="A2" s="89" t="s">
        <v>106</v>
      </c>
      <c r="B2" s="89"/>
      <c r="C2" s="101" t="str">
        <f>'Dairy Partners Ltd'!C2:E2</f>
        <v>EPR/AB3891CX</v>
      </c>
      <c r="D2" s="100"/>
      <c r="E2" s="100"/>
      <c r="F2" s="89" t="s">
        <v>52</v>
      </c>
      <c r="G2" s="89"/>
      <c r="H2" s="93"/>
      <c r="I2" s="93"/>
      <c r="J2" s="93"/>
      <c r="AB2" s="46" t="s">
        <v>61</v>
      </c>
      <c r="AC2" s="46" t="s">
        <v>80</v>
      </c>
      <c r="AD2" s="45" t="s">
        <v>88</v>
      </c>
      <c r="AE2" s="45" t="s">
        <v>73</v>
      </c>
      <c r="AF2" s="45">
        <v>8.4</v>
      </c>
    </row>
    <row r="3" spans="1:32" ht="14.15" x14ac:dyDescent="0.35">
      <c r="A3" s="90" t="s">
        <v>44</v>
      </c>
      <c r="B3" s="91"/>
      <c r="C3" s="99" t="str">
        <f>'Dairy Partners Ltd'!C3:E3</f>
        <v>Stepside Agri Contractors</v>
      </c>
      <c r="D3" s="99"/>
      <c r="E3" s="99"/>
      <c r="F3" s="89" t="s">
        <v>107</v>
      </c>
      <c r="G3" s="89"/>
      <c r="H3" s="93"/>
      <c r="I3" s="93"/>
      <c r="J3" s="93"/>
      <c r="AB3" s="46" t="s">
        <v>62</v>
      </c>
      <c r="AC3" s="46" t="s">
        <v>81</v>
      </c>
      <c r="AD3" s="45" t="s">
        <v>89</v>
      </c>
      <c r="AE3" s="45" t="s">
        <v>74</v>
      </c>
      <c r="AF3" s="45">
        <v>8.6</v>
      </c>
    </row>
    <row r="4" spans="1:32" ht="14.15" x14ac:dyDescent="0.35">
      <c r="A4" s="89" t="s">
        <v>0</v>
      </c>
      <c r="B4" s="89"/>
      <c r="C4" s="99" t="str">
        <f>'Dairy Partners Ltd'!C4:E4</f>
        <v>Ffynnoncyff farm, Ferwig, Cardigan SA43 1QD</v>
      </c>
      <c r="D4" s="99"/>
      <c r="E4" s="99"/>
      <c r="F4" s="97" t="s">
        <v>1</v>
      </c>
      <c r="G4" s="97"/>
      <c r="H4" s="93"/>
      <c r="I4" s="93"/>
      <c r="J4" s="93"/>
      <c r="AB4" s="46" t="s">
        <v>57</v>
      </c>
      <c r="AC4" s="47" t="s">
        <v>82</v>
      </c>
      <c r="AD4" s="45" t="s">
        <v>90</v>
      </c>
      <c r="AE4" s="45" t="s">
        <v>75</v>
      </c>
      <c r="AF4" s="45">
        <v>8.8000000000000007</v>
      </c>
    </row>
    <row r="5" spans="1:32" ht="14.15" x14ac:dyDescent="0.35">
      <c r="A5" s="89" t="s">
        <v>51</v>
      </c>
      <c r="B5" s="89"/>
      <c r="C5" s="99" t="str">
        <f>'Dairy Partners Ltd'!C5:E5</f>
        <v>Rohini Sawant</v>
      </c>
      <c r="D5" s="99"/>
      <c r="E5" s="99"/>
      <c r="F5" s="89" t="s">
        <v>45</v>
      </c>
      <c r="G5" s="89"/>
      <c r="H5" s="93"/>
      <c r="I5" s="93"/>
      <c r="J5" s="93"/>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2" t="s">
        <v>68</v>
      </c>
      <c r="B7" s="92"/>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9" t="s">
        <v>2</v>
      </c>
      <c r="B8" s="89"/>
      <c r="C8" s="56">
        <f>'Dairy Partners Ltd'!C8</f>
        <v>20</v>
      </c>
      <c r="D8" s="56" t="str">
        <f>'Dairy Partners Ltd'!D8</f>
        <v>21A</v>
      </c>
      <c r="E8" s="56" t="str">
        <f>'Dairy Partners Ltd'!E8</f>
        <v>21B</v>
      </c>
      <c r="F8" s="56">
        <f>'Dairy Partners Ltd'!F8</f>
        <v>11</v>
      </c>
      <c r="G8" s="56">
        <f>'Dairy Partners Ltd'!G8</f>
        <v>12</v>
      </c>
      <c r="H8" s="56">
        <f>'Dairy Partners Ltd'!H8</f>
        <v>9</v>
      </c>
      <c r="I8" s="56">
        <f>'Dairy Partners Ltd'!I8</f>
        <v>8</v>
      </c>
      <c r="J8" s="56" t="str">
        <f>'Dairy Partners Ltd'!J8</f>
        <v>13B</v>
      </c>
      <c r="K8" s="56" t="str">
        <f>'Dairy Partners Ltd'!K8</f>
        <v>13A</v>
      </c>
      <c r="L8" s="56">
        <f>'Dairy Partners Ltd'!L8</f>
        <v>28</v>
      </c>
      <c r="M8" s="56">
        <f>'Dairy Partners Ltd'!M8</f>
        <v>22</v>
      </c>
      <c r="N8" s="56" t="str">
        <f>'Dairy Partners Ltd'!N8</f>
        <v xml:space="preserve">PEN 1 </v>
      </c>
      <c r="O8" s="56" t="str">
        <f>'Dairy Partners Ltd'!O8</f>
        <v>PEN 2</v>
      </c>
      <c r="P8" s="56" t="str">
        <f>'Dairy Partners Ltd'!P8</f>
        <v>PEN 3</v>
      </c>
      <c r="Q8" s="56" t="str">
        <f>'Dairy Partners Ltd'!Q8</f>
        <v>PEN 6</v>
      </c>
      <c r="R8" s="56" t="str">
        <f>'Dairy Partners Ltd'!R8</f>
        <v>PEN 7</v>
      </c>
      <c r="S8" s="56" t="str">
        <f>'Dairy Partners Ltd'!S8</f>
        <v>PEN 8</v>
      </c>
      <c r="T8" s="56" t="str">
        <f>'Dairy Partners Ltd'!T8</f>
        <v>PEN 9</v>
      </c>
      <c r="U8" s="56">
        <f>'Dairy Partners Ltd'!U8</f>
        <v>0</v>
      </c>
      <c r="V8" s="56">
        <f>'Dairy Partners Ltd'!V8</f>
        <v>0</v>
      </c>
      <c r="AB8" s="52"/>
      <c r="AC8" s="51"/>
      <c r="AD8" s="45"/>
      <c r="AE8" s="45" t="s">
        <v>98</v>
      </c>
      <c r="AF8" s="45">
        <v>2.1</v>
      </c>
    </row>
    <row r="9" spans="1:32" ht="14.15" x14ac:dyDescent="0.35">
      <c r="A9" s="89" t="s">
        <v>3</v>
      </c>
      <c r="B9" s="89"/>
      <c r="C9" s="56" t="str">
        <f>'Dairy Partners Ltd'!C9</f>
        <v>Moderate</v>
      </c>
      <c r="D9" s="56" t="str">
        <f>'Dairy Partners Ltd'!D9</f>
        <v>Low</v>
      </c>
      <c r="E9" s="56" t="str">
        <f>'Dairy Partners Ltd'!E9</f>
        <v>Low</v>
      </c>
      <c r="F9" s="56" t="str">
        <f>'Dairy Partners Ltd'!F9</f>
        <v>Moderate</v>
      </c>
      <c r="G9" s="56">
        <f>'Dairy Partners Ltd'!G9</f>
        <v>1</v>
      </c>
      <c r="H9" s="56">
        <f>'Dairy Partners Ltd'!H9</f>
        <v>1</v>
      </c>
      <c r="I9" s="56">
        <f>'Dairy Partners Ltd'!I9</f>
        <v>1</v>
      </c>
      <c r="J9" s="56" t="str">
        <f>'Dairy Partners Ltd'!J9</f>
        <v>Low</v>
      </c>
      <c r="K9" s="56" t="str">
        <f>'Dairy Partners Ltd'!K9</f>
        <v>Low</v>
      </c>
      <c r="L9" s="56" t="str">
        <f>'Dairy Partners Ltd'!L9</f>
        <v>Low</v>
      </c>
      <c r="M9" s="56" t="str">
        <f>'Dairy Partners Ltd'!M9</f>
        <v>Low</v>
      </c>
      <c r="N9" s="56" t="str">
        <f>'Dairy Partners Ltd'!N9</f>
        <v>Low</v>
      </c>
      <c r="O9" s="56" t="str">
        <f>'Dairy Partners Ltd'!O9</f>
        <v>Low</v>
      </c>
      <c r="P9" s="56" t="str">
        <f>'Dairy Partners Ltd'!P9</f>
        <v>Low</v>
      </c>
      <c r="Q9" s="56" t="str">
        <f>'Dairy Partners Ltd'!Q9</f>
        <v>Low</v>
      </c>
      <c r="R9" s="56" t="str">
        <f>'Dairy Partners Ltd'!R9</f>
        <v>Low</v>
      </c>
      <c r="S9" s="56" t="str">
        <f>'Dairy Partners Ltd'!S9</f>
        <v>Low</v>
      </c>
      <c r="T9" s="56" t="str">
        <f>'Dairy Partners Ltd'!T9</f>
        <v>Low</v>
      </c>
      <c r="U9" s="56">
        <f>'Dairy Partners Ltd'!U9</f>
        <v>0</v>
      </c>
      <c r="V9" s="56">
        <f>'Dairy Partners Ltd'!V9</f>
        <v>0</v>
      </c>
      <c r="AB9" s="46"/>
      <c r="AC9" s="51"/>
      <c r="AD9" s="45"/>
      <c r="AE9" s="45" t="s">
        <v>77</v>
      </c>
      <c r="AF9" s="45">
        <v>5.9</v>
      </c>
    </row>
    <row r="10" spans="1:32" ht="14.15" x14ac:dyDescent="0.35">
      <c r="A10" s="89" t="s">
        <v>4</v>
      </c>
      <c r="B10" s="89"/>
      <c r="C10" s="56">
        <f>'Dairy Partners Ltd'!C10</f>
        <v>6.8</v>
      </c>
      <c r="D10" s="56">
        <f>'Dairy Partners Ltd'!D10</f>
        <v>6.8</v>
      </c>
      <c r="E10" s="56">
        <f>'Dairy Partners Ltd'!E10</f>
        <v>6.6</v>
      </c>
      <c r="F10" s="56">
        <f>'Dairy Partners Ltd'!F10</f>
        <v>7.4</v>
      </c>
      <c r="G10" s="56">
        <f>'Dairy Partners Ltd'!G10</f>
        <v>6.6</v>
      </c>
      <c r="H10" s="56">
        <f>'Dairy Partners Ltd'!H10</f>
        <v>6.6</v>
      </c>
      <c r="I10" s="56">
        <f>'Dairy Partners Ltd'!I10</f>
        <v>6.7</v>
      </c>
      <c r="J10" s="56">
        <f>'Dairy Partners Ltd'!J10</f>
        <v>6.5</v>
      </c>
      <c r="K10" s="56">
        <f>'Dairy Partners Ltd'!K10</f>
        <v>6.5</v>
      </c>
      <c r="L10" s="56">
        <f>'Dairy Partners Ltd'!L10</f>
        <v>6.3</v>
      </c>
      <c r="M10" s="56">
        <f>'Dairy Partners Ltd'!M10</f>
        <v>5.9</v>
      </c>
      <c r="N10" s="56">
        <f>'Dairy Partners Ltd'!N10</f>
        <v>6.5</v>
      </c>
      <c r="O10" s="56">
        <f>'Dairy Partners Ltd'!O10</f>
        <v>6.2</v>
      </c>
      <c r="P10" s="56">
        <f>'Dairy Partners Ltd'!P10</f>
        <v>6.3</v>
      </c>
      <c r="Q10" s="56">
        <f>'Dairy Partners Ltd'!Q10</f>
        <v>5.8</v>
      </c>
      <c r="R10" s="56">
        <f>'Dairy Partners Ltd'!R10</f>
        <v>6.2</v>
      </c>
      <c r="S10" s="56">
        <f>'Dairy Partners Ltd'!S10</f>
        <v>6</v>
      </c>
      <c r="T10" s="56">
        <f>'Dairy Partners Ltd'!T10</f>
        <v>5.3</v>
      </c>
      <c r="U10" s="56">
        <f>'Dairy Partners Ltd'!U10</f>
        <v>0</v>
      </c>
      <c r="V10" s="56">
        <f>'Dairy Partners Ltd'!V10</f>
        <v>0</v>
      </c>
      <c r="AB10" s="46"/>
      <c r="AC10" s="51"/>
      <c r="AD10" s="45"/>
      <c r="AE10" s="45" t="s">
        <v>78</v>
      </c>
      <c r="AF10" s="45">
        <v>1.4</v>
      </c>
    </row>
    <row r="11" spans="1:32" x14ac:dyDescent="0.4">
      <c r="A11" s="89" t="s">
        <v>5</v>
      </c>
      <c r="B11" s="89"/>
      <c r="C11" s="56">
        <f>'Dairy Partners Ltd'!C11</f>
        <v>0</v>
      </c>
      <c r="D11" s="56">
        <f>'Dairy Partners Ltd'!D11</f>
        <v>0</v>
      </c>
      <c r="E11" s="56">
        <f>'Dairy Partners Ltd'!E11</f>
        <v>0</v>
      </c>
      <c r="F11" s="56">
        <f>'Dairy Partners Ltd'!F11</f>
        <v>2</v>
      </c>
      <c r="G11" s="56">
        <f>'Dairy Partners Ltd'!G11</f>
        <v>1</v>
      </c>
      <c r="H11" s="56">
        <f>'Dairy Partners Ltd'!H11</f>
        <v>3</v>
      </c>
      <c r="I11" s="56">
        <f>'Dairy Partners Ltd'!I11</f>
        <v>3</v>
      </c>
      <c r="J11" s="56">
        <f>'Dairy Partners Ltd'!J11</f>
        <v>2</v>
      </c>
      <c r="K11" s="56">
        <f>'Dairy Partners Ltd'!K11</f>
        <v>2</v>
      </c>
      <c r="L11" s="56">
        <f>'Dairy Partners Ltd'!L11</f>
        <v>0</v>
      </c>
      <c r="M11" s="56">
        <f>'Dairy Partners Ltd'!M11</f>
        <v>1</v>
      </c>
      <c r="N11" s="56">
        <f>'Dairy Partners Ltd'!N11</f>
        <v>3</v>
      </c>
      <c r="O11" s="56">
        <f>'Dairy Partners Ltd'!O11</f>
        <v>2</v>
      </c>
      <c r="P11" s="56">
        <f>'Dairy Partners Ltd'!P11</f>
        <v>1</v>
      </c>
      <c r="Q11" s="56">
        <f>'Dairy Partners Ltd'!Q11</f>
        <v>2</v>
      </c>
      <c r="R11" s="56">
        <f>'Dairy Partners Ltd'!R11</f>
        <v>2</v>
      </c>
      <c r="S11" s="56">
        <f>'Dairy Partners Ltd'!S11</f>
        <v>2</v>
      </c>
      <c r="T11" s="56">
        <f>'Dairy Partners Ltd'!T11</f>
        <v>3</v>
      </c>
      <c r="U11" s="56">
        <f>'Dairy Partners Ltd'!U11</f>
        <v>0</v>
      </c>
      <c r="V11" s="56">
        <f>'Dairy Partners Ltd'!V11</f>
        <v>0</v>
      </c>
      <c r="AB11" s="12"/>
      <c r="AC11" s="12"/>
      <c r="AD11" s="12"/>
      <c r="AE11" s="12"/>
      <c r="AF11" s="12"/>
    </row>
    <row r="12" spans="1:32" ht="14.15" x14ac:dyDescent="0.35">
      <c r="A12" s="89" t="s">
        <v>6</v>
      </c>
      <c r="B12" s="89"/>
      <c r="C12" s="56">
        <f>'Dairy Partners Ltd'!C12</f>
        <v>1</v>
      </c>
      <c r="D12" s="56">
        <f>'Dairy Partners Ltd'!D12</f>
        <v>1</v>
      </c>
      <c r="E12" s="56">
        <f>'Dairy Partners Ltd'!E12</f>
        <v>1</v>
      </c>
      <c r="F12" s="56">
        <f>'Dairy Partners Ltd'!F12</f>
        <v>1</v>
      </c>
      <c r="G12" s="56">
        <f>'Dairy Partners Ltd'!G12</f>
        <v>-2</v>
      </c>
      <c r="H12" s="56">
        <f>'Dairy Partners Ltd'!H12</f>
        <v>2</v>
      </c>
      <c r="I12" s="56">
        <f>'Dairy Partners Ltd'!I12</f>
        <v>3</v>
      </c>
      <c r="J12" s="56">
        <f>'Dairy Partners Ltd'!J12</f>
        <v>2</v>
      </c>
      <c r="K12" s="56">
        <f>'Dairy Partners Ltd'!K12</f>
        <v>2</v>
      </c>
      <c r="L12" s="56">
        <f>'Dairy Partners Ltd'!L12</f>
        <v>1</v>
      </c>
      <c r="M12" s="56">
        <f>'Dairy Partners Ltd'!M12</f>
        <v>1</v>
      </c>
      <c r="N12" s="56">
        <f>'Dairy Partners Ltd'!N12</f>
        <v>1</v>
      </c>
      <c r="O12" s="56">
        <f>'Dairy Partners Ltd'!O12</f>
        <v>-2</v>
      </c>
      <c r="P12" s="56">
        <f>'Dairy Partners Ltd'!P12</f>
        <v>-2</v>
      </c>
      <c r="Q12" s="56">
        <f>'Dairy Partners Ltd'!Q12</f>
        <v>1</v>
      </c>
      <c r="R12" s="56">
        <f>'Dairy Partners Ltd'!R12</f>
        <v>1</v>
      </c>
      <c r="S12" s="56">
        <f>'Dairy Partners Ltd'!S12</f>
        <v>-2</v>
      </c>
      <c r="T12" s="56">
        <f>'Dairy Partners Ltd'!T12</f>
        <v>1</v>
      </c>
      <c r="U12" s="56">
        <f>'Dairy Partners Ltd'!U12</f>
        <v>0</v>
      </c>
      <c r="V12" s="56">
        <f>'Dairy Partners Ltd'!V12</f>
        <v>0</v>
      </c>
      <c r="AB12" s="46"/>
      <c r="AC12" s="51"/>
      <c r="AD12" s="45"/>
      <c r="AE12" s="45"/>
      <c r="AF12" s="45"/>
    </row>
    <row r="13" spans="1:32" ht="14.15" x14ac:dyDescent="0.35">
      <c r="A13" s="89" t="s">
        <v>7</v>
      </c>
      <c r="B13" s="89"/>
      <c r="C13" s="56">
        <f>'Dairy Partners Ltd'!C13</f>
        <v>0</v>
      </c>
      <c r="D13" s="56">
        <f>'Dairy Partners Ltd'!D13</f>
        <v>0</v>
      </c>
      <c r="E13" s="56">
        <f>'Dairy Partners Ltd'!E13</f>
        <v>0</v>
      </c>
      <c r="F13" s="56">
        <f>'Dairy Partners Ltd'!F13</f>
        <v>0</v>
      </c>
      <c r="G13" s="56">
        <f>'Dairy Partners Ltd'!G13</f>
        <v>0</v>
      </c>
      <c r="H13" s="56">
        <f>'Dairy Partners Ltd'!H13</f>
        <v>0</v>
      </c>
      <c r="I13" s="56">
        <f>'Dairy Partners Ltd'!I13</f>
        <v>0</v>
      </c>
      <c r="J13" s="56">
        <f>'Dairy Partners Ltd'!J13</f>
        <v>0</v>
      </c>
      <c r="K13" s="56">
        <f>'Dairy Partners Ltd'!K13</f>
        <v>0</v>
      </c>
      <c r="L13" s="56">
        <f>'Dairy Partners Ltd'!L13</f>
        <v>0</v>
      </c>
      <c r="M13" s="56">
        <f>'Dairy Partners Ltd'!M13</f>
        <v>0</v>
      </c>
      <c r="N13" s="56">
        <f>'Dairy Partners Ltd'!N13</f>
        <v>3</v>
      </c>
      <c r="O13" s="56">
        <f>'Dairy Partners Ltd'!O13</f>
        <v>2</v>
      </c>
      <c r="P13" s="56">
        <f>'Dairy Partners Ltd'!P13</f>
        <v>2</v>
      </c>
      <c r="Q13" s="56">
        <f>'Dairy Partners Ltd'!Q13</f>
        <v>3</v>
      </c>
      <c r="R13" s="56">
        <f>'Dairy Partners Ltd'!R13</f>
        <v>3</v>
      </c>
      <c r="S13" s="56">
        <f>'Dairy Partners Ltd'!S13</f>
        <v>2</v>
      </c>
      <c r="T13" s="56">
        <f>'Dairy Partners Ltd'!T13</f>
        <v>2</v>
      </c>
      <c r="U13" s="56">
        <f>'Dairy Partners Ltd'!U13</f>
        <v>0</v>
      </c>
      <c r="V13" s="56">
        <f>'Dairy Partners Ltd'!V13</f>
        <v>0</v>
      </c>
      <c r="AB13" s="46"/>
      <c r="AC13" s="51"/>
      <c r="AD13" s="45"/>
      <c r="AE13" s="45"/>
      <c r="AF13" s="45"/>
    </row>
    <row r="14" spans="1:32" x14ac:dyDescent="0.4">
      <c r="A14" s="88" t="s">
        <v>8</v>
      </c>
      <c r="B14" s="88"/>
      <c r="C14" s="57" t="str">
        <f>'Dairy Partners Ltd'!C14</f>
        <v>Grass Silage (25% DM)</v>
      </c>
      <c r="D14" s="57" t="str">
        <f>'Dairy Partners Ltd'!D14</f>
        <v>Grass Silage (25% DM)</v>
      </c>
      <c r="E14" s="57" t="str">
        <f>'Dairy Partners Ltd'!E14</f>
        <v>Grass Silage (25% DM)</v>
      </c>
      <c r="F14" s="57" t="str">
        <f>'Dairy Partners Ltd'!F14</f>
        <v>Grass Silage (25% DM)</v>
      </c>
      <c r="G14" s="57" t="str">
        <f>'Dairy Partners Ltd'!G14</f>
        <v>Spring wheat/barley</v>
      </c>
      <c r="H14" s="57" t="str">
        <f>'Dairy Partners Ltd'!H14</f>
        <v>Spring wheat/barley</v>
      </c>
      <c r="I14" s="57" t="str">
        <f>'Dairy Partners Ltd'!I14</f>
        <v>Spring wheat/barley</v>
      </c>
      <c r="J14" s="57" t="str">
        <f>'Dairy Partners Ltd'!J14</f>
        <v>Grass Silage (25% DM)</v>
      </c>
      <c r="K14" s="57" t="str">
        <f>'Dairy Partners Ltd'!K14</f>
        <v>Grass Silage (25% DM)</v>
      </c>
      <c r="L14" s="57" t="str">
        <f>'Dairy Partners Ltd'!L14</f>
        <v>Grass Silage (25% DM)</v>
      </c>
      <c r="M14" s="57" t="str">
        <f>'Dairy Partners Ltd'!M14</f>
        <v>Grass Silage (25% DM)</v>
      </c>
      <c r="N14" s="57" t="str">
        <f>'Dairy Partners Ltd'!N14</f>
        <v>Grass Silage (25% DM)</v>
      </c>
      <c r="O14" s="57" t="str">
        <f>'Dairy Partners Ltd'!O14</f>
        <v>Grass Silage (25% DM)</v>
      </c>
      <c r="P14" s="57" t="str">
        <f>'Dairy Partners Ltd'!P14</f>
        <v>Grass Silage (25% DM)</v>
      </c>
      <c r="Q14" s="57" t="str">
        <f>'Dairy Partners Ltd'!Q14</f>
        <v>Grass Silage (25% DM)</v>
      </c>
      <c r="R14" s="57" t="str">
        <f>'Dairy Partners Ltd'!R14</f>
        <v>Grass Silage (25% DM)</v>
      </c>
      <c r="S14" s="57" t="str">
        <f>'Dairy Partners Ltd'!S14</f>
        <v>Grass Silage (25% DM)</v>
      </c>
      <c r="T14" s="57" t="str">
        <f>'Dairy Partners Ltd'!T14</f>
        <v>Grass Silage (25% DM)</v>
      </c>
      <c r="U14" s="57">
        <f>'Dairy Partners Ltd'!U14</f>
        <v>0</v>
      </c>
      <c r="V14" s="57">
        <f>'Dairy Partners Ltd'!V14</f>
        <v>0</v>
      </c>
    </row>
    <row r="15" spans="1:32" x14ac:dyDescent="0.4">
      <c r="A15" s="97" t="s">
        <v>9</v>
      </c>
      <c r="B15" s="97"/>
      <c r="C15" s="56">
        <f>'Dairy Partners Ltd'!C15</f>
        <v>47</v>
      </c>
      <c r="D15" s="56">
        <f>'Dairy Partners Ltd'!D15</f>
        <v>47</v>
      </c>
      <c r="E15" s="56">
        <f>'Dairy Partners Ltd'!E15</f>
        <v>47</v>
      </c>
      <c r="F15" s="56">
        <f>'Dairy Partners Ltd'!F15</f>
        <v>47</v>
      </c>
      <c r="G15" s="56">
        <f>'Dairy Partners Ltd'!G15</f>
        <v>6</v>
      </c>
      <c r="H15" s="56">
        <f>'Dairy Partners Ltd'!H15</f>
        <v>6</v>
      </c>
      <c r="I15" s="56">
        <f>'Dairy Partners Ltd'!I15</f>
        <v>6</v>
      </c>
      <c r="J15" s="56">
        <f>'Dairy Partners Ltd'!J15</f>
        <v>56</v>
      </c>
      <c r="K15" s="56">
        <f>'Dairy Partners Ltd'!K15</f>
        <v>56</v>
      </c>
      <c r="L15" s="56">
        <f>'Dairy Partners Ltd'!L15</f>
        <v>56</v>
      </c>
      <c r="M15" s="56">
        <f>'Dairy Partners Ltd'!M15</f>
        <v>56</v>
      </c>
      <c r="N15" s="56">
        <f>'Dairy Partners Ltd'!N15</f>
        <v>56</v>
      </c>
      <c r="O15" s="56">
        <f>'Dairy Partners Ltd'!O15</f>
        <v>56</v>
      </c>
      <c r="P15" s="56">
        <f>'Dairy Partners Ltd'!P15</f>
        <v>56</v>
      </c>
      <c r="Q15" s="56">
        <f>'Dairy Partners Ltd'!Q15</f>
        <v>56</v>
      </c>
      <c r="R15" s="56">
        <f>'Dairy Partners Ltd'!R15</f>
        <v>56</v>
      </c>
      <c r="S15" s="56">
        <f>'Dairy Partners Ltd'!S15</f>
        <v>56</v>
      </c>
      <c r="T15" s="56">
        <f>'Dairy Partners Ltd'!T15</f>
        <v>56</v>
      </c>
      <c r="U15" s="56">
        <f>'Dairy Partners Ltd'!U15</f>
        <v>0</v>
      </c>
      <c r="V15" s="56">
        <f>'Dairy Partners Ltd'!V15</f>
        <v>0</v>
      </c>
    </row>
    <row r="16" spans="1:32" x14ac:dyDescent="0.4">
      <c r="A16" s="88" t="s">
        <v>46</v>
      </c>
      <c r="B16" s="88"/>
      <c r="C16" s="57" t="str">
        <f>'Dairy Partners Ltd'!C16</f>
        <v>Medium/Clay</v>
      </c>
      <c r="D16" s="57" t="str">
        <f>'Dairy Partners Ltd'!D16</f>
        <v>Medium/Clay</v>
      </c>
      <c r="E16" s="57" t="str">
        <f>'Dairy Partners Ltd'!E16</f>
        <v>Medium/Clay</v>
      </c>
      <c r="F16" s="57" t="str">
        <f>'Dairy Partners Ltd'!F16</f>
        <v>Medium/Clay</v>
      </c>
      <c r="G16" s="57" t="str">
        <f>'Dairy Partners Ltd'!G16</f>
        <v>Medium/Clay</v>
      </c>
      <c r="H16" s="57" t="str">
        <f>'Dairy Partners Ltd'!H16</f>
        <v>Medium/Clay</v>
      </c>
      <c r="I16" s="57" t="str">
        <f>'Dairy Partners Ltd'!I16</f>
        <v>Medium/Clay</v>
      </c>
      <c r="J16" s="57" t="str">
        <f>'Dairy Partners Ltd'!J16</f>
        <v>Medium/Clay</v>
      </c>
      <c r="K16" s="57" t="str">
        <f>'Dairy Partners Ltd'!K16</f>
        <v>Medium/Clay</v>
      </c>
      <c r="L16" s="57" t="str">
        <f>'Dairy Partners Ltd'!L16</f>
        <v>Medium/Clay</v>
      </c>
      <c r="M16" s="57" t="str">
        <f>'Dairy Partners Ltd'!M16</f>
        <v>Medium/Clay</v>
      </c>
      <c r="N16" s="57" t="str">
        <f>'Dairy Partners Ltd'!N16</f>
        <v>Medium/Clay</v>
      </c>
      <c r="O16" s="57" t="str">
        <f>'Dairy Partners Ltd'!O16</f>
        <v>Medium/Clay</v>
      </c>
      <c r="P16" s="57" t="str">
        <f>'Dairy Partners Ltd'!P16</f>
        <v>Medium/Clay</v>
      </c>
      <c r="Q16" s="57" t="str">
        <f>'Dairy Partners Ltd'!Q16</f>
        <v>Medium/Clay</v>
      </c>
      <c r="R16" s="57" t="str">
        <f>'Dairy Partners Ltd'!R16</f>
        <v>Medium/Clay</v>
      </c>
      <c r="S16" s="57" t="str">
        <f>'Dairy Partners Ltd'!S16</f>
        <v>Medium/Clay</v>
      </c>
      <c r="T16" s="57" t="str">
        <f>'Dairy Partners Ltd'!T16</f>
        <v>Medium/Clay</v>
      </c>
      <c r="U16" s="57">
        <f>'Dairy Partners Ltd'!U16</f>
        <v>0</v>
      </c>
      <c r="V16" s="57">
        <f>'Dairy Partners Ltd'!V16</f>
        <v>0</v>
      </c>
    </row>
    <row r="17" spans="1:32" s="31" customFormat="1" x14ac:dyDescent="0.4">
      <c r="A17" s="92" t="s">
        <v>79</v>
      </c>
      <c r="B17" s="92"/>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79.899999999999991</v>
      </c>
      <c r="F17" s="42">
        <f t="shared" si="0"/>
        <v>79.899999999999991</v>
      </c>
      <c r="G17" s="42">
        <f t="shared" si="0"/>
        <v>51.599999999999994</v>
      </c>
      <c r="H17" s="42">
        <f t="shared" si="0"/>
        <v>51.599999999999994</v>
      </c>
      <c r="I17" s="42">
        <f t="shared" si="0"/>
        <v>51.599999999999994</v>
      </c>
      <c r="J17" s="42">
        <f t="shared" si="0"/>
        <v>95.2</v>
      </c>
      <c r="K17" s="42">
        <f t="shared" si="0"/>
        <v>95.2</v>
      </c>
      <c r="L17" s="42">
        <f t="shared" si="0"/>
        <v>95.2</v>
      </c>
      <c r="M17" s="42">
        <f t="shared" si="0"/>
        <v>95.2</v>
      </c>
      <c r="N17" s="42">
        <f t="shared" si="0"/>
        <v>95.2</v>
      </c>
      <c r="O17" s="42">
        <f t="shared" si="0"/>
        <v>95.2</v>
      </c>
      <c r="P17" s="42">
        <f t="shared" si="0"/>
        <v>95.2</v>
      </c>
      <c r="Q17" s="42">
        <f t="shared" si="0"/>
        <v>95.2</v>
      </c>
      <c r="R17" s="42">
        <f t="shared" si="0"/>
        <v>95.2</v>
      </c>
      <c r="S17" s="42">
        <f t="shared" si="0"/>
        <v>95.2</v>
      </c>
      <c r="T17" s="42">
        <f t="shared" si="0"/>
        <v>95.2</v>
      </c>
      <c r="U17" s="42">
        <f t="shared" si="0"/>
        <v>0</v>
      </c>
      <c r="V17" s="42">
        <f t="shared" si="0"/>
        <v>0</v>
      </c>
      <c r="AB17" s="53"/>
      <c r="AC17" s="53"/>
      <c r="AD17" s="53"/>
      <c r="AE17" s="53"/>
      <c r="AF17" s="53"/>
    </row>
    <row r="18" spans="1:32" s="31" customFormat="1" ht="15" customHeight="1" x14ac:dyDescent="0.4">
      <c r="A18" s="92" t="s">
        <v>23</v>
      </c>
      <c r="B18" s="92"/>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2" t="s">
        <v>86</v>
      </c>
      <c r="B19" s="92"/>
      <c r="C19" s="43">
        <f>C18-C17</f>
        <v>-79.899999999999991</v>
      </c>
      <c r="D19" s="43">
        <f t="shared" ref="D19:V19" si="1">D18-D17</f>
        <v>-79.899999999999991</v>
      </c>
      <c r="E19" s="43">
        <f t="shared" si="1"/>
        <v>-79.899999999999991</v>
      </c>
      <c r="F19" s="43">
        <f t="shared" si="1"/>
        <v>-79.899999999999991</v>
      </c>
      <c r="G19" s="43">
        <f t="shared" si="1"/>
        <v>-51.599999999999994</v>
      </c>
      <c r="H19" s="43">
        <f t="shared" si="1"/>
        <v>-51.599999999999994</v>
      </c>
      <c r="I19" s="43">
        <f t="shared" si="1"/>
        <v>-51.599999999999994</v>
      </c>
      <c r="J19" s="43">
        <f t="shared" si="1"/>
        <v>-95.2</v>
      </c>
      <c r="K19" s="43">
        <f t="shared" si="1"/>
        <v>-95.2</v>
      </c>
      <c r="L19" s="43">
        <f t="shared" si="1"/>
        <v>-95.2</v>
      </c>
      <c r="M19" s="43">
        <f t="shared" si="1"/>
        <v>-95.2</v>
      </c>
      <c r="N19" s="43">
        <f t="shared" si="1"/>
        <v>-95.2</v>
      </c>
      <c r="O19" s="43">
        <f t="shared" si="1"/>
        <v>-95.2</v>
      </c>
      <c r="P19" s="43">
        <f t="shared" si="1"/>
        <v>-95.2</v>
      </c>
      <c r="Q19" s="43">
        <f t="shared" si="1"/>
        <v>-95.2</v>
      </c>
      <c r="R19" s="43">
        <f t="shared" si="1"/>
        <v>-95.2</v>
      </c>
      <c r="S19" s="43">
        <f t="shared" si="1"/>
        <v>-95.2</v>
      </c>
      <c r="T19" s="43">
        <f t="shared" si="1"/>
        <v>-95.2</v>
      </c>
      <c r="U19" s="43">
        <f t="shared" si="1"/>
        <v>0</v>
      </c>
      <c r="V19" s="43">
        <f t="shared" si="1"/>
        <v>0</v>
      </c>
      <c r="AB19" s="53"/>
      <c r="AC19" s="53"/>
      <c r="AD19" s="53"/>
      <c r="AE19" s="53"/>
      <c r="AF19" s="53"/>
    </row>
    <row r="20" spans="1:32" s="31" customFormat="1" ht="15" customHeight="1" x14ac:dyDescent="0.4">
      <c r="A20" s="92" t="s">
        <v>87</v>
      </c>
      <c r="B20" s="92"/>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4">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7.299999999999997" x14ac:dyDescent="0.4">
      <c r="A25" s="86"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7"/>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20</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21A</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21B</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4">
      <c r="A30" s="33">
        <f>F8</f>
        <v>11</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4">
      <c r="A31" s="33">
        <f>G8</f>
        <v>12</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4">
      <c r="A32" s="33">
        <f>H8</f>
        <v>9</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4">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t="str">
        <f>J8</f>
        <v>13B</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t="str">
        <f>K8</f>
        <v>13A</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28</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22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t="str">
        <f>N8</f>
        <v xml:space="preserve">PEN 1 </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t="str">
        <f>O8</f>
        <v>PEN 2</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t="str">
        <f>P8</f>
        <v>PEN 3</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t="str">
        <f>Q8</f>
        <v>PEN 6</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t="str">
        <f>R8</f>
        <v>PEN 7</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t="str">
        <f>S8</f>
        <v>PEN 8</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t="str">
        <f>T8</f>
        <v>PEN 9</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2" t="s">
        <v>100</v>
      </c>
      <c r="B2" s="67" t="str">
        <f>'Dairy Partners Ltd'!B25</f>
        <v>Application Rate</v>
      </c>
      <c r="C2" s="67" t="str">
        <f>'Dairy Partners Ltd'!C25</f>
        <v>Nitrogen Addition</v>
      </c>
      <c r="D2" s="67" t="str">
        <f>'Dairy Partners Ltd'!D25</f>
        <v>Phosphate Addition</v>
      </c>
      <c r="E2" s="67" t="str">
        <f>'Dairy Partners Ltd'!E25</f>
        <v>Potash  Addition</v>
      </c>
      <c r="F2" s="67" t="str">
        <f>'Dairy Partners Ltd'!F25</f>
        <v>Mg Oxide Addition</v>
      </c>
      <c r="G2" s="67" t="str">
        <f>'Dairy Partners Ltd'!G25</f>
        <v>Copper Addition</v>
      </c>
      <c r="H2" s="67" t="str">
        <f>'Dairy Partners Ltd'!H25</f>
        <v>Zinc Addition</v>
      </c>
      <c r="I2" s="67" t="str">
        <f>'Dairy Partners Ltd'!I25</f>
        <v>Lead Addition</v>
      </c>
      <c r="J2" s="67" t="str">
        <f>'Dairy Partners Ltd'!J25</f>
        <v>Cadmium Addition</v>
      </c>
      <c r="K2" s="67" t="str">
        <f>'Dairy Partners Ltd'!K25</f>
        <v>Mercury Addition</v>
      </c>
      <c r="L2" s="67" t="str">
        <f>'Dairy Partners Ltd'!L25</f>
        <v>Nickel Addition</v>
      </c>
      <c r="M2" s="67" t="str">
        <f>'Dairy Partners Ltd'!M25</f>
        <v>Chromium Addition</v>
      </c>
      <c r="N2" s="67" t="str">
        <f>'Dairy Partners Ltd'!N25</f>
        <v>Aluminium Addition</v>
      </c>
      <c r="O2" s="67" t="str">
        <f>'Dairy Partners Ltd'!O25</f>
        <v>Iron Addition</v>
      </c>
      <c r="P2" s="67" t="str">
        <f>'Dairy Partners Ltd'!P25</f>
        <v xml:space="preserve">Sodium Addition                 </v>
      </c>
      <c r="Q2" s="67" t="str">
        <f>'Dairy Partners Ltd'!Q25</f>
        <v>SO3  Addition                             kg/ha</v>
      </c>
      <c r="R2" s="67" t="str">
        <f>'Dairy Partners Ltd'!R25</f>
        <v xml:space="preserve">Selenium Addition </v>
      </c>
      <c r="S2" s="67" t="str">
        <f>'Dairy Partners Ltd'!S25</f>
        <v xml:space="preserve">Arsenic  Addition  </v>
      </c>
      <c r="T2" s="67" t="str">
        <f>'Dairy Partners Ltd'!T25</f>
        <v xml:space="preserve">Molybdenum Addition  </v>
      </c>
      <c r="U2" s="67" t="str">
        <f>'Dairy Partners Ltd'!U25</f>
        <v xml:space="preserve">Fluoride Addition </v>
      </c>
    </row>
    <row r="3" spans="1:21" ht="25.75" x14ac:dyDescent="0.4">
      <c r="A3" s="102"/>
      <c r="B3" s="67" t="str">
        <f>'Dairy Partners Ltd'!B26</f>
        <v>tonnes/ha</v>
      </c>
      <c r="C3" s="67" t="str">
        <f>'Dairy Partners Ltd'!C26</f>
        <v>kg/ha</v>
      </c>
      <c r="D3" s="67" t="str">
        <f>'Dairy Partners Ltd'!D26</f>
        <v>P2O5 
kg/ha</v>
      </c>
      <c r="E3" s="67" t="str">
        <f>'Dairy Partners Ltd'!E26</f>
        <v>K2O 
kg/ha</v>
      </c>
      <c r="F3" s="67" t="str">
        <f>'Dairy Partners Ltd'!F26</f>
        <v>MgO 
kg/ha</v>
      </c>
      <c r="G3" s="67" t="str">
        <f>'Dairy Partners Ltd'!G26</f>
        <v>kg/ha</v>
      </c>
      <c r="H3" s="67" t="str">
        <f>'Dairy Partners Ltd'!H26</f>
        <v>kg/ha</v>
      </c>
      <c r="I3" s="67" t="str">
        <f>'Dairy Partners Ltd'!I26</f>
        <v>kg/ha</v>
      </c>
      <c r="J3" s="67" t="str">
        <f>'Dairy Partners Ltd'!J26</f>
        <v>kg/ha</v>
      </c>
      <c r="K3" s="67" t="str">
        <f>'Dairy Partners Ltd'!K26</f>
        <v>kg/ha</v>
      </c>
      <c r="L3" s="67" t="str">
        <f>'Dairy Partners Ltd'!L26</f>
        <v>kg/ha</v>
      </c>
      <c r="M3" s="67" t="str">
        <f>'Dairy Partners Ltd'!M26</f>
        <v>kg/ha</v>
      </c>
      <c r="N3" s="67" t="str">
        <f>'Dairy Partners Ltd'!N26</f>
        <v>kg/ha</v>
      </c>
      <c r="O3" s="67" t="str">
        <f>'Dairy Partners Ltd'!O26</f>
        <v>kg/ha</v>
      </c>
      <c r="P3" s="67" t="str">
        <f>'Dairy Partners Ltd'!P26</f>
        <v>kg/ha</v>
      </c>
      <c r="Q3" s="67" t="str">
        <f>'Dairy Partners Ltd'!Q26</f>
        <v>kg/ha</v>
      </c>
      <c r="R3" s="67" t="str">
        <f>'Dairy Partners Ltd'!R26</f>
        <v>kg/ha</v>
      </c>
      <c r="S3" s="67" t="str">
        <f>'Dairy Partners Ltd'!S26</f>
        <v>kg/ha</v>
      </c>
      <c r="T3" s="67" t="str">
        <f>'Dairy Partners Ltd'!T26</f>
        <v>kg/ha</v>
      </c>
      <c r="U3" s="67" t="str">
        <f>'Dairy Partners Ltd'!U26</f>
        <v>kg/ha</v>
      </c>
    </row>
    <row r="4" spans="1:21" x14ac:dyDescent="0.4">
      <c r="A4" s="60">
        <v>1</v>
      </c>
      <c r="B4" s="68">
        <f>'Dairy Partners Ltd'!B27</f>
        <v>113</v>
      </c>
      <c r="C4" s="68">
        <f>'Dairy Partners Ltd'!C27</f>
        <v>248.60000000000002</v>
      </c>
      <c r="D4" s="68">
        <f>'Dairy Partners Ltd'!D27</f>
        <v>219.79166699999999</v>
      </c>
      <c r="E4" s="68">
        <f>'Dairy Partners Ltd'!E27</f>
        <v>27.641495000000003</v>
      </c>
      <c r="F4" s="68">
        <f>'Dairy Partners Ltd'!F27</f>
        <v>9.7424079999999993</v>
      </c>
      <c r="G4" s="68">
        <f>'Dairy Partners Ltd'!G27</f>
        <v>3.7289999999999997E-2</v>
      </c>
      <c r="H4" s="68">
        <f>'Dairy Partners Ltd'!H27</f>
        <v>0.32091999999999998</v>
      </c>
      <c r="I4" s="68">
        <f>'Dairy Partners Ltd'!I27</f>
        <v>5.6500000000000002E-2</v>
      </c>
      <c r="J4" s="68">
        <f>'Dairy Partners Ltd'!J27</f>
        <v>1.1300000000000001E-3</v>
      </c>
      <c r="K4" s="68">
        <f>'Dairy Partners Ltd'!K27</f>
        <v>5.6500000000000005E-3</v>
      </c>
      <c r="L4" s="68">
        <f>'Dairy Partners Ltd'!L27</f>
        <v>2.2600000000000002E-2</v>
      </c>
      <c r="M4" s="68">
        <f>'Dairy Partners Ltd'!M27</f>
        <v>8.7010000000000004E-2</v>
      </c>
      <c r="N4" s="68">
        <f>'Dairy Partners Ltd'!N27</f>
        <v>0</v>
      </c>
      <c r="O4" s="68">
        <f>'Dairy Partners Ltd'!O27</f>
        <v>0</v>
      </c>
      <c r="P4" s="68">
        <f>'Dairy Partners Ltd'!P27</f>
        <v>148.708</v>
      </c>
      <c r="Q4" s="68">
        <f>'Dairy Partners Ltd'!Q27</f>
        <v>53.11</v>
      </c>
      <c r="R4" s="68">
        <f>'Dairy Partners Ltd'!R27</f>
        <v>0</v>
      </c>
      <c r="S4" s="68">
        <f>'Dairy Partners Ltd'!S27</f>
        <v>0</v>
      </c>
      <c r="T4" s="68">
        <f>'Dairy Partners Ltd'!T27</f>
        <v>0</v>
      </c>
      <c r="U4" s="68">
        <f>'Dairy Partners Ltd'!U27</f>
        <v>0</v>
      </c>
    </row>
    <row r="5" spans="1:21" x14ac:dyDescent="0.4">
      <c r="A5" s="60">
        <v>2</v>
      </c>
      <c r="B5" s="68">
        <f>'Waste 2'!B27</f>
        <v>118</v>
      </c>
      <c r="C5" s="68">
        <f>'Waste 2'!C27</f>
        <v>247.8</v>
      </c>
      <c r="D5" s="68">
        <f>'Waste 2'!D27</f>
        <v>180.856122</v>
      </c>
      <c r="E5" s="68">
        <f>'Waste 2'!E27</f>
        <v>39.67101000000001</v>
      </c>
      <c r="F5" s="68">
        <f>'Waste 2'!F27</f>
        <v>11.386480799999999</v>
      </c>
      <c r="G5" s="68">
        <f>'Waste 2'!G27</f>
        <v>4.1299999999999996E-2</v>
      </c>
      <c r="H5" s="68">
        <f>'Waste 2'!H27</f>
        <v>0.19352</v>
      </c>
      <c r="I5" s="68">
        <f>'Waste 2'!I27</f>
        <v>5.9000000000000004E-2</v>
      </c>
      <c r="J5" s="68">
        <f>'Waste 2'!J27</f>
        <v>1.1800000000000001E-3</v>
      </c>
      <c r="K5" s="68">
        <f>'Waste 2'!K27</f>
        <v>5.8999999999999999E-3</v>
      </c>
      <c r="L5" s="68">
        <f>'Waste 2'!L27</f>
        <v>2.3599999999999999E-2</v>
      </c>
      <c r="M5" s="68">
        <f>'Waste 2'!M27</f>
        <v>4.2479999999999997E-2</v>
      </c>
      <c r="N5" s="68">
        <f>'Waste 2'!N27</f>
        <v>0</v>
      </c>
      <c r="O5" s="68">
        <f>'Waste 2'!O27</f>
        <v>0</v>
      </c>
      <c r="P5" s="68">
        <f>'Waste 2'!P27</f>
        <v>92.512</v>
      </c>
      <c r="Q5" s="68">
        <f>'Waste 2'!Q27</f>
        <v>46.314999999999998</v>
      </c>
      <c r="R5" s="68">
        <f>'Waste 2'!R27</f>
        <v>0</v>
      </c>
      <c r="S5" s="68">
        <f>'Waste 2'!S27</f>
        <v>0</v>
      </c>
      <c r="T5" s="68">
        <f>'Waste 2'!T27</f>
        <v>0</v>
      </c>
      <c r="U5" s="68">
        <f>'Waste 2'!U27</f>
        <v>0</v>
      </c>
    </row>
    <row r="6" spans="1:21" x14ac:dyDescent="0.4">
      <c r="A6" s="60">
        <v>3</v>
      </c>
      <c r="B6" s="68">
        <f>'Waste 3'!B27</f>
        <v>80</v>
      </c>
      <c r="C6" s="68">
        <f>'Waste 3'!C27</f>
        <v>248</v>
      </c>
      <c r="D6" s="68">
        <f>'Waste 3'!D27</f>
        <v>207.65624</v>
      </c>
      <c r="E6" s="68">
        <f>'Waste 3'!E27</f>
        <v>7.1239600000000012</v>
      </c>
      <c r="F6" s="68" t="e">
        <f>'Waste 3'!F27</f>
        <v>#REF!</v>
      </c>
      <c r="G6" s="68">
        <f>'Waste 3'!G27</f>
        <v>3.6639999999999999E-2</v>
      </c>
      <c r="H6" s="68">
        <f>'Waste 3'!H27</f>
        <v>0.1416</v>
      </c>
      <c r="I6" s="68">
        <f>'Waste 3'!I27</f>
        <v>0.04</v>
      </c>
      <c r="J6" s="68">
        <f>'Waste 3'!J27</f>
        <v>8.0000000000000004E-4</v>
      </c>
      <c r="K6" s="68">
        <f>'Waste 3'!K27</f>
        <v>4.0000000000000001E-3</v>
      </c>
      <c r="L6" s="68">
        <f>'Waste 3'!L27</f>
        <v>1.6E-2</v>
      </c>
      <c r="M6" s="68">
        <f>'Waste 3'!M27</f>
        <v>4.1280000000000004E-2</v>
      </c>
      <c r="N6" s="68">
        <f>'Waste 3'!N27</f>
        <v>0</v>
      </c>
      <c r="O6" s="68">
        <f>'Waste 3'!O27</f>
        <v>0</v>
      </c>
      <c r="P6" s="68">
        <f>'Waste 3'!P27</f>
        <v>102.63999999999999</v>
      </c>
      <c r="Q6" s="68">
        <f>'Waste 3'!Q27</f>
        <v>0</v>
      </c>
      <c r="R6" s="68">
        <f>'Waste 3'!R27</f>
        <v>22.240000000000002</v>
      </c>
      <c r="S6" s="68">
        <f>'Waste 3'!S27</f>
        <v>0</v>
      </c>
      <c r="T6" s="68">
        <f>'Waste 3'!T27</f>
        <v>0</v>
      </c>
      <c r="U6" s="68">
        <f>'Waste 3'!U27</f>
        <v>0</v>
      </c>
    </row>
    <row r="7" spans="1:21" x14ac:dyDescent="0.4">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4">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4">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4">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4">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45" x14ac:dyDescent="0.4">
      <c r="A14" s="64" t="s">
        <v>101</v>
      </c>
      <c r="B14" s="73">
        <f>SUM(B4:B13)</f>
        <v>311</v>
      </c>
      <c r="C14" s="73">
        <f t="shared" ref="C14:U14" si="0">SUM(C4:C13)</f>
        <v>744.40000000000009</v>
      </c>
      <c r="D14" s="73">
        <f t="shared" si="0"/>
        <v>608.30402900000001</v>
      </c>
      <c r="E14" s="73">
        <f t="shared" si="0"/>
        <v>74.436465000000013</v>
      </c>
      <c r="F14" s="73" t="e">
        <f t="shared" si="0"/>
        <v>#REF!</v>
      </c>
      <c r="G14" s="73">
        <f t="shared" si="0"/>
        <v>0.11523</v>
      </c>
      <c r="H14" s="73">
        <f t="shared" si="0"/>
        <v>0.65603999999999996</v>
      </c>
      <c r="I14" s="73">
        <f t="shared" si="0"/>
        <v>0.1555</v>
      </c>
      <c r="J14" s="73">
        <f t="shared" si="0"/>
        <v>3.1100000000000004E-3</v>
      </c>
      <c r="K14" s="73">
        <f t="shared" si="0"/>
        <v>1.5550000000000001E-2</v>
      </c>
      <c r="L14" s="73">
        <f t="shared" si="0"/>
        <v>6.2200000000000005E-2</v>
      </c>
      <c r="M14" s="73">
        <f t="shared" si="0"/>
        <v>0.17077000000000001</v>
      </c>
      <c r="N14" s="73">
        <f t="shared" si="0"/>
        <v>0</v>
      </c>
      <c r="O14" s="73">
        <f t="shared" si="0"/>
        <v>0</v>
      </c>
      <c r="P14" s="73">
        <f t="shared" si="0"/>
        <v>343.86</v>
      </c>
      <c r="Q14" s="73">
        <f t="shared" si="0"/>
        <v>99.424999999999997</v>
      </c>
      <c r="R14" s="73">
        <f t="shared" si="0"/>
        <v>22.240000000000002</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2" t="s">
        <v>100</v>
      </c>
      <c r="B2" s="67" t="str">
        <f>'Dairy Partners Ltd'!B25</f>
        <v>Application Rate</v>
      </c>
      <c r="C2" s="67" t="str">
        <f>'Dairy Partners Ltd'!C25</f>
        <v>Nitrogen Addition</v>
      </c>
      <c r="D2" s="67" t="str">
        <f>'Dairy Partners Ltd'!D25</f>
        <v>Phosphate Addition</v>
      </c>
      <c r="E2" s="67" t="str">
        <f>'Dairy Partners Ltd'!E25</f>
        <v>Potash  Addition</v>
      </c>
      <c r="F2" s="67" t="str">
        <f>'Dairy Partners Ltd'!F25</f>
        <v>Mg Oxide Addition</v>
      </c>
      <c r="G2" s="67" t="str">
        <f>'Dairy Partners Ltd'!G25</f>
        <v>Copper Addition</v>
      </c>
      <c r="H2" s="67" t="str">
        <f>'Dairy Partners Ltd'!H25</f>
        <v>Zinc Addition</v>
      </c>
      <c r="I2" s="67" t="str">
        <f>'Dairy Partners Ltd'!I25</f>
        <v>Lead Addition</v>
      </c>
      <c r="J2" s="67" t="str">
        <f>'Dairy Partners Ltd'!J25</f>
        <v>Cadmium Addition</v>
      </c>
      <c r="K2" s="67" t="str">
        <f>'Dairy Partners Ltd'!K25</f>
        <v>Mercury Addition</v>
      </c>
      <c r="L2" s="67" t="str">
        <f>'Dairy Partners Ltd'!L25</f>
        <v>Nickel Addition</v>
      </c>
      <c r="M2" s="67" t="str">
        <f>'Dairy Partners Ltd'!M25</f>
        <v>Chromium Addition</v>
      </c>
      <c r="N2" s="67" t="str">
        <f>'Dairy Partners Ltd'!N25</f>
        <v>Aluminium Addition</v>
      </c>
      <c r="O2" s="67" t="str">
        <f>'Dairy Partners Ltd'!O25</f>
        <v>Iron Addition</v>
      </c>
      <c r="P2" s="67" t="str">
        <f>'Dairy Partners Ltd'!P25</f>
        <v xml:space="preserve">Sodium Addition                 </v>
      </c>
      <c r="Q2" s="67" t="str">
        <f>'Dairy Partners Ltd'!Q25</f>
        <v>SO3  Addition                             kg/ha</v>
      </c>
      <c r="R2" s="67" t="str">
        <f>'Dairy Partners Ltd'!R25</f>
        <v xml:space="preserve">Selenium Addition </v>
      </c>
      <c r="S2" s="67" t="str">
        <f>'Dairy Partners Ltd'!S25</f>
        <v xml:space="preserve">Arsenic  Addition  </v>
      </c>
      <c r="T2" s="67" t="str">
        <f>'Dairy Partners Ltd'!T25</f>
        <v xml:space="preserve">Molybdenum Addition  </v>
      </c>
      <c r="U2" s="67" t="str">
        <f>'Dairy Partners Ltd'!U25</f>
        <v xml:space="preserve">Fluoride Addition </v>
      </c>
    </row>
    <row r="3" spans="1:21" ht="25.75" x14ac:dyDescent="0.4">
      <c r="A3" s="102"/>
      <c r="B3" s="67" t="str">
        <f>'Dairy Partners Ltd'!B26</f>
        <v>tonnes/ha</v>
      </c>
      <c r="C3" s="67" t="str">
        <f>'Dairy Partners Ltd'!C26</f>
        <v>kg/ha</v>
      </c>
      <c r="D3" s="67" t="str">
        <f>'Dairy Partners Ltd'!D26</f>
        <v>P2O5 
kg/ha</v>
      </c>
      <c r="E3" s="67" t="str">
        <f>'Dairy Partners Ltd'!E26</f>
        <v>K2O 
kg/ha</v>
      </c>
      <c r="F3" s="67" t="str">
        <f>'Dairy Partners Ltd'!F26</f>
        <v>MgO 
kg/ha</v>
      </c>
      <c r="G3" s="67" t="str">
        <f>'Dairy Partners Ltd'!G26</f>
        <v>kg/ha</v>
      </c>
      <c r="H3" s="67" t="str">
        <f>'Dairy Partners Ltd'!H26</f>
        <v>kg/ha</v>
      </c>
      <c r="I3" s="67" t="str">
        <f>'Dairy Partners Ltd'!I26</f>
        <v>kg/ha</v>
      </c>
      <c r="J3" s="67" t="str">
        <f>'Dairy Partners Ltd'!J26</f>
        <v>kg/ha</v>
      </c>
      <c r="K3" s="67" t="str">
        <f>'Dairy Partners Ltd'!K26</f>
        <v>kg/ha</v>
      </c>
      <c r="L3" s="67" t="str">
        <f>'Dairy Partners Ltd'!L26</f>
        <v>kg/ha</v>
      </c>
      <c r="M3" s="67" t="str">
        <f>'Dairy Partners Ltd'!M26</f>
        <v>kg/ha</v>
      </c>
      <c r="N3" s="67" t="str">
        <f>'Dairy Partners Ltd'!N26</f>
        <v>kg/ha</v>
      </c>
      <c r="O3" s="67" t="str">
        <f>'Dairy Partners Ltd'!O26</f>
        <v>kg/ha</v>
      </c>
      <c r="P3" s="67" t="str">
        <f>'Dairy Partners Ltd'!P26</f>
        <v>kg/ha</v>
      </c>
      <c r="Q3" s="67" t="str">
        <f>'Dairy Partners Ltd'!Q26</f>
        <v>kg/ha</v>
      </c>
      <c r="R3" s="67" t="str">
        <f>'Dairy Partners Ltd'!R26</f>
        <v>kg/ha</v>
      </c>
      <c r="S3" s="67" t="str">
        <f>'Dairy Partners Ltd'!S26</f>
        <v>kg/ha</v>
      </c>
      <c r="T3" s="67" t="str">
        <f>'Dairy Partners Ltd'!T26</f>
        <v>kg/ha</v>
      </c>
      <c r="U3" s="67" t="str">
        <f>'Dairy Partners Ltd'!U26</f>
        <v>kg/ha</v>
      </c>
    </row>
    <row r="4" spans="1:21" x14ac:dyDescent="0.4">
      <c r="A4" s="60">
        <v>1</v>
      </c>
      <c r="B4" s="68">
        <f>'Dairy Partners Ltd'!B27</f>
        <v>113</v>
      </c>
      <c r="C4" s="68">
        <f>'Dairy Partners Ltd'!C27</f>
        <v>248.60000000000002</v>
      </c>
      <c r="D4" s="68">
        <f>'Dairy Partners Ltd'!D27</f>
        <v>219.79166699999999</v>
      </c>
      <c r="E4" s="68">
        <f>'Dairy Partners Ltd'!E27</f>
        <v>27.641495000000003</v>
      </c>
      <c r="F4" s="68">
        <f>'Dairy Partners Ltd'!F27</f>
        <v>9.7424079999999993</v>
      </c>
      <c r="G4" s="68">
        <f>'Dairy Partners Ltd'!G27</f>
        <v>3.7289999999999997E-2</v>
      </c>
      <c r="H4" s="68">
        <f>'Dairy Partners Ltd'!H27</f>
        <v>0.32091999999999998</v>
      </c>
      <c r="I4" s="68">
        <f>'Dairy Partners Ltd'!I27</f>
        <v>5.6500000000000002E-2</v>
      </c>
      <c r="J4" s="68">
        <f>'Dairy Partners Ltd'!J27</f>
        <v>1.1300000000000001E-3</v>
      </c>
      <c r="K4" s="68">
        <f>'Dairy Partners Ltd'!K27</f>
        <v>5.6500000000000005E-3</v>
      </c>
      <c r="L4" s="68">
        <f>'Dairy Partners Ltd'!L27</f>
        <v>2.2600000000000002E-2</v>
      </c>
      <c r="M4" s="68">
        <f>'Dairy Partners Ltd'!M27</f>
        <v>8.7010000000000004E-2</v>
      </c>
      <c r="N4" s="68">
        <f>'Dairy Partners Ltd'!N27</f>
        <v>0</v>
      </c>
      <c r="O4" s="68">
        <f>'Dairy Partners Ltd'!O27</f>
        <v>0</v>
      </c>
      <c r="P4" s="68">
        <f>'Dairy Partners Ltd'!P27</f>
        <v>148.708</v>
      </c>
      <c r="Q4" s="68">
        <f>'Dairy Partners Ltd'!Q27</f>
        <v>53.11</v>
      </c>
      <c r="R4" s="68">
        <f>'Dairy Partners Ltd'!R27</f>
        <v>0</v>
      </c>
      <c r="S4" s="68">
        <f>'Dairy Partners Ltd'!S27</f>
        <v>0</v>
      </c>
      <c r="T4" s="68">
        <f>'Dairy Partners Ltd'!T27</f>
        <v>0</v>
      </c>
      <c r="U4" s="68">
        <f>'Dairy Partners Ltd'!U27</f>
        <v>0</v>
      </c>
    </row>
    <row r="5" spans="1:21" x14ac:dyDescent="0.4">
      <c r="A5" s="60">
        <v>2</v>
      </c>
      <c r="B5" s="68">
        <f>'Waste 2'!B27</f>
        <v>118</v>
      </c>
      <c r="C5" s="68">
        <f>'Waste 2'!C27</f>
        <v>247.8</v>
      </c>
      <c r="D5" s="68">
        <f>'Waste 2'!D27</f>
        <v>180.856122</v>
      </c>
      <c r="E5" s="68">
        <f>'Waste 2'!E27</f>
        <v>39.67101000000001</v>
      </c>
      <c r="F5" s="68">
        <f>'Waste 2'!F27</f>
        <v>11.386480799999999</v>
      </c>
      <c r="G5" s="68">
        <f>'Waste 2'!G27</f>
        <v>4.1299999999999996E-2</v>
      </c>
      <c r="H5" s="68">
        <f>'Waste 2'!H27</f>
        <v>0.19352</v>
      </c>
      <c r="I5" s="68">
        <f>'Waste 2'!I27</f>
        <v>5.9000000000000004E-2</v>
      </c>
      <c r="J5" s="68">
        <f>'Waste 2'!J27</f>
        <v>1.1800000000000001E-3</v>
      </c>
      <c r="K5" s="68">
        <f>'Waste 2'!K27</f>
        <v>5.8999999999999999E-3</v>
      </c>
      <c r="L5" s="68">
        <f>'Waste 2'!L27</f>
        <v>2.3599999999999999E-2</v>
      </c>
      <c r="M5" s="68">
        <f>'Waste 2'!M27</f>
        <v>4.2479999999999997E-2</v>
      </c>
      <c r="N5" s="68">
        <f>'Waste 2'!N27</f>
        <v>0</v>
      </c>
      <c r="O5" s="68">
        <f>'Waste 2'!O27</f>
        <v>0</v>
      </c>
      <c r="P5" s="68">
        <f>'Waste 2'!P27</f>
        <v>92.512</v>
      </c>
      <c r="Q5" s="68">
        <f>'Waste 2'!Q27</f>
        <v>46.314999999999998</v>
      </c>
      <c r="R5" s="68">
        <f>'Waste 2'!R27</f>
        <v>0</v>
      </c>
      <c r="S5" s="68">
        <f>'Waste 2'!S27</f>
        <v>0</v>
      </c>
      <c r="T5" s="68">
        <f>'Waste 2'!T27</f>
        <v>0</v>
      </c>
      <c r="U5" s="68">
        <f>'Waste 2'!U27</f>
        <v>0</v>
      </c>
    </row>
    <row r="6" spans="1:21" x14ac:dyDescent="0.4">
      <c r="A6" s="60">
        <v>3</v>
      </c>
      <c r="B6" s="68">
        <f>'Waste 3'!B27</f>
        <v>80</v>
      </c>
      <c r="C6" s="68">
        <f>'Waste 3'!C27</f>
        <v>248</v>
      </c>
      <c r="D6" s="68">
        <f>'Waste 3'!D27</f>
        <v>207.65624</v>
      </c>
      <c r="E6" s="68">
        <f>'Waste 3'!E27</f>
        <v>7.1239600000000012</v>
      </c>
      <c r="F6" s="68" t="e">
        <f>'Waste 3'!F27</f>
        <v>#REF!</v>
      </c>
      <c r="G6" s="68">
        <f>'Waste 3'!G27</f>
        <v>3.6639999999999999E-2</v>
      </c>
      <c r="H6" s="68">
        <f>'Waste 3'!H27</f>
        <v>0.1416</v>
      </c>
      <c r="I6" s="68">
        <f>'Waste 3'!I27</f>
        <v>0.04</v>
      </c>
      <c r="J6" s="68">
        <f>'Waste 3'!J27</f>
        <v>8.0000000000000004E-4</v>
      </c>
      <c r="K6" s="68">
        <f>'Waste 3'!K27</f>
        <v>4.0000000000000001E-3</v>
      </c>
      <c r="L6" s="68">
        <f>'Waste 3'!L27</f>
        <v>1.6E-2</v>
      </c>
      <c r="M6" s="68">
        <f>'Waste 3'!M27</f>
        <v>4.1280000000000004E-2</v>
      </c>
      <c r="N6" s="68">
        <f>'Waste 3'!N27</f>
        <v>0</v>
      </c>
      <c r="O6" s="68">
        <f>'Waste 3'!O27</f>
        <v>0</v>
      </c>
      <c r="P6" s="68">
        <f>'Waste 3'!P27</f>
        <v>102.63999999999999</v>
      </c>
      <c r="Q6" s="68">
        <f>'Waste 3'!Q27</f>
        <v>0</v>
      </c>
      <c r="R6" s="68">
        <f>'Waste 3'!R27</f>
        <v>22.240000000000002</v>
      </c>
      <c r="S6" s="68">
        <f>'Waste 3'!S27</f>
        <v>0</v>
      </c>
      <c r="T6" s="68">
        <f>'Waste 3'!T27</f>
        <v>0</v>
      </c>
      <c r="U6" s="68">
        <f>'Waste 3'!U27</f>
        <v>0</v>
      </c>
    </row>
    <row r="7" spans="1:21" x14ac:dyDescent="0.4">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4">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4">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4">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4">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4">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4">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4">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4">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4">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4">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4">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4">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4">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4">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4">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2"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2"/>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4">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4">
      <c r="A33" s="62">
        <v>3</v>
      </c>
      <c r="B33" s="71"/>
      <c r="C33" s="62">
        <f t="shared" si="6"/>
        <v>0</v>
      </c>
      <c r="D33" s="62">
        <f t="shared" si="5"/>
        <v>0</v>
      </c>
      <c r="E33" s="62">
        <f t="shared" si="5"/>
        <v>0</v>
      </c>
      <c r="F33" s="62" t="e">
        <f t="shared" si="5"/>
        <v>#REF!</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4">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4">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4">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4">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4">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4">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4">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45" x14ac:dyDescent="0.4">
      <c r="A41" s="103" t="s">
        <v>101</v>
      </c>
      <c r="B41" s="103"/>
      <c r="C41" s="63">
        <f>SUM(C31:C40)</f>
        <v>0</v>
      </c>
      <c r="D41" s="63">
        <f t="shared" ref="D41:U41" si="7">SUM(D31:D40)</f>
        <v>0</v>
      </c>
      <c r="E41" s="63">
        <f t="shared" si="7"/>
        <v>0</v>
      </c>
      <c r="F41" s="63" t="e">
        <f t="shared" si="7"/>
        <v>#REF!</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41" ma:contentTypeDescription="Permitting &amp; Compliance Word Document" ma:contentTypeScope="" ma:versionID="12cdb10a180801fc4b809963ffa8ee44">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9bc2a60536663405240ec5a12961ceb4"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minOccurs="0"/>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nillable="true"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2019-03-08T00:00:00+00:00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0F88FB75-0831-42A3-8852-7686B4861AC1}"/>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83E47E64-5E87-4C9E-8391-81A21A264A16}"/>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 Ltd</vt:lpstr>
      <vt:lpstr>Waste 2</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Rohini Sawant</dc:creator>
  <cp:lastModifiedBy>Rohini.Sawant</cp:lastModifiedBy>
  <dcterms:created xsi:type="dcterms:W3CDTF">2016-09-26T10:07:59Z</dcterms:created>
  <dcterms:modified xsi:type="dcterms:W3CDTF">2019-02-21T17:47:42Z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d9836663-616a-44aa-9319-a6ba01a670ef</vt:lpwstr>
  </property>
  <property fmtid="{D5CDD505-2E9C-101B-9397-08002B2CF9AE}" pid="4" name="_dlc_DocId">
    <vt:lpwstr>REGU-195-36502</vt:lpwstr>
  </property>
  <property fmtid="{D5CDD505-2E9C-101B-9397-08002B2CF9AE}" pid="5" name="_dlc_DocIdUrl">
    <vt:lpwstr>https://cyfoethnaturiolcymru.sharepoint.com/teams/Regulatory/Permitting/_layouts/15/DocIdRedir.aspx?ID=REGU-195-36502, REGU-195-36502</vt:lpwstr>
  </property>
</Properties>
</file>