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459 ByProduct high/refusal/"/>
    </mc:Choice>
  </mc:AlternateContent>
  <xr:revisionPtr revIDLastSave="0" documentId="8_{381D8033-EEAD-4A02-8482-1BA3A78F6290}" xr6:coauthVersionLast="47" xr6:coauthVersionMax="47" xr10:uidLastSave="{00000000-0000-0000-0000-000000000000}"/>
  <bookViews>
    <workbookView xWindow="33720" yWindow="-120" windowWidth="29040" windowHeight="15720" tabRatio="870" activeTab="6" xr2:uid="{00000000-000D-0000-FFFF-FFFF00000000}"/>
  </bookViews>
  <sheets>
    <sheet name="Field data and Bala" sheetId="1" r:id="rId1"/>
    <sheet name="Cilfor" sheetId="21" r:id="rId2"/>
    <sheet name="Dolbenmaen" sheetId="27" r:id="rId3"/>
    <sheet name="Eithinfyydd" sheetId="28" r:id="rId4"/>
    <sheet name="Garreglwyd" sheetId="30" r:id="rId5"/>
    <sheet name="Gwastadgoed" sheetId="26" r:id="rId6"/>
    <sheet name="Llyn" sheetId="24" r:id="rId7"/>
    <sheet name="Pen y Cefn" sheetId="29" r:id="rId8"/>
    <sheet name="Pen y Bont" sheetId="23" r:id="rId9"/>
    <sheet name="Rhiw"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N65" i="1"/>
  <c r="P65" i="1"/>
  <c r="Q65" i="1"/>
  <c r="R65" i="1"/>
  <c r="S65" i="1"/>
  <c r="T65" i="1"/>
  <c r="U65" i="1"/>
  <c r="I65" i="21"/>
  <c r="J65" i="21"/>
  <c r="K65" i="21"/>
  <c r="L65" i="21"/>
  <c r="N65" i="21"/>
  <c r="P65" i="21"/>
  <c r="Q65" i="21"/>
  <c r="R65" i="21"/>
  <c r="S65" i="21"/>
  <c r="T65" i="21"/>
  <c r="U65" i="21"/>
  <c r="I65" i="27"/>
  <c r="J65" i="27"/>
  <c r="K65" i="27"/>
  <c r="L65" i="27"/>
  <c r="N65" i="27"/>
  <c r="P65" i="27"/>
  <c r="Q65" i="27"/>
  <c r="R65" i="27"/>
  <c r="S65" i="27"/>
  <c r="T65" i="27"/>
  <c r="U65" i="27"/>
  <c r="I65" i="28"/>
  <c r="J65" i="28"/>
  <c r="K65" i="28"/>
  <c r="L65" i="28"/>
  <c r="N65" i="28"/>
  <c r="P65" i="28"/>
  <c r="Q65" i="28"/>
  <c r="R65" i="28"/>
  <c r="S65" i="28"/>
  <c r="T65" i="28"/>
  <c r="U65" i="28"/>
  <c r="I65" i="30"/>
  <c r="J65" i="30"/>
  <c r="K65" i="30"/>
  <c r="L65" i="30"/>
  <c r="N65" i="30"/>
  <c r="P65" i="30"/>
  <c r="Q65" i="30"/>
  <c r="R65" i="30"/>
  <c r="S65" i="30"/>
  <c r="T65" i="30"/>
  <c r="U65" i="30"/>
  <c r="I65" i="26"/>
  <c r="J65" i="26"/>
  <c r="K65" i="26"/>
  <c r="L65" i="26"/>
  <c r="N65" i="26"/>
  <c r="P65" i="26"/>
  <c r="Q65" i="26"/>
  <c r="R65" i="26"/>
  <c r="S65" i="26"/>
  <c r="T65" i="26"/>
  <c r="U65" i="26"/>
  <c r="I65" i="24"/>
  <c r="J65" i="24"/>
  <c r="K65" i="24"/>
  <c r="L65" i="24"/>
  <c r="N65" i="24"/>
  <c r="P65" i="24"/>
  <c r="Q65" i="24"/>
  <c r="R65" i="24"/>
  <c r="S65" i="24"/>
  <c r="T65" i="24"/>
  <c r="U65" i="24"/>
  <c r="I65" i="29"/>
  <c r="J65" i="29"/>
  <c r="K65" i="29"/>
  <c r="L65" i="29"/>
  <c r="N65" i="29"/>
  <c r="P65" i="29"/>
  <c r="Q65" i="29"/>
  <c r="R65" i="29"/>
  <c r="S65" i="29"/>
  <c r="T65" i="29"/>
  <c r="U65" i="29"/>
  <c r="I65" i="23"/>
  <c r="J65" i="23"/>
  <c r="K65" i="23"/>
  <c r="L65" i="23"/>
  <c r="N65" i="23"/>
  <c r="P65" i="23"/>
  <c r="Q65" i="23"/>
  <c r="R65" i="23"/>
  <c r="S65" i="23"/>
  <c r="T65" i="23"/>
  <c r="U65" i="23"/>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Q22" i="30"/>
  <c r="M22" i="30"/>
  <c r="I22" i="30"/>
  <c r="E22" i="30"/>
  <c r="V20" i="30"/>
  <c r="U20" i="30"/>
  <c r="T20" i="30"/>
  <c r="S20" i="30"/>
  <c r="R20" i="30"/>
  <c r="Q20" i="30"/>
  <c r="P20" i="30"/>
  <c r="O20" i="30"/>
  <c r="N20" i="30"/>
  <c r="M20" i="30"/>
  <c r="L20" i="30"/>
  <c r="K20" i="30"/>
  <c r="J20" i="30"/>
  <c r="V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L22" i="29"/>
  <c r="V20" i="29"/>
  <c r="U20" i="29"/>
  <c r="T20" i="29"/>
  <c r="S20" i="29"/>
  <c r="R20" i="29"/>
  <c r="Q20" i="29"/>
  <c r="P20" i="29"/>
  <c r="O20" i="29"/>
  <c r="N20" i="29"/>
  <c r="M20" i="29"/>
  <c r="L20" i="29"/>
  <c r="K20" i="29"/>
  <c r="J20" i="29"/>
  <c r="U18" i="29"/>
  <c r="R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M20" i="28"/>
  <c r="L20" i="28"/>
  <c r="K20" i="28"/>
  <c r="J20" i="28"/>
  <c r="V18" i="28"/>
  <c r="R18" i="28"/>
  <c r="P18" i="28"/>
  <c r="N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M20" i="27"/>
  <c r="L20" i="27"/>
  <c r="K20" i="27"/>
  <c r="J20" i="27"/>
  <c r="S18" i="27"/>
  <c r="R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G22" i="26"/>
  <c r="V20" i="26"/>
  <c r="U20" i="26"/>
  <c r="T20" i="26"/>
  <c r="S20" i="26"/>
  <c r="R20" i="26"/>
  <c r="Q20" i="26"/>
  <c r="P20" i="26"/>
  <c r="O20" i="26"/>
  <c r="N20" i="26"/>
  <c r="M20" i="26"/>
  <c r="L20" i="26"/>
  <c r="K20" i="26"/>
  <c r="J20" i="26"/>
  <c r="T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O20" i="24"/>
  <c r="N20" i="24"/>
  <c r="M20" i="24"/>
  <c r="L20" i="24"/>
  <c r="K20" i="24"/>
  <c r="J20"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V20" i="23"/>
  <c r="U20" i="23"/>
  <c r="T20" i="23"/>
  <c r="S20" i="23"/>
  <c r="R20" i="23"/>
  <c r="Q20" i="23"/>
  <c r="P20" i="23"/>
  <c r="O20" i="23"/>
  <c r="N20" i="23"/>
  <c r="M20" i="23"/>
  <c r="L20" i="23"/>
  <c r="K20" i="23"/>
  <c r="J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Q20" i="22"/>
  <c r="P20" i="22"/>
  <c r="O20" i="22"/>
  <c r="N20" i="22"/>
  <c r="M20" i="22"/>
  <c r="L20" i="22"/>
  <c r="K20" i="22"/>
  <c r="J20" i="22"/>
  <c r="V18" i="22"/>
  <c r="S18" i="22"/>
  <c r="R18" i="22"/>
  <c r="O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0" i="22" s="1"/>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N23" i="29" s="1"/>
  <c r="N24" i="29" s="1"/>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J19" i="22"/>
  <c r="E58" i="22"/>
  <c r="E61" i="22" s="1"/>
  <c r="E64"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O24" i="30" s="1"/>
  <c r="H23" i="30"/>
  <c r="H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E23" i="23"/>
  <c r="E24" i="23" s="1"/>
  <c r="M23" i="23"/>
  <c r="M24" i="23" s="1"/>
  <c r="I57" i="23"/>
  <c r="Q57" i="23"/>
  <c r="F23" i="23"/>
  <c r="F24"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E65" i="22"/>
  <c r="C65" i="22"/>
  <c r="C65" i="23"/>
  <c r="C19" i="29"/>
  <c r="C20" i="29" s="1"/>
  <c r="D65" i="24"/>
  <c r="B65" i="24"/>
  <c r="H65" i="26"/>
  <c r="D65" i="30"/>
  <c r="B65" i="30"/>
  <c r="D65" i="27"/>
  <c r="C65" i="21"/>
  <c r="C23" i="21"/>
  <c r="C24" i="21" s="1"/>
  <c r="O64" i="21"/>
  <c r="O65" i="21" s="1"/>
  <c r="F64" i="26"/>
  <c r="C64" i="30"/>
  <c r="C65" i="30" s="1"/>
  <c r="E64" i="30"/>
  <c r="E65" i="30" s="1"/>
  <c r="E64" i="27"/>
  <c r="E65" i="27" s="1"/>
  <c r="G64" i="30"/>
  <c r="G65" i="30" s="1"/>
  <c r="D64" i="28"/>
  <c r="D65" i="28" s="1"/>
  <c r="M66" i="26"/>
  <c r="M65" i="26"/>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J66" i="24"/>
  <c r="Q66" i="29"/>
  <c r="F64" i="29"/>
  <c r="O64" i="23"/>
  <c r="O64" i="30"/>
  <c r="N64" i="24"/>
  <c r="N66" i="24" s="1"/>
  <c r="B66" i="30"/>
  <c r="B66" i="24"/>
  <c r="K66" i="30"/>
  <c r="C66" i="30"/>
  <c r="I66" i="30"/>
  <c r="R66" i="29"/>
  <c r="I66" i="29"/>
  <c r="S66" i="29"/>
  <c r="T66" i="28"/>
  <c r="D66" i="28"/>
  <c r="Q66" i="28"/>
  <c r="I66" i="28"/>
  <c r="S66" i="28"/>
  <c r="K66" i="28"/>
  <c r="Q66" i="27"/>
  <c r="I66" i="27"/>
  <c r="P66" i="27"/>
  <c r="Q66" i="26"/>
  <c r="P66" i="26"/>
  <c r="C66" i="26"/>
  <c r="I66" i="26"/>
  <c r="H66" i="26"/>
  <c r="D66" i="26"/>
  <c r="L66" i="24"/>
  <c r="I66" i="24"/>
  <c r="P66" i="24"/>
  <c r="D66" i="24"/>
  <c r="K66" i="24"/>
  <c r="M66" i="24"/>
  <c r="I66" i="23"/>
  <c r="N66" i="23"/>
  <c r="E66" i="23"/>
  <c r="I66" i="22"/>
  <c r="M66" i="22"/>
  <c r="S66" i="22"/>
  <c r="K66" i="22"/>
  <c r="T66" i="22"/>
  <c r="K66" i="21"/>
  <c r="C66" i="21"/>
  <c r="D66" i="21"/>
  <c r="R66" i="21"/>
  <c r="N64" i="1"/>
  <c r="M64" i="1"/>
  <c r="M65" i="1" s="1"/>
  <c r="T64" i="1"/>
  <c r="L64" i="1"/>
  <c r="J64" i="1"/>
  <c r="K64" i="1"/>
  <c r="O64" i="1"/>
  <c r="O65" i="1" s="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G65" i="1" l="1"/>
  <c r="E66" i="30"/>
  <c r="D66" i="23"/>
  <c r="D66" i="22"/>
  <c r="D66" i="29"/>
  <c r="H65" i="1"/>
  <c r="D65" i="1"/>
  <c r="E65" i="1"/>
  <c r="F65" i="1"/>
  <c r="B65" i="1"/>
  <c r="H66" i="21"/>
  <c r="O66" i="26"/>
  <c r="O65" i="26"/>
  <c r="O66" i="21"/>
  <c r="O66" i="27"/>
  <c r="O65" i="27"/>
  <c r="O66" i="28"/>
  <c r="O65" i="28"/>
  <c r="O66" i="30"/>
  <c r="O65" i="30"/>
  <c r="O66" i="23"/>
  <c r="O65" i="23"/>
  <c r="O66" i="24"/>
  <c r="O65" i="24"/>
  <c r="O66" i="29"/>
  <c r="O65" i="29"/>
  <c r="G66" i="27"/>
  <c r="G65" i="27"/>
  <c r="E66" i="27"/>
  <c r="G66" i="24"/>
  <c r="G65" i="24"/>
  <c r="F66" i="30"/>
  <c r="F65" i="30"/>
  <c r="E66" i="26"/>
  <c r="E65" i="26"/>
  <c r="G66" i="28"/>
  <c r="G65" i="28"/>
  <c r="F66" i="23"/>
  <c r="F65" i="23"/>
  <c r="H66" i="28"/>
  <c r="H65" i="28"/>
  <c r="F66" i="22"/>
  <c r="F65" i="22"/>
  <c r="H66" i="29"/>
  <c r="H65" i="29"/>
  <c r="F66" i="29"/>
  <c r="F65" i="29"/>
  <c r="G66" i="23"/>
  <c r="G65" i="23"/>
  <c r="G66" i="29"/>
  <c r="G65" i="29"/>
  <c r="G66" i="21"/>
  <c r="G65" i="21"/>
  <c r="C66" i="28"/>
  <c r="C65" i="28"/>
  <c r="E66" i="28"/>
  <c r="E65" i="28"/>
  <c r="E66" i="29"/>
  <c r="E65" i="29"/>
  <c r="G66" i="22"/>
  <c r="G65" i="22"/>
  <c r="F66" i="21"/>
  <c r="F65" i="21"/>
  <c r="H66" i="27"/>
  <c r="H65" i="27"/>
  <c r="E66" i="21"/>
  <c r="E65" i="21"/>
  <c r="F66" i="27"/>
  <c r="F65" i="27"/>
  <c r="G66" i="30"/>
  <c r="G66" i="26"/>
  <c r="G65" i="26"/>
  <c r="C66" i="24"/>
  <c r="C65" i="24"/>
  <c r="E66" i="24"/>
  <c r="E65" i="24"/>
  <c r="F66" i="28"/>
  <c r="F65" i="28"/>
  <c r="H66" i="24"/>
  <c r="H65" i="24"/>
  <c r="F66" i="24"/>
  <c r="F65" i="24"/>
  <c r="F66" i="26"/>
  <c r="F65" i="26"/>
  <c r="M66" i="23"/>
  <c r="M65" i="23"/>
  <c r="M66" i="29"/>
  <c r="M66" i="27"/>
  <c r="M65" i="27"/>
  <c r="M66" i="28"/>
  <c r="M66" i="21"/>
  <c r="M66" i="30"/>
  <c r="M65" i="30"/>
  <c r="B66" i="28"/>
  <c r="B65" i="28"/>
  <c r="B66" i="29"/>
  <c r="B65" i="29"/>
  <c r="B66" i="26"/>
  <c r="B65" i="26"/>
  <c r="B66" i="27"/>
  <c r="B65" i="27"/>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tc={74E9600C-AA1B-45B4-826C-B0CCEDAD0A3A}</author>
    <author>Louise Bailey</author>
  </authors>
  <commentList>
    <comment ref="F1" authorId="0" shapeId="0" xr:uid="{74E9600C-AA1B-45B4-826C-B0CCEDAD0A3A}">
      <text>
        <t>[Threaded comment]
Your version of Excel allows you to read this threaded comment; however, any edits to it will get removed if the file is opened in a newer version of Excel. Learn more: https://go.microsoft.com/fwlink/?linkid=870924
Comment:
    Q re area in RFI</t>
      </text>
    </comment>
    <comment ref="P26" authorId="1" shapeId="0" xr:uid="{00000000-0006-0000-0000-000001000000}">
      <text>
        <r>
          <rPr>
            <sz val="9"/>
            <color indexed="81"/>
            <rFont val="Tahoma"/>
            <family val="2"/>
          </rPr>
          <t>Na                                            (Acceptable level 360kg/ha)</t>
        </r>
      </text>
    </comment>
    <comment ref="Q26" authorId="1"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<sst xmlns="http://schemas.openxmlformats.org/spreadsheetml/2006/main" count="2227" uniqueCount="177">
  <si>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</si>
  <si>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</si>
  <si>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</si>
  <si>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</si>
  <si>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</si>
  <si>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</si>
  <si>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</si>
  <si>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</si>
  <si>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</si>
  <si>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</si>
  <si>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</si>
  <si>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</si>
  <si>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</si>
  <si>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</si>
  <si>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</si>
  <si>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</si>
  <si>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</si>
  <si>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</si>
  <si>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</si>
  <si>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</si>
  <si>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</si>
  <si>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</si>
  <si>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</si>
  <si>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</si>
  <si>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</si>
  <si>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</si>
  <si>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</si>
  <si>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</si>
  <si>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</si>
  <si>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</si>
  <si>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</si>
  <si>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</si>
  <si>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</si>
  <si>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</si>
  <si>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</si>
  <si>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</si>
  <si>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</si>
  <si>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</si>
  <si>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</si>
  <si>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</si>
  <si>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</si>
  <si>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</si>
  <si>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</si>
  <si>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</si>
  <si>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</si>
  <si>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</si>
  <si>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</si>
  <si>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</si>
  <si>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</si>
  <si>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</si>
  <si>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</si>
  <si>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</si>
  <si>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</si>
  <si>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</si>
  <si>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</si>
  <si>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</si>
  <si>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</si>
  <si>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</si>
  <si>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</si>
  <si>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</si>
  <si>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</si>
  <si>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</si>
  <si>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</si>
  <si>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</si>
  <si>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</si>
  <si>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</si>
  <si>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</si>
  <si>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</si>
  <si>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</si>
  <si>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</si>
  <si>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</si>
  <si>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</si>
  <si>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</si>
  <si>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</si>
  <si>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</si>
  <si>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</si>
  <si>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</si>
  <si>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</si>
  <si>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</si>
  <si>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</si>
  <si>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</si>
  <si>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</si>
  <si>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</si>
  <si>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</si>
  <si>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</si>
  <si>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</si>
  <si>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</si>
  <si>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</si>
  <si>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</si>
  <si>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</si>
  <si>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</si>
  <si>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</si>
  <si>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</si>
  <si>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</si>
  <si>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</si>
  <si>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</si>
  <si>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</si>
  <si>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</si>
  <si>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</si>
  <si>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</si>
  <si>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</si>
  <si>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</si>
  <si>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</si>
  <si>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</si>
  <si>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</si>
  <si>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</si>
  <si>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</si>
  <si>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</si>
  <si>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</si>
  <si>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</si>
  <si>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</si>
  <si>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</si>
  <si>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</si>
  <si>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</si>
  <si>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</si>
  <si>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</si>
  <si>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</si>
  <si>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</si>
  <si>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</si>
  <si>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</si>
  <si>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</si>
  <si>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</si>
  <si>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</si>
  <si>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</si>
  <si>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</si>
  <si>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</si>
  <si>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</si>
  <si>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</si>
  <si>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</si>
  <si>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</si>
  <si>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</si>
  <si>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</si>
  <si>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</si>
  <si>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</si>
  <si>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</si>
  <si>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</si>
  <si>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</si>
  <si>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</si>
  <si>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</si>
  <si>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</si>
  <si>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</si>
  <si>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</si>
  <si>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</si>
  <si>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</si>
  <si>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</si>
  <si>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</si>
  <si>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</si>
  <si>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</si>
  <si>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</si>
  <si>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</si>
  <si>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</si>
  <si>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</si>
  <si>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</si>
  <si>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</si>
  <si>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</si>
  <si>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</si>
  <si>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</si>
  <si>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</si>
  <si>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</si>
  <si>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</si>
  <si>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PAN-030459</t>
  </si>
  <si>
    <t>GP3792SK</t>
  </si>
  <si>
    <t>Byproduct Recovery Ltd.</t>
  </si>
  <si>
    <t>Cefn Naw Clawdd, Dolgellau, Gywnedd. LL40 2SG</t>
  </si>
  <si>
    <t>Bryan Burn</t>
  </si>
  <si>
    <t>m</t>
  </si>
  <si>
    <t>Bala</t>
  </si>
  <si>
    <t>Cilfor</t>
  </si>
  <si>
    <t>Dolbenmaen</t>
  </si>
  <si>
    <t>Eithinfynydd</t>
  </si>
  <si>
    <t>Garreglwyd</t>
  </si>
  <si>
    <t>Gwastegoed</t>
  </si>
  <si>
    <t>Llyn</t>
  </si>
  <si>
    <t>Pen y Cefn</t>
  </si>
  <si>
    <t>Pen y Bont</t>
  </si>
  <si>
    <t>Rhiw</t>
  </si>
  <si>
    <t>Phosphate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</si>
</sst>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5.xml"/></Relationships>
</file>

<file path=xl/persons/person.xml><?xml version="1.0" encoding="utf-8"?>
<personList xmlns="http://schemas.microsoft.com/office/spreadsheetml/2018/threadedcomments" xmlns:x="http://schemas.openxmlformats.org/spreadsheetml/2006/main">
  <person displayName="Burn, Bryan" id="{7E7BA893-55C3-4472-B6AB-5587BCD17171}"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 dT="2025-09-26T11:38:10.16" personId="{7E7BA893-55C3-4472-B6AB-5587BCD17171}" id="{74E9600C-AA1B-45B4-826C-B0CCEDAD0A3A}">
    <text>Q re area in RFI</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182" sqref="B18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c r="G1" s="162" t="s">
        <v>43</v>
      </c>
      <c r="H1" s="163"/>
      <c r="I1" s="109">
        <v>6.9</v>
      </c>
      <c r="J1" s="130" t="s">
        <v>153</v>
      </c>
      <c r="K1" s="131"/>
      <c r="L1" s="109">
        <v>256</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1.17</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c r="J3" s="134" t="s">
        <v>154</v>
      </c>
      <c r="K3" s="135"/>
      <c r="L3" s="110">
        <f>(L1/(L2*10000))*100</f>
        <v>2.1880341880341883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865</v>
      </c>
      <c r="D8" s="11">
        <v>9846</v>
      </c>
      <c r="E8" s="11">
        <v>1416</v>
      </c>
      <c r="F8" s="11">
        <v>9216</v>
      </c>
      <c r="G8" s="11">
        <v>1113</v>
      </c>
      <c r="H8" s="11">
        <v>264</v>
      </c>
      <c r="I8" s="11">
        <v>2585</v>
      </c>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165</v>
      </c>
      <c r="D9" s="11" t="s">
        <v>165</v>
      </c>
      <c r="E9" s="11" t="s">
        <v>165</v>
      </c>
      <c r="F9" s="11" t="s">
        <v>165</v>
      </c>
      <c r="G9" s="11" t="s">
        <v>165</v>
      </c>
      <c r="H9" s="11" t="s">
        <v>165</v>
      </c>
      <c r="I9" s="11" t="s">
        <v>165</v>
      </c>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6.2</v>
      </c>
      <c r="E10" s="11">
        <v>6.1</v>
      </c>
      <c r="F10" s="11">
        <v>6.1</v>
      </c>
      <c r="G10" s="11">
        <v>5.8</v>
      </c>
      <c r="H10" s="11">
        <v>5.9</v>
      </c>
      <c r="I10" s="11">
        <v>6.7</v>
      </c>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2</v>
      </c>
      <c r="E11" s="11">
        <v>3</v>
      </c>
      <c r="F11" s="11">
        <v>3</v>
      </c>
      <c r="G11" s="11">
        <v>3</v>
      </c>
      <c r="H11" s="11">
        <v>3</v>
      </c>
      <c r="I11" s="11">
        <v>3</v>
      </c>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3</v>
      </c>
      <c r="D12" s="11">
        <v>2</v>
      </c>
      <c r="E12" s="11">
        <v>2</v>
      </c>
      <c r="F12" s="11">
        <v>1</v>
      </c>
      <c r="G12" s="11">
        <v>1</v>
      </c>
      <c r="H12" s="11">
        <v>1</v>
      </c>
      <c r="I12" s="11">
        <v>1</v>
      </c>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3</v>
      </c>
      <c r="D13" s="11">
        <v>2</v>
      </c>
      <c r="E13" s="11">
        <v>2</v>
      </c>
      <c r="F13" s="11">
        <v>2</v>
      </c>
      <c r="G13" s="11">
        <v>2</v>
      </c>
      <c r="H13" s="11">
        <v>3</v>
      </c>
      <c r="I13" s="11">
        <v>2</v>
      </c>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6.7759188750000003</v>
      </c>
      <c r="D18" s="12">
        <f>$D32</f>
        <v>6.7759188750000003</v>
      </c>
      <c r="E18" s="12">
        <f>$D33</f>
        <v>6.7759188750000003</v>
      </c>
      <c r="F18" s="12">
        <f>$D34</f>
        <v>6.7759188750000003</v>
      </c>
      <c r="G18" s="12">
        <f>$D35</f>
        <v>0</v>
      </c>
      <c r="H18" s="12">
        <f>$D36</f>
        <v>0</v>
      </c>
      <c r="I18" s="12">
        <f>$D37</f>
        <v>6.7759188750000003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-57.824081124999992</v>
      </c>
      <c r="D19" s="12">
        <f t="shared" ref="D19:V19" si="1">D18-D17</f>
        <v>-57.824081124999992</v>
      </c>
      <c r="E19" s="12">
        <f t="shared" si="1"/>
        <v>-57.824081124999992</v>
      </c>
      <c r="F19" s="12">
        <f t="shared" si="1"/>
        <v>-57.824081124999992</v>
      </c>
      <c r="G19" s="12">
        <f t="shared" si="1"/>
        <v>-64.599999999999994</v>
      </c>
      <c r="H19" s="12">
        <f t="shared" si="1"/>
        <v>-64.599999999999994</v>
      </c>
      <c r="I19" s="12">
        <f t="shared" si="1"/>
        <v>-57.824081124999992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
      </c>
      <c r="H20" s="18" t="str">
        <f>IF($B36="","",IF(H$19&gt;=0,"INCREASE","DECREASE"))</f>
        <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0.62638912499999999</v>
      </c>
      <c r="D22" s="12">
        <f>$E32</f>
        <v>0.62638912499999999</v>
      </c>
      <c r="E22" s="12">
        <f>$E33</f>
        <v>0.62638912499999999</v>
      </c>
      <c r="F22" s="12">
        <f>$E34</f>
        <v>0.62638912499999999</v>
      </c>
      <c r="G22" s="12">
        <f>$E35</f>
        <v>0</v>
      </c>
      <c r="H22" s="12">
        <f>$E36</f>
        <v>0</v>
      </c>
      <c r="I22" s="12">
        <f>$E37</f>
        <v>0.62638912499999999</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-227.373610875</v>
      </c>
      <c r="D23" s="12">
        <f t="shared" ref="D23:V23" si="3">D22-D21</f>
        <v>-227.373610875</v>
      </c>
      <c r="E23" s="12">
        <f t="shared" si="3"/>
        <v>-227.373610875</v>
      </c>
      <c r="F23" s="12">
        <f t="shared" si="3"/>
        <v>-227.373610875</v>
      </c>
      <c r="G23" s="12">
        <f t="shared" si="3"/>
        <v>-228</v>
      </c>
      <c r="H23" s="12">
        <f t="shared" si="3"/>
        <v>-228</v>
      </c>
      <c r="I23" s="12">
        <f t="shared" si="3"/>
        <v>-227.373610875</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2.39</v>
      </c>
      <c r="C28" s="11">
        <v>1.17</v>
      </c>
      <c r="D28" s="11">
        <v>4.9500000000000002E-2</v>
      </c>
      <c r="E28" s="11">
        <v>8.6999999999999994E-3</v>
      </c>
      <c r="F28" s="11">
        <v>1820</v>
      </c>
      <c r="G28" s="11">
        <v>26</v>
      </c>
      <c r="H28" s="11">
        <v>162</v>
      </c>
      <c r="I28" s="11">
        <v>5.41</v>
      </c>
      <c r="J28" s="11">
        <v>0.51</v>
      </c>
      <c r="K28" s="15">
        <v>1.67</v>
      </c>
      <c r="L28" s="11">
        <v>3.58</v>
      </c>
      <c r="M28" s="11">
        <v>2.83</v>
      </c>
      <c r="N28" s="11">
        <v>181000</v>
      </c>
      <c r="O28" s="11">
        <v>6200</v>
      </c>
      <c r="P28" s="11"/>
      <c r="Q28" s="11">
        <v>4670</v>
      </c>
      <c r="R28" s="11"/>
      <c r="S28" s="11">
        <v>12.5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250</v>
      </c>
      <c r="C31" s="65">
        <f>IF(C$27="%w/w SAR",((C$28*10)*$B31),IF(C$27="%w/w DM",(((C$28*10)*($B$28/100))*$B31),IF(C$27="kg/t SAR",(C$28*$B31),IF(C$27="kg/t DM",((C$28*($B$28/100))*$B31),IF(C$27="mg/kg SAR",((C$28*0.001)*$B31),IF(C$27="mg/kg DM",(((C$28*0.001)*($B$28/100))*$B31),0))))))</f>
        <v>69.907499999999999</v>
      </c>
      <c r="D31" s="65">
        <f>(IF(D$27="%w/w SAR",((D$28*10)*$B31),IF(D$27="%w/w DM",(((D$28*10)*($B$28/100))*$B31),IF(D$27="kg/t SAR",(D$28*$B31),IF(D$27="kg/t DM",((D$28*($B$28/100))*$B31),IF(D$27="mg/kg SAR",((D$28*0.001)*$B31),IF(D$27="mg/kg DM",(((D$28*0.001)*($B$28/100))*$B31),"0")))))))*2.291</f>
        <v>6.7759188750000003</v>
      </c>
      <c r="E31" s="65">
        <f>(IF(E$27="%w/w SAR",((E$28*10)*$B31),IF(E$27="%w/w DM",(((E$28*10)*($B$28/100))*$B31),IF(E$27="kg/t SAR",(E$28*$B31),IF(E$27="kg/t DM",((E$28*($B$28/100))*$B31),IF(E$27="mg/kg SAR",((E$28*0.001)*$B31),IF(E$27="mg/kg DM",(((E$28*0.001)*($B$28/100))*$B31),"0")))))))*1.205</f>
        <v>0.62638912499999999</v>
      </c>
      <c r="F31" s="65">
        <f>(IF(F$27="%w/w SAR",((F$28*10)*$B31),IF(F$27="%w/w DM",(((F$28*10)*($B$28/100))*$B31),IF(F$27="kg/t SAR",(F$28*$B31),IF(F$27="kg/t DM",((F$28*($B$28/100))*$B31),IF(F$27="mg/kg SAR",((F$28*0.001)*$B31),IF(F$27="mg/kg DM",(((F$28*0.001)*($B$28/100))*$B31),"0")))))))*1.658</f>
        <v>18.029921000000002</v>
      </c>
      <c r="G31" s="65">
        <f t="shared" ref="G31:P31" si="5">IF(G$27="%w/w SAR",((G$28*10)*$B31),IF(G$27="%w/w DM",(((G$28*10)*($B$28/100))*$B31),IF(G$27="kg/t SAR",(G$28*$B31),IF(G$27="kg/t DM",((G$28*($B$28/100))*$B31),IF(G$27="mg/kg SAR",((G$28*0.001)*$B31),IF(G$27="mg/kg DM",(((G$28*0.001)*($B$28/100))*$B31),0))))))</f>
        <v>0.15535000000000002</v>
      </c>
      <c r="H31" s="65">
        <f t="shared" si="5"/>
        <v>0.96795000000000009</v>
      </c>
      <c r="I31" s="65">
        <f t="shared" si="5"/>
        <v>3.2324749999999999E-2</v>
      </c>
      <c r="J31" s="65">
        <f t="shared" si="5"/>
        <v>3.0472500000000005E-3</v>
      </c>
      <c r="K31" s="65">
        <f t="shared" si="5"/>
        <v>9.978250000000001E-3</v>
      </c>
      <c r="L31" s="65">
        <f t="shared" si="5"/>
        <v>2.13905E-2</v>
      </c>
      <c r="M31" s="65">
        <f t="shared" si="5"/>
        <v>1.6909250000000001E-2</v>
      </c>
      <c r="N31" s="65">
        <f t="shared" si="5"/>
        <v>1081.4749999999999</v>
      </c>
      <c r="O31" s="65">
        <f t="shared" si="5"/>
        <v>37.045000000000002</v>
      </c>
      <c r="P31" s="65">
        <f t="shared" si="5"/>
        <v>0</v>
      </c>
      <c r="Q31" s="65">
        <f>(IF(Q$27="%w/w SAR",((Q$28*10)*$B31),IF(Q$27="%w/w DM",(((Q$28*10)*($B$28/100))*$B31),IF(Q$27="kg/t SAR",(Q$28*$B31),IF(Q$27="kg/t DM",((Q$28*($B$28/100))*$B31),IF(Q$27="mg/kg SAR",((Q$28*0.001)*$B31),IF(Q$27="mg/kg DM",(((Q$28*0.001)*($B$28/100))*$B31),0)))))))*2.5</f>
        <v>69.758125000000007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7.4687500000000004E-2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69.907499999999999</v>
      </c>
      <c r="D32" s="65">
        <f t="shared" ref="D32:D50" si="7">(IF(D$27="%w/w SAR",((D$28*10)*$B32),IF(D$27="%w/w DM",(((D$28*10)*($B$28/100))*$B32),IF(D$27="kg/t SAR",(D$28*$B32),IF(D$27="kg/t DM",((D$28*($B$28/100))*$B32),IF(D$27="mg/kg SAR",((D$28*0.001)*$B32),IF(D$27="mg/kg DM",(((D$28*0.001)*($B$28/100))*$B32),"0")))))))*2.291</f>
        <v>6.7759188750000003</v>
      </c>
      <c r="E32" s="65">
        <f t="shared" ref="E32:E50" si="8">(IF(E$27="%w/w SAR",((E$28*10)*$B32),IF(E$27="%w/w DM",(((E$28*10)*($B$28/100))*$B32),IF(E$27="kg/t SAR",(E$28*$B32),IF(E$27="kg/t DM",((E$28*($B$28/100))*$B32),IF(E$27="mg/kg SAR",((E$28*0.001)*$B32),IF(E$27="mg/kg DM",(((E$28*0.001)*($B$28/100))*$B32),"0")))))))*1.205</f>
        <v>0.62638912499999999</v>
      </c>
      <c r="F32" s="65">
        <f t="shared" ref="F32:F50" si="9">(IF(F$27="%w/w SAR",((F$28*10)*$B32),IF(F$27="%w/w DM",(((F$28*10)*($B$28/100))*$B32),IF(F$27="kg/t SAR",(F$28*$B32),IF(F$27="kg/t DM",((F$28*($B$28/100))*$B32),IF(F$27="mg/kg SAR",((F$28*0.001)*$B32),IF(F$27="mg/kg DM",(((F$28*0.001)*($B$28/100))*$B32),"0")))))))*1.658</f>
        <v>18.029921000000002</v>
      </c>
      <c r="G32" s="65">
        <f t="shared" ref="G32:P50" si="10">IF(G$27="%w/w SAR",((G$28*10)*$B32),IF(G$27="%w/w DM",(((G$28*10)*($B$28/100))*$B32),IF(G$27="kg/t SAR",(G$28*$B32),IF(G$27="kg/t DM",((G$28*($B$28/100))*$B32),IF(G$27="mg/kg SAR",((G$28*0.001)*$B32),IF(G$27="mg/kg DM",(((G$28*0.001)*($B$28/100))*$B32),0))))))</f>
        <v>0.15535000000000002</v>
      </c>
      <c r="H32" s="65">
        <f t="shared" si="10"/>
        <v>0.96795000000000009</v>
      </c>
      <c r="I32" s="65">
        <f t="shared" si="10"/>
        <v>3.2324749999999999E-2</v>
      </c>
      <c r="J32" s="65">
        <f t="shared" si="10"/>
        <v>3.0472500000000005E-3</v>
      </c>
      <c r="K32" s="65">
        <f t="shared" si="10"/>
        <v>9.978250000000001E-3</v>
      </c>
      <c r="L32" s="65">
        <f t="shared" si="10"/>
        <v>2.13905E-2</v>
      </c>
      <c r="M32" s="65">
        <f t="shared" si="10"/>
        <v>1.6909250000000001E-2</v>
      </c>
      <c r="N32" s="65">
        <f t="shared" si="10"/>
        <v>1081.4749999999999</v>
      </c>
      <c r="O32" s="65">
        <f t="shared" si="10"/>
        <v>37.045000000000002</v>
      </c>
      <c r="P32" s="65">
        <f t="shared" si="10"/>
        <v>0</v>
      </c>
      <c r="Q32" s="65">
        <f t="shared" ref="Q32:Q50" si="11">(IF(Q$27="%w/w SAR",((Q$28*10)*$B32),IF(Q$27="%w/w DM",(((Q$28*10)*($B$28/100))*$B32),IF(Q$27="kg/t SAR",(Q$28*$B32),IF(Q$27="kg/t DM",((Q$28*($B$28/100))*$B32),IF(Q$27="mg/kg SAR",((Q$28*0.001)*$B32),IF(Q$27="mg/kg DM",(((Q$28*0.001)*($B$28/100))*$B32),0)))))))*2.5</f>
        <v>69.758125000000007</v>
      </c>
      <c r="R32" s="65">
        <f t="shared" ref="R32:U50" si="12">IF(R$27="%w/w SAR",((R$28*10)*$B32),IF(R$27="%w/w DM",(((R$28*10)*($B$28/100))*$B32),IF(R$27="kg/t SAR",(R$28*$B32),IF(R$27="kg/t DM",((R$28*($B$28/100))*$B32),IF(R$27="mg/kg SAR",((R$28*0.001)*$B32),IF(R$27="mg/kg DM",(((R$28*0.001)*($B$28/100))*$B32),0))))))</f>
        <v>0</v>
      </c>
      <c r="S32" s="65">
        <f t="shared" si="12"/>
        <v>7.4687500000000004E-2</v>
      </c>
      <c r="T32" s="65">
        <f t="shared" si="12"/>
        <v>0</v>
      </c>
      <c r="U32" s="126">
        <f t="shared" si="12"/>
        <v>0</v>
      </c>
    </row>
    <row r="33" spans="1:21" s="48" customFormat="1" ht="13" x14ac:dyDescent="0.35">
      <c r="A33" s="125">
        <f>E8</f>
        <v>1416</v>
      </c>
      <c r="B33" s="11">
        <v>250</v>
      </c>
      <c r="C33" s="65">
        <f t="shared" si="6"/>
        <v>69.907499999999999</v>
      </c>
      <c r="D33" s="65">
        <f t="shared" si="7"/>
        <v>6.7759188750000003</v>
      </c>
      <c r="E33" s="65">
        <f t="shared" si="8"/>
        <v>0.62638912499999999</v>
      </c>
      <c r="F33" s="65">
        <f t="shared" si="9"/>
        <v>18.029921000000002</v>
      </c>
      <c r="G33" s="65">
        <f t="shared" si="10"/>
        <v>0.15535000000000002</v>
      </c>
      <c r="H33" s="65">
        <f t="shared" si="10"/>
        <v>0.96795000000000009</v>
      </c>
      <c r="I33" s="65">
        <f t="shared" si="10"/>
        <v>3.2324749999999999E-2</v>
      </c>
      <c r="J33" s="65">
        <f t="shared" si="10"/>
        <v>3.0472500000000005E-3</v>
      </c>
      <c r="K33" s="65">
        <f t="shared" si="10"/>
        <v>9.978250000000001E-3</v>
      </c>
      <c r="L33" s="65">
        <f t="shared" si="10"/>
        <v>2.13905E-2</v>
      </c>
      <c r="M33" s="65">
        <f t="shared" si="10"/>
        <v>1.6909250000000001E-2</v>
      </c>
      <c r="N33" s="65">
        <f t="shared" si="10"/>
        <v>1081.4749999999999</v>
      </c>
      <c r="O33" s="65">
        <f t="shared" si="10"/>
        <v>37.045000000000002</v>
      </c>
      <c r="P33" s="65">
        <f t="shared" si="10"/>
        <v>0</v>
      </c>
      <c r="Q33" s="65">
        <f t="shared" si="11"/>
        <v>69.758125000000007</v>
      </c>
      <c r="R33" s="65">
        <f t="shared" si="12"/>
        <v>0</v>
      </c>
      <c r="S33" s="65">
        <f t="shared" si="12"/>
        <v>7.4687500000000004E-2</v>
      </c>
      <c r="T33" s="65">
        <f t="shared" si="12"/>
        <v>0</v>
      </c>
      <c r="U33" s="126">
        <f t="shared" si="12"/>
        <v>0</v>
      </c>
    </row>
    <row r="34" spans="1:21" s="48" customFormat="1" ht="13" x14ac:dyDescent="0.35">
      <c r="A34" s="125">
        <f>F8</f>
        <v>9216</v>
      </c>
      <c r="B34" s="11">
        <v>250</v>
      </c>
      <c r="C34" s="65">
        <f t="shared" si="6"/>
        <v>69.907499999999999</v>
      </c>
      <c r="D34" s="65">
        <f t="shared" si="7"/>
        <v>6.7759188750000003</v>
      </c>
      <c r="E34" s="65">
        <f t="shared" si="8"/>
        <v>0.62638912499999999</v>
      </c>
      <c r="F34" s="65">
        <f t="shared" si="9"/>
        <v>18.029921000000002</v>
      </c>
      <c r="G34" s="65">
        <f t="shared" si="10"/>
        <v>0.15535000000000002</v>
      </c>
      <c r="H34" s="65">
        <f t="shared" si="10"/>
        <v>0.96795000000000009</v>
      </c>
      <c r="I34" s="65">
        <f t="shared" si="10"/>
        <v>3.2324749999999999E-2</v>
      </c>
      <c r="J34" s="65">
        <f t="shared" si="10"/>
        <v>3.0472500000000005E-3</v>
      </c>
      <c r="K34" s="65">
        <f t="shared" si="10"/>
        <v>9.978250000000001E-3</v>
      </c>
      <c r="L34" s="65">
        <f t="shared" si="10"/>
        <v>2.13905E-2</v>
      </c>
      <c r="M34" s="65">
        <f t="shared" si="10"/>
        <v>1.6909250000000001E-2</v>
      </c>
      <c r="N34" s="65">
        <f t="shared" si="10"/>
        <v>1081.4749999999999</v>
      </c>
      <c r="O34" s="65">
        <f t="shared" si="10"/>
        <v>37.045000000000002</v>
      </c>
      <c r="P34" s="65">
        <f t="shared" si="10"/>
        <v>0</v>
      </c>
      <c r="Q34" s="65">
        <f t="shared" si="11"/>
        <v>69.758125000000007</v>
      </c>
      <c r="R34" s="65">
        <f t="shared" si="12"/>
        <v>0</v>
      </c>
      <c r="S34" s="65">
        <f t="shared" si="12"/>
        <v>7.4687500000000004E-2</v>
      </c>
      <c r="T34" s="65">
        <f t="shared" si="12"/>
        <v>0</v>
      </c>
      <c r="U34" s="126">
        <f t="shared" si="12"/>
        <v>0</v>
      </c>
    </row>
    <row r="35" spans="1:21" s="48" customFormat="1" ht="13" x14ac:dyDescent="0.35">
      <c r="A35" s="125">
        <f>G8</f>
        <v>1113</v>
      </c>
      <c r="B35" s="11"/>
      <c r="C35" s="65">
        <f t="shared" si="6"/>
        <v>0</v>
      </c>
      <c r="D35" s="65">
        <f t="shared" si="7"/>
        <v>0</v>
      </c>
      <c r="E35" s="65">
        <f t="shared" si="8"/>
        <v>0</v>
      </c>
      <c r="F35" s="65">
        <f t="shared" si="9"/>
        <v>0</v>
      </c>
      <c r="G35" s="65">
        <f t="shared" si="10"/>
        <v>0</v>
      </c>
      <c r="H35" s="65">
        <f t="shared" si="10"/>
        <v>0</v>
      </c>
      <c r="I35" s="65">
        <f t="shared" si="10"/>
        <v>0</v>
      </c>
      <c r="J35" s="65">
        <f t="shared" si="10"/>
        <v>0</v>
      </c>
      <c r="K35" s="65">
        <f t="shared" si="10"/>
        <v>0</v>
      </c>
      <c r="L35" s="65">
        <f t="shared" si="10"/>
        <v>0</v>
      </c>
      <c r="M35" s="65">
        <f t="shared" si="10"/>
        <v>0</v>
      </c>
      <c r="N35" s="65">
        <f t="shared" si="10"/>
        <v>0</v>
      </c>
      <c r="O35" s="65">
        <f t="shared" si="10"/>
        <v>0</v>
      </c>
      <c r="P35" s="65">
        <f t="shared" si="10"/>
        <v>0</v>
      </c>
      <c r="Q35" s="65">
        <f t="shared" si="11"/>
        <v>0</v>
      </c>
      <c r="R35" s="65">
        <f t="shared" si="12"/>
        <v>0</v>
      </c>
      <c r="S35" s="65">
        <f t="shared" si="12"/>
        <v>0</v>
      </c>
      <c r="T35" s="65">
        <f t="shared" si="12"/>
        <v>0</v>
      </c>
      <c r="U35" s="126">
        <f t="shared" si="12"/>
        <v>0</v>
      </c>
    </row>
    <row r="36" spans="1:21" s="48" customFormat="1" ht="13" x14ac:dyDescent="0.35">
      <c r="A36" s="125">
        <f>H8</f>
        <v>264</v>
      </c>
      <c r="B36" s="11"/>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ht="13" x14ac:dyDescent="0.35">
      <c r="A37" s="125">
        <f>I8</f>
        <v>2585</v>
      </c>
      <c r="B37" s="11">
        <v>250</v>
      </c>
      <c r="C37" s="65">
        <f t="shared" si="6"/>
        <v>69.907499999999999</v>
      </c>
      <c r="D37" s="65">
        <f t="shared" si="7"/>
        <v>6.7759188750000003</v>
      </c>
      <c r="E37" s="65">
        <f t="shared" si="8"/>
        <v>0.62638912499999999</v>
      </c>
      <c r="F37" s="65">
        <f t="shared" si="9"/>
        <v>18.029921000000002</v>
      </c>
      <c r="G37" s="65">
        <f t="shared" si="10"/>
        <v>0.15535000000000002</v>
      </c>
      <c r="H37" s="65">
        <f t="shared" si="10"/>
        <v>0.96795000000000009</v>
      </c>
      <c r="I37" s="65">
        <f t="shared" si="10"/>
        <v>3.2324749999999999E-2</v>
      </c>
      <c r="J37" s="65">
        <f t="shared" si="10"/>
        <v>3.0472500000000005E-3</v>
      </c>
      <c r="K37" s="65">
        <f t="shared" si="10"/>
        <v>9.978250000000001E-3</v>
      </c>
      <c r="L37" s="65">
        <f t="shared" si="10"/>
        <v>2.13905E-2</v>
      </c>
      <c r="M37" s="65">
        <f t="shared" si="10"/>
        <v>1.6909250000000001E-2</v>
      </c>
      <c r="N37" s="65">
        <f t="shared" si="10"/>
        <v>1081.4749999999999</v>
      </c>
      <c r="O37" s="65">
        <f t="shared" si="10"/>
        <v>37.045000000000002</v>
      </c>
      <c r="P37" s="65">
        <f t="shared" si="10"/>
        <v>0</v>
      </c>
      <c r="Q37" s="65">
        <f t="shared" si="11"/>
        <v>69.758125000000007</v>
      </c>
      <c r="R37" s="65">
        <f t="shared" si="12"/>
        <v>0</v>
      </c>
      <c r="S37" s="65">
        <f t="shared" si="12"/>
        <v>7.4687500000000004E-2</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0</v>
      </c>
      <c r="G62" s="65">
        <f>B36</f>
        <v>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6.7</v>
      </c>
      <c r="J1" s="130" t="s">
        <v>153</v>
      </c>
      <c r="K1" s="131"/>
      <c r="L1" s="109">
        <v>268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0.91900000000000004</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2.9162132752992385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31.958533599999999</v>
      </c>
      <c r="D18" s="12">
        <f>$D32</f>
        <v>65.286718640000004</v>
      </c>
      <c r="E18" s="12">
        <f>$D33</f>
        <v>31.958533599999999</v>
      </c>
      <c r="F18" s="12">
        <f>$D34</f>
        <v>31.958533599999999</v>
      </c>
      <c r="G18" s="12">
        <f>$D35</f>
        <v>0</v>
      </c>
      <c r="H18" s="12">
        <f>$D36</f>
        <v>0</v>
      </c>
      <c r="I18" s="12">
        <f>$D37</f>
        <v>31.958533599999999</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-32.641466399999999</v>
      </c>
      <c r="D19" s="12">
        <f t="shared" ref="D19:V19" si="1">D18-D17</f>
        <v>0.68671864000000937</v>
      </c>
      <c r="E19" s="12">
        <f t="shared" si="1"/>
        <v>-32.641466399999999</v>
      </c>
      <c r="F19" s="12">
        <f t="shared" si="1"/>
        <v>-32.641466399999999</v>
      </c>
      <c r="G19" s="12">
        <f t="shared" si="1"/>
        <v>-64.599999999999994</v>
      </c>
      <c r="H19" s="12">
        <f t="shared" si="1"/>
        <v>-64.599999999999994</v>
      </c>
      <c r="I19" s="12">
        <f t="shared" si="1"/>
        <v>-32.641466399999999</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
      </c>
      <c r="H20" s="18" t="str">
        <f>IF($B36="","",IF(H$19&gt;=0,"INCREASE","DECREASE"))</f>
        <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0.34490715</v>
      </c>
      <c r="D22" s="12">
        <f>$E32</f>
        <v>0.70459603500000001</v>
      </c>
      <c r="E22" s="12">
        <f>$E33</f>
        <v>0.34490715</v>
      </c>
      <c r="F22" s="12">
        <f>$E34</f>
        <v>0.34490715</v>
      </c>
      <c r="G22" s="12">
        <f>$E35</f>
        <v>0</v>
      </c>
      <c r="H22" s="12">
        <f>$E36</f>
        <v>0</v>
      </c>
      <c r="I22" s="12">
        <f>$E37</f>
        <v>0.34490715</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-227.65509284999999</v>
      </c>
      <c r="D23" s="12">
        <f t="shared" ref="D23:V23" si="3">D22-D21</f>
        <v>-227.29540396499999</v>
      </c>
      <c r="E23" s="12">
        <f t="shared" si="3"/>
        <v>-227.65509284999999</v>
      </c>
      <c r="F23" s="12">
        <f t="shared" si="3"/>
        <v>-227.65509284999999</v>
      </c>
      <c r="G23" s="12">
        <f t="shared" si="3"/>
        <v>-228</v>
      </c>
      <c r="H23" s="12">
        <f t="shared" si="3"/>
        <v>-228</v>
      </c>
      <c r="I23" s="12">
        <f t="shared" si="3"/>
        <v>-227.65509284999999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4.7</v>
      </c>
      <c r="C28" s="11">
        <v>0.91900000000000004</v>
      </c>
      <c r="D28" s="11">
        <v>0.42399999999999999</v>
      </c>
      <c r="E28" s="11">
        <v>8.6999999999999994E-3</v>
      </c>
      <c r="F28" s="11">
        <v>1200</v>
      </c>
      <c r="G28" s="11">
        <v>32.6</v>
      </c>
      <c r="H28" s="11">
        <v>81.400000000000006</v>
      </c>
      <c r="I28" s="11">
        <v>2.77</v>
      </c>
      <c r="J28" s="11">
        <v>0.31</v>
      </c>
      <c r="K28" s="15">
        <v>0.86</v>
      </c>
      <c r="L28" s="11">
        <v>31.8</v>
      </c>
      <c r="M28" s="11">
        <v>4.3</v>
      </c>
      <c r="N28" s="11">
        <v>230000</v>
      </c>
      <c r="O28" s="11">
        <v>5700</v>
      </c>
      <c r="P28" s="11"/>
      <c r="Q28" s="11">
        <v>12200</v>
      </c>
      <c r="R28" s="11"/>
      <c r="S28" s="11">
        <v>9.4</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70</v>
      </c>
      <c r="C31" s="65">
        <f>IF(C$27="%w/w SAR",((C$28*10)*$B31),IF(C$27="%w/w DM",(((C$28*10)*($B$28/100))*$B31),IF(C$27="kg/t SAR",(C$28*$B31),IF(C$27="kg/t DM",((C$28*($B$28/100))*$B31),IF(C$27="mg/kg SAR",((C$28*0.001)*$B31),IF(C$27="mg/kg DM",(((C$28*0.001)*($B$28/100))*$B31),0))))))</f>
        <v>30.235100000000003</v>
      </c>
      <c r="D31" s="65">
        <f>(IF(D$27="%w/w SAR",((D$28*10)*$B31),IF(D$27="%w/w DM",(((D$28*10)*($B$28/100))*$B31),IF(D$27="kg/t SAR",(D$28*$B31),IF(D$27="kg/t DM",((D$28*($B$28/100))*$B31),IF(D$27="mg/kg SAR",((D$28*0.001)*$B31),IF(D$27="mg/kg DM",(((D$28*0.001)*($B$28/100))*$B31),"0")))))))*2.291</f>
        <v>31.958533599999999</v>
      </c>
      <c r="E31" s="65">
        <f>(IF(E$27="%w/w SAR",((E$28*10)*$B31),IF(E$27="%w/w DM",(((E$28*10)*($B$28/100))*$B31),IF(E$27="kg/t SAR",(E$28*$B31),IF(E$27="kg/t DM",((E$28*($B$28/100))*$B31),IF(E$27="mg/kg SAR",((E$28*0.001)*$B31),IF(E$27="mg/kg DM",(((E$28*0.001)*($B$28/100))*$B31),"0")))))))*1.205</f>
        <v>0.34490715</v>
      </c>
      <c r="F31" s="65">
        <f>(IF(F$27="%w/w SAR",((F$28*10)*$B31),IF(F$27="%w/w DM",(((F$28*10)*($B$28/100))*$B31),IF(F$27="kg/t SAR",(F$28*$B31),IF(F$27="kg/t DM",((F$28*($B$28/100))*$B31),IF(F$27="mg/kg SAR",((F$28*0.001)*$B31),IF(F$27="mg/kg DM",(((F$28*0.001)*($B$28/100))*$B31),"0")))))))*1.658</f>
        <v>6.5457839999999994</v>
      </c>
      <c r="G31" s="65">
        <f t="shared" ref="G31:P46" si="5">IF(G$27="%w/w SAR",((G$28*10)*$B31),IF(G$27="%w/w DM",(((G$28*10)*($B$28/100))*$B31),IF(G$27="kg/t SAR",(G$28*$B31),IF(G$27="kg/t DM",((G$28*($B$28/100))*$B31),IF(G$27="mg/kg SAR",((G$28*0.001)*$B31),IF(G$27="mg/kg DM",(((G$28*0.001)*($B$28/100))*$B31),0))))))</f>
        <v>0.10725400000000002</v>
      </c>
      <c r="H31" s="65">
        <f t="shared" si="5"/>
        <v>0.26780600000000004</v>
      </c>
      <c r="I31" s="65">
        <f t="shared" si="5"/>
        <v>9.1132999999999995E-3</v>
      </c>
      <c r="J31" s="65">
        <f t="shared" si="5"/>
        <v>1.0199E-3</v>
      </c>
      <c r="K31" s="65">
        <f t="shared" si="5"/>
        <v>2.8293999999999997E-3</v>
      </c>
      <c r="L31" s="65">
        <f t="shared" si="5"/>
        <v>0.10462200000000001</v>
      </c>
      <c r="M31" s="65">
        <f t="shared" si="5"/>
        <v>1.4147E-2</v>
      </c>
      <c r="N31" s="65">
        <f t="shared" si="5"/>
        <v>756.7</v>
      </c>
      <c r="O31" s="65">
        <f t="shared" si="5"/>
        <v>18.753</v>
      </c>
      <c r="P31" s="65">
        <f t="shared" si="5"/>
        <v>0</v>
      </c>
      <c r="Q31" s="65">
        <f>(IF(Q$27="%w/w SAR",((Q$28*10)*$B31),IF(Q$27="%w/w DM",(((Q$28*10)*($B$28/100))*$B31),IF(Q$27="kg/t SAR",(Q$28*$B31),IF(Q$27="kg/t DM",((Q$28*($B$28/100))*$B31),IF(Q$27="mg/kg SAR",((Q$28*0.001)*$B31),IF(Q$27="mg/kg DM",(((Q$28*0.001)*($B$28/100))*$B31),0)))))))*2.5</f>
        <v>100.345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3.0926000000000002E-2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143</v>
      </c>
      <c r="C32" s="65">
        <f t="shared" ref="C32:C50" si="6">IF(C$27="%w/w SAR",((C$28*10)*$B32),IF(C$27="%w/w DM",(((C$28*10)*($B$28/100))*$B32),IF(C$27="kg/t SAR",(C$28*$B32),IF(C$27="kg/t DM",((C$28*($B$28/100))*$B32),IF(C$27="mg/kg SAR",((C$28*0.001)*$B32),IF(C$27="mg/kg DM",(((C$28*0.001)*($B$28/100))*$B32),0))))))</f>
        <v>61.765990000000002</v>
      </c>
      <c r="D32" s="65">
        <f t="shared" ref="D32:D50" si="7">(IF(D$27="%w/w SAR",((D$28*10)*$B32),IF(D$27="%w/w DM",(((D$28*10)*($B$28/100))*$B32),IF(D$27="kg/t SAR",(D$28*$B32),IF(D$27="kg/t DM",((D$28*($B$28/100))*$B32),IF(D$27="mg/kg SAR",((D$28*0.001)*$B32),IF(D$27="mg/kg DM",(((D$28*0.001)*($B$28/100))*$B32),"0")))))))*2.291</f>
        <v>65.286718640000004</v>
      </c>
      <c r="E32" s="65">
        <f t="shared" ref="E32:E50" si="8">(IF(E$27="%w/w SAR",((E$28*10)*$B32),IF(E$27="%w/w DM",(((E$28*10)*($B$28/100))*$B32),IF(E$27="kg/t SAR",(E$28*$B32),IF(E$27="kg/t DM",((E$28*($B$28/100))*$B32),IF(E$27="mg/kg SAR",((E$28*0.001)*$B32),IF(E$27="mg/kg DM",(((E$28*0.001)*($B$28/100))*$B32),"0")))))))*1.205</f>
        <v>0.70459603500000001</v>
      </c>
      <c r="F32" s="65">
        <f t="shared" ref="F32:F50" si="9">(IF(F$27="%w/w SAR",((F$28*10)*$B32),IF(F$27="%w/w DM",(((F$28*10)*($B$28/100))*$B32),IF(F$27="kg/t SAR",(F$28*$B32),IF(F$27="kg/t DM",((F$28*($B$28/100))*$B32),IF(F$27="mg/kg SAR",((F$28*0.001)*$B32),IF(F$27="mg/kg DM",(((F$28*0.001)*($B$28/100))*$B32),"0")))))))*1.658</f>
        <v>13.372101599999997</v>
      </c>
      <c r="G32" s="65">
        <f t="shared" si="5"/>
        <v>0.21910460000000004</v>
      </c>
      <c r="H32" s="65">
        <f t="shared" si="5"/>
        <v>0.54708940000000006</v>
      </c>
      <c r="I32" s="65">
        <f t="shared" si="5"/>
        <v>1.8617169999999999E-2</v>
      </c>
      <c r="J32" s="65">
        <f t="shared" si="5"/>
        <v>2.0835099999999998E-3</v>
      </c>
      <c r="K32" s="65">
        <f t="shared" si="5"/>
        <v>5.7800599999999992E-3</v>
      </c>
      <c r="L32" s="65">
        <f t="shared" si="5"/>
        <v>0.2137278</v>
      </c>
      <c r="M32" s="65">
        <f t="shared" si="5"/>
        <v>2.89003E-2</v>
      </c>
      <c r="N32" s="65">
        <f t="shared" si="5"/>
        <v>1545.8300000000002</v>
      </c>
      <c r="O32" s="65">
        <f t="shared" si="5"/>
        <v>38.309700000000007</v>
      </c>
      <c r="P32" s="65">
        <f t="shared" si="5"/>
        <v>0</v>
      </c>
      <c r="Q32" s="65">
        <f t="shared" ref="Q32:Q50" si="10">(IF(Q$27="%w/w SAR",((Q$28*10)*$B32),IF(Q$27="%w/w DM",(((Q$28*10)*($B$28/100))*$B32),IF(Q$27="kg/t SAR",(Q$28*$B32),IF(Q$27="kg/t DM",((Q$28*($B$28/100))*$B32),IF(Q$27="mg/kg SAR",((Q$28*0.001)*$B32),IF(Q$27="mg/kg DM",(((Q$28*0.001)*($B$28/100))*$B32),0)))))))*2.5</f>
        <v>204.9905</v>
      </c>
      <c r="R32" s="65">
        <f t="shared" ref="R32:U50" si="11">IF(R$27="%w/w SAR",((R$28*10)*$B32),IF(R$27="%w/w DM",(((R$28*10)*($B$28/100))*$B32),IF(R$27="kg/t SAR",(R$28*$B32),IF(R$27="kg/t DM",((R$28*($B$28/100))*$B32),IF(R$27="mg/kg SAR",((R$28*0.001)*$B32),IF(R$27="mg/kg DM",(((R$28*0.001)*($B$28/100))*$B32),0))))))</f>
        <v>0</v>
      </c>
      <c r="S32" s="65">
        <f t="shared" si="11"/>
        <v>6.3177399999999995E-2</v>
      </c>
      <c r="T32" s="65">
        <f t="shared" si="11"/>
        <v>0</v>
      </c>
      <c r="U32" s="126">
        <f t="shared" si="11"/>
        <v>0</v>
      </c>
    </row>
    <row r="33" spans="1:21" s="48" customFormat="1" ht="13" x14ac:dyDescent="0.35">
      <c r="A33" s="125">
        <f>E8</f>
        <v>1416</v>
      </c>
      <c r="B33" s="11">
        <v>70</v>
      </c>
      <c r="C33" s="65">
        <f t="shared" si="6"/>
        <v>30.235100000000003</v>
      </c>
      <c r="D33" s="65">
        <f t="shared" si="7"/>
        <v>31.958533599999999</v>
      </c>
      <c r="E33" s="65">
        <f t="shared" si="8"/>
        <v>0.34490715</v>
      </c>
      <c r="F33" s="65">
        <f t="shared" si="9"/>
        <v>6.5457839999999994</v>
      </c>
      <c r="G33" s="65">
        <f t="shared" si="5"/>
        <v>0.10725400000000002</v>
      </c>
      <c r="H33" s="65">
        <f t="shared" si="5"/>
        <v>0.26780600000000004</v>
      </c>
      <c r="I33" s="65">
        <f t="shared" si="5"/>
        <v>9.1132999999999995E-3</v>
      </c>
      <c r="J33" s="65">
        <f t="shared" si="5"/>
        <v>1.0199E-3</v>
      </c>
      <c r="K33" s="65">
        <f t="shared" si="5"/>
        <v>2.8293999999999997E-3</v>
      </c>
      <c r="L33" s="65">
        <f t="shared" si="5"/>
        <v>0.10462200000000001</v>
      </c>
      <c r="M33" s="65">
        <f t="shared" si="5"/>
        <v>1.4147E-2</v>
      </c>
      <c r="N33" s="65">
        <f t="shared" si="5"/>
        <v>756.7</v>
      </c>
      <c r="O33" s="65">
        <f t="shared" si="5"/>
        <v>18.753</v>
      </c>
      <c r="P33" s="65">
        <f t="shared" si="5"/>
        <v>0</v>
      </c>
      <c r="Q33" s="65">
        <f t="shared" si="10"/>
        <v>100.345</v>
      </c>
      <c r="R33" s="65">
        <f t="shared" si="11"/>
        <v>0</v>
      </c>
      <c r="S33" s="65">
        <f t="shared" si="11"/>
        <v>3.0926000000000002E-2</v>
      </c>
      <c r="T33" s="65">
        <f t="shared" si="11"/>
        <v>0</v>
      </c>
      <c r="U33" s="126">
        <f t="shared" si="11"/>
        <v>0</v>
      </c>
    </row>
    <row r="34" spans="1:21" s="48" customFormat="1" ht="13" x14ac:dyDescent="0.35">
      <c r="A34" s="125">
        <f>F8</f>
        <v>9216</v>
      </c>
      <c r="B34" s="11">
        <v>70</v>
      </c>
      <c r="C34" s="65">
        <f t="shared" si="6"/>
        <v>30.235100000000003</v>
      </c>
      <c r="D34" s="65">
        <f t="shared" si="7"/>
        <v>31.958533599999999</v>
      </c>
      <c r="E34" s="65">
        <f t="shared" si="8"/>
        <v>0.34490715</v>
      </c>
      <c r="F34" s="65">
        <f t="shared" si="9"/>
        <v>6.5457839999999994</v>
      </c>
      <c r="G34" s="65">
        <f t="shared" si="5"/>
        <v>0.10725400000000002</v>
      </c>
      <c r="H34" s="65">
        <f t="shared" si="5"/>
        <v>0.26780600000000004</v>
      </c>
      <c r="I34" s="65">
        <f t="shared" si="5"/>
        <v>9.1132999999999995E-3</v>
      </c>
      <c r="J34" s="65">
        <f t="shared" si="5"/>
        <v>1.0199E-3</v>
      </c>
      <c r="K34" s="65">
        <f t="shared" si="5"/>
        <v>2.8293999999999997E-3</v>
      </c>
      <c r="L34" s="65">
        <f t="shared" si="5"/>
        <v>0.10462200000000001</v>
      </c>
      <c r="M34" s="65">
        <f t="shared" si="5"/>
        <v>1.4147E-2</v>
      </c>
      <c r="N34" s="65">
        <f t="shared" si="5"/>
        <v>756.7</v>
      </c>
      <c r="O34" s="65">
        <f t="shared" si="5"/>
        <v>18.753</v>
      </c>
      <c r="P34" s="65">
        <f t="shared" si="5"/>
        <v>0</v>
      </c>
      <c r="Q34" s="65">
        <f t="shared" si="10"/>
        <v>100.345</v>
      </c>
      <c r="R34" s="65">
        <f t="shared" si="11"/>
        <v>0</v>
      </c>
      <c r="S34" s="65">
        <f t="shared" si="11"/>
        <v>3.0926000000000002E-2</v>
      </c>
      <c r="T34" s="65">
        <f t="shared" si="11"/>
        <v>0</v>
      </c>
      <c r="U34" s="126">
        <f t="shared" si="11"/>
        <v>0</v>
      </c>
    </row>
    <row r="35" spans="1:21" s="48" customFormat="1" ht="13" x14ac:dyDescent="0.35">
      <c r="A35" s="125">
        <f>G8</f>
        <v>1113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70</v>
      </c>
      <c r="C37" s="65">
        <f t="shared" si="6"/>
        <v>30.235100000000003</v>
      </c>
      <c r="D37" s="65">
        <f t="shared" si="7"/>
        <v>31.958533599999999</v>
      </c>
      <c r="E37" s="65">
        <f t="shared" si="8"/>
        <v>0.34490715</v>
      </c>
      <c r="F37" s="65">
        <f t="shared" si="9"/>
        <v>6.5457839999999994</v>
      </c>
      <c r="G37" s="65">
        <f t="shared" si="5"/>
        <v>0.10725400000000002</v>
      </c>
      <c r="H37" s="65">
        <f t="shared" si="5"/>
        <v>0.26780600000000004</v>
      </c>
      <c r="I37" s="65">
        <f t="shared" si="5"/>
        <v>9.1132999999999995E-3</v>
      </c>
      <c r="J37" s="65">
        <f t="shared" si="5"/>
        <v>1.0199E-3</v>
      </c>
      <c r="K37" s="65">
        <f t="shared" si="5"/>
        <v>2.8293999999999997E-3</v>
      </c>
      <c r="L37" s="65">
        <f t="shared" si="5"/>
        <v>0.10462200000000001</v>
      </c>
      <c r="M37" s="65">
        <f t="shared" si="5"/>
        <v>1.4147E-2</v>
      </c>
      <c r="N37" s="65">
        <f t="shared" si="5"/>
        <v>756.7</v>
      </c>
      <c r="O37" s="65">
        <f t="shared" si="5"/>
        <v>18.753</v>
      </c>
      <c r="P37" s="65">
        <f t="shared" si="5"/>
        <v>0</v>
      </c>
      <c r="Q37" s="65">
        <f t="shared" si="10"/>
        <v>100.345</v>
      </c>
      <c r="R37" s="65">
        <f t="shared" si="11"/>
        <v>0</v>
      </c>
      <c r="S37" s="65">
        <f t="shared" si="11"/>
        <v>3.0926000000000002E-2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70</v>
      </c>
      <c r="C62" s="65">
        <f>B32</f>
        <v>143</v>
      </c>
      <c r="D62" s="65">
        <f>B33</f>
        <v>70</v>
      </c>
      <c r="E62" s="65">
        <f>B34</f>
        <v>70</v>
      </c>
      <c r="F62" s="65">
        <f>B35</f>
        <v>0</v>
      </c>
      <c r="G62" s="65">
        <f>B36</f>
        <v>0</v>
      </c>
      <c r="H62" s="65">
        <f>B37</f>
        <v>70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2" sqref="B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6.8</v>
      </c>
      <c r="J1" s="130" t="s">
        <v>153</v>
      </c>
      <c r="K1" s="131"/>
      <c r="L1" s="109">
        <v>276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0.71799999999999997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3.8440111420612815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27.557293499999997</v>
      </c>
      <c r="D18" s="12">
        <f>$D32</f>
        <v>31.315106249999996</v>
      </c>
      <c r="E18" s="12">
        <f>$D33</f>
        <v>27.557293499999997</v>
      </c>
      <c r="F18" s="12">
        <f>$D34</f>
        <v>27.557293499999997</v>
      </c>
      <c r="G18" s="12">
        <f>$D35</f>
        <v>0</v>
      </c>
      <c r="H18" s="12">
        <f>$D36</f>
        <v>0</v>
      </c>
      <c r="I18" s="12">
        <f>$D37</f>
        <v>27.557293499999997</v>
      </c>
      <c r="J18" s="12">
        <f>$D38</f>
        <v>0</v>
      </c>
      <c r="K18" s="12">
        <f>$D39</f>
        <v>0</v>
      </c>
      <c r="L18" s="12">
        <f>$D40</f>
        <v>0</v>
      </c>
      <c r="M18" s="12">
        <f>$D41</f>
        <v>0</v>
      </c>
      <c r="N18" s="12" t="e">
        <f>$D42</f>
        <v>#VALUE!</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-37.042706499999994</v>
      </c>
      <c r="D19" s="12">
        <f t="shared" ref="D19:V19" si="1">D18-D17</f>
        <v>-33.284893749999995</v>
      </c>
      <c r="E19" s="12">
        <f t="shared" si="1"/>
        <v>-37.042706499999994</v>
      </c>
      <c r="F19" s="12">
        <f t="shared" si="1"/>
        <v>-37.042706499999994</v>
      </c>
      <c r="G19" s="12">
        <f t="shared" si="1"/>
        <v>-64.599999999999994</v>
      </c>
      <c r="H19" s="12">
        <f t="shared" si="1"/>
        <v>-64.599999999999994</v>
      </c>
      <c r="I19" s="12">
        <f t="shared" si="1"/>
        <v>-37.042706499999994</v>
      </c>
      <c r="J19" s="12" t="e">
        <f t="shared" si="1"/>
        <v>#N/A</v>
      </c>
      <c r="K19" s="12" t="e">
        <f t="shared" si="1"/>
        <v>#N/A</v>
      </c>
      <c r="L19" s="12" t="e">
        <f t="shared" si="1"/>
        <v>#N/A</v>
      </c>
      <c r="M19" s="12" t="e">
        <f t="shared" si="1"/>
        <v>#N/A</v>
      </c>
      <c r="N19" s="12" t="e">
        <f t="shared" si="1"/>
        <v>#VALUE!</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
      </c>
      <c r="H20" s="18" t="str">
        <f>IF($B36="","",IF(H$19&gt;=0,"INCREASE","DECREASE"))</f>
        <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e">
        <f>IF($B42="","",IF(N$19&gt;=0,"INCREASE","DECREASE"))</f>
        <v>#VALUE!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0.5189332499999999</v>
      </c>
      <c r="D22" s="12">
        <f>$E32</f>
        <v>0.5896968749999999</v>
      </c>
      <c r="E22" s="12">
        <f>$E33</f>
        <v>0.5189332499999999</v>
      </c>
      <c r="F22" s="12">
        <f>$E34</f>
        <v>0.5189332499999999</v>
      </c>
      <c r="G22" s="12">
        <f>$E35</f>
        <v>0</v>
      </c>
      <c r="H22" s="12">
        <f>$E36</f>
        <v>0</v>
      </c>
      <c r="I22" s="12">
        <f>$E37</f>
        <v>0.5189332499999999</v>
      </c>
      <c r="J22" s="12">
        <f>$E38</f>
        <v>0</v>
      </c>
      <c r="K22" s="12">
        <f>$E39</f>
        <v>0</v>
      </c>
      <c r="L22" s="12">
        <f>$E40</f>
        <v>0</v>
      </c>
      <c r="M22" s="12">
        <f>$E41</f>
        <v>0</v>
      </c>
      <c r="N22" s="12" t="e">
        <f>$E42</f>
        <v>#VALUE!</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-227.48106675</v>
      </c>
      <c r="D23" s="12">
        <f t="shared" ref="D23:V23" si="3">D22-D21</f>
        <v>-227.41030312500001</v>
      </c>
      <c r="E23" s="12">
        <f t="shared" si="3"/>
        <v>-227.48106675</v>
      </c>
      <c r="F23" s="12">
        <f t="shared" si="3"/>
        <v>-227.48106675</v>
      </c>
      <c r="G23" s="12">
        <f t="shared" si="3"/>
        <v>-228</v>
      </c>
      <c r="H23" s="12">
        <f t="shared" si="3"/>
        <v>-228</v>
      </c>
      <c r="I23" s="12">
        <f t="shared" si="3"/>
        <v>-227.48106675</v>
      </c>
      <c r="J23" s="12" t="e">
        <f t="shared" si="3"/>
        <v>#N/A</v>
      </c>
      <c r="K23" s="12" t="e">
        <f t="shared" si="3"/>
        <v>#N/A</v>
      </c>
      <c r="L23" s="12" t="e">
        <f t="shared" si="3"/>
        <v>#N/A</v>
      </c>
      <c r="M23" s="12" t="e">
        <f t="shared" si="3"/>
        <v>#N/A</v>
      </c>
      <c r="N23" s="12" t="e">
        <f t="shared" si="3"/>
        <v>#VALUE!</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#VALUE!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2.25</v>
      </c>
      <c r="C28" s="11">
        <v>0.71799999999999997</v>
      </c>
      <c r="D28" s="11">
        <v>0.24299999999999999</v>
      </c>
      <c r="E28" s="11">
        <v>8.6999999999999994E-3</v>
      </c>
      <c r="F28" s="11">
        <v>187</v>
      </c>
      <c r="G28" s="11">
        <v>22.1</v>
      </c>
      <c r="H28" s="11">
        <v>349</v>
      </c>
      <c r="I28" s="11">
        <v>4.99</v>
      </c>
      <c r="J28" s="11">
        <v>0.96</v>
      </c>
      <c r="K28" s="15">
        <v>1.54</v>
      </c>
      <c r="L28" s="11">
        <v>3.31</v>
      </c>
      <c r="M28" s="11">
        <v>2.61</v>
      </c>
      <c r="N28" s="11">
        <v>313000</v>
      </c>
      <c r="O28" s="11">
        <v>4960</v>
      </c>
      <c r="P28" s="11"/>
      <c r="Q28" s="11">
        <v>16600</v>
      </c>
      <c r="R28" s="11"/>
      <c r="S28" s="11">
        <v>14.6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220</v>
      </c>
      <c r="C31" s="65">
        <f>IF(C$27="%w/w SAR",((C$28*10)*$B31),IF(C$27="%w/w DM",(((C$28*10)*($B$28/100))*$B31),IF(C$27="kg/t SAR",(C$28*$B31),IF(C$27="kg/t DM",((C$28*($B$28/100))*$B31),IF(C$27="mg/kg SAR",((C$28*0.001)*$B31),IF(C$27="mg/kg DM",(((C$28*0.001)*($B$28/100))*$B31),0))))))</f>
        <v>35.540999999999997</v>
      </c>
      <c r="D31" s="65">
        <f>(IF(D$27="%w/w SAR",((D$28*10)*$B31),IF(D$27="%w/w DM",(((D$28*10)*($B$28/100))*$B31),IF(D$27="kg/t SAR",(D$28*$B31),IF(D$27="kg/t DM",((D$28*($B$28/100))*$B31),IF(D$27="mg/kg SAR",((D$28*0.001)*$B31),IF(D$27="mg/kg DM",(((D$28*0.001)*($B$28/100))*$B31),"0")))))))*2.291</f>
        <v>27.557293499999997</v>
      </c>
      <c r="E31" s="65">
        <f>(IF(E$27="%w/w SAR",((E$28*10)*$B31),IF(E$27="%w/w DM",(((E$28*10)*($B$28/100))*$B31),IF(E$27="kg/t SAR",(E$28*$B31),IF(E$27="kg/t DM",((E$28*($B$28/100))*$B31),IF(E$27="mg/kg SAR",((E$28*0.001)*$B31),IF(E$27="mg/kg DM",(((E$28*0.001)*($B$28/100))*$B31),"0")))))))*1.205</f>
        <v>0.5189332499999999</v>
      </c>
      <c r="F31" s="65">
        <f>(IF(F$27="%w/w SAR",((F$28*10)*$B31),IF(F$27="%w/w DM",(((F$28*10)*($B$28/100))*$B31),IF(F$27="kg/t SAR",(F$28*$B31),IF(F$27="kg/t DM",((F$28*($B$28/100))*$B31),IF(F$27="mg/kg SAR",((F$28*0.001)*$B31),IF(F$27="mg/kg DM",(((F$28*0.001)*($B$28/100))*$B31),"0")))))))*1.658</f>
        <v>1.5347276999999997</v>
      </c>
      <c r="G31" s="65">
        <f t="shared" ref="G31:P46" si="5">IF(G$27="%w/w SAR",((G$28*10)*$B31),IF(G$27="%w/w DM",(((G$28*10)*($B$28/100))*$B31),IF(G$27="kg/t SAR",(G$28*$B31),IF(G$27="kg/t DM",((G$28*($B$28/100))*$B31),IF(G$27="mg/kg SAR",((G$28*0.001)*$B31),IF(G$27="mg/kg DM",(((G$28*0.001)*($B$28/100))*$B31),0))))))</f>
        <v>0.10939499999999999</v>
      </c>
      <c r="H31" s="65">
        <f t="shared" si="5"/>
        <v>1.7275499999999999</v>
      </c>
      <c r="I31" s="65">
        <f t="shared" si="5"/>
        <v>2.47005E-2</v>
      </c>
      <c r="J31" s="65">
        <f t="shared" si="5"/>
        <v>4.7520000000000001E-3</v>
      </c>
      <c r="K31" s="65">
        <f t="shared" si="5"/>
        <v>7.6230000000000004E-3</v>
      </c>
      <c r="L31" s="65">
        <f t="shared" si="5"/>
        <v>1.63845E-2</v>
      </c>
      <c r="M31" s="65">
        <f t="shared" si="5"/>
        <v>1.2919499999999999E-2</v>
      </c>
      <c r="N31" s="65">
        <f t="shared" si="5"/>
        <v>1549.35</v>
      </c>
      <c r="O31" s="65">
        <f t="shared" si="5"/>
        <v>24.552</v>
      </c>
      <c r="P31" s="65">
        <f t="shared" si="5"/>
        <v>0</v>
      </c>
      <c r="Q31" s="65">
        <f>(IF(Q$27="%w/w SAR",((Q$28*10)*$B31),IF(Q$27="%w/w DM",(((Q$28*10)*($B$28/100))*$B31),IF(Q$27="kg/t SAR",(Q$28*$B31),IF(Q$27="kg/t DM",((Q$28*($B$28/100))*$B31),IF(Q$27="mg/kg SAR",((Q$28*0.001)*$B31),IF(Q$27="mg/kg DM",(((Q$28*0.001)*($B$28/100))*$B31),0)))))))*2.5</f>
        <v>205.42500000000001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7.2270000000000001E-2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40.387500000000003</v>
      </c>
      <c r="D32" s="65">
        <f t="shared" ref="D32:D50" si="7">(IF(D$27="%w/w SAR",((D$28*10)*$B32),IF(D$27="%w/w DM",(((D$28*10)*($B$28/100))*$B32),IF(D$27="kg/t SAR",(D$28*$B32),IF(D$27="kg/t DM",((D$28*($B$28/100))*$B32),IF(D$27="mg/kg SAR",((D$28*0.001)*$B32),IF(D$27="mg/kg DM",(((D$28*0.001)*($B$28/100))*$B32),"0")))))))*2.291</f>
        <v>31.315106249999996</v>
      </c>
      <c r="E32" s="65">
        <f t="shared" ref="E32:E50" si="8">(IF(E$27="%w/w SAR",((E$28*10)*$B32),IF(E$27="%w/w DM",(((E$28*10)*($B$28/100))*$B32),IF(E$27="kg/t SAR",(E$28*$B32),IF(E$27="kg/t DM",((E$28*($B$28/100))*$B32),IF(E$27="mg/kg SAR",((E$28*0.001)*$B32),IF(E$27="mg/kg DM",(((E$28*0.001)*($B$28/100))*$B32),"0")))))))*1.205</f>
        <v>0.5896968749999999</v>
      </c>
      <c r="F32" s="65">
        <f t="shared" ref="F32:F50" si="9">(IF(F$27="%w/w SAR",((F$28*10)*$B32),IF(F$27="%w/w DM",(((F$28*10)*($B$28/100))*$B32),IF(F$27="kg/t SAR",(F$28*$B32),IF(F$27="kg/t DM",((F$28*($B$28/100))*$B32),IF(F$27="mg/kg SAR",((F$28*0.001)*$B32),IF(F$27="mg/kg DM",(((F$28*0.001)*($B$28/100))*$B32),"0")))))))*1.658</f>
        <v>1.7440087499999997</v>
      </c>
      <c r="G32" s="65">
        <f t="shared" si="5"/>
        <v>0.12431249999999999</v>
      </c>
      <c r="H32" s="65">
        <f t="shared" si="5"/>
        <v>1.963125</v>
      </c>
      <c r="I32" s="65">
        <f t="shared" si="5"/>
        <v>2.806875E-2</v>
      </c>
      <c r="J32" s="65">
        <f t="shared" si="5"/>
        <v>5.4000000000000003E-3</v>
      </c>
      <c r="K32" s="65">
        <f t="shared" si="5"/>
        <v>8.6625000000000001E-3</v>
      </c>
      <c r="L32" s="65">
        <f t="shared" si="5"/>
        <v>1.861875E-2</v>
      </c>
      <c r="M32" s="65">
        <f t="shared" si="5"/>
        <v>1.468125E-2</v>
      </c>
      <c r="N32" s="65">
        <f t="shared" si="5"/>
        <v>1760.6249999999998</v>
      </c>
      <c r="O32" s="65">
        <f t="shared" si="5"/>
        <v>27.9</v>
      </c>
      <c r="P32" s="65">
        <f t="shared" si="5"/>
        <v>0</v>
      </c>
      <c r="Q32" s="65">
        <f t="shared" ref="Q32:Q50" si="10">(IF(Q$27="%w/w SAR",((Q$28*10)*$B32),IF(Q$27="%w/w DM",(((Q$28*10)*($B$28/100))*$B32),IF(Q$27="kg/t SAR",(Q$28*$B32),IF(Q$27="kg/t DM",((Q$28*($B$28/100))*$B32),IF(Q$27="mg/kg SAR",((Q$28*0.001)*$B32),IF(Q$27="mg/kg DM",(((Q$28*0.001)*($B$28/100))*$B32),0)))))))*2.5</f>
        <v>233.4375</v>
      </c>
      <c r="R32" s="65">
        <f t="shared" ref="R32:U50" si="11">IF(R$27="%w/w SAR",((R$28*10)*$B32),IF(R$27="%w/w DM",(((R$28*10)*($B$28/100))*$B32),IF(R$27="kg/t SAR",(R$28*$B32),IF(R$27="kg/t DM",((R$28*($B$28/100))*$B32),IF(R$27="mg/kg SAR",((R$28*0.001)*$B32),IF(R$27="mg/kg DM",(((R$28*0.001)*($B$28/100))*$B32),0))))))</f>
        <v>0</v>
      </c>
      <c r="S32" s="65">
        <f t="shared" si="11"/>
        <v>8.2125000000000004E-2</v>
      </c>
      <c r="T32" s="65">
        <f t="shared" si="11"/>
        <v>0</v>
      </c>
      <c r="U32" s="126">
        <f t="shared" si="11"/>
        <v>0</v>
      </c>
    </row>
    <row r="33" spans="1:21" s="48" customFormat="1" ht="13" x14ac:dyDescent="0.35">
      <c r="A33" s="125">
        <f>E8</f>
        <v>1416</v>
      </c>
      <c r="B33" s="11">
        <v>220</v>
      </c>
      <c r="C33" s="65">
        <f t="shared" si="6"/>
        <v>35.540999999999997</v>
      </c>
      <c r="D33" s="65">
        <f t="shared" si="7"/>
        <v>27.557293499999997</v>
      </c>
      <c r="E33" s="65">
        <f t="shared" si="8"/>
        <v>0.5189332499999999</v>
      </c>
      <c r="F33" s="65">
        <f t="shared" si="9"/>
        <v>1.5347276999999997</v>
      </c>
      <c r="G33" s="65">
        <f t="shared" si="5"/>
        <v>0.10939499999999999</v>
      </c>
      <c r="H33" s="65">
        <f t="shared" si="5"/>
        <v>1.7275499999999999</v>
      </c>
      <c r="I33" s="65">
        <f t="shared" si="5"/>
        <v>2.47005E-2</v>
      </c>
      <c r="J33" s="65">
        <f t="shared" si="5"/>
        <v>4.7520000000000001E-3</v>
      </c>
      <c r="K33" s="65">
        <f t="shared" si="5"/>
        <v>7.6230000000000004E-3</v>
      </c>
      <c r="L33" s="65">
        <f t="shared" si="5"/>
        <v>1.63845E-2</v>
      </c>
      <c r="M33" s="65">
        <f t="shared" si="5"/>
        <v>1.2919499999999999E-2</v>
      </c>
      <c r="N33" s="65">
        <f t="shared" si="5"/>
        <v>1549.35</v>
      </c>
      <c r="O33" s="65">
        <f t="shared" si="5"/>
        <v>24.552</v>
      </c>
      <c r="P33" s="65">
        <f t="shared" si="5"/>
        <v>0</v>
      </c>
      <c r="Q33" s="65">
        <f t="shared" si="10"/>
        <v>205.42500000000001</v>
      </c>
      <c r="R33" s="65">
        <f t="shared" si="11"/>
        <v>0</v>
      </c>
      <c r="S33" s="65">
        <f t="shared" si="11"/>
        <v>7.2270000000000001E-2</v>
      </c>
      <c r="T33" s="65">
        <f t="shared" si="11"/>
        <v>0</v>
      </c>
      <c r="U33" s="126">
        <f t="shared" si="11"/>
        <v>0</v>
      </c>
    </row>
    <row r="34" spans="1:21" s="48" customFormat="1" ht="13" x14ac:dyDescent="0.35">
      <c r="A34" s="125">
        <f>F8</f>
        <v>9216</v>
      </c>
      <c r="B34" s="11">
        <v>220</v>
      </c>
      <c r="C34" s="65">
        <f t="shared" si="6"/>
        <v>35.540999999999997</v>
      </c>
      <c r="D34" s="65">
        <f t="shared" si="7"/>
        <v>27.557293499999997</v>
      </c>
      <c r="E34" s="65">
        <f t="shared" si="8"/>
        <v>0.5189332499999999</v>
      </c>
      <c r="F34" s="65">
        <f t="shared" si="9"/>
        <v>1.5347276999999997</v>
      </c>
      <c r="G34" s="65">
        <f t="shared" si="5"/>
        <v>0.10939499999999999</v>
      </c>
      <c r="H34" s="65">
        <f t="shared" si="5"/>
        <v>1.7275499999999999</v>
      </c>
      <c r="I34" s="65">
        <f t="shared" si="5"/>
        <v>2.47005E-2</v>
      </c>
      <c r="J34" s="65">
        <f t="shared" si="5"/>
        <v>4.7520000000000001E-3</v>
      </c>
      <c r="K34" s="65">
        <f t="shared" si="5"/>
        <v>7.6230000000000004E-3</v>
      </c>
      <c r="L34" s="65">
        <f t="shared" si="5"/>
        <v>1.63845E-2</v>
      </c>
      <c r="M34" s="65">
        <f t="shared" si="5"/>
        <v>1.2919499999999999E-2</v>
      </c>
      <c r="N34" s="65">
        <f t="shared" si="5"/>
        <v>1549.35</v>
      </c>
      <c r="O34" s="65">
        <f t="shared" si="5"/>
        <v>24.552</v>
      </c>
      <c r="P34" s="65">
        <f t="shared" si="5"/>
        <v>0</v>
      </c>
      <c r="Q34" s="65">
        <f t="shared" si="10"/>
        <v>205.42500000000001</v>
      </c>
      <c r="R34" s="65">
        <f t="shared" si="11"/>
        <v>0</v>
      </c>
      <c r="S34" s="65">
        <f t="shared" si="11"/>
        <v>7.2270000000000001E-2</v>
      </c>
      <c r="T34" s="65">
        <f t="shared" si="11"/>
        <v>0</v>
      </c>
      <c r="U34" s="126">
        <f t="shared" si="11"/>
        <v>0</v>
      </c>
    </row>
    <row r="35" spans="1:21" s="48" customFormat="1" ht="13" x14ac:dyDescent="0.35">
      <c r="A35" s="125">
        <f>G8</f>
        <v>1113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220</v>
      </c>
      <c r="C37" s="65">
        <f t="shared" si="6"/>
        <v>35.540999999999997</v>
      </c>
      <c r="D37" s="65">
        <f t="shared" si="7"/>
        <v>27.557293499999997</v>
      </c>
      <c r="E37" s="65">
        <f t="shared" si="8"/>
        <v>0.5189332499999999</v>
      </c>
      <c r="F37" s="65">
        <f t="shared" si="9"/>
        <v>1.5347276999999997</v>
      </c>
      <c r="G37" s="65">
        <f t="shared" si="5"/>
        <v>0.10939499999999999</v>
      </c>
      <c r="H37" s="65">
        <f t="shared" si="5"/>
        <v>1.7275499999999999</v>
      </c>
      <c r="I37" s="65">
        <f t="shared" si="5"/>
        <v>2.47005E-2</v>
      </c>
      <c r="J37" s="65">
        <f t="shared" si="5"/>
        <v>4.7520000000000001E-3</v>
      </c>
      <c r="K37" s="65">
        <f t="shared" si="5"/>
        <v>7.6230000000000004E-3</v>
      </c>
      <c r="L37" s="65">
        <f t="shared" si="5"/>
        <v>1.63845E-2</v>
      </c>
      <c r="M37" s="65">
        <f t="shared" si="5"/>
        <v>1.2919499999999999E-2</v>
      </c>
      <c r="N37" s="65">
        <f t="shared" si="5"/>
        <v>1549.35</v>
      </c>
      <c r="O37" s="65">
        <f t="shared" si="5"/>
        <v>24.552</v>
      </c>
      <c r="P37" s="65">
        <f t="shared" si="5"/>
        <v>0</v>
      </c>
      <c r="Q37" s="65">
        <f t="shared" si="10"/>
        <v>205.42500000000001</v>
      </c>
      <c r="R37" s="65">
        <f t="shared" si="11"/>
        <v>0</v>
      </c>
      <c r="S37" s="65">
        <f t="shared" si="11"/>
        <v>7.2270000000000001E-2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t="s">
        <v>176</v>
      </c>
      <c r="C42" s="65" t="e">
        <f t="shared" si="6"/>
        <v>#VALUE!</v>
      </c>
      <c r="D42" s="65" t="e">
        <f t="shared" si="7"/>
        <v>#VALUE!</v>
      </c>
      <c r="E42" s="65" t="e">
        <f t="shared" si="8"/>
        <v>#VALUE!</v>
      </c>
      <c r="F42" s="65" t="e">
        <f t="shared" si="9"/>
        <v>#VALUE!</v>
      </c>
      <c r="G42" s="65" t="e">
        <f t="shared" si="5"/>
        <v>#VALUE!</v>
      </c>
      <c r="H42" s="65" t="e">
        <f t="shared" si="5"/>
        <v>#VALUE!</v>
      </c>
      <c r="I42" s="65" t="e">
        <f t="shared" si="5"/>
        <v>#VALUE!</v>
      </c>
      <c r="J42" s="65" t="e">
        <f t="shared" si="5"/>
        <v>#VALUE!</v>
      </c>
      <c r="K42" s="65" t="e">
        <f t="shared" si="5"/>
        <v>#VALUE!</v>
      </c>
      <c r="L42" s="65" t="e">
        <f t="shared" si="5"/>
        <v>#VALUE!</v>
      </c>
      <c r="M42" s="65" t="e">
        <f t="shared" si="5"/>
        <v>#VALUE!</v>
      </c>
      <c r="N42" s="65" t="e">
        <f t="shared" si="5"/>
        <v>#VALUE!</v>
      </c>
      <c r="O42" s="65" t="e">
        <f t="shared" si="5"/>
        <v>#VALUE!</v>
      </c>
      <c r="P42" s="65">
        <f t="shared" si="5"/>
        <v>0</v>
      </c>
      <c r="Q42" s="65" t="e">
        <f t="shared" si="10"/>
        <v>#VALUE!</v>
      </c>
      <c r="R42" s="65">
        <f t="shared" si="11"/>
        <v>0</v>
      </c>
      <c r="S42" s="65" t="e">
        <f t="shared" si="11"/>
        <v>#VALUE!</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220</v>
      </c>
      <c r="C62" s="65">
        <f>B32</f>
        <v>250</v>
      </c>
      <c r="D62" s="65">
        <f>B33</f>
        <v>220</v>
      </c>
      <c r="E62" s="65">
        <f>B34</f>
        <v>220</v>
      </c>
      <c r="F62" s="65">
        <f>B35</f>
        <v>0</v>
      </c>
      <c r="G62" s="65">
        <f>B36</f>
        <v>0</v>
      </c>
      <c r="H62" s="65">
        <f>B37</f>
        <v>220</v>
      </c>
      <c r="I62" s="65">
        <f>B38</f>
        <v>0</v>
      </c>
      <c r="J62" s="65">
        <f>B39</f>
        <v>0</v>
      </c>
      <c r="K62" s="65">
        <f>B40</f>
        <v>0</v>
      </c>
      <c r="L62" s="65">
        <f>B41</f>
        <v>0</v>
      </c>
      <c r="M62" s="65" t="str">
        <f>B42</f>
        <v>Phosphate</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t="e">
        <f t="shared" si="16"/>
        <v>#VALUE!</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#VALUE!</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4" sqref="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6.4</v>
      </c>
      <c r="J1" s="130" t="s">
        <v>153</v>
      </c>
      <c r="K1" s="131"/>
      <c r="L1" s="109">
        <v>203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0.97799999999999998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2.0756646216768915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32.366675250000007</v>
      </c>
      <c r="D18" s="12">
        <f>$D32</f>
        <v>46.238107499999998</v>
      </c>
      <c r="E18" s="12">
        <f>$D33</f>
        <v>32.366675250000007</v>
      </c>
      <c r="F18" s="12">
        <f>$D34</f>
        <v>32.366675250000007</v>
      </c>
      <c r="G18" s="12">
        <f>$D35</f>
        <v>0</v>
      </c>
      <c r="H18" s="12">
        <f>$D36</f>
        <v>0</v>
      </c>
      <c r="I18" s="12">
        <f>$D37</f>
        <v>32.366675250000007</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-32.233324749999987</v>
      </c>
      <c r="D19" s="12">
        <f t="shared" ref="D19:V19" si="1">D18-D17</f>
        <v>-18.361892499999996</v>
      </c>
      <c r="E19" s="12">
        <f t="shared" si="1"/>
        <v>-32.233324749999987</v>
      </c>
      <c r="F19" s="12">
        <f t="shared" si="1"/>
        <v>-32.233324749999987</v>
      </c>
      <c r="G19" s="12">
        <f t="shared" si="1"/>
        <v>-64.599999999999994</v>
      </c>
      <c r="H19" s="12">
        <f t="shared" si="1"/>
        <v>-64.599999999999994</v>
      </c>
      <c r="I19" s="12">
        <f t="shared" si="1"/>
        <v>-32.233324749999987</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
      </c>
      <c r="H20" s="18" t="str">
        <f>IF($B36="","",IF(H$19&gt;=0,"INCREASE","DECREASE"))</f>
        <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1.2610325000000002</v>
      </c>
      <c r="D22" s="12">
        <f>$E32</f>
        <v>1.8014750000000006</v>
      </c>
      <c r="E22" s="12">
        <f>$E33</f>
        <v>1.2610325000000002</v>
      </c>
      <c r="F22" s="12">
        <f>$E34</f>
        <v>1.2610325000000002</v>
      </c>
      <c r="G22" s="12">
        <f>$E35</f>
        <v>0</v>
      </c>
      <c r="H22" s="12">
        <f>$E36</f>
        <v>0</v>
      </c>
      <c r="I22" s="12">
        <f>$E37</f>
        <v>1.2610325000000002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-226.7389675</v>
      </c>
      <c r="D23" s="12">
        <f t="shared" ref="D23:V23" si="3">D22-D21</f>
        <v>-226.19852499999999</v>
      </c>
      <c r="E23" s="12">
        <f t="shared" si="3"/>
        <v>-226.7389675</v>
      </c>
      <c r="F23" s="12">
        <f t="shared" si="3"/>
        <v>-226.7389675</v>
      </c>
      <c r="G23" s="12">
        <f t="shared" si="3"/>
        <v>-228</v>
      </c>
      <c r="H23" s="12">
        <f t="shared" si="3"/>
        <v>-228</v>
      </c>
      <c r="I23" s="12">
        <f t="shared" si="3"/>
        <v>-226.7389675</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2.99</v>
      </c>
      <c r="C28" s="11">
        <v>0.97799999999999998</v>
      </c>
      <c r="D28" s="11">
        <v>0.27</v>
      </c>
      <c r="E28" s="11">
        <v>0.02</v>
      </c>
      <c r="F28" s="11">
        <v>356</v>
      </c>
      <c r="G28" s="11">
        <v>25.7</v>
      </c>
      <c r="H28" s="11">
        <v>34.5</v>
      </c>
      <c r="I28" s="11">
        <v>4.3600000000000003</v>
      </c>
      <c r="J28" s="11">
        <v>0.31</v>
      </c>
      <c r="K28" s="15">
        <v>1.34</v>
      </c>
      <c r="L28" s="11">
        <v>2.89</v>
      </c>
      <c r="M28" s="11">
        <v>2.2799999999999998</v>
      </c>
      <c r="N28" s="11">
        <v>204000</v>
      </c>
      <c r="O28" s="11">
        <v>1610</v>
      </c>
      <c r="P28" s="11"/>
      <c r="Q28" s="11">
        <v>14700</v>
      </c>
      <c r="R28" s="11"/>
      <c r="S28" s="11">
        <v>10.1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175</v>
      </c>
      <c r="C31" s="65">
        <f>IF(C$27="%w/w SAR",((C$28*10)*$B31),IF(C$27="%w/w DM",(((C$28*10)*($B$28/100))*$B31),IF(C$27="kg/t SAR",(C$28*$B31),IF(C$27="kg/t DM",((C$28*($B$28/100))*$B31),IF(C$27="mg/kg SAR",((C$28*0.001)*$B31),IF(C$27="mg/kg DM",(((C$28*0.001)*($B$28/100))*$B31),0))))))</f>
        <v>51.173850000000002</v>
      </c>
      <c r="D31" s="65">
        <f>(IF(D$27="%w/w SAR",((D$28*10)*$B31),IF(D$27="%w/w DM",(((D$28*10)*($B$28/100))*$B31),IF(D$27="kg/t SAR",(D$28*$B31),IF(D$27="kg/t DM",((D$28*($B$28/100))*$B31),IF(D$27="mg/kg SAR",((D$28*0.001)*$B31),IF(D$27="mg/kg DM",(((D$28*0.001)*($B$28/100))*$B31),"0")))))))*2.291</f>
        <v>32.366675250000007</v>
      </c>
      <c r="E31" s="65">
        <f>(IF(E$27="%w/w SAR",((E$28*10)*$B31),IF(E$27="%w/w DM",(((E$28*10)*($B$28/100))*$B31),IF(E$27="kg/t SAR",(E$28*$B31),IF(E$27="kg/t DM",((E$28*($B$28/100))*$B31),IF(E$27="mg/kg SAR",((E$28*0.001)*$B31),IF(E$27="mg/kg DM",(((E$28*0.001)*($B$28/100))*$B31),"0")))))))*1.205</f>
        <v>1.2610325000000002</v>
      </c>
      <c r="F31" s="65">
        <f>(IF(F$27="%w/w SAR",((F$28*10)*$B31),IF(F$27="%w/w DM",(((F$28*10)*($B$28/100))*$B31),IF(F$27="kg/t SAR",(F$28*$B31),IF(F$27="kg/t DM",((F$28*($B$28/100))*$B31),IF(F$27="mg/kg SAR",((F$28*0.001)*$B31),IF(F$27="mg/kg DM",(((F$28*0.001)*($B$28/100))*$B31),"0")))))))*1.658</f>
        <v>3.0884726599999999</v>
      </c>
      <c r="G31" s="65">
        <f t="shared" ref="G31:P46" si="5">IF(G$27="%w/w SAR",((G$28*10)*$B31),IF(G$27="%w/w DM",(((G$28*10)*($B$28/100))*$B31),IF(G$27="kg/t SAR",(G$28*$B31),IF(G$27="kg/t DM",((G$28*($B$28/100))*$B31),IF(G$27="mg/kg SAR",((G$28*0.001)*$B31),IF(G$27="mg/kg DM",(((G$28*0.001)*($B$28/100))*$B31),0))))))</f>
        <v>0.13447525000000002</v>
      </c>
      <c r="H31" s="65">
        <f t="shared" si="5"/>
        <v>0.18052125000000005</v>
      </c>
      <c r="I31" s="65">
        <f t="shared" si="5"/>
        <v>2.2813700000000006E-2</v>
      </c>
      <c r="J31" s="65">
        <f t="shared" si="5"/>
        <v>1.6220750000000002E-3</v>
      </c>
      <c r="K31" s="65">
        <f t="shared" si="5"/>
        <v>7.0115500000000009E-3</v>
      </c>
      <c r="L31" s="65">
        <f t="shared" si="5"/>
        <v>1.5121925000000001E-2</v>
      </c>
      <c r="M31" s="65">
        <f t="shared" si="5"/>
        <v>1.1930100000000003E-2</v>
      </c>
      <c r="N31" s="65">
        <f t="shared" si="5"/>
        <v>1067.43</v>
      </c>
      <c r="O31" s="65">
        <f t="shared" si="5"/>
        <v>8.4243250000000014</v>
      </c>
      <c r="P31" s="65">
        <f t="shared" si="5"/>
        <v>0</v>
      </c>
      <c r="Q31" s="65">
        <f>(IF(Q$27="%w/w SAR",((Q$28*10)*$B31),IF(Q$27="%w/w DM",(((Q$28*10)*($B$28/100))*$B31),IF(Q$27="kg/t SAR",(Q$28*$B31),IF(Q$27="kg/t DM",((Q$28*($B$28/100))*$B31),IF(Q$27="mg/kg SAR",((Q$28*0.001)*$B31),IF(Q$27="mg/kg DM",(((Q$28*0.001)*($B$28/100))*$B31),0)))))))*2.5</f>
        <v>192.29437500000003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5.2848250000000006E-2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73.105500000000006</v>
      </c>
      <c r="D32" s="65">
        <f t="shared" ref="D32:D50" si="7">(IF(D$27="%w/w SAR",((D$28*10)*$B32),IF(D$27="%w/w DM",(((D$28*10)*($B$28/100))*$B32),IF(D$27="kg/t SAR",(D$28*$B32),IF(D$27="kg/t DM",((D$28*($B$28/100))*$B32),IF(D$27="mg/kg SAR",((D$28*0.001)*$B32),IF(D$27="mg/kg DM",(((D$28*0.001)*($B$28/100))*$B32),"0")))))))*2.291</f>
        <v>46.238107499999998</v>
      </c>
      <c r="E32" s="65">
        <f t="shared" ref="E32:E50" si="8">(IF(E$27="%w/w SAR",((E$28*10)*$B32),IF(E$27="%w/w DM",(((E$28*10)*($B$28/100))*$B32),IF(E$27="kg/t SAR",(E$28*$B32),IF(E$27="kg/t DM",((E$28*($B$28/100))*$B32),IF(E$27="mg/kg SAR",((E$28*0.001)*$B32),IF(E$27="mg/kg DM",(((E$28*0.001)*($B$28/100))*$B32),"0")))))))*1.205</f>
        <v>1.8014750000000006</v>
      </c>
      <c r="F32" s="65">
        <f t="shared" ref="F32:F50" si="9">(IF(F$27="%w/w SAR",((F$28*10)*$B32),IF(F$27="%w/w DM",(((F$28*10)*($B$28/100))*$B32),IF(F$27="kg/t SAR",(F$28*$B32),IF(F$27="kg/t DM",((F$28*($B$28/100))*$B32),IF(F$27="mg/kg SAR",((F$28*0.001)*$B32),IF(F$27="mg/kg DM",(((F$28*0.001)*($B$28/100))*$B32),"0")))))))*1.658</f>
        <v>4.4121037999999997</v>
      </c>
      <c r="G32" s="65">
        <f t="shared" si="5"/>
        <v>0.19210750000000001</v>
      </c>
      <c r="H32" s="65">
        <f t="shared" si="5"/>
        <v>0.25788750000000005</v>
      </c>
      <c r="I32" s="65">
        <f t="shared" si="5"/>
        <v>3.2591000000000009E-2</v>
      </c>
      <c r="J32" s="65">
        <f t="shared" si="5"/>
        <v>2.3172500000000003E-3</v>
      </c>
      <c r="K32" s="65">
        <f t="shared" si="5"/>
        <v>1.0016500000000001E-2</v>
      </c>
      <c r="L32" s="65">
        <f t="shared" si="5"/>
        <v>2.1602750000000004E-2</v>
      </c>
      <c r="M32" s="65">
        <f t="shared" si="5"/>
        <v>1.7043000000000003E-2</v>
      </c>
      <c r="N32" s="65">
        <f t="shared" si="5"/>
        <v>1524.9</v>
      </c>
      <c r="O32" s="65">
        <f t="shared" si="5"/>
        <v>12.034750000000003</v>
      </c>
      <c r="P32" s="65">
        <f t="shared" si="5"/>
        <v>0</v>
      </c>
      <c r="Q32" s="65">
        <f t="shared" ref="Q32:Q50" si="10">(IF(Q$27="%w/w SAR",((Q$28*10)*$B32),IF(Q$27="%w/w DM",(((Q$28*10)*($B$28/100))*$B32),IF(Q$27="kg/t SAR",(Q$28*$B32),IF(Q$27="kg/t DM",((Q$28*($B$28/100))*$B32),IF(Q$27="mg/kg SAR",((Q$28*0.001)*$B32),IF(Q$27="mg/kg DM",(((Q$28*0.001)*($B$28/100))*$B32),0)))))))*2.5</f>
        <v>274.70625000000007</v>
      </c>
      <c r="R32" s="65">
        <f t="shared" ref="R32:U50" si="11">IF(R$27="%w/w SAR",((R$28*10)*$B32),IF(R$27="%w/w DM",(((R$28*10)*($B$28/100))*$B32),IF(R$27="kg/t SAR",(R$28*$B32),IF(R$27="kg/t DM",((R$28*($B$28/100))*$B32),IF(R$27="mg/kg SAR",((R$28*0.001)*$B32),IF(R$27="mg/kg DM",(((R$28*0.001)*($B$28/100))*$B32),0))))))</f>
        <v>0</v>
      </c>
      <c r="S32" s="65">
        <f t="shared" si="11"/>
        <v>7.5497500000000009E-2</v>
      </c>
      <c r="T32" s="65">
        <f t="shared" si="11"/>
        <v>0</v>
      </c>
      <c r="U32" s="126">
        <f t="shared" si="11"/>
        <v>0</v>
      </c>
    </row>
    <row r="33" spans="1:21" s="48" customFormat="1" ht="13" x14ac:dyDescent="0.35">
      <c r="A33" s="125">
        <f>E8</f>
        <v>1416</v>
      </c>
      <c r="B33" s="11">
        <v>175</v>
      </c>
      <c r="C33" s="65">
        <f t="shared" si="6"/>
        <v>51.173850000000002</v>
      </c>
      <c r="D33" s="65">
        <f t="shared" si="7"/>
        <v>32.366675250000007</v>
      </c>
      <c r="E33" s="65">
        <f t="shared" si="8"/>
        <v>1.2610325000000002</v>
      </c>
      <c r="F33" s="65">
        <f t="shared" si="9"/>
        <v>3.0884726599999999</v>
      </c>
      <c r="G33" s="65">
        <f t="shared" si="5"/>
        <v>0.13447525000000002</v>
      </c>
      <c r="H33" s="65">
        <f t="shared" si="5"/>
        <v>0.18052125000000005</v>
      </c>
      <c r="I33" s="65">
        <f t="shared" si="5"/>
        <v>2.2813700000000006E-2</v>
      </c>
      <c r="J33" s="65">
        <f t="shared" si="5"/>
        <v>1.6220750000000002E-3</v>
      </c>
      <c r="K33" s="65">
        <f t="shared" si="5"/>
        <v>7.0115500000000009E-3</v>
      </c>
      <c r="L33" s="65">
        <f t="shared" si="5"/>
        <v>1.5121925000000001E-2</v>
      </c>
      <c r="M33" s="65">
        <f t="shared" si="5"/>
        <v>1.1930100000000003E-2</v>
      </c>
      <c r="N33" s="65">
        <f t="shared" si="5"/>
        <v>1067.43</v>
      </c>
      <c r="O33" s="65">
        <f t="shared" si="5"/>
        <v>8.4243250000000014</v>
      </c>
      <c r="P33" s="65">
        <f t="shared" si="5"/>
        <v>0</v>
      </c>
      <c r="Q33" s="65">
        <f t="shared" si="10"/>
        <v>192.29437500000003</v>
      </c>
      <c r="R33" s="65">
        <f t="shared" si="11"/>
        <v>0</v>
      </c>
      <c r="S33" s="65">
        <f t="shared" si="11"/>
        <v>5.2848250000000006E-2</v>
      </c>
      <c r="T33" s="65">
        <f t="shared" si="11"/>
        <v>0</v>
      </c>
      <c r="U33" s="126">
        <f t="shared" si="11"/>
        <v>0</v>
      </c>
    </row>
    <row r="34" spans="1:21" s="48" customFormat="1" ht="13" x14ac:dyDescent="0.35">
      <c r="A34" s="125">
        <f>F8</f>
        <v>9216</v>
      </c>
      <c r="B34" s="11">
        <v>175</v>
      </c>
      <c r="C34" s="65">
        <f t="shared" si="6"/>
        <v>51.173850000000002</v>
      </c>
      <c r="D34" s="65">
        <f t="shared" si="7"/>
        <v>32.366675250000007</v>
      </c>
      <c r="E34" s="65">
        <f t="shared" si="8"/>
        <v>1.2610325000000002</v>
      </c>
      <c r="F34" s="65">
        <f t="shared" si="9"/>
        <v>3.0884726599999999</v>
      </c>
      <c r="G34" s="65">
        <f t="shared" si="5"/>
        <v>0.13447525000000002</v>
      </c>
      <c r="H34" s="65">
        <f t="shared" si="5"/>
        <v>0.18052125000000005</v>
      </c>
      <c r="I34" s="65">
        <f t="shared" si="5"/>
        <v>2.2813700000000006E-2</v>
      </c>
      <c r="J34" s="65">
        <f t="shared" si="5"/>
        <v>1.6220750000000002E-3</v>
      </c>
      <c r="K34" s="65">
        <f t="shared" si="5"/>
        <v>7.0115500000000009E-3</v>
      </c>
      <c r="L34" s="65">
        <f t="shared" si="5"/>
        <v>1.5121925000000001E-2</v>
      </c>
      <c r="M34" s="65">
        <f t="shared" si="5"/>
        <v>1.1930100000000003E-2</v>
      </c>
      <c r="N34" s="65">
        <f t="shared" si="5"/>
        <v>1067.43</v>
      </c>
      <c r="O34" s="65">
        <f t="shared" si="5"/>
        <v>8.4243250000000014</v>
      </c>
      <c r="P34" s="65">
        <f t="shared" si="5"/>
        <v>0</v>
      </c>
      <c r="Q34" s="65">
        <f t="shared" si="10"/>
        <v>192.29437500000003</v>
      </c>
      <c r="R34" s="65">
        <f t="shared" si="11"/>
        <v>0</v>
      </c>
      <c r="S34" s="65">
        <f t="shared" si="11"/>
        <v>5.2848250000000006E-2</v>
      </c>
      <c r="T34" s="65">
        <f t="shared" si="11"/>
        <v>0</v>
      </c>
      <c r="U34" s="126">
        <f t="shared" si="11"/>
        <v>0</v>
      </c>
    </row>
    <row r="35" spans="1:21" s="48" customFormat="1" ht="13" x14ac:dyDescent="0.35">
      <c r="A35" s="125">
        <f>G8</f>
        <v>1113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175</v>
      </c>
      <c r="C37" s="65">
        <f t="shared" si="6"/>
        <v>51.173850000000002</v>
      </c>
      <c r="D37" s="65">
        <f t="shared" si="7"/>
        <v>32.366675250000007</v>
      </c>
      <c r="E37" s="65">
        <f t="shared" si="8"/>
        <v>1.2610325000000002</v>
      </c>
      <c r="F37" s="65">
        <f t="shared" si="9"/>
        <v>3.0884726599999999</v>
      </c>
      <c r="G37" s="65">
        <f t="shared" si="5"/>
        <v>0.13447525000000002</v>
      </c>
      <c r="H37" s="65">
        <f t="shared" si="5"/>
        <v>0.18052125000000005</v>
      </c>
      <c r="I37" s="65">
        <f t="shared" si="5"/>
        <v>2.2813700000000006E-2</v>
      </c>
      <c r="J37" s="65">
        <f t="shared" si="5"/>
        <v>1.6220750000000002E-3</v>
      </c>
      <c r="K37" s="65">
        <f t="shared" si="5"/>
        <v>7.0115500000000009E-3</v>
      </c>
      <c r="L37" s="65">
        <f t="shared" si="5"/>
        <v>1.5121925000000001E-2</v>
      </c>
      <c r="M37" s="65">
        <f t="shared" si="5"/>
        <v>1.1930100000000003E-2</v>
      </c>
      <c r="N37" s="65">
        <f t="shared" si="5"/>
        <v>1067.43</v>
      </c>
      <c r="O37" s="65">
        <f t="shared" si="5"/>
        <v>8.4243250000000014</v>
      </c>
      <c r="P37" s="65">
        <f t="shared" si="5"/>
        <v>0</v>
      </c>
      <c r="Q37" s="65">
        <f t="shared" si="10"/>
        <v>192.29437500000003</v>
      </c>
      <c r="R37" s="65">
        <f t="shared" si="11"/>
        <v>0</v>
      </c>
      <c r="S37" s="65">
        <f t="shared" si="11"/>
        <v>5.2848250000000006E-2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175</v>
      </c>
      <c r="C62" s="65">
        <f>B32</f>
        <v>250</v>
      </c>
      <c r="D62" s="65">
        <f>B33</f>
        <v>175</v>
      </c>
      <c r="E62" s="65">
        <f>B34</f>
        <v>175</v>
      </c>
      <c r="F62" s="65">
        <f>B35</f>
        <v>0</v>
      </c>
      <c r="G62" s="65">
        <f>B36</f>
        <v>0</v>
      </c>
      <c r="H62" s="65">
        <f>B37</f>
        <v>175</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2" sqref="B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6.1</v>
      </c>
      <c r="J1" s="130" t="s">
        <v>153</v>
      </c>
      <c r="K1" s="131"/>
      <c r="L1" s="109">
        <v>136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0.69299999999999995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1.9624819624819629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32.596687068000001</v>
      </c>
      <c r="D18" s="12">
        <f>$D32</f>
        <v>34.096952999999999</v>
      </c>
      <c r="E18" s="12">
        <f>$D33</f>
        <v>32.596687068000001</v>
      </c>
      <c r="F18" s="12">
        <f>$D34</f>
        <v>32.596687068000001</v>
      </c>
      <c r="G18" s="12">
        <f>$D35</f>
        <v>32.596687068000001</v>
      </c>
      <c r="H18" s="12">
        <f>$D36</f>
        <v>32.596687068000001</v>
      </c>
      <c r="I18" s="12">
        <f>$D37</f>
        <v>32.596687068000001</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-32.003312931999993</v>
      </c>
      <c r="D19" s="12">
        <f t="shared" ref="D19:V19" si="1">D18-D17</f>
        <v>-30.503046999999995</v>
      </c>
      <c r="E19" s="12">
        <f t="shared" si="1"/>
        <v>-32.003312931999993</v>
      </c>
      <c r="F19" s="12">
        <f t="shared" si="1"/>
        <v>-32.003312931999993</v>
      </c>
      <c r="G19" s="12">
        <f t="shared" si="1"/>
        <v>-32.003312931999993</v>
      </c>
      <c r="H19" s="12">
        <f t="shared" si="1"/>
        <v>-32.003312931999993</v>
      </c>
      <c r="I19" s="12">
        <f t="shared" si="1"/>
        <v>-32.003312931999993</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1.2988574500000001</v>
      </c>
      <c r="D22" s="12">
        <f>$E32</f>
        <v>1.3586374999999999</v>
      </c>
      <c r="E22" s="12">
        <f>$E33</f>
        <v>1.2988574500000001</v>
      </c>
      <c r="F22" s="12">
        <f>$E34</f>
        <v>1.2988574500000001</v>
      </c>
      <c r="G22" s="12">
        <f>$E35</f>
        <v>1.2988574500000001</v>
      </c>
      <c r="H22" s="12">
        <f>$E36</f>
        <v>1.2988574500000001</v>
      </c>
      <c r="I22" s="12">
        <f>$E37</f>
        <v>1.2988574500000001</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-226.70114254999999</v>
      </c>
      <c r="D23" s="12">
        <f t="shared" ref="D23:V23" si="3">D22-D21</f>
        <v>-226.64136250000001</v>
      </c>
      <c r="E23" s="12">
        <f t="shared" si="3"/>
        <v>-226.70114254999999</v>
      </c>
      <c r="F23" s="12">
        <f t="shared" si="3"/>
        <v>-226.70114254999999</v>
      </c>
      <c r="G23" s="12">
        <f t="shared" si="3"/>
        <v>-226.70114254999999</v>
      </c>
      <c r="H23" s="12">
        <f t="shared" si="3"/>
        <v>-226.70114254999999</v>
      </c>
      <c r="I23" s="12">
        <f t="shared" si="3"/>
        <v>-226.70114254999999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4.51</v>
      </c>
      <c r="C28" s="11">
        <v>0.69299999999999995</v>
      </c>
      <c r="D28" s="11">
        <v>0.13200000000000001</v>
      </c>
      <c r="E28" s="11">
        <v>0.01</v>
      </c>
      <c r="F28" s="11">
        <v>556</v>
      </c>
      <c r="G28" s="11">
        <v>28.9</v>
      </c>
      <c r="H28" s="11">
        <v>441</v>
      </c>
      <c r="I28" s="11">
        <v>31.8</v>
      </c>
      <c r="J28" s="11">
        <v>1.35</v>
      </c>
      <c r="K28" s="15">
        <v>0.9</v>
      </c>
      <c r="L28" s="11">
        <v>22.1</v>
      </c>
      <c r="M28" s="11">
        <v>14.8</v>
      </c>
      <c r="N28" s="11">
        <v>5310</v>
      </c>
      <c r="O28" s="11">
        <v>471000</v>
      </c>
      <c r="P28" s="11"/>
      <c r="Q28" s="11">
        <v>2690</v>
      </c>
      <c r="R28" s="11"/>
      <c r="S28" s="11">
        <v>14.1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239</v>
      </c>
      <c r="C31" s="65">
        <f>IF(C$27="%w/w SAR",((C$28*10)*$B31),IF(C$27="%w/w DM",(((C$28*10)*($B$28/100))*$B31),IF(C$27="kg/t SAR",(C$28*$B31),IF(C$27="kg/t DM",((C$28*($B$28/100))*$B31),IF(C$27="mg/kg SAR",((C$28*0.001)*$B31),IF(C$27="mg/kg DM",(((C$28*0.001)*($B$28/100))*$B31),0))))))</f>
        <v>74.697777000000002</v>
      </c>
      <c r="D31" s="65">
        <f>(IF(D$27="%w/w SAR",((D$28*10)*$B31),IF(D$27="%w/w DM",(((D$28*10)*($B$28/100))*$B31),IF(D$27="kg/t SAR",(D$28*$B31),IF(D$27="kg/t DM",((D$28*($B$28/100))*$B31),IF(D$27="mg/kg SAR",((D$28*0.001)*$B31),IF(D$27="mg/kg DM",(((D$28*0.001)*($B$28/100))*$B31),"0")))))))*2.291</f>
        <v>32.596687068000001</v>
      </c>
      <c r="E31" s="65">
        <f>(IF(E$27="%w/w SAR",((E$28*10)*$B31),IF(E$27="%w/w DM",(((E$28*10)*($B$28/100))*$B31),IF(E$27="kg/t SAR",(E$28*$B31),IF(E$27="kg/t DM",((E$28*($B$28/100))*$B31),IF(E$27="mg/kg SAR",((E$28*0.001)*$B31),IF(E$27="mg/kg DM",(((E$28*0.001)*($B$28/100))*$B31),"0")))))))*1.205</f>
        <v>1.2988574500000001</v>
      </c>
      <c r="F31" s="65">
        <f>(IF(F$27="%w/w SAR",((F$28*10)*$B31),IF(F$27="%w/w DM",(((F$28*10)*($B$28/100))*$B31),IF(F$27="kg/t SAR",(F$28*$B31),IF(F$27="kg/t DM",((F$28*($B$28/100))*$B31),IF(F$27="mg/kg SAR",((F$28*0.001)*$B31),IF(F$27="mg/kg DM",(((F$28*0.001)*($B$28/100))*$B31),"0")))))))*1.658</f>
        <v>9.9365074072000006</v>
      </c>
      <c r="G31" s="65">
        <f t="shared" ref="G31:P46" si="5">IF(G$27="%w/w SAR",((G$28*10)*$B31),IF(G$27="%w/w DM",(((G$28*10)*($B$28/100))*$B31),IF(G$27="kg/t SAR",(G$28*$B31),IF(G$27="kg/t DM",((G$28*($B$28/100))*$B31),IF(G$27="mg/kg SAR",((G$28*0.001)*$B31),IF(G$27="mg/kg DM",(((G$28*0.001)*($B$28/100))*$B31),0))))))</f>
        <v>0.31151021000000001</v>
      </c>
      <c r="H31" s="65">
        <f t="shared" si="5"/>
        <v>4.7534948999999997</v>
      </c>
      <c r="I31" s="65">
        <f t="shared" si="5"/>
        <v>0.34276902000000004</v>
      </c>
      <c r="J31" s="65">
        <f t="shared" si="5"/>
        <v>1.4551515000000001E-2</v>
      </c>
      <c r="K31" s="65">
        <f t="shared" si="5"/>
        <v>9.7010100000000012E-3</v>
      </c>
      <c r="L31" s="65">
        <f t="shared" si="5"/>
        <v>0.23821369000000001</v>
      </c>
      <c r="M31" s="65">
        <f t="shared" si="5"/>
        <v>0.15952772000000001</v>
      </c>
      <c r="N31" s="65">
        <f t="shared" si="5"/>
        <v>57.235959000000008</v>
      </c>
      <c r="O31" s="65">
        <f t="shared" si="5"/>
        <v>5076.8618999999999</v>
      </c>
      <c r="P31" s="65">
        <f t="shared" si="5"/>
        <v>0</v>
      </c>
      <c r="Q31" s="65">
        <f>(IF(Q$27="%w/w SAR",((Q$28*10)*$B31),IF(Q$27="%w/w DM",(((Q$28*10)*($B$28/100))*$B31),IF(Q$27="kg/t SAR",(Q$28*$B31),IF(Q$27="kg/t DM",((Q$28*($B$28/100))*$B31),IF(Q$27="mg/kg SAR",((Q$28*0.001)*$B31),IF(Q$27="mg/kg DM",(((Q$28*0.001)*($B$28/100))*$B31),0)))))))*2.5</f>
        <v>72.488102499999997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0.15198249000000003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78.135750000000002</v>
      </c>
      <c r="D32" s="65">
        <f t="shared" ref="D32:D50" si="7">(IF(D$27="%w/w SAR",((D$28*10)*$B32),IF(D$27="%w/w DM",(((D$28*10)*($B$28/100))*$B32),IF(D$27="kg/t SAR",(D$28*$B32),IF(D$27="kg/t DM",((D$28*($B$28/100))*$B32),IF(D$27="mg/kg SAR",((D$28*0.001)*$B32),IF(D$27="mg/kg DM",(((D$28*0.001)*($B$28/100))*$B32),"0")))))))*2.291</f>
        <v>34.096952999999999</v>
      </c>
      <c r="E32" s="65">
        <f t="shared" ref="E32:E50" si="8">(IF(E$27="%w/w SAR",((E$28*10)*$B32),IF(E$27="%w/w DM",(((E$28*10)*($B$28/100))*$B32),IF(E$27="kg/t SAR",(E$28*$B32),IF(E$27="kg/t DM",((E$28*($B$28/100))*$B32),IF(E$27="mg/kg SAR",((E$28*0.001)*$B32),IF(E$27="mg/kg DM",(((E$28*0.001)*($B$28/100))*$B32),"0")))))))*1.205</f>
        <v>1.3586374999999999</v>
      </c>
      <c r="F32" s="65">
        <f t="shared" ref="F32:F50" si="9">(IF(F$27="%w/w SAR",((F$28*10)*$B32),IF(F$27="%w/w DM",(((F$28*10)*($B$28/100))*$B32),IF(F$27="kg/t SAR",(F$28*$B32),IF(F$27="kg/t DM",((F$28*($B$28/100))*$B32),IF(F$27="mg/kg SAR",((F$28*0.001)*$B32),IF(F$27="mg/kg DM",(((F$28*0.001)*($B$28/100))*$B32),"0")))))))*1.658</f>
        <v>10.393836200000001</v>
      </c>
      <c r="G32" s="65">
        <f t="shared" si="5"/>
        <v>0.32584750000000001</v>
      </c>
      <c r="H32" s="65">
        <f t="shared" si="5"/>
        <v>4.9722749999999998</v>
      </c>
      <c r="I32" s="65">
        <f t="shared" si="5"/>
        <v>0.35854500000000006</v>
      </c>
      <c r="J32" s="65">
        <f t="shared" si="5"/>
        <v>1.522125E-2</v>
      </c>
      <c r="K32" s="65">
        <f t="shared" si="5"/>
        <v>1.01475E-2</v>
      </c>
      <c r="L32" s="65">
        <f t="shared" si="5"/>
        <v>0.24917750000000002</v>
      </c>
      <c r="M32" s="65">
        <f t="shared" si="5"/>
        <v>0.16687000000000002</v>
      </c>
      <c r="N32" s="65">
        <f t="shared" si="5"/>
        <v>59.870250000000006</v>
      </c>
      <c r="O32" s="65">
        <f t="shared" si="5"/>
        <v>5310.5250000000005</v>
      </c>
      <c r="P32" s="65">
        <f t="shared" si="5"/>
        <v>0</v>
      </c>
      <c r="Q32" s="65">
        <f t="shared" ref="Q32:Q50" si="10">(IF(Q$27="%w/w SAR",((Q$28*10)*$B32),IF(Q$27="%w/w DM",(((Q$28*10)*($B$28/100))*$B32),IF(Q$27="kg/t SAR",(Q$28*$B32),IF(Q$27="kg/t DM",((Q$28*($B$28/100))*$B32),IF(Q$27="mg/kg SAR",((Q$28*0.001)*$B32),IF(Q$27="mg/kg DM",(((Q$28*0.001)*($B$28/100))*$B32),0)))))))*2.5</f>
        <v>75.824375000000003</v>
      </c>
      <c r="R32" s="65">
        <f t="shared" ref="R32:U50" si="11">IF(R$27="%w/w SAR",((R$28*10)*$B32),IF(R$27="%w/w DM",(((R$28*10)*($B$28/100))*$B32),IF(R$27="kg/t SAR",(R$28*$B32),IF(R$27="kg/t DM",((R$28*($B$28/100))*$B32),IF(R$27="mg/kg SAR",((R$28*0.001)*$B32),IF(R$27="mg/kg DM",(((R$28*0.001)*($B$28/100))*$B32),0))))))</f>
        <v>0</v>
      </c>
      <c r="S32" s="65">
        <f t="shared" si="11"/>
        <v>0.15897750000000002</v>
      </c>
      <c r="T32" s="65">
        <f t="shared" si="11"/>
        <v>0</v>
      </c>
      <c r="U32" s="126">
        <f t="shared" si="11"/>
        <v>0</v>
      </c>
    </row>
    <row r="33" spans="1:21" s="48" customFormat="1" ht="13" x14ac:dyDescent="0.35">
      <c r="A33" s="125">
        <f>E8</f>
        <v>1416</v>
      </c>
      <c r="B33" s="11">
        <v>239</v>
      </c>
      <c r="C33" s="65">
        <f t="shared" si="6"/>
        <v>74.697777000000002</v>
      </c>
      <c r="D33" s="65">
        <f t="shared" si="7"/>
        <v>32.596687068000001</v>
      </c>
      <c r="E33" s="65">
        <f t="shared" si="8"/>
        <v>1.2988574500000001</v>
      </c>
      <c r="F33" s="65">
        <f t="shared" si="9"/>
        <v>9.9365074072000006</v>
      </c>
      <c r="G33" s="65">
        <f t="shared" si="5"/>
        <v>0.31151021000000001</v>
      </c>
      <c r="H33" s="65">
        <f t="shared" si="5"/>
        <v>4.7534948999999997</v>
      </c>
      <c r="I33" s="65">
        <f t="shared" si="5"/>
        <v>0.34276902000000004</v>
      </c>
      <c r="J33" s="65">
        <f t="shared" si="5"/>
        <v>1.4551515000000001E-2</v>
      </c>
      <c r="K33" s="65">
        <f t="shared" si="5"/>
        <v>9.7010100000000012E-3</v>
      </c>
      <c r="L33" s="65">
        <f t="shared" si="5"/>
        <v>0.23821369000000001</v>
      </c>
      <c r="M33" s="65">
        <f t="shared" si="5"/>
        <v>0.15952772000000001</v>
      </c>
      <c r="N33" s="65">
        <f t="shared" si="5"/>
        <v>57.235959000000008</v>
      </c>
      <c r="O33" s="65">
        <f t="shared" si="5"/>
        <v>5076.8618999999999</v>
      </c>
      <c r="P33" s="65">
        <f t="shared" si="5"/>
        <v>0</v>
      </c>
      <c r="Q33" s="65">
        <f t="shared" si="10"/>
        <v>72.488102499999997</v>
      </c>
      <c r="R33" s="65">
        <f t="shared" si="11"/>
        <v>0</v>
      </c>
      <c r="S33" s="65">
        <f t="shared" si="11"/>
        <v>0.15198249000000003</v>
      </c>
      <c r="T33" s="65">
        <f t="shared" si="11"/>
        <v>0</v>
      </c>
      <c r="U33" s="126">
        <f t="shared" si="11"/>
        <v>0</v>
      </c>
    </row>
    <row r="34" spans="1:21" s="48" customFormat="1" ht="13" x14ac:dyDescent="0.35">
      <c r="A34" s="125">
        <f>F8</f>
        <v>9216</v>
      </c>
      <c r="B34" s="11">
        <v>239</v>
      </c>
      <c r="C34" s="65">
        <f t="shared" si="6"/>
        <v>74.697777000000002</v>
      </c>
      <c r="D34" s="65">
        <f t="shared" si="7"/>
        <v>32.596687068000001</v>
      </c>
      <c r="E34" s="65">
        <f t="shared" si="8"/>
        <v>1.2988574500000001</v>
      </c>
      <c r="F34" s="65">
        <f t="shared" si="9"/>
        <v>9.9365074072000006</v>
      </c>
      <c r="G34" s="65">
        <f t="shared" si="5"/>
        <v>0.31151021000000001</v>
      </c>
      <c r="H34" s="65">
        <f t="shared" si="5"/>
        <v>4.7534948999999997</v>
      </c>
      <c r="I34" s="65">
        <f t="shared" si="5"/>
        <v>0.34276902000000004</v>
      </c>
      <c r="J34" s="65">
        <f t="shared" si="5"/>
        <v>1.4551515000000001E-2</v>
      </c>
      <c r="K34" s="65">
        <f t="shared" si="5"/>
        <v>9.7010100000000012E-3</v>
      </c>
      <c r="L34" s="65">
        <f t="shared" si="5"/>
        <v>0.23821369000000001</v>
      </c>
      <c r="M34" s="65">
        <f t="shared" si="5"/>
        <v>0.15952772000000001</v>
      </c>
      <c r="N34" s="65">
        <f t="shared" si="5"/>
        <v>57.235959000000008</v>
      </c>
      <c r="O34" s="65">
        <f t="shared" si="5"/>
        <v>5076.8618999999999</v>
      </c>
      <c r="P34" s="65">
        <f t="shared" si="5"/>
        <v>0</v>
      </c>
      <c r="Q34" s="65">
        <f t="shared" si="10"/>
        <v>72.488102499999997</v>
      </c>
      <c r="R34" s="65">
        <f t="shared" si="11"/>
        <v>0</v>
      </c>
      <c r="S34" s="65">
        <f t="shared" si="11"/>
        <v>0.15198249000000003</v>
      </c>
      <c r="T34" s="65">
        <f t="shared" si="11"/>
        <v>0</v>
      </c>
      <c r="U34" s="126">
        <f t="shared" si="11"/>
        <v>0</v>
      </c>
    </row>
    <row r="35" spans="1:21" s="48" customFormat="1" ht="13" x14ac:dyDescent="0.35">
      <c r="A35" s="125">
        <f>G8</f>
        <v>1113</v>
      </c>
      <c r="B35" s="11">
        <v>239</v>
      </c>
      <c r="C35" s="65">
        <f t="shared" si="6"/>
        <v>74.697777000000002</v>
      </c>
      <c r="D35" s="65">
        <f t="shared" si="7"/>
        <v>32.596687068000001</v>
      </c>
      <c r="E35" s="65">
        <f t="shared" si="8"/>
        <v>1.2988574500000001</v>
      </c>
      <c r="F35" s="65">
        <f t="shared" si="9"/>
        <v>9.9365074072000006</v>
      </c>
      <c r="G35" s="65">
        <f t="shared" si="5"/>
        <v>0.31151021000000001</v>
      </c>
      <c r="H35" s="65">
        <f t="shared" si="5"/>
        <v>4.7534948999999997</v>
      </c>
      <c r="I35" s="65">
        <f t="shared" si="5"/>
        <v>0.34276902000000004</v>
      </c>
      <c r="J35" s="65">
        <f t="shared" si="5"/>
        <v>1.4551515000000001E-2</v>
      </c>
      <c r="K35" s="65">
        <f t="shared" si="5"/>
        <v>9.7010100000000012E-3</v>
      </c>
      <c r="L35" s="65">
        <f t="shared" si="5"/>
        <v>0.23821369000000001</v>
      </c>
      <c r="M35" s="65">
        <f t="shared" si="5"/>
        <v>0.15952772000000001</v>
      </c>
      <c r="N35" s="65">
        <f t="shared" si="5"/>
        <v>57.235959000000008</v>
      </c>
      <c r="O35" s="65">
        <f t="shared" si="5"/>
        <v>5076.8618999999999</v>
      </c>
      <c r="P35" s="65">
        <f t="shared" si="5"/>
        <v>0</v>
      </c>
      <c r="Q35" s="65">
        <f t="shared" si="10"/>
        <v>72.488102499999997</v>
      </c>
      <c r="R35" s="65">
        <f t="shared" si="11"/>
        <v>0</v>
      </c>
      <c r="S35" s="65">
        <f t="shared" si="11"/>
        <v>0.15198249000000003</v>
      </c>
      <c r="T35" s="65">
        <f t="shared" si="11"/>
        <v>0</v>
      </c>
      <c r="U35" s="126">
        <f t="shared" si="11"/>
        <v>0</v>
      </c>
    </row>
    <row r="36" spans="1:21" s="48" customFormat="1" ht="13" x14ac:dyDescent="0.35">
      <c r="A36" s="125">
        <f>H8</f>
        <v>264</v>
      </c>
      <c r="B36" s="11">
        <v>239</v>
      </c>
      <c r="C36" s="65">
        <f t="shared" si="6"/>
        <v>74.697777000000002</v>
      </c>
      <c r="D36" s="65">
        <f t="shared" si="7"/>
        <v>32.596687068000001</v>
      </c>
      <c r="E36" s="65">
        <f t="shared" si="8"/>
        <v>1.2988574500000001</v>
      </c>
      <c r="F36" s="65">
        <f t="shared" si="9"/>
        <v>9.9365074072000006</v>
      </c>
      <c r="G36" s="65">
        <f t="shared" si="5"/>
        <v>0.31151021000000001</v>
      </c>
      <c r="H36" s="65">
        <f t="shared" si="5"/>
        <v>4.7534948999999997</v>
      </c>
      <c r="I36" s="65">
        <f t="shared" si="5"/>
        <v>0.34276902000000004</v>
      </c>
      <c r="J36" s="65">
        <f t="shared" si="5"/>
        <v>1.4551515000000001E-2</v>
      </c>
      <c r="K36" s="65">
        <f t="shared" si="5"/>
        <v>9.7010100000000012E-3</v>
      </c>
      <c r="L36" s="65">
        <f t="shared" si="5"/>
        <v>0.23821369000000001</v>
      </c>
      <c r="M36" s="65">
        <f t="shared" si="5"/>
        <v>0.15952772000000001</v>
      </c>
      <c r="N36" s="65">
        <f t="shared" si="5"/>
        <v>57.235959000000008</v>
      </c>
      <c r="O36" s="65">
        <f t="shared" si="5"/>
        <v>5076.8618999999999</v>
      </c>
      <c r="P36" s="65">
        <f t="shared" si="5"/>
        <v>0</v>
      </c>
      <c r="Q36" s="65">
        <f t="shared" si="10"/>
        <v>72.488102499999997</v>
      </c>
      <c r="R36" s="65">
        <f t="shared" si="11"/>
        <v>0</v>
      </c>
      <c r="S36" s="65">
        <f t="shared" si="11"/>
        <v>0.15198249000000003</v>
      </c>
      <c r="T36" s="65">
        <f t="shared" si="11"/>
        <v>0</v>
      </c>
      <c r="U36" s="126">
        <f t="shared" si="11"/>
        <v>0</v>
      </c>
    </row>
    <row r="37" spans="1:21" s="48" customFormat="1" ht="13" x14ac:dyDescent="0.35">
      <c r="A37" s="125">
        <f>I8</f>
        <v>2585</v>
      </c>
      <c r="B37" s="11">
        <v>239</v>
      </c>
      <c r="C37" s="65">
        <f t="shared" si="6"/>
        <v>74.697777000000002</v>
      </c>
      <c r="D37" s="65">
        <f t="shared" si="7"/>
        <v>32.596687068000001</v>
      </c>
      <c r="E37" s="65">
        <f t="shared" si="8"/>
        <v>1.2988574500000001</v>
      </c>
      <c r="F37" s="65">
        <f t="shared" si="9"/>
        <v>9.9365074072000006</v>
      </c>
      <c r="G37" s="65">
        <f t="shared" si="5"/>
        <v>0.31151021000000001</v>
      </c>
      <c r="H37" s="65">
        <f t="shared" si="5"/>
        <v>4.7534948999999997</v>
      </c>
      <c r="I37" s="65">
        <f t="shared" si="5"/>
        <v>0.34276902000000004</v>
      </c>
      <c r="J37" s="65">
        <f t="shared" si="5"/>
        <v>1.4551515000000001E-2</v>
      </c>
      <c r="K37" s="65">
        <f t="shared" si="5"/>
        <v>9.7010100000000012E-3</v>
      </c>
      <c r="L37" s="65">
        <f t="shared" si="5"/>
        <v>0.23821369000000001</v>
      </c>
      <c r="M37" s="65">
        <f t="shared" si="5"/>
        <v>0.15952772000000001</v>
      </c>
      <c r="N37" s="65">
        <f t="shared" si="5"/>
        <v>57.235959000000008</v>
      </c>
      <c r="O37" s="65">
        <f t="shared" si="5"/>
        <v>5076.8618999999999</v>
      </c>
      <c r="P37" s="65">
        <f t="shared" si="5"/>
        <v>0</v>
      </c>
      <c r="Q37" s="65">
        <f t="shared" si="10"/>
        <v>72.488102499999997</v>
      </c>
      <c r="R37" s="65">
        <f t="shared" si="11"/>
        <v>0</v>
      </c>
      <c r="S37" s="65">
        <f t="shared" si="11"/>
        <v>0.15198249000000003</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239</v>
      </c>
      <c r="C62" s="65">
        <f>B32</f>
        <v>250</v>
      </c>
      <c r="D62" s="65">
        <f>B33</f>
        <v>239</v>
      </c>
      <c r="E62" s="65">
        <f>B34</f>
        <v>239</v>
      </c>
      <c r="F62" s="65">
        <f>B35</f>
        <v>239</v>
      </c>
      <c r="G62" s="65">
        <f>B36</f>
        <v>239</v>
      </c>
      <c r="H62" s="65">
        <f>B37</f>
        <v>239</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5.6</v>
      </c>
      <c r="J1" s="130" t="s">
        <v>153</v>
      </c>
      <c r="K1" s="131"/>
      <c r="L1" s="109">
        <v>102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0.317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3.2176656151419554</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32.276707680000001</v>
      </c>
      <c r="D18" s="12">
        <f>$D32</f>
        <v>57.636978000000006</v>
      </c>
      <c r="E18" s="12">
        <f>$D33</f>
        <v>32.276707680000001</v>
      </c>
      <c r="F18" s="12">
        <f>$D34</f>
        <v>32.276707680000001</v>
      </c>
      <c r="G18" s="12">
        <f>$D35</f>
        <v>32.276707680000001</v>
      </c>
      <c r="H18" s="12">
        <f>$D36</f>
        <v>32.276707680000001</v>
      </c>
      <c r="I18" s="12">
        <f>$D37</f>
        <v>32.276707680000001</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-32.323292319999993</v>
      </c>
      <c r="D19" s="12">
        <f t="shared" ref="D19:V19" si="1">D18-D17</f>
        <v>-6.9630219999999881</v>
      </c>
      <c r="E19" s="12">
        <f t="shared" si="1"/>
        <v>-32.323292319999993</v>
      </c>
      <c r="F19" s="12">
        <f t="shared" si="1"/>
        <v>-32.323292319999993</v>
      </c>
      <c r="G19" s="12">
        <f t="shared" si="1"/>
        <v>-32.323292319999993</v>
      </c>
      <c r="H19" s="12">
        <f t="shared" si="1"/>
        <v>-32.323292319999993</v>
      </c>
      <c r="I19" s="12">
        <f t="shared" si="1"/>
        <v>-32.323292319999993</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1.0105130000000002</v>
      </c>
      <c r="D22" s="12">
        <f>$E32</f>
        <v>1.8044875000000002</v>
      </c>
      <c r="E22" s="12">
        <f>$E33</f>
        <v>1.0105130000000002</v>
      </c>
      <c r="F22" s="12">
        <f>$E34</f>
        <v>1.0105130000000002</v>
      </c>
      <c r="G22" s="12">
        <f>$E35</f>
        <v>1.0105130000000002</v>
      </c>
      <c r="H22" s="12">
        <f>$E36</f>
        <v>1.0105130000000002</v>
      </c>
      <c r="I22" s="12">
        <f>$E37</f>
        <v>1.0105130000000002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-226.989487</v>
      </c>
      <c r="D23" s="12">
        <f t="shared" ref="D23:V23" si="3">D22-D21</f>
        <v>-226.19551250000001</v>
      </c>
      <c r="E23" s="12">
        <f t="shared" si="3"/>
        <v>-226.989487</v>
      </c>
      <c r="F23" s="12">
        <f t="shared" si="3"/>
        <v>-226.989487</v>
      </c>
      <c r="G23" s="12">
        <f t="shared" si="3"/>
        <v>-226.989487</v>
      </c>
      <c r="H23" s="12">
        <f t="shared" si="3"/>
        <v>-226.989487</v>
      </c>
      <c r="I23" s="12">
        <f t="shared" si="3"/>
        <v>-226.989487</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5.99</v>
      </c>
      <c r="C28" s="11">
        <v>0.317</v>
      </c>
      <c r="D28" s="11">
        <v>0.16800000000000001</v>
      </c>
      <c r="E28" s="11">
        <v>0.01</v>
      </c>
      <c r="F28" s="11">
        <v>320</v>
      </c>
      <c r="G28" s="11">
        <v>1.96</v>
      </c>
      <c r="H28" s="11">
        <v>163</v>
      </c>
      <c r="I28" s="11">
        <v>26.1</v>
      </c>
      <c r="J28" s="11">
        <v>0.3</v>
      </c>
      <c r="K28" s="15">
        <v>0.68</v>
      </c>
      <c r="L28" s="11">
        <v>61.5</v>
      </c>
      <c r="M28" s="11">
        <v>1.1499999999999999</v>
      </c>
      <c r="N28" s="11">
        <v>3230</v>
      </c>
      <c r="O28" s="11">
        <v>519000</v>
      </c>
      <c r="P28" s="11"/>
      <c r="Q28" s="11">
        <v>10800</v>
      </c>
      <c r="R28" s="11"/>
      <c r="S28" s="11">
        <v>15.2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140</v>
      </c>
      <c r="C31" s="65">
        <f>IF(C$27="%w/w SAR",((C$28*10)*$B31),IF(C$27="%w/w DM",(((C$28*10)*($B$28/100))*$B31),IF(C$27="kg/t SAR",(C$28*$B31),IF(C$27="kg/t DM",((C$28*($B$28/100))*$B31),IF(C$27="mg/kg SAR",((C$28*0.001)*$B31),IF(C$27="mg/kg DM",(((C$28*0.001)*($B$28/100))*$B31),0))))))</f>
        <v>26.58362</v>
      </c>
      <c r="D31" s="65">
        <f>(IF(D$27="%w/w SAR",((D$28*10)*$B31),IF(D$27="%w/w DM",(((D$28*10)*($B$28/100))*$B31),IF(D$27="kg/t SAR",(D$28*$B31),IF(D$27="kg/t DM",((D$28*($B$28/100))*$B31),IF(D$27="mg/kg SAR",((D$28*0.001)*$B31),IF(D$27="mg/kg DM",(((D$28*0.001)*($B$28/100))*$B31),"0")))))))*2.291</f>
        <v>32.276707680000001</v>
      </c>
      <c r="E31" s="65">
        <f>(IF(E$27="%w/w SAR",((E$28*10)*$B31),IF(E$27="%w/w DM",(((E$28*10)*($B$28/100))*$B31),IF(E$27="kg/t SAR",(E$28*$B31),IF(E$27="kg/t DM",((E$28*($B$28/100))*$B31),IF(E$27="mg/kg SAR",((E$28*0.001)*$B31),IF(E$27="mg/kg DM",(((E$28*0.001)*($B$28/100))*$B31),"0")))))))*1.205</f>
        <v>1.0105130000000002</v>
      </c>
      <c r="F31" s="65">
        <f>(IF(F$27="%w/w SAR",((F$28*10)*$B31),IF(F$27="%w/w DM",(((F$28*10)*($B$28/100))*$B31),IF(F$27="kg/t SAR",(F$28*$B31),IF(F$27="kg/t DM",((F$28*($B$28/100))*$B31),IF(F$27="mg/kg SAR",((F$28*0.001)*$B31),IF(F$27="mg/kg DM",(((F$28*0.001)*($B$28/100))*$B31),"0")))))))*1.658</f>
        <v>4.4492761600000001</v>
      </c>
      <c r="G31" s="65">
        <f t="shared" ref="G31:P46" si="5">IF(G$27="%w/w SAR",((G$28*10)*$B31),IF(G$27="%w/w DM",(((G$28*10)*($B$28/100))*$B31),IF(G$27="kg/t SAR",(G$28*$B31),IF(G$27="kg/t DM",((G$28*($B$28/100))*$B31),IF(G$27="mg/kg SAR",((G$28*0.001)*$B31),IF(G$27="mg/kg DM",(((G$28*0.001)*($B$28/100))*$B31),0))))))</f>
        <v>1.6436559999999999E-2</v>
      </c>
      <c r="H31" s="65">
        <f t="shared" si="5"/>
        <v>1.3669180000000001</v>
      </c>
      <c r="I31" s="65">
        <f t="shared" si="5"/>
        <v>0.21887460000000003</v>
      </c>
      <c r="J31" s="65">
        <f t="shared" si="5"/>
        <v>2.5157999999999999E-3</v>
      </c>
      <c r="K31" s="65">
        <f t="shared" si="5"/>
        <v>5.7024800000000002E-3</v>
      </c>
      <c r="L31" s="65">
        <f t="shared" si="5"/>
        <v>0.51573900000000006</v>
      </c>
      <c r="M31" s="65">
        <f t="shared" si="5"/>
        <v>9.6439000000000004E-3</v>
      </c>
      <c r="N31" s="65">
        <f t="shared" si="5"/>
        <v>27.086780000000001</v>
      </c>
      <c r="O31" s="65">
        <f t="shared" si="5"/>
        <v>4352.3339999999998</v>
      </c>
      <c r="P31" s="65">
        <f t="shared" si="5"/>
        <v>0</v>
      </c>
      <c r="Q31" s="65">
        <f>(IF(Q$27="%w/w SAR",((Q$28*10)*$B31),IF(Q$27="%w/w DM",(((Q$28*10)*($B$28/100))*$B31),IF(Q$27="kg/t SAR",(Q$28*$B31),IF(Q$27="kg/t DM",((Q$28*($B$28/100))*$B31),IF(Q$27="mg/kg SAR",((Q$28*0.001)*$B31),IF(Q$27="mg/kg DM",(((Q$28*0.001)*($B$28/100))*$B31),0)))))))*2.5</f>
        <v>226.42200000000003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0.1274672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47.470750000000002</v>
      </c>
      <c r="D32" s="65">
        <f t="shared" ref="D32:D50" si="7">(IF(D$27="%w/w SAR",((D$28*10)*$B32),IF(D$27="%w/w DM",(((D$28*10)*($B$28/100))*$B32),IF(D$27="kg/t SAR",(D$28*$B32),IF(D$27="kg/t DM",((D$28*($B$28/100))*$B32),IF(D$27="mg/kg SAR",((D$28*0.001)*$B32),IF(D$27="mg/kg DM",(((D$28*0.001)*($B$28/100))*$B32),"0")))))))*2.291</f>
        <v>57.636978000000006</v>
      </c>
      <c r="E32" s="65">
        <f t="shared" ref="E32:E50" si="8">(IF(E$27="%w/w SAR",((E$28*10)*$B32),IF(E$27="%w/w DM",(((E$28*10)*($B$28/100))*$B32),IF(E$27="kg/t SAR",(E$28*$B32),IF(E$27="kg/t DM",((E$28*($B$28/100))*$B32),IF(E$27="mg/kg SAR",((E$28*0.001)*$B32),IF(E$27="mg/kg DM",(((E$28*0.001)*($B$28/100))*$B32),"0")))))))*1.205</f>
        <v>1.8044875000000002</v>
      </c>
      <c r="F32" s="65">
        <f t="shared" ref="F32:F50" si="9">(IF(F$27="%w/w SAR",((F$28*10)*$B32),IF(F$27="%w/w DM",(((F$28*10)*($B$28/100))*$B32),IF(F$27="kg/t SAR",(F$28*$B32),IF(F$27="kg/t DM",((F$28*($B$28/100))*$B32),IF(F$27="mg/kg SAR",((F$28*0.001)*$B32),IF(F$27="mg/kg DM",(((F$28*0.001)*($B$28/100))*$B32),"0")))))))*1.658</f>
        <v>7.9451359999999989</v>
      </c>
      <c r="G32" s="65">
        <f t="shared" si="5"/>
        <v>2.9351000000000002E-2</v>
      </c>
      <c r="H32" s="65">
        <f t="shared" si="5"/>
        <v>2.440925</v>
      </c>
      <c r="I32" s="65">
        <f t="shared" si="5"/>
        <v>0.39084750000000007</v>
      </c>
      <c r="J32" s="65">
        <f t="shared" si="5"/>
        <v>4.4925E-3</v>
      </c>
      <c r="K32" s="65">
        <f t="shared" si="5"/>
        <v>1.0183000000000001E-2</v>
      </c>
      <c r="L32" s="65">
        <f t="shared" si="5"/>
        <v>0.92096250000000002</v>
      </c>
      <c r="M32" s="65">
        <f t="shared" si="5"/>
        <v>1.722125E-2</v>
      </c>
      <c r="N32" s="65">
        <f t="shared" si="5"/>
        <v>48.369250000000001</v>
      </c>
      <c r="O32" s="65">
        <f t="shared" si="5"/>
        <v>7772.0250000000005</v>
      </c>
      <c r="P32" s="65">
        <f t="shared" si="5"/>
        <v>0</v>
      </c>
      <c r="Q32" s="65">
        <f t="shared" ref="Q32:Q50" si="10">(IF(Q$27="%w/w SAR",((Q$28*10)*$B32),IF(Q$27="%w/w DM",(((Q$28*10)*($B$28/100))*$B32),IF(Q$27="kg/t SAR",(Q$28*$B32),IF(Q$27="kg/t DM",((Q$28*($B$28/100))*$B32),IF(Q$27="mg/kg SAR",((Q$28*0.001)*$B32),IF(Q$27="mg/kg DM",(((Q$28*0.001)*($B$28/100))*$B32),0)))))))*2.5</f>
        <v>404.32500000000005</v>
      </c>
      <c r="R32" s="65">
        <f t="shared" ref="R32:U50" si="11">IF(R$27="%w/w SAR",((R$28*10)*$B32),IF(R$27="%w/w DM",(((R$28*10)*($B$28/100))*$B32),IF(R$27="kg/t SAR",(R$28*$B32),IF(R$27="kg/t DM",((R$28*($B$28/100))*$B32),IF(R$27="mg/kg SAR",((R$28*0.001)*$B32),IF(R$27="mg/kg DM",(((R$28*0.001)*($B$28/100))*$B32),0))))))</f>
        <v>0</v>
      </c>
      <c r="S32" s="65">
        <f t="shared" si="11"/>
        <v>0.22762000000000002</v>
      </c>
      <c r="T32" s="65">
        <f t="shared" si="11"/>
        <v>0</v>
      </c>
      <c r="U32" s="126">
        <f t="shared" si="11"/>
        <v>0</v>
      </c>
    </row>
    <row r="33" spans="1:21" s="48" customFormat="1" ht="13" x14ac:dyDescent="0.35">
      <c r="A33" s="125">
        <f>E8</f>
        <v>1416</v>
      </c>
      <c r="B33" s="11">
        <v>140</v>
      </c>
      <c r="C33" s="65">
        <f t="shared" si="6"/>
        <v>26.58362</v>
      </c>
      <c r="D33" s="65">
        <f t="shared" si="7"/>
        <v>32.276707680000001</v>
      </c>
      <c r="E33" s="65">
        <f t="shared" si="8"/>
        <v>1.0105130000000002</v>
      </c>
      <c r="F33" s="65">
        <f t="shared" si="9"/>
        <v>4.4492761600000001</v>
      </c>
      <c r="G33" s="65">
        <f t="shared" si="5"/>
        <v>1.6436559999999999E-2</v>
      </c>
      <c r="H33" s="65">
        <f t="shared" si="5"/>
        <v>1.3669180000000001</v>
      </c>
      <c r="I33" s="65">
        <f t="shared" si="5"/>
        <v>0.21887460000000003</v>
      </c>
      <c r="J33" s="65">
        <f t="shared" si="5"/>
        <v>2.5157999999999999E-3</v>
      </c>
      <c r="K33" s="65">
        <f t="shared" si="5"/>
        <v>5.7024800000000002E-3</v>
      </c>
      <c r="L33" s="65">
        <f t="shared" si="5"/>
        <v>0.51573900000000006</v>
      </c>
      <c r="M33" s="65">
        <f t="shared" si="5"/>
        <v>9.6439000000000004E-3</v>
      </c>
      <c r="N33" s="65">
        <f t="shared" si="5"/>
        <v>27.086780000000001</v>
      </c>
      <c r="O33" s="65">
        <f t="shared" si="5"/>
        <v>4352.3339999999998</v>
      </c>
      <c r="P33" s="65">
        <f t="shared" si="5"/>
        <v>0</v>
      </c>
      <c r="Q33" s="65">
        <f t="shared" si="10"/>
        <v>226.42200000000003</v>
      </c>
      <c r="R33" s="65">
        <f t="shared" si="11"/>
        <v>0</v>
      </c>
      <c r="S33" s="65">
        <f t="shared" si="11"/>
        <v>0.1274672</v>
      </c>
      <c r="T33" s="65">
        <f t="shared" si="11"/>
        <v>0</v>
      </c>
      <c r="U33" s="126">
        <f t="shared" si="11"/>
        <v>0</v>
      </c>
    </row>
    <row r="34" spans="1:21" s="48" customFormat="1" ht="13" x14ac:dyDescent="0.35">
      <c r="A34" s="125">
        <f>F8</f>
        <v>9216</v>
      </c>
      <c r="B34" s="11">
        <v>140</v>
      </c>
      <c r="C34" s="65">
        <f t="shared" si="6"/>
        <v>26.58362</v>
      </c>
      <c r="D34" s="65">
        <f t="shared" si="7"/>
        <v>32.276707680000001</v>
      </c>
      <c r="E34" s="65">
        <f t="shared" si="8"/>
        <v>1.0105130000000002</v>
      </c>
      <c r="F34" s="65">
        <f t="shared" si="9"/>
        <v>4.4492761600000001</v>
      </c>
      <c r="G34" s="65">
        <f t="shared" si="5"/>
        <v>1.6436559999999999E-2</v>
      </c>
      <c r="H34" s="65">
        <f t="shared" si="5"/>
        <v>1.3669180000000001</v>
      </c>
      <c r="I34" s="65">
        <f t="shared" si="5"/>
        <v>0.21887460000000003</v>
      </c>
      <c r="J34" s="65">
        <f t="shared" si="5"/>
        <v>2.5157999999999999E-3</v>
      </c>
      <c r="K34" s="65">
        <f t="shared" si="5"/>
        <v>5.7024800000000002E-3</v>
      </c>
      <c r="L34" s="65">
        <f t="shared" si="5"/>
        <v>0.51573900000000006</v>
      </c>
      <c r="M34" s="65">
        <f t="shared" si="5"/>
        <v>9.6439000000000004E-3</v>
      </c>
      <c r="N34" s="65">
        <f t="shared" si="5"/>
        <v>27.086780000000001</v>
      </c>
      <c r="O34" s="65">
        <f t="shared" si="5"/>
        <v>4352.3339999999998</v>
      </c>
      <c r="P34" s="65">
        <f t="shared" si="5"/>
        <v>0</v>
      </c>
      <c r="Q34" s="65">
        <f t="shared" si="10"/>
        <v>226.42200000000003</v>
      </c>
      <c r="R34" s="65">
        <f t="shared" si="11"/>
        <v>0</v>
      </c>
      <c r="S34" s="65">
        <f t="shared" si="11"/>
        <v>0.1274672</v>
      </c>
      <c r="T34" s="65">
        <f t="shared" si="11"/>
        <v>0</v>
      </c>
      <c r="U34" s="126">
        <f t="shared" si="11"/>
        <v>0</v>
      </c>
    </row>
    <row r="35" spans="1:21" s="48" customFormat="1" ht="13" x14ac:dyDescent="0.35">
      <c r="A35" s="125">
        <f>G8</f>
        <v>1113</v>
      </c>
      <c r="B35" s="11">
        <v>140</v>
      </c>
      <c r="C35" s="65">
        <f t="shared" si="6"/>
        <v>26.58362</v>
      </c>
      <c r="D35" s="65">
        <f t="shared" si="7"/>
        <v>32.276707680000001</v>
      </c>
      <c r="E35" s="65">
        <f t="shared" si="8"/>
        <v>1.0105130000000002</v>
      </c>
      <c r="F35" s="65">
        <f t="shared" si="9"/>
        <v>4.4492761600000001</v>
      </c>
      <c r="G35" s="65">
        <f t="shared" si="5"/>
        <v>1.6436559999999999E-2</v>
      </c>
      <c r="H35" s="65">
        <f t="shared" si="5"/>
        <v>1.3669180000000001</v>
      </c>
      <c r="I35" s="65">
        <f t="shared" si="5"/>
        <v>0.21887460000000003</v>
      </c>
      <c r="J35" s="65">
        <f t="shared" si="5"/>
        <v>2.5157999999999999E-3</v>
      </c>
      <c r="K35" s="65">
        <f t="shared" si="5"/>
        <v>5.7024800000000002E-3</v>
      </c>
      <c r="L35" s="65">
        <f t="shared" si="5"/>
        <v>0.51573900000000006</v>
      </c>
      <c r="M35" s="65">
        <f t="shared" si="5"/>
        <v>9.6439000000000004E-3</v>
      </c>
      <c r="N35" s="65">
        <f t="shared" si="5"/>
        <v>27.086780000000001</v>
      </c>
      <c r="O35" s="65">
        <f t="shared" si="5"/>
        <v>4352.3339999999998</v>
      </c>
      <c r="P35" s="65">
        <f t="shared" si="5"/>
        <v>0</v>
      </c>
      <c r="Q35" s="65">
        <f t="shared" si="10"/>
        <v>226.42200000000003</v>
      </c>
      <c r="R35" s="65">
        <f t="shared" si="11"/>
        <v>0</v>
      </c>
      <c r="S35" s="65">
        <f t="shared" si="11"/>
        <v>0.1274672</v>
      </c>
      <c r="T35" s="65">
        <f t="shared" si="11"/>
        <v>0</v>
      </c>
      <c r="U35" s="126">
        <f t="shared" si="11"/>
        <v>0</v>
      </c>
    </row>
    <row r="36" spans="1:21" s="48" customFormat="1" ht="13" x14ac:dyDescent="0.35">
      <c r="A36" s="125">
        <f>H8</f>
        <v>264</v>
      </c>
      <c r="B36" s="11">
        <v>140</v>
      </c>
      <c r="C36" s="65">
        <f t="shared" si="6"/>
        <v>26.58362</v>
      </c>
      <c r="D36" s="65">
        <f t="shared" si="7"/>
        <v>32.276707680000001</v>
      </c>
      <c r="E36" s="65">
        <f t="shared" si="8"/>
        <v>1.0105130000000002</v>
      </c>
      <c r="F36" s="65">
        <f t="shared" si="9"/>
        <v>4.4492761600000001</v>
      </c>
      <c r="G36" s="65">
        <f t="shared" si="5"/>
        <v>1.6436559999999999E-2</v>
      </c>
      <c r="H36" s="65">
        <f t="shared" si="5"/>
        <v>1.3669180000000001</v>
      </c>
      <c r="I36" s="65">
        <f t="shared" si="5"/>
        <v>0.21887460000000003</v>
      </c>
      <c r="J36" s="65">
        <f t="shared" si="5"/>
        <v>2.5157999999999999E-3</v>
      </c>
      <c r="K36" s="65">
        <f t="shared" si="5"/>
        <v>5.7024800000000002E-3</v>
      </c>
      <c r="L36" s="65">
        <f t="shared" si="5"/>
        <v>0.51573900000000006</v>
      </c>
      <c r="M36" s="65">
        <f t="shared" si="5"/>
        <v>9.6439000000000004E-3</v>
      </c>
      <c r="N36" s="65">
        <f t="shared" si="5"/>
        <v>27.086780000000001</v>
      </c>
      <c r="O36" s="65">
        <f t="shared" si="5"/>
        <v>4352.3339999999998</v>
      </c>
      <c r="P36" s="65">
        <f t="shared" si="5"/>
        <v>0</v>
      </c>
      <c r="Q36" s="65">
        <f t="shared" si="10"/>
        <v>226.42200000000003</v>
      </c>
      <c r="R36" s="65">
        <f t="shared" si="11"/>
        <v>0</v>
      </c>
      <c r="S36" s="65">
        <f t="shared" si="11"/>
        <v>0.1274672</v>
      </c>
      <c r="T36" s="65">
        <f t="shared" si="11"/>
        <v>0</v>
      </c>
      <c r="U36" s="126">
        <f t="shared" si="11"/>
        <v>0</v>
      </c>
    </row>
    <row r="37" spans="1:21" s="48" customFormat="1" ht="13" x14ac:dyDescent="0.35">
      <c r="A37" s="125">
        <f>I8</f>
        <v>2585</v>
      </c>
      <c r="B37" s="11">
        <v>140</v>
      </c>
      <c r="C37" s="65">
        <f t="shared" si="6"/>
        <v>26.58362</v>
      </c>
      <c r="D37" s="65">
        <f t="shared" si="7"/>
        <v>32.276707680000001</v>
      </c>
      <c r="E37" s="65">
        <f t="shared" si="8"/>
        <v>1.0105130000000002</v>
      </c>
      <c r="F37" s="65">
        <f t="shared" si="9"/>
        <v>4.4492761600000001</v>
      </c>
      <c r="G37" s="65">
        <f t="shared" si="5"/>
        <v>1.6436559999999999E-2</v>
      </c>
      <c r="H37" s="65">
        <f t="shared" si="5"/>
        <v>1.3669180000000001</v>
      </c>
      <c r="I37" s="65">
        <f t="shared" si="5"/>
        <v>0.21887460000000003</v>
      </c>
      <c r="J37" s="65">
        <f t="shared" si="5"/>
        <v>2.5157999999999999E-3</v>
      </c>
      <c r="K37" s="65">
        <f t="shared" si="5"/>
        <v>5.7024800000000002E-3</v>
      </c>
      <c r="L37" s="65">
        <f t="shared" si="5"/>
        <v>0.51573900000000006</v>
      </c>
      <c r="M37" s="65">
        <f t="shared" si="5"/>
        <v>9.6439000000000004E-3</v>
      </c>
      <c r="N37" s="65">
        <f t="shared" si="5"/>
        <v>27.086780000000001</v>
      </c>
      <c r="O37" s="65">
        <f t="shared" si="5"/>
        <v>4352.3339999999998</v>
      </c>
      <c r="P37" s="65">
        <f t="shared" si="5"/>
        <v>0</v>
      </c>
      <c r="Q37" s="65">
        <f t="shared" si="10"/>
        <v>226.42200000000003</v>
      </c>
      <c r="R37" s="65">
        <f t="shared" si="11"/>
        <v>0</v>
      </c>
      <c r="S37" s="65">
        <f t="shared" si="11"/>
        <v>0.1274672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140</v>
      </c>
      <c r="C62" s="65">
        <f>B32</f>
        <v>250</v>
      </c>
      <c r="D62" s="65">
        <f>B33</f>
        <v>140</v>
      </c>
      <c r="E62" s="65">
        <f>B34</f>
        <v>140</v>
      </c>
      <c r="F62" s="65">
        <f>B35</f>
        <v>140</v>
      </c>
      <c r="G62" s="65">
        <f>B36</f>
        <v>140</v>
      </c>
      <c r="H62" s="65">
        <f>B37</f>
        <v>140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zoomScale="90" zoomScaleNormal="90" workbookViewId="0">
      <selection activeCell="N3" sqref="N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5.7</v>
      </c>
      <c r="J1" s="130" t="s">
        <v>153</v>
      </c>
      <c r="K1" s="131"/>
      <c r="L1" s="109">
        <v>149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0.59399999999999997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2.5084175084175082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26.664949</v>
      </c>
      <c r="D18" s="12">
        <f>$D32</f>
        <v>26.664949</v>
      </c>
      <c r="E18" s="12">
        <f>$D33</f>
        <v>26.664949</v>
      </c>
      <c r="F18" s="12">
        <f>$D34</f>
        <v>26.664949</v>
      </c>
      <c r="G18" s="12">
        <f>$D35</f>
        <v>26.664949</v>
      </c>
      <c r="H18" s="12">
        <f>$D36</f>
        <v>26.664949</v>
      </c>
      <c r="I18" s="12">
        <f>$D37</f>
        <v>26.664949</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-37.935050999999994</v>
      </c>
      <c r="D19" s="12">
        <f t="shared" ref="D19:V19" si="1">D18-D17</f>
        <v>-37.935050999999994</v>
      </c>
      <c r="E19" s="12">
        <f t="shared" si="1"/>
        <v>-37.935050999999994</v>
      </c>
      <c r="F19" s="12">
        <f t="shared" si="1"/>
        <v>-37.935050999999994</v>
      </c>
      <c r="G19" s="12">
        <f t="shared" si="1"/>
        <v>-37.935050999999994</v>
      </c>
      <c r="H19" s="12">
        <f t="shared" si="1"/>
        <v>-37.935050999999994</v>
      </c>
      <c r="I19" s="12">
        <f t="shared" si="1"/>
        <v>-37.935050999999994</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1.2411500000000002</v>
      </c>
      <c r="D22" s="12">
        <f>$E32</f>
        <v>1.2411500000000002</v>
      </c>
      <c r="E22" s="12">
        <f>$E33</f>
        <v>1.2411500000000002</v>
      </c>
      <c r="F22" s="12">
        <f>$E34</f>
        <v>1.2411500000000002</v>
      </c>
      <c r="G22" s="12">
        <f>$E35</f>
        <v>1.2411500000000002</v>
      </c>
      <c r="H22" s="12">
        <f>$E36</f>
        <v>1.2411500000000002</v>
      </c>
      <c r="I22" s="12">
        <f>$E37</f>
        <v>1.2411500000000002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-226.75885</v>
      </c>
      <c r="D23" s="12">
        <f t="shared" ref="D23:V23" si="3">D22-D21</f>
        <v>-226.75885</v>
      </c>
      <c r="E23" s="12">
        <f t="shared" si="3"/>
        <v>-226.75885</v>
      </c>
      <c r="F23" s="12">
        <f t="shared" si="3"/>
        <v>-226.75885</v>
      </c>
      <c r="G23" s="12">
        <f t="shared" si="3"/>
        <v>-226.75885</v>
      </c>
      <c r="H23" s="12">
        <f t="shared" si="3"/>
        <v>-226.75885</v>
      </c>
      <c r="I23" s="12">
        <f t="shared" si="3"/>
        <v>-226.75885</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4.12</v>
      </c>
      <c r="C28" s="11">
        <v>0.59399999999999997</v>
      </c>
      <c r="D28" s="11">
        <v>0.113</v>
      </c>
      <c r="E28" s="11">
        <v>0.01</v>
      </c>
      <c r="F28" s="11">
        <v>353</v>
      </c>
      <c r="G28" s="11">
        <v>860</v>
      </c>
      <c r="H28" s="11">
        <v>360</v>
      </c>
      <c r="I28" s="11">
        <v>56.6</v>
      </c>
      <c r="J28" s="11">
        <v>1.1599999999999999</v>
      </c>
      <c r="K28" s="15">
        <v>0.97</v>
      </c>
      <c r="L28" s="11">
        <v>32.299999999999997</v>
      </c>
      <c r="M28" s="11">
        <v>14.4</v>
      </c>
      <c r="N28" s="11">
        <v>3410</v>
      </c>
      <c r="O28" s="11">
        <v>448000</v>
      </c>
      <c r="P28" s="11"/>
      <c r="Q28" s="11">
        <v>4260</v>
      </c>
      <c r="R28" s="11"/>
      <c r="S28" s="11">
        <v>25.6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250</v>
      </c>
      <c r="C31" s="65">
        <f>IF(C$27="%w/w SAR",((C$28*10)*$B31),IF(C$27="%w/w DM",(((C$28*10)*($B$28/100))*$B31),IF(C$27="kg/t SAR",(C$28*$B31),IF(C$27="kg/t DM",((C$28*($B$28/100))*$B31),IF(C$27="mg/kg SAR",((C$28*0.001)*$B31),IF(C$27="mg/kg DM",(((C$28*0.001)*($B$28/100))*$B31),0))))))</f>
        <v>61.181999999999995</v>
      </c>
      <c r="D31" s="65">
        <f>(IF(D$27="%w/w SAR",((D$28*10)*$B31),IF(D$27="%w/w DM",(((D$28*10)*($B$28/100))*$B31),IF(D$27="kg/t SAR",(D$28*$B31),IF(D$27="kg/t DM",((D$28*($B$28/100))*$B31),IF(D$27="mg/kg SAR",((D$28*0.001)*$B31),IF(D$27="mg/kg DM",(((D$28*0.001)*($B$28/100))*$B31),"0")))))))*2.291</f>
        <v>26.664949</v>
      </c>
      <c r="E31" s="65">
        <f>(IF(E$27="%w/w SAR",((E$28*10)*$B31),IF(E$27="%w/w DM",(((E$28*10)*($B$28/100))*$B31),IF(E$27="kg/t SAR",(E$28*$B31),IF(E$27="kg/t DM",((E$28*($B$28/100))*$B31),IF(E$27="mg/kg SAR",((E$28*0.001)*$B31),IF(E$27="mg/kg DM",(((E$28*0.001)*($B$28/100))*$B31),"0")))))))*1.205</f>
        <v>1.2411500000000002</v>
      </c>
      <c r="F31" s="65">
        <f>(IF(F$27="%w/w SAR",((F$28*10)*$B31),IF(F$27="%w/w DM",(((F$28*10)*($B$28/100))*$B31),IF(F$27="kg/t SAR",(F$28*$B31),IF(F$27="kg/t DM",((F$28*($B$28/100))*$B31),IF(F$27="mg/kg SAR",((F$28*0.001)*$B31),IF(F$27="mg/kg DM",(((F$28*0.001)*($B$28/100))*$B31),"0")))))))*1.658</f>
        <v>6.028322199999999</v>
      </c>
      <c r="G31" s="65">
        <f t="shared" ref="G31:P46" si="5">IF(G$27="%w/w SAR",((G$28*10)*$B31),IF(G$27="%w/w DM",(((G$28*10)*($B$28/100))*$B31),IF(G$27="kg/t SAR",(G$28*$B31),IF(G$27="kg/t DM",((G$28*($B$28/100))*$B31),IF(G$27="mg/kg SAR",((G$28*0.001)*$B31),IF(G$27="mg/kg DM",(((G$28*0.001)*($B$28/100))*$B31),0))))))</f>
        <v>8.8579999999999988</v>
      </c>
      <c r="H31" s="65">
        <f t="shared" si="5"/>
        <v>3.7079999999999997</v>
      </c>
      <c r="I31" s="65">
        <f t="shared" si="5"/>
        <v>0.58298000000000005</v>
      </c>
      <c r="J31" s="65">
        <f t="shared" si="5"/>
        <v>1.1948E-2</v>
      </c>
      <c r="K31" s="65">
        <f t="shared" si="5"/>
        <v>9.9909999999999999E-3</v>
      </c>
      <c r="L31" s="65">
        <f t="shared" si="5"/>
        <v>0.33268999999999999</v>
      </c>
      <c r="M31" s="65">
        <f t="shared" si="5"/>
        <v>0.14832000000000001</v>
      </c>
      <c r="N31" s="65">
        <f t="shared" si="5"/>
        <v>35.123000000000005</v>
      </c>
      <c r="O31" s="65">
        <f t="shared" si="5"/>
        <v>4614.3999999999996</v>
      </c>
      <c r="P31" s="65">
        <f t="shared" si="5"/>
        <v>0</v>
      </c>
      <c r="Q31" s="65">
        <f>(IF(Q$27="%w/w SAR",((Q$28*10)*$B31),IF(Q$27="%w/w DM",(((Q$28*10)*($B$28/100))*$B31),IF(Q$27="kg/t SAR",(Q$28*$B31),IF(Q$27="kg/t DM",((Q$28*($B$28/100))*$B31),IF(Q$27="mg/kg SAR",((Q$28*0.001)*$B31),IF(Q$27="mg/kg DM",(((Q$28*0.001)*($B$28/100))*$B31),0)))))))*2.5</f>
        <v>109.69499999999999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0.26368000000000003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61.181999999999995</v>
      </c>
      <c r="D32" s="65">
        <f t="shared" ref="D32:D50" si="7">(IF(D$27="%w/w SAR",((D$28*10)*$B32),IF(D$27="%w/w DM",(((D$28*10)*($B$28/100))*$B32),IF(D$27="kg/t SAR",(D$28*$B32),IF(D$27="kg/t DM",((D$28*($B$28/100))*$B32),IF(D$27="mg/kg SAR",((D$28*0.001)*$B32),IF(D$27="mg/kg DM",(((D$28*0.001)*($B$28/100))*$B32),"0")))))))*2.291</f>
        <v>26.664949</v>
      </c>
      <c r="E32" s="65">
        <f t="shared" ref="E32:E50" si="8">(IF(E$27="%w/w SAR",((E$28*10)*$B32),IF(E$27="%w/w DM",(((E$28*10)*($B$28/100))*$B32),IF(E$27="kg/t SAR",(E$28*$B32),IF(E$27="kg/t DM",((E$28*($B$28/100))*$B32),IF(E$27="mg/kg SAR",((E$28*0.001)*$B32),IF(E$27="mg/kg DM",(((E$28*0.001)*($B$28/100))*$B32),"0")))))))*1.205</f>
        <v>1.2411500000000002</v>
      </c>
      <c r="F32" s="65">
        <f t="shared" ref="F32:F50" si="9">(IF(F$27="%w/w SAR",((F$28*10)*$B32),IF(F$27="%w/w DM",(((F$28*10)*($B$28/100))*$B32),IF(F$27="kg/t SAR",(F$28*$B32),IF(F$27="kg/t DM",((F$28*($B$28/100))*$B32),IF(F$27="mg/kg SAR",((F$28*0.001)*$B32),IF(F$27="mg/kg DM",(((F$28*0.001)*($B$28/100))*$B32),"0")))))))*1.658</f>
        <v>6.028322199999999</v>
      </c>
      <c r="G32" s="65">
        <f t="shared" si="5"/>
        <v>8.8579999999999988</v>
      </c>
      <c r="H32" s="65">
        <f t="shared" si="5"/>
        <v>3.7079999999999997</v>
      </c>
      <c r="I32" s="65">
        <f t="shared" si="5"/>
        <v>0.58298000000000005</v>
      </c>
      <c r="J32" s="65">
        <f t="shared" si="5"/>
        <v>1.1948E-2</v>
      </c>
      <c r="K32" s="65">
        <f t="shared" si="5"/>
        <v>9.9909999999999999E-3</v>
      </c>
      <c r="L32" s="65">
        <f t="shared" si="5"/>
        <v>0.33268999999999999</v>
      </c>
      <c r="M32" s="65">
        <f t="shared" si="5"/>
        <v>0.14832000000000001</v>
      </c>
      <c r="N32" s="65">
        <f t="shared" si="5"/>
        <v>35.123000000000005</v>
      </c>
      <c r="O32" s="65">
        <f t="shared" si="5"/>
        <v>4614.3999999999996</v>
      </c>
      <c r="P32" s="65">
        <f t="shared" si="5"/>
        <v>0</v>
      </c>
      <c r="Q32" s="65">
        <f t="shared" ref="Q32:Q50" si="10">(IF(Q$27="%w/w SAR",((Q$28*10)*$B32),IF(Q$27="%w/w DM",(((Q$28*10)*($B$28/100))*$B32),IF(Q$27="kg/t SAR",(Q$28*$B32),IF(Q$27="kg/t DM",((Q$28*($B$28/100))*$B32),IF(Q$27="mg/kg SAR",((Q$28*0.001)*$B32),IF(Q$27="mg/kg DM",(((Q$28*0.001)*($B$28/100))*$B32),0)))))))*2.5</f>
        <v>109.69499999999999</v>
      </c>
      <c r="R32" s="65">
        <f t="shared" ref="R32:U50" si="11">IF(R$27="%w/w SAR",((R$28*10)*$B32),IF(R$27="%w/w DM",(((R$28*10)*($B$28/100))*$B32),IF(R$27="kg/t SAR",(R$28*$B32),IF(R$27="kg/t DM",((R$28*($B$28/100))*$B32),IF(R$27="mg/kg SAR",((R$28*0.001)*$B32),IF(R$27="mg/kg DM",(((R$28*0.001)*($B$28/100))*$B32),0))))))</f>
        <v>0</v>
      </c>
      <c r="S32" s="65">
        <f t="shared" si="11"/>
        <v>0.26368000000000003</v>
      </c>
      <c r="T32" s="65">
        <f t="shared" si="11"/>
        <v>0</v>
      </c>
      <c r="U32" s="126">
        <f t="shared" si="11"/>
        <v>0</v>
      </c>
    </row>
    <row r="33" spans="1:21" s="48" customFormat="1" ht="13" x14ac:dyDescent="0.35">
      <c r="A33" s="125">
        <f>E8</f>
        <v>1416</v>
      </c>
      <c r="B33" s="11">
        <v>250</v>
      </c>
      <c r="C33" s="65">
        <f t="shared" si="6"/>
        <v>61.181999999999995</v>
      </c>
      <c r="D33" s="65">
        <f t="shared" si="7"/>
        <v>26.664949</v>
      </c>
      <c r="E33" s="65">
        <f t="shared" si="8"/>
        <v>1.2411500000000002</v>
      </c>
      <c r="F33" s="65">
        <f t="shared" si="9"/>
        <v>6.028322199999999</v>
      </c>
      <c r="G33" s="65">
        <f t="shared" si="5"/>
        <v>8.8579999999999988</v>
      </c>
      <c r="H33" s="65">
        <f t="shared" si="5"/>
        <v>3.7079999999999997</v>
      </c>
      <c r="I33" s="65">
        <f t="shared" si="5"/>
        <v>0.58298000000000005</v>
      </c>
      <c r="J33" s="65">
        <f t="shared" si="5"/>
        <v>1.1948E-2</v>
      </c>
      <c r="K33" s="65">
        <f t="shared" si="5"/>
        <v>9.9909999999999999E-3</v>
      </c>
      <c r="L33" s="65">
        <f t="shared" si="5"/>
        <v>0.33268999999999999</v>
      </c>
      <c r="M33" s="65">
        <f t="shared" si="5"/>
        <v>0.14832000000000001</v>
      </c>
      <c r="N33" s="65">
        <f t="shared" si="5"/>
        <v>35.123000000000005</v>
      </c>
      <c r="O33" s="65">
        <f t="shared" si="5"/>
        <v>4614.3999999999996</v>
      </c>
      <c r="P33" s="65">
        <f t="shared" si="5"/>
        <v>0</v>
      </c>
      <c r="Q33" s="65">
        <f t="shared" si="10"/>
        <v>109.69499999999999</v>
      </c>
      <c r="R33" s="65">
        <f t="shared" si="11"/>
        <v>0</v>
      </c>
      <c r="S33" s="65">
        <f t="shared" si="11"/>
        <v>0.26368000000000003</v>
      </c>
      <c r="T33" s="65">
        <f t="shared" si="11"/>
        <v>0</v>
      </c>
      <c r="U33" s="126">
        <f t="shared" si="11"/>
        <v>0</v>
      </c>
    </row>
    <row r="34" spans="1:21" s="48" customFormat="1" ht="13" x14ac:dyDescent="0.35">
      <c r="A34" s="125">
        <f>F8</f>
        <v>9216</v>
      </c>
      <c r="B34" s="11">
        <v>250</v>
      </c>
      <c r="C34" s="65">
        <f t="shared" si="6"/>
        <v>61.181999999999995</v>
      </c>
      <c r="D34" s="65">
        <f t="shared" si="7"/>
        <v>26.664949</v>
      </c>
      <c r="E34" s="65">
        <f t="shared" si="8"/>
        <v>1.2411500000000002</v>
      </c>
      <c r="F34" s="65">
        <f t="shared" si="9"/>
        <v>6.028322199999999</v>
      </c>
      <c r="G34" s="65">
        <f t="shared" si="5"/>
        <v>8.8579999999999988</v>
      </c>
      <c r="H34" s="65">
        <f t="shared" si="5"/>
        <v>3.7079999999999997</v>
      </c>
      <c r="I34" s="65">
        <f t="shared" si="5"/>
        <v>0.58298000000000005</v>
      </c>
      <c r="J34" s="65">
        <f t="shared" si="5"/>
        <v>1.1948E-2</v>
      </c>
      <c r="K34" s="65">
        <f t="shared" si="5"/>
        <v>9.9909999999999999E-3</v>
      </c>
      <c r="L34" s="65">
        <f t="shared" si="5"/>
        <v>0.33268999999999999</v>
      </c>
      <c r="M34" s="65">
        <f t="shared" si="5"/>
        <v>0.14832000000000001</v>
      </c>
      <c r="N34" s="65">
        <f t="shared" si="5"/>
        <v>35.123000000000005</v>
      </c>
      <c r="O34" s="65">
        <f t="shared" si="5"/>
        <v>4614.3999999999996</v>
      </c>
      <c r="P34" s="65">
        <f t="shared" si="5"/>
        <v>0</v>
      </c>
      <c r="Q34" s="65">
        <f t="shared" si="10"/>
        <v>109.69499999999999</v>
      </c>
      <c r="R34" s="65">
        <f t="shared" si="11"/>
        <v>0</v>
      </c>
      <c r="S34" s="65">
        <f t="shared" si="11"/>
        <v>0.26368000000000003</v>
      </c>
      <c r="T34" s="65">
        <f t="shared" si="11"/>
        <v>0</v>
      </c>
      <c r="U34" s="126">
        <f t="shared" si="11"/>
        <v>0</v>
      </c>
    </row>
    <row r="35" spans="1:21" s="48" customFormat="1" ht="13" x14ac:dyDescent="0.35">
      <c r="A35" s="125">
        <f>G8</f>
        <v>1113</v>
      </c>
      <c r="B35" s="11">
        <v>250</v>
      </c>
      <c r="C35" s="65">
        <f t="shared" si="6"/>
        <v>61.181999999999995</v>
      </c>
      <c r="D35" s="65">
        <f t="shared" si="7"/>
        <v>26.664949</v>
      </c>
      <c r="E35" s="65">
        <f t="shared" si="8"/>
        <v>1.2411500000000002</v>
      </c>
      <c r="F35" s="65">
        <f t="shared" si="9"/>
        <v>6.028322199999999</v>
      </c>
      <c r="G35" s="65">
        <f t="shared" si="5"/>
        <v>8.8579999999999988</v>
      </c>
      <c r="H35" s="65">
        <f t="shared" si="5"/>
        <v>3.7079999999999997</v>
      </c>
      <c r="I35" s="65">
        <f t="shared" si="5"/>
        <v>0.58298000000000005</v>
      </c>
      <c r="J35" s="65">
        <f t="shared" si="5"/>
        <v>1.1948E-2</v>
      </c>
      <c r="K35" s="65">
        <f t="shared" si="5"/>
        <v>9.9909999999999999E-3</v>
      </c>
      <c r="L35" s="65">
        <f t="shared" si="5"/>
        <v>0.33268999999999999</v>
      </c>
      <c r="M35" s="65">
        <f t="shared" si="5"/>
        <v>0.14832000000000001</v>
      </c>
      <c r="N35" s="65">
        <f t="shared" si="5"/>
        <v>35.123000000000005</v>
      </c>
      <c r="O35" s="65">
        <f t="shared" si="5"/>
        <v>4614.3999999999996</v>
      </c>
      <c r="P35" s="65">
        <f t="shared" si="5"/>
        <v>0</v>
      </c>
      <c r="Q35" s="65">
        <f t="shared" si="10"/>
        <v>109.69499999999999</v>
      </c>
      <c r="R35" s="65">
        <f t="shared" si="11"/>
        <v>0</v>
      </c>
      <c r="S35" s="65">
        <f t="shared" si="11"/>
        <v>0.26368000000000003</v>
      </c>
      <c r="T35" s="65">
        <f t="shared" si="11"/>
        <v>0</v>
      </c>
      <c r="U35" s="126">
        <f t="shared" si="11"/>
        <v>0</v>
      </c>
    </row>
    <row r="36" spans="1:21" s="48" customFormat="1" ht="13" x14ac:dyDescent="0.35">
      <c r="A36" s="125">
        <f>H8</f>
        <v>264</v>
      </c>
      <c r="B36" s="11">
        <v>250</v>
      </c>
      <c r="C36" s="65">
        <f t="shared" si="6"/>
        <v>61.181999999999995</v>
      </c>
      <c r="D36" s="65">
        <f t="shared" si="7"/>
        <v>26.664949</v>
      </c>
      <c r="E36" s="65">
        <f t="shared" si="8"/>
        <v>1.2411500000000002</v>
      </c>
      <c r="F36" s="65">
        <f t="shared" si="9"/>
        <v>6.028322199999999</v>
      </c>
      <c r="G36" s="65">
        <f t="shared" si="5"/>
        <v>8.8579999999999988</v>
      </c>
      <c r="H36" s="65">
        <f t="shared" si="5"/>
        <v>3.7079999999999997</v>
      </c>
      <c r="I36" s="65">
        <f t="shared" si="5"/>
        <v>0.58298000000000005</v>
      </c>
      <c r="J36" s="65">
        <f t="shared" si="5"/>
        <v>1.1948E-2</v>
      </c>
      <c r="K36" s="65">
        <f t="shared" si="5"/>
        <v>9.9909999999999999E-3</v>
      </c>
      <c r="L36" s="65">
        <f t="shared" si="5"/>
        <v>0.33268999999999999</v>
      </c>
      <c r="M36" s="65">
        <f t="shared" si="5"/>
        <v>0.14832000000000001</v>
      </c>
      <c r="N36" s="65">
        <f t="shared" si="5"/>
        <v>35.123000000000005</v>
      </c>
      <c r="O36" s="65">
        <f t="shared" si="5"/>
        <v>4614.3999999999996</v>
      </c>
      <c r="P36" s="65">
        <f t="shared" si="5"/>
        <v>0</v>
      </c>
      <c r="Q36" s="65">
        <f t="shared" si="10"/>
        <v>109.69499999999999</v>
      </c>
      <c r="R36" s="65">
        <f t="shared" si="11"/>
        <v>0</v>
      </c>
      <c r="S36" s="65">
        <f t="shared" si="11"/>
        <v>0.26368000000000003</v>
      </c>
      <c r="T36" s="65">
        <f t="shared" si="11"/>
        <v>0</v>
      </c>
      <c r="U36" s="126">
        <f t="shared" si="11"/>
        <v>0</v>
      </c>
    </row>
    <row r="37" spans="1:21" s="48" customFormat="1" ht="13" x14ac:dyDescent="0.35">
      <c r="A37" s="125">
        <f>I8</f>
        <v>2585</v>
      </c>
      <c r="B37" s="11">
        <v>250</v>
      </c>
      <c r="C37" s="65">
        <f t="shared" si="6"/>
        <v>61.181999999999995</v>
      </c>
      <c r="D37" s="65">
        <f t="shared" si="7"/>
        <v>26.664949</v>
      </c>
      <c r="E37" s="65">
        <f t="shared" si="8"/>
        <v>1.2411500000000002</v>
      </c>
      <c r="F37" s="65">
        <f t="shared" si="9"/>
        <v>6.028322199999999</v>
      </c>
      <c r="G37" s="65">
        <f t="shared" si="5"/>
        <v>8.8579999999999988</v>
      </c>
      <c r="H37" s="65">
        <f t="shared" si="5"/>
        <v>3.7079999999999997</v>
      </c>
      <c r="I37" s="65">
        <f t="shared" si="5"/>
        <v>0.58298000000000005</v>
      </c>
      <c r="J37" s="65">
        <f t="shared" si="5"/>
        <v>1.1948E-2</v>
      </c>
      <c r="K37" s="65">
        <f t="shared" si="5"/>
        <v>9.9909999999999999E-3</v>
      </c>
      <c r="L37" s="65">
        <f t="shared" si="5"/>
        <v>0.33268999999999999</v>
      </c>
      <c r="M37" s="65">
        <f t="shared" si="5"/>
        <v>0.14832000000000001</v>
      </c>
      <c r="N37" s="65">
        <f t="shared" si="5"/>
        <v>35.123000000000005</v>
      </c>
      <c r="O37" s="65">
        <f t="shared" si="5"/>
        <v>4614.3999999999996</v>
      </c>
      <c r="P37" s="65">
        <f t="shared" si="5"/>
        <v>0</v>
      </c>
      <c r="Q37" s="65">
        <f t="shared" si="10"/>
        <v>109.69499999999999</v>
      </c>
      <c r="R37" s="65">
        <f t="shared" si="11"/>
        <v>0</v>
      </c>
      <c r="S37" s="65">
        <f t="shared" si="11"/>
        <v>0.26368000000000003</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N4" sqref="N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6.4</v>
      </c>
      <c r="J1" s="130" t="s">
        <v>153</v>
      </c>
      <c r="K1" s="131"/>
      <c r="L1" s="109">
        <v>220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1.34</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1.6417910447761193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32.699589623999998</v>
      </c>
      <c r="D18" s="12">
        <f>$D32</f>
        <v>48.372174000000001</v>
      </c>
      <c r="E18" s="12">
        <f>$D33</f>
        <v>32.699589623999998</v>
      </c>
      <c r="F18" s="12">
        <f>$D34</f>
        <v>32.699589623999998</v>
      </c>
      <c r="G18" s="12">
        <f>$D35</f>
        <v>32.699589623999998</v>
      </c>
      <c r="H18" s="12">
        <f>$D36</f>
        <v>32.699589623999998</v>
      </c>
      <c r="I18" s="12">
        <f>$D37</f>
        <v>32.699589623999998</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-31.900410375999996</v>
      </c>
      <c r="D19" s="12">
        <f t="shared" ref="D19:V19" si="1">D18-D17</f>
        <v>-16.227825999999993</v>
      </c>
      <c r="E19" s="12">
        <f t="shared" si="1"/>
        <v>-31.900410375999996</v>
      </c>
      <c r="F19" s="12">
        <f t="shared" si="1"/>
        <v>-31.900410375999996</v>
      </c>
      <c r="G19" s="12">
        <f t="shared" si="1"/>
        <v>-31.900410375999996</v>
      </c>
      <c r="H19" s="12">
        <f t="shared" si="1"/>
        <v>-31.900410375999996</v>
      </c>
      <c r="I19" s="12">
        <f t="shared" si="1"/>
        <v>-31.900410375999996</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0.4889923739999999</v>
      </c>
      <c r="D22" s="12">
        <f>$E32</f>
        <v>0.72336149999999999</v>
      </c>
      <c r="E22" s="12">
        <f>$E33</f>
        <v>0.4889923739999999</v>
      </c>
      <c r="F22" s="12">
        <f>$E34</f>
        <v>0.4889923739999999</v>
      </c>
      <c r="G22" s="12">
        <f>$E35</f>
        <v>0.4889923739999999</v>
      </c>
      <c r="H22" s="12">
        <f>$E36</f>
        <v>0.4889923739999999</v>
      </c>
      <c r="I22" s="12">
        <f>$E37</f>
        <v>0.4889923739999999</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-227.51100762600001</v>
      </c>
      <c r="D23" s="12">
        <f t="shared" ref="D23:V23" si="3">D22-D21</f>
        <v>-227.27663849999999</v>
      </c>
      <c r="E23" s="12">
        <f t="shared" si="3"/>
        <v>-227.51100762600001</v>
      </c>
      <c r="F23" s="12">
        <f t="shared" si="3"/>
        <v>-227.51100762600001</v>
      </c>
      <c r="G23" s="12">
        <f t="shared" si="3"/>
        <v>-227.51100762600001</v>
      </c>
      <c r="H23" s="12">
        <f t="shared" si="3"/>
        <v>-227.51100762600001</v>
      </c>
      <c r="I23" s="12">
        <f t="shared" si="3"/>
        <v>-227.51100762600001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2.76</v>
      </c>
      <c r="C28" s="11">
        <v>1.34</v>
      </c>
      <c r="D28" s="11">
        <v>0.30599999999999999</v>
      </c>
      <c r="E28" s="11">
        <v>8.6999999999999994E-3</v>
      </c>
      <c r="F28" s="11">
        <v>489</v>
      </c>
      <c r="G28" s="11">
        <v>40.4</v>
      </c>
      <c r="H28" s="11">
        <v>78.2</v>
      </c>
      <c r="I28" s="11">
        <v>4.72</v>
      </c>
      <c r="J28" s="11">
        <v>0.34</v>
      </c>
      <c r="K28" s="15">
        <v>1.46</v>
      </c>
      <c r="L28" s="11">
        <v>3.13</v>
      </c>
      <c r="M28" s="11">
        <v>2.4700000000000002</v>
      </c>
      <c r="N28" s="11">
        <v>178000</v>
      </c>
      <c r="O28" s="11">
        <v>4360</v>
      </c>
      <c r="P28" s="11"/>
      <c r="Q28" s="11">
        <v>12800</v>
      </c>
      <c r="R28" s="11"/>
      <c r="S28" s="11">
        <v>43.1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169</v>
      </c>
      <c r="C31" s="65">
        <f>IF(C$27="%w/w SAR",((C$28*10)*$B31),IF(C$27="%w/w DM",(((C$28*10)*($B$28/100))*$B31),IF(C$27="kg/t SAR",(C$28*$B31),IF(C$27="kg/t DM",((C$28*($B$28/100))*$B31),IF(C$27="mg/kg SAR",((C$28*0.001)*$B31),IF(C$27="mg/kg DM",(((C$28*0.001)*($B$28/100))*$B31),0))))))</f>
        <v>62.502960000000002</v>
      </c>
      <c r="D31" s="65">
        <f>(IF(D$27="%w/w SAR",((D$28*10)*$B31),IF(D$27="%w/w DM",(((D$28*10)*($B$28/100))*$B31),IF(D$27="kg/t SAR",(D$28*$B31),IF(D$27="kg/t DM",((D$28*($B$28/100))*$B31),IF(D$27="mg/kg SAR",((D$28*0.001)*$B31),IF(D$27="mg/kg DM",(((D$28*0.001)*($B$28/100))*$B31),"0")))))))*2.291</f>
        <v>32.699589623999998</v>
      </c>
      <c r="E31" s="65">
        <f>(IF(E$27="%w/w SAR",((E$28*10)*$B31),IF(E$27="%w/w DM",(((E$28*10)*($B$28/100))*$B31),IF(E$27="kg/t SAR",(E$28*$B31),IF(E$27="kg/t DM",((E$28*($B$28/100))*$B31),IF(E$27="mg/kg SAR",((E$28*0.001)*$B31),IF(E$27="mg/kg DM",(((E$28*0.001)*($B$28/100))*$B31),"0")))))))*1.205</f>
        <v>0.4889923739999999</v>
      </c>
      <c r="F31" s="65">
        <f>(IF(F$27="%w/w SAR",((F$28*10)*$B31),IF(F$27="%w/w DM",(((F$28*10)*($B$28/100))*$B31),IF(F$27="kg/t SAR",(F$28*$B31),IF(F$27="kg/t DM",((F$28*($B$28/100))*$B31),IF(F$27="mg/kg SAR",((F$28*0.001)*$B31),IF(F$27="mg/kg DM",(((F$28*0.001)*($B$28/100))*$B31),"0")))))))*1.658</f>
        <v>3.7817182727999996</v>
      </c>
      <c r="G31" s="65">
        <f t="shared" ref="G31:P46" si="5">IF(G$27="%w/w SAR",((G$28*10)*$B31),IF(G$27="%w/w DM",(((G$28*10)*($B$28/100))*$B31),IF(G$27="kg/t SAR",(G$28*$B31),IF(G$27="kg/t DM",((G$28*($B$28/100))*$B31),IF(G$27="mg/kg SAR",((G$28*0.001)*$B31),IF(G$27="mg/kg DM",(((G$28*0.001)*($B$28/100))*$B31),0))))))</f>
        <v>0.18844175999999999</v>
      </c>
      <c r="H31" s="65">
        <f t="shared" si="5"/>
        <v>0.36475607999999998</v>
      </c>
      <c r="I31" s="65">
        <f t="shared" si="5"/>
        <v>2.2015968000000004E-2</v>
      </c>
      <c r="J31" s="65">
        <f t="shared" si="5"/>
        <v>1.5858960000000001E-3</v>
      </c>
      <c r="K31" s="65">
        <f t="shared" si="5"/>
        <v>6.8100239999999996E-3</v>
      </c>
      <c r="L31" s="65">
        <f t="shared" si="5"/>
        <v>1.4599572E-2</v>
      </c>
      <c r="M31" s="65">
        <f t="shared" si="5"/>
        <v>1.1521068000000002E-2</v>
      </c>
      <c r="N31" s="65">
        <f t="shared" si="5"/>
        <v>830.26319999999998</v>
      </c>
      <c r="O31" s="65">
        <f t="shared" si="5"/>
        <v>20.336784000000002</v>
      </c>
      <c r="P31" s="65">
        <f t="shared" si="5"/>
        <v>0</v>
      </c>
      <c r="Q31" s="65">
        <f>(IF(Q$27="%w/w SAR",((Q$28*10)*$B31),IF(Q$27="%w/w DM",(((Q$28*10)*($B$28/100))*$B31),IF(Q$27="kg/t SAR",(Q$28*$B31),IF(Q$27="kg/t DM",((Q$28*($B$28/100))*$B31),IF(Q$27="mg/kg SAR",((Q$28*0.001)*$B31),IF(Q$27="mg/kg DM",(((Q$28*0.001)*($B$28/100))*$B31),0)))))))*2.5</f>
        <v>149.26080000000002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0.20103563999999999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92.46</v>
      </c>
      <c r="D32" s="65">
        <f t="shared" ref="D32:D50" si="7">(IF(D$27="%w/w SAR",((D$28*10)*$B32),IF(D$27="%w/w DM",(((D$28*10)*($B$28/100))*$B32),IF(D$27="kg/t SAR",(D$28*$B32),IF(D$27="kg/t DM",((D$28*($B$28/100))*$B32),IF(D$27="mg/kg SAR",((D$28*0.001)*$B32),IF(D$27="mg/kg DM",(((D$28*0.001)*($B$28/100))*$B32),"0")))))))*2.291</f>
        <v>48.372174000000001</v>
      </c>
      <c r="E32" s="65">
        <f t="shared" ref="E32:E50" si="8">(IF(E$27="%w/w SAR",((E$28*10)*$B32),IF(E$27="%w/w DM",(((E$28*10)*($B$28/100))*$B32),IF(E$27="kg/t SAR",(E$28*$B32),IF(E$27="kg/t DM",((E$28*($B$28/100))*$B32),IF(E$27="mg/kg SAR",((E$28*0.001)*$B32),IF(E$27="mg/kg DM",(((E$28*0.001)*($B$28/100))*$B32),"0")))))))*1.205</f>
        <v>0.72336149999999999</v>
      </c>
      <c r="F32" s="65">
        <f t="shared" ref="F32:F50" si="9">(IF(F$27="%w/w SAR",((F$28*10)*$B32),IF(F$27="%w/w DM",(((F$28*10)*($B$28/100))*$B32),IF(F$27="kg/t SAR",(F$28*$B32),IF(F$27="kg/t DM",((F$28*($B$28/100))*$B32),IF(F$27="mg/kg SAR",((F$28*0.001)*$B32),IF(F$27="mg/kg DM",(((F$28*0.001)*($B$28/100))*$B32),"0")))))))*1.658</f>
        <v>5.5942577999999994</v>
      </c>
      <c r="G32" s="65">
        <f t="shared" si="5"/>
        <v>0.27875999999999995</v>
      </c>
      <c r="H32" s="65">
        <f t="shared" si="5"/>
        <v>0.53958000000000006</v>
      </c>
      <c r="I32" s="65">
        <f t="shared" si="5"/>
        <v>3.2568000000000007E-2</v>
      </c>
      <c r="J32" s="65">
        <f t="shared" si="5"/>
        <v>2.346E-3</v>
      </c>
      <c r="K32" s="65">
        <f t="shared" si="5"/>
        <v>1.0074E-2</v>
      </c>
      <c r="L32" s="65">
        <f t="shared" si="5"/>
        <v>2.1597000000000002E-2</v>
      </c>
      <c r="M32" s="65">
        <f t="shared" si="5"/>
        <v>1.7043000000000003E-2</v>
      </c>
      <c r="N32" s="65">
        <f t="shared" si="5"/>
        <v>1228.2</v>
      </c>
      <c r="O32" s="65">
        <f t="shared" si="5"/>
        <v>30.084000000000003</v>
      </c>
      <c r="P32" s="65">
        <f t="shared" si="5"/>
        <v>0</v>
      </c>
      <c r="Q32" s="65">
        <f t="shared" ref="Q32:Q50" si="10">(IF(Q$27="%w/w SAR",((Q$28*10)*$B32),IF(Q$27="%w/w DM",(((Q$28*10)*($B$28/100))*$B32),IF(Q$27="kg/t SAR",(Q$28*$B32),IF(Q$27="kg/t DM",((Q$28*($B$28/100))*$B32),IF(Q$27="mg/kg SAR",((Q$28*0.001)*$B32),IF(Q$27="mg/kg DM",(((Q$28*0.001)*($B$28/100))*$B32),0)))))))*2.5</f>
        <v>220.8</v>
      </c>
      <c r="R32" s="65">
        <f t="shared" ref="R32:U50" si="11">IF(R$27="%w/w SAR",((R$28*10)*$B32),IF(R$27="%w/w DM",(((R$28*10)*($B$28/100))*$B32),IF(R$27="kg/t SAR",(R$28*$B32),IF(R$27="kg/t DM",((R$28*($B$28/100))*$B32),IF(R$27="mg/kg SAR",((R$28*0.001)*$B32),IF(R$27="mg/kg DM",(((R$28*0.001)*($B$28/100))*$B32),0))))))</f>
        <v>0</v>
      </c>
      <c r="S32" s="65">
        <f t="shared" si="11"/>
        <v>0.29738999999999999</v>
      </c>
      <c r="T32" s="65">
        <f t="shared" si="11"/>
        <v>0</v>
      </c>
      <c r="U32" s="126">
        <f t="shared" si="11"/>
        <v>0</v>
      </c>
    </row>
    <row r="33" spans="1:21" s="48" customFormat="1" ht="13" x14ac:dyDescent="0.35">
      <c r="A33" s="125">
        <f>E8</f>
        <v>1416</v>
      </c>
      <c r="B33" s="11">
        <v>169</v>
      </c>
      <c r="C33" s="65">
        <f t="shared" si="6"/>
        <v>62.502960000000002</v>
      </c>
      <c r="D33" s="65">
        <f t="shared" si="7"/>
        <v>32.699589623999998</v>
      </c>
      <c r="E33" s="65">
        <f t="shared" si="8"/>
        <v>0.4889923739999999</v>
      </c>
      <c r="F33" s="65">
        <f t="shared" si="9"/>
        <v>3.7817182727999996</v>
      </c>
      <c r="G33" s="65">
        <f t="shared" si="5"/>
        <v>0.18844175999999999</v>
      </c>
      <c r="H33" s="65">
        <f t="shared" si="5"/>
        <v>0.36475607999999998</v>
      </c>
      <c r="I33" s="65">
        <f t="shared" si="5"/>
        <v>2.2015968000000004E-2</v>
      </c>
      <c r="J33" s="65">
        <f t="shared" si="5"/>
        <v>1.5858960000000001E-3</v>
      </c>
      <c r="K33" s="65">
        <f t="shared" si="5"/>
        <v>6.8100239999999996E-3</v>
      </c>
      <c r="L33" s="65">
        <f t="shared" si="5"/>
        <v>1.4599572E-2</v>
      </c>
      <c r="M33" s="65">
        <f t="shared" si="5"/>
        <v>1.1521068000000002E-2</v>
      </c>
      <c r="N33" s="65">
        <f t="shared" si="5"/>
        <v>830.26319999999998</v>
      </c>
      <c r="O33" s="65">
        <f t="shared" si="5"/>
        <v>20.336784000000002</v>
      </c>
      <c r="P33" s="65">
        <f t="shared" si="5"/>
        <v>0</v>
      </c>
      <c r="Q33" s="65">
        <f t="shared" si="10"/>
        <v>149.26080000000002</v>
      </c>
      <c r="R33" s="65">
        <f t="shared" si="11"/>
        <v>0</v>
      </c>
      <c r="S33" s="65">
        <f t="shared" si="11"/>
        <v>0.20103563999999999</v>
      </c>
      <c r="T33" s="65">
        <f t="shared" si="11"/>
        <v>0</v>
      </c>
      <c r="U33" s="126">
        <f t="shared" si="11"/>
        <v>0</v>
      </c>
    </row>
    <row r="34" spans="1:21" s="48" customFormat="1" ht="13" x14ac:dyDescent="0.35">
      <c r="A34" s="125">
        <f>F8</f>
        <v>9216</v>
      </c>
      <c r="B34" s="11">
        <v>169</v>
      </c>
      <c r="C34" s="65">
        <f t="shared" si="6"/>
        <v>62.502960000000002</v>
      </c>
      <c r="D34" s="65">
        <f t="shared" si="7"/>
        <v>32.699589623999998</v>
      </c>
      <c r="E34" s="65">
        <f t="shared" si="8"/>
        <v>0.4889923739999999</v>
      </c>
      <c r="F34" s="65">
        <f t="shared" si="9"/>
        <v>3.7817182727999996</v>
      </c>
      <c r="G34" s="65">
        <f t="shared" si="5"/>
        <v>0.18844175999999999</v>
      </c>
      <c r="H34" s="65">
        <f t="shared" si="5"/>
        <v>0.36475607999999998</v>
      </c>
      <c r="I34" s="65">
        <f t="shared" si="5"/>
        <v>2.2015968000000004E-2</v>
      </c>
      <c r="J34" s="65">
        <f t="shared" si="5"/>
        <v>1.5858960000000001E-3</v>
      </c>
      <c r="K34" s="65">
        <f t="shared" si="5"/>
        <v>6.8100239999999996E-3</v>
      </c>
      <c r="L34" s="65">
        <f t="shared" si="5"/>
        <v>1.4599572E-2</v>
      </c>
      <c r="M34" s="65">
        <f t="shared" si="5"/>
        <v>1.1521068000000002E-2</v>
      </c>
      <c r="N34" s="65">
        <f t="shared" si="5"/>
        <v>830.26319999999998</v>
      </c>
      <c r="O34" s="65">
        <f t="shared" si="5"/>
        <v>20.336784000000002</v>
      </c>
      <c r="P34" s="65">
        <f t="shared" si="5"/>
        <v>0</v>
      </c>
      <c r="Q34" s="65">
        <f t="shared" si="10"/>
        <v>149.26080000000002</v>
      </c>
      <c r="R34" s="65">
        <f t="shared" si="11"/>
        <v>0</v>
      </c>
      <c r="S34" s="65">
        <f t="shared" si="11"/>
        <v>0.20103563999999999</v>
      </c>
      <c r="T34" s="65">
        <f t="shared" si="11"/>
        <v>0</v>
      </c>
      <c r="U34" s="126">
        <f t="shared" si="11"/>
        <v>0</v>
      </c>
    </row>
    <row r="35" spans="1:21" s="48" customFormat="1" ht="13" x14ac:dyDescent="0.35">
      <c r="A35" s="125">
        <f>G8</f>
        <v>1113</v>
      </c>
      <c r="B35" s="11">
        <v>169</v>
      </c>
      <c r="C35" s="65">
        <f t="shared" si="6"/>
        <v>62.502960000000002</v>
      </c>
      <c r="D35" s="65">
        <f t="shared" si="7"/>
        <v>32.699589623999998</v>
      </c>
      <c r="E35" s="65">
        <f t="shared" si="8"/>
        <v>0.4889923739999999</v>
      </c>
      <c r="F35" s="65">
        <f t="shared" si="9"/>
        <v>3.7817182727999996</v>
      </c>
      <c r="G35" s="65">
        <f t="shared" si="5"/>
        <v>0.18844175999999999</v>
      </c>
      <c r="H35" s="65">
        <f t="shared" si="5"/>
        <v>0.36475607999999998</v>
      </c>
      <c r="I35" s="65">
        <f t="shared" si="5"/>
        <v>2.2015968000000004E-2</v>
      </c>
      <c r="J35" s="65">
        <f t="shared" si="5"/>
        <v>1.5858960000000001E-3</v>
      </c>
      <c r="K35" s="65">
        <f t="shared" si="5"/>
        <v>6.8100239999999996E-3</v>
      </c>
      <c r="L35" s="65">
        <f t="shared" si="5"/>
        <v>1.4599572E-2</v>
      </c>
      <c r="M35" s="65">
        <f t="shared" si="5"/>
        <v>1.1521068000000002E-2</v>
      </c>
      <c r="N35" s="65">
        <f t="shared" si="5"/>
        <v>830.26319999999998</v>
      </c>
      <c r="O35" s="65">
        <f t="shared" si="5"/>
        <v>20.336784000000002</v>
      </c>
      <c r="P35" s="65">
        <f t="shared" si="5"/>
        <v>0</v>
      </c>
      <c r="Q35" s="65">
        <f t="shared" si="10"/>
        <v>149.26080000000002</v>
      </c>
      <c r="R35" s="65">
        <f t="shared" si="11"/>
        <v>0</v>
      </c>
      <c r="S35" s="65">
        <f t="shared" si="11"/>
        <v>0.20103563999999999</v>
      </c>
      <c r="T35" s="65">
        <f t="shared" si="11"/>
        <v>0</v>
      </c>
      <c r="U35" s="126">
        <f t="shared" si="11"/>
        <v>0</v>
      </c>
    </row>
    <row r="36" spans="1:21" s="48" customFormat="1" ht="13" x14ac:dyDescent="0.35">
      <c r="A36" s="125">
        <f>H8</f>
        <v>264</v>
      </c>
      <c r="B36" s="11">
        <v>169</v>
      </c>
      <c r="C36" s="65">
        <f t="shared" si="6"/>
        <v>62.502960000000002</v>
      </c>
      <c r="D36" s="65">
        <f t="shared" si="7"/>
        <v>32.699589623999998</v>
      </c>
      <c r="E36" s="65">
        <f t="shared" si="8"/>
        <v>0.4889923739999999</v>
      </c>
      <c r="F36" s="65">
        <f t="shared" si="9"/>
        <v>3.7817182727999996</v>
      </c>
      <c r="G36" s="65">
        <f t="shared" si="5"/>
        <v>0.18844175999999999</v>
      </c>
      <c r="H36" s="65">
        <f t="shared" si="5"/>
        <v>0.36475607999999998</v>
      </c>
      <c r="I36" s="65">
        <f t="shared" si="5"/>
        <v>2.2015968000000004E-2</v>
      </c>
      <c r="J36" s="65">
        <f t="shared" si="5"/>
        <v>1.5858960000000001E-3</v>
      </c>
      <c r="K36" s="65">
        <f t="shared" si="5"/>
        <v>6.8100239999999996E-3</v>
      </c>
      <c r="L36" s="65">
        <f t="shared" si="5"/>
        <v>1.4599572E-2</v>
      </c>
      <c r="M36" s="65">
        <f t="shared" si="5"/>
        <v>1.1521068000000002E-2</v>
      </c>
      <c r="N36" s="65">
        <f t="shared" si="5"/>
        <v>830.26319999999998</v>
      </c>
      <c r="O36" s="65">
        <f t="shared" si="5"/>
        <v>20.336784000000002</v>
      </c>
      <c r="P36" s="65">
        <f t="shared" si="5"/>
        <v>0</v>
      </c>
      <c r="Q36" s="65">
        <f t="shared" si="10"/>
        <v>149.26080000000002</v>
      </c>
      <c r="R36" s="65">
        <f t="shared" si="11"/>
        <v>0</v>
      </c>
      <c r="S36" s="65">
        <f t="shared" si="11"/>
        <v>0.20103563999999999</v>
      </c>
      <c r="T36" s="65">
        <f t="shared" si="11"/>
        <v>0</v>
      </c>
      <c r="U36" s="126">
        <f t="shared" si="11"/>
        <v>0</v>
      </c>
    </row>
    <row r="37" spans="1:21" s="48" customFormat="1" ht="13" x14ac:dyDescent="0.35">
      <c r="A37" s="125">
        <f>I8</f>
        <v>2585</v>
      </c>
      <c r="B37" s="11">
        <v>169</v>
      </c>
      <c r="C37" s="65">
        <f t="shared" si="6"/>
        <v>62.502960000000002</v>
      </c>
      <c r="D37" s="65">
        <f t="shared" si="7"/>
        <v>32.699589623999998</v>
      </c>
      <c r="E37" s="65">
        <f t="shared" si="8"/>
        <v>0.4889923739999999</v>
      </c>
      <c r="F37" s="65">
        <f t="shared" si="9"/>
        <v>3.7817182727999996</v>
      </c>
      <c r="G37" s="65">
        <f t="shared" si="5"/>
        <v>0.18844175999999999</v>
      </c>
      <c r="H37" s="65">
        <f t="shared" si="5"/>
        <v>0.36475607999999998</v>
      </c>
      <c r="I37" s="65">
        <f t="shared" si="5"/>
        <v>2.2015968000000004E-2</v>
      </c>
      <c r="J37" s="65">
        <f t="shared" si="5"/>
        <v>1.5858960000000001E-3</v>
      </c>
      <c r="K37" s="65">
        <f t="shared" si="5"/>
        <v>6.8100239999999996E-3</v>
      </c>
      <c r="L37" s="65">
        <f t="shared" si="5"/>
        <v>1.4599572E-2</v>
      </c>
      <c r="M37" s="65">
        <f t="shared" si="5"/>
        <v>1.1521068000000002E-2</v>
      </c>
      <c r="N37" s="65">
        <f t="shared" si="5"/>
        <v>830.26319999999998</v>
      </c>
      <c r="O37" s="65">
        <f t="shared" si="5"/>
        <v>20.336784000000002</v>
      </c>
      <c r="P37" s="65">
        <f t="shared" si="5"/>
        <v>0</v>
      </c>
      <c r="Q37" s="65">
        <f t="shared" si="10"/>
        <v>149.26080000000002</v>
      </c>
      <c r="R37" s="65">
        <f t="shared" si="11"/>
        <v>0</v>
      </c>
      <c r="S37" s="65">
        <f t="shared" si="11"/>
        <v>0.20103563999999999</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169</v>
      </c>
      <c r="C62" s="65">
        <f>B32</f>
        <v>250</v>
      </c>
      <c r="D62" s="65">
        <f>B33</f>
        <v>169</v>
      </c>
      <c r="E62" s="65">
        <f>B34</f>
        <v>169</v>
      </c>
      <c r="F62" s="65">
        <f>B35</f>
        <v>169</v>
      </c>
      <c r="G62" s="65">
        <f>B36</f>
        <v>169</v>
      </c>
      <c r="H62" s="65">
        <f>B37</f>
        <v>169</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44" sqref="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6.8</v>
      </c>
      <c r="J1" s="130" t="s">
        <v>153</v>
      </c>
      <c r="K1" s="131"/>
      <c r="L1" s="109">
        <v>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0.85799999999999998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2.6456876456876457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31.847557560000009</v>
      </c>
      <c r="D18" s="12">
        <f>$D32</f>
        <v>65.036064912000015</v>
      </c>
      <c r="E18" s="12">
        <f>$D33</f>
        <v>31.847557560000009</v>
      </c>
      <c r="F18" s="12">
        <f>$D34</f>
        <v>31.847557560000009</v>
      </c>
      <c r="G18" s="12">
        <f>$D35</f>
        <v>0</v>
      </c>
      <c r="H18" s="12">
        <f>$D36</f>
        <v>0</v>
      </c>
      <c r="I18" s="12">
        <f>$D37</f>
        <v>31.847557560000009</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-32.752442439999982</v>
      </c>
      <c r="D19" s="12">
        <f t="shared" ref="D19:V19" si="1">D18-D17</f>
        <v>0.4360649120000204</v>
      </c>
      <c r="E19" s="12">
        <f t="shared" si="1"/>
        <v>-32.752442439999982</v>
      </c>
      <c r="F19" s="12">
        <f t="shared" si="1"/>
        <v>-32.752442439999982</v>
      </c>
      <c r="G19" s="12">
        <f t="shared" si="1"/>
        <v>-64.599999999999994</v>
      </c>
      <c r="H19" s="12">
        <f t="shared" si="1"/>
        <v>-64.599999999999994</v>
      </c>
      <c r="I19" s="12">
        <f t="shared" si="1"/>
        <v>-32.752442439999982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
      </c>
      <c r="H20" s="18" t="str">
        <f>IF($B36="","",IF(H$19&gt;=0,"INCREASE","DECREASE"))</f>
        <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0.61358599999999996</v>
      </c>
      <c r="D22" s="12">
        <f>$E32</f>
        <v>1.2530072000000001</v>
      </c>
      <c r="E22" s="12">
        <f>$E33</f>
        <v>0.61358599999999996</v>
      </c>
      <c r="F22" s="12">
        <f>$E34</f>
        <v>0.61358599999999996</v>
      </c>
      <c r="G22" s="12">
        <f>$E35</f>
        <v>0</v>
      </c>
      <c r="H22" s="12">
        <f>$E36</f>
        <v>0</v>
      </c>
      <c r="I22" s="12">
        <f>$E37</f>
        <v>0.61358599999999996</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-227.386414</v>
      </c>
      <c r="D23" s="12">
        <f t="shared" ref="D23:V23" si="3">D22-D21</f>
        <v>-226.74699279999999</v>
      </c>
      <c r="E23" s="12">
        <f t="shared" si="3"/>
        <v>-227.386414</v>
      </c>
      <c r="F23" s="12">
        <f t="shared" si="3"/>
        <v>-227.386414</v>
      </c>
      <c r="G23" s="12">
        <f t="shared" si="3"/>
        <v>-228</v>
      </c>
      <c r="H23" s="12">
        <f t="shared" si="3"/>
        <v>-228</v>
      </c>
      <c r="I23" s="12">
        <f t="shared" si="3"/>
        <v>-227.386414</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2.68</v>
      </c>
      <c r="C28" s="11">
        <v>0.85799999999999998</v>
      </c>
      <c r="D28" s="11">
        <v>0.54600000000000004</v>
      </c>
      <c r="E28" s="11">
        <v>0.02</v>
      </c>
      <c r="F28" s="11">
        <v>1070</v>
      </c>
      <c r="G28" s="11">
        <v>34.700000000000003</v>
      </c>
      <c r="H28" s="11">
        <v>99.7</v>
      </c>
      <c r="I28" s="11">
        <v>4.84</v>
      </c>
      <c r="J28" s="11">
        <v>0.35</v>
      </c>
      <c r="K28" s="15">
        <v>1.49</v>
      </c>
      <c r="L28" s="11">
        <v>7.9</v>
      </c>
      <c r="M28" s="11">
        <v>4.5599999999999996</v>
      </c>
      <c r="N28" s="11">
        <v>217000</v>
      </c>
      <c r="O28" s="11">
        <v>9250</v>
      </c>
      <c r="P28" s="11"/>
      <c r="Q28" s="11">
        <v>13000</v>
      </c>
      <c r="R28" s="11"/>
      <c r="S28" s="11">
        <v>47.7</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95</v>
      </c>
      <c r="C31" s="65">
        <f>IF(C$27="%w/w SAR",((C$28*10)*$B31),IF(C$27="%w/w DM",(((C$28*10)*($B$28/100))*$B31),IF(C$27="kg/t SAR",(C$28*$B31),IF(C$27="kg/t DM",((C$28*($B$28/100))*$B31),IF(C$27="mg/kg SAR",((C$28*0.001)*$B31),IF(C$27="mg/kg DM",(((C$28*0.001)*($B$28/100))*$B31),0))))))</f>
        <v>21.84468</v>
      </c>
      <c r="D31" s="65">
        <f>(IF(D$27="%w/w SAR",((D$28*10)*$B31),IF(D$27="%w/w DM",(((D$28*10)*($B$28/100))*$B31),IF(D$27="kg/t SAR",(D$28*$B31),IF(D$27="kg/t DM",((D$28*($B$28/100))*$B31),IF(D$27="mg/kg SAR",((D$28*0.001)*$B31),IF(D$27="mg/kg DM",(((D$28*0.001)*($B$28/100))*$B31),"0")))))))*2.291</f>
        <v>31.847557560000009</v>
      </c>
      <c r="E31" s="65">
        <f>(IF(E$27="%w/w SAR",((E$28*10)*$B31),IF(E$27="%w/w DM",(((E$28*10)*($B$28/100))*$B31),IF(E$27="kg/t SAR",(E$28*$B31),IF(E$27="kg/t DM",((E$28*($B$28/100))*$B31),IF(E$27="mg/kg SAR",((E$28*0.001)*$B31),IF(E$27="mg/kg DM",(((E$28*0.001)*($B$28/100))*$B31),"0")))))))*1.205</f>
        <v>0.61358599999999996</v>
      </c>
      <c r="F31" s="65">
        <f>(IF(F$27="%w/w SAR",((F$28*10)*$B31),IF(F$27="%w/w DM",(((F$28*10)*($B$28/100))*$B31),IF(F$27="kg/t SAR",(F$28*$B31),IF(F$27="kg/t DM",((F$28*($B$28/100))*$B31),IF(F$27="mg/kg SAR",((F$28*0.001)*$B31),IF(F$27="mg/kg DM",(((F$28*0.001)*($B$28/100))*$B31),"0")))))))*1.658</f>
        <v>4.5167567600000007</v>
      </c>
      <c r="G31" s="65">
        <f t="shared" ref="G31:P46" si="5">IF(G$27="%w/w SAR",((G$28*10)*$B31),IF(G$27="%w/w DM",(((G$28*10)*($B$28/100))*$B31),IF(G$27="kg/t SAR",(G$28*$B31),IF(G$27="kg/t DM",((G$28*($B$28/100))*$B31),IF(G$27="mg/kg SAR",((G$28*0.001)*$B31),IF(G$27="mg/kg DM",(((G$28*0.001)*($B$28/100))*$B31),0))))))</f>
        <v>8.8346200000000014E-2</v>
      </c>
      <c r="H31" s="65">
        <f t="shared" si="5"/>
        <v>0.25383620000000007</v>
      </c>
      <c r="I31" s="65">
        <f t="shared" si="5"/>
        <v>1.2322640000000001E-2</v>
      </c>
      <c r="J31" s="65">
        <f t="shared" si="5"/>
        <v>8.9110000000000003E-4</v>
      </c>
      <c r="K31" s="65">
        <f t="shared" si="5"/>
        <v>3.7935400000000002E-3</v>
      </c>
      <c r="L31" s="65">
        <f t="shared" si="5"/>
        <v>2.0113400000000003E-2</v>
      </c>
      <c r="M31" s="65">
        <f t="shared" si="5"/>
        <v>1.160976E-2</v>
      </c>
      <c r="N31" s="65">
        <f t="shared" si="5"/>
        <v>552.48199999999997</v>
      </c>
      <c r="O31" s="65">
        <f t="shared" si="5"/>
        <v>23.5505</v>
      </c>
      <c r="P31" s="65">
        <f t="shared" si="5"/>
        <v>0</v>
      </c>
      <c r="Q31" s="65">
        <f>(IF(Q$27="%w/w SAR",((Q$28*10)*$B31),IF(Q$27="%w/w DM",(((Q$28*10)*($B$28/100))*$B31),IF(Q$27="kg/t SAR",(Q$28*$B31),IF(Q$27="kg/t DM",((Q$28*($B$28/100))*$B31),IF(Q$27="mg/kg SAR",((Q$28*0.001)*$B31),IF(Q$27="mg/kg DM",(((Q$28*0.001)*($B$28/100))*$B31),0)))))))*2.5</f>
        <v>82.745000000000005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0.12144420000000003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194</v>
      </c>
      <c r="C32" s="65">
        <f t="shared" ref="C32:C50" si="6">IF(C$27="%w/w SAR",((C$28*10)*$B32),IF(C$27="%w/w DM",(((C$28*10)*($B$28/100))*$B32),IF(C$27="kg/t SAR",(C$28*$B32),IF(C$27="kg/t DM",((C$28*($B$28/100))*$B32),IF(C$27="mg/kg SAR",((C$28*0.001)*$B32),IF(C$27="mg/kg DM",(((C$28*0.001)*($B$28/100))*$B32),0))))))</f>
        <v>44.609135999999999</v>
      </c>
      <c r="D32" s="65">
        <f t="shared" ref="D32:D50" si="7">(IF(D$27="%w/w SAR",((D$28*10)*$B32),IF(D$27="%w/w DM",(((D$28*10)*($B$28/100))*$B32),IF(D$27="kg/t SAR",(D$28*$B32),IF(D$27="kg/t DM",((D$28*($B$28/100))*$B32),IF(D$27="mg/kg SAR",((D$28*0.001)*$B32),IF(D$27="mg/kg DM",(((D$28*0.001)*($B$28/100))*$B32),"0")))))))*2.291</f>
        <v>65.036064912000015</v>
      </c>
      <c r="E32" s="65">
        <f t="shared" ref="E32:E50" si="8">(IF(E$27="%w/w SAR",((E$28*10)*$B32),IF(E$27="%w/w DM",(((E$28*10)*($B$28/100))*$B32),IF(E$27="kg/t SAR",(E$28*$B32),IF(E$27="kg/t DM",((E$28*($B$28/100))*$B32),IF(E$27="mg/kg SAR",((E$28*0.001)*$B32),IF(E$27="mg/kg DM",(((E$28*0.001)*($B$28/100))*$B32),"0")))))))*1.205</f>
        <v>1.2530072000000001</v>
      </c>
      <c r="F32" s="65">
        <f t="shared" ref="F32:F50" si="9">(IF(F$27="%w/w SAR",((F$28*10)*$B32),IF(F$27="%w/w DM",(((F$28*10)*($B$28/100))*$B32),IF(F$27="kg/t SAR",(F$28*$B32),IF(F$27="kg/t DM",((F$28*($B$28/100))*$B32),IF(F$27="mg/kg SAR",((F$28*0.001)*$B32),IF(F$27="mg/kg DM",(((F$28*0.001)*($B$28/100))*$B32),"0")))))))*1.658</f>
        <v>9.2236927519999998</v>
      </c>
      <c r="G32" s="65">
        <f t="shared" si="5"/>
        <v>0.18041224</v>
      </c>
      <c r="H32" s="65">
        <f t="shared" si="5"/>
        <v>0.51836024000000014</v>
      </c>
      <c r="I32" s="65">
        <f t="shared" si="5"/>
        <v>2.5164128000000001E-2</v>
      </c>
      <c r="J32" s="65">
        <f t="shared" si="5"/>
        <v>1.8197199999999999E-3</v>
      </c>
      <c r="K32" s="65">
        <f t="shared" si="5"/>
        <v>7.7468080000000009E-3</v>
      </c>
      <c r="L32" s="65">
        <f t="shared" si="5"/>
        <v>4.1073680000000008E-2</v>
      </c>
      <c r="M32" s="65">
        <f t="shared" si="5"/>
        <v>2.3708352000000002E-2</v>
      </c>
      <c r="N32" s="65">
        <f t="shared" si="5"/>
        <v>1128.2264</v>
      </c>
      <c r="O32" s="65">
        <f t="shared" si="5"/>
        <v>48.092600000000004</v>
      </c>
      <c r="P32" s="65">
        <f t="shared" si="5"/>
        <v>0</v>
      </c>
      <c r="Q32" s="65">
        <f t="shared" ref="Q32:Q50" si="10">(IF(Q$27="%w/w SAR",((Q$28*10)*$B32),IF(Q$27="%w/w DM",(((Q$28*10)*($B$28/100))*$B32),IF(Q$27="kg/t SAR",(Q$28*$B32),IF(Q$27="kg/t DM",((Q$28*($B$28/100))*$B32),IF(Q$27="mg/kg SAR",((Q$28*0.001)*$B32),IF(Q$27="mg/kg DM",(((Q$28*0.001)*($B$28/100))*$B32),0)))))))*2.5</f>
        <v>168.97400000000002</v>
      </c>
      <c r="R32" s="65">
        <f t="shared" ref="R32:U50" si="11">IF(R$27="%w/w SAR",((R$28*10)*$B32),IF(R$27="%w/w DM",(((R$28*10)*($B$28/100))*$B32),IF(R$27="kg/t SAR",(R$28*$B32),IF(R$27="kg/t DM",((R$28*($B$28/100))*$B32),IF(R$27="mg/kg SAR",((R$28*0.001)*$B32),IF(R$27="mg/kg DM",(((R$28*0.001)*($B$28/100))*$B32),0))))))</f>
        <v>0</v>
      </c>
      <c r="S32" s="65">
        <f t="shared" si="11"/>
        <v>0.24800184000000006</v>
      </c>
      <c r="T32" s="65">
        <f t="shared" si="11"/>
        <v>0</v>
      </c>
      <c r="U32" s="126">
        <f t="shared" si="11"/>
        <v>0</v>
      </c>
    </row>
    <row r="33" spans="1:21" s="48" customFormat="1" ht="13" x14ac:dyDescent="0.35">
      <c r="A33" s="125">
        <f>E8</f>
        <v>1416</v>
      </c>
      <c r="B33" s="11">
        <v>95</v>
      </c>
      <c r="C33" s="65">
        <f t="shared" si="6"/>
        <v>21.84468</v>
      </c>
      <c r="D33" s="65">
        <f t="shared" si="7"/>
        <v>31.847557560000009</v>
      </c>
      <c r="E33" s="65">
        <f t="shared" si="8"/>
        <v>0.61358599999999996</v>
      </c>
      <c r="F33" s="65">
        <f t="shared" si="9"/>
        <v>4.5167567600000007</v>
      </c>
      <c r="G33" s="65">
        <f t="shared" si="5"/>
        <v>8.8346200000000014E-2</v>
      </c>
      <c r="H33" s="65">
        <f t="shared" si="5"/>
        <v>0.25383620000000007</v>
      </c>
      <c r="I33" s="65">
        <f t="shared" si="5"/>
        <v>1.2322640000000001E-2</v>
      </c>
      <c r="J33" s="65">
        <f t="shared" si="5"/>
        <v>8.9110000000000003E-4</v>
      </c>
      <c r="K33" s="65">
        <f t="shared" si="5"/>
        <v>3.7935400000000002E-3</v>
      </c>
      <c r="L33" s="65">
        <f t="shared" si="5"/>
        <v>2.0113400000000003E-2</v>
      </c>
      <c r="M33" s="65">
        <f t="shared" si="5"/>
        <v>1.160976E-2</v>
      </c>
      <c r="N33" s="65">
        <f t="shared" si="5"/>
        <v>552.48199999999997</v>
      </c>
      <c r="O33" s="65">
        <f t="shared" si="5"/>
        <v>23.5505</v>
      </c>
      <c r="P33" s="65">
        <f t="shared" si="5"/>
        <v>0</v>
      </c>
      <c r="Q33" s="65">
        <f t="shared" si="10"/>
        <v>82.745000000000005</v>
      </c>
      <c r="R33" s="65">
        <f t="shared" si="11"/>
        <v>0</v>
      </c>
      <c r="S33" s="65">
        <f t="shared" si="11"/>
        <v>0.12144420000000003</v>
      </c>
      <c r="T33" s="65">
        <f t="shared" si="11"/>
        <v>0</v>
      </c>
      <c r="U33" s="126">
        <f t="shared" si="11"/>
        <v>0</v>
      </c>
    </row>
    <row r="34" spans="1:21" s="48" customFormat="1" ht="13" x14ac:dyDescent="0.35">
      <c r="A34" s="125">
        <f>F8</f>
        <v>9216</v>
      </c>
      <c r="B34" s="11">
        <v>95</v>
      </c>
      <c r="C34" s="65">
        <f t="shared" si="6"/>
        <v>21.84468</v>
      </c>
      <c r="D34" s="65">
        <f t="shared" si="7"/>
        <v>31.847557560000009</v>
      </c>
      <c r="E34" s="65">
        <f t="shared" si="8"/>
        <v>0.61358599999999996</v>
      </c>
      <c r="F34" s="65">
        <f t="shared" si="9"/>
        <v>4.5167567600000007</v>
      </c>
      <c r="G34" s="65">
        <f t="shared" si="5"/>
        <v>8.8346200000000014E-2</v>
      </c>
      <c r="H34" s="65">
        <f t="shared" si="5"/>
        <v>0.25383620000000007</v>
      </c>
      <c r="I34" s="65">
        <f t="shared" si="5"/>
        <v>1.2322640000000001E-2</v>
      </c>
      <c r="J34" s="65">
        <f t="shared" si="5"/>
        <v>8.9110000000000003E-4</v>
      </c>
      <c r="K34" s="65">
        <f t="shared" si="5"/>
        <v>3.7935400000000002E-3</v>
      </c>
      <c r="L34" s="65">
        <f t="shared" si="5"/>
        <v>2.0113400000000003E-2</v>
      </c>
      <c r="M34" s="65">
        <f t="shared" si="5"/>
        <v>1.160976E-2</v>
      </c>
      <c r="N34" s="65">
        <f t="shared" si="5"/>
        <v>552.48199999999997</v>
      </c>
      <c r="O34" s="65">
        <f t="shared" si="5"/>
        <v>23.5505</v>
      </c>
      <c r="P34" s="65">
        <f t="shared" si="5"/>
        <v>0</v>
      </c>
      <c r="Q34" s="65">
        <f t="shared" si="10"/>
        <v>82.745000000000005</v>
      </c>
      <c r="R34" s="65">
        <f t="shared" si="11"/>
        <v>0</v>
      </c>
      <c r="S34" s="65">
        <f t="shared" si="11"/>
        <v>0.12144420000000003</v>
      </c>
      <c r="T34" s="65">
        <f t="shared" si="11"/>
        <v>0</v>
      </c>
      <c r="U34" s="126">
        <f t="shared" si="11"/>
        <v>0</v>
      </c>
    </row>
    <row r="35" spans="1:21" s="48" customFormat="1" ht="13" x14ac:dyDescent="0.35">
      <c r="A35" s="125">
        <f>G8</f>
        <v>1113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95</v>
      </c>
      <c r="C37" s="65">
        <f t="shared" si="6"/>
        <v>21.84468</v>
      </c>
      <c r="D37" s="65">
        <f t="shared" si="7"/>
        <v>31.847557560000009</v>
      </c>
      <c r="E37" s="65">
        <f t="shared" si="8"/>
        <v>0.61358599999999996</v>
      </c>
      <c r="F37" s="65">
        <f t="shared" si="9"/>
        <v>4.5167567600000007</v>
      </c>
      <c r="G37" s="65">
        <f t="shared" si="5"/>
        <v>8.8346200000000014E-2</v>
      </c>
      <c r="H37" s="65">
        <f t="shared" si="5"/>
        <v>0.25383620000000007</v>
      </c>
      <c r="I37" s="65">
        <f t="shared" si="5"/>
        <v>1.2322640000000001E-2</v>
      </c>
      <c r="J37" s="65">
        <f t="shared" si="5"/>
        <v>8.9110000000000003E-4</v>
      </c>
      <c r="K37" s="65">
        <f t="shared" si="5"/>
        <v>3.7935400000000002E-3</v>
      </c>
      <c r="L37" s="65">
        <f t="shared" si="5"/>
        <v>2.0113400000000003E-2</v>
      </c>
      <c r="M37" s="65">
        <f t="shared" si="5"/>
        <v>1.160976E-2</v>
      </c>
      <c r="N37" s="65">
        <f t="shared" si="5"/>
        <v>552.48199999999997</v>
      </c>
      <c r="O37" s="65">
        <f t="shared" si="5"/>
        <v>23.5505</v>
      </c>
      <c r="P37" s="65">
        <f t="shared" si="5"/>
        <v>0</v>
      </c>
      <c r="Q37" s="65">
        <f t="shared" si="10"/>
        <v>82.745000000000005</v>
      </c>
      <c r="R37" s="65">
        <f t="shared" si="11"/>
        <v>0</v>
      </c>
      <c r="S37" s="65">
        <f t="shared" si="11"/>
        <v>0.12144420000000003</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95</v>
      </c>
      <c r="C62" s="65">
        <f>B32</f>
        <v>194</v>
      </c>
      <c r="D62" s="65">
        <f>B33</f>
        <v>95</v>
      </c>
      <c r="E62" s="65">
        <f>B34</f>
        <v>95</v>
      </c>
      <c r="F62" s="65">
        <f>B35</f>
        <v>0</v>
      </c>
      <c r="G62" s="65">
        <f>B36</f>
        <v>0</v>
      </c>
      <c r="H62" s="65">
        <f>B37</f>
        <v>95</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PAN-030459</v>
      </c>
      <c r="D1" s="173"/>
      <c r="E1" s="106" t="s">
        <v>45</v>
      </c>
      <c r="F1" s="113">
        <f>'Field data and Bala'!F1</f>
        <v>0</v>
      </c>
      <c r="G1" s="162" t="s">
        <v>43</v>
      </c>
      <c r="H1" s="163"/>
      <c r="I1" s="109">
        <v>6.2</v>
      </c>
      <c r="J1" s="130" t="s">
        <v>153</v>
      </c>
      <c r="K1" s="131"/>
      <c r="L1" s="109">
        <v>139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0.61599999999999999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2.2564935064935066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32.691745240000003</v>
      </c>
      <c r="D18" s="12">
        <f>$D32</f>
        <v>65.094183000000001</v>
      </c>
      <c r="E18" s="12">
        <f>$D33</f>
        <v>32.691745240000003</v>
      </c>
      <c r="F18" s="12">
        <f>$D34</f>
        <v>32.691745240000003</v>
      </c>
      <c r="G18" s="12">
        <f>$D35</f>
        <v>0</v>
      </c>
      <c r="H18" s="12">
        <f>$D36</f>
        <v>0</v>
      </c>
      <c r="I18" s="12">
        <f>$D37</f>
        <v>32.691745240000003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-31.908254759999991</v>
      </c>
      <c r="D19" s="12">
        <f t="shared" ref="D19:V19" si="1">D18-D17</f>
        <v>0.4941830000000067</v>
      </c>
      <c r="E19" s="12">
        <f t="shared" si="1"/>
        <v>-31.908254759999991</v>
      </c>
      <c r="F19" s="12">
        <f t="shared" si="1"/>
        <v>-31.908254759999991</v>
      </c>
      <c r="G19" s="12">
        <f t="shared" si="1"/>
        <v>-64.599999999999994</v>
      </c>
      <c r="H19" s="12">
        <f t="shared" si="1"/>
        <v>-64.599999999999994</v>
      </c>
      <c r="I19" s="12">
        <f t="shared" si="1"/>
        <v>-31.908254759999991</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
      </c>
      <c r="H20" s="18" t="str">
        <f>IF($B36="","",IF(H$19&gt;=0,"INCREASE","DECREASE"))</f>
        <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0.59912600000000005</v>
      </c>
      <c r="D22" s="12">
        <f>$E32</f>
        <v>1.1929500000000002</v>
      </c>
      <c r="E22" s="12">
        <f>$E33</f>
        <v>0.59912600000000005</v>
      </c>
      <c r="F22" s="12">
        <f>$E34</f>
        <v>0.59912600000000005</v>
      </c>
      <c r="G22" s="12">
        <f>$E35</f>
        <v>0</v>
      </c>
      <c r="H22" s="12">
        <f>$E36</f>
        <v>0</v>
      </c>
      <c r="I22" s="12">
        <f>$E37</f>
        <v>0.59912600000000005</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-227.40087399999999</v>
      </c>
      <c r="D23" s="12">
        <f t="shared" ref="D23:V23" si="3">D22-D21</f>
        <v>-226.80705</v>
      </c>
      <c r="E23" s="12">
        <f t="shared" si="3"/>
        <v>-227.40087399999999</v>
      </c>
      <c r="F23" s="12">
        <f t="shared" si="3"/>
        <v>-227.40087399999999</v>
      </c>
      <c r="G23" s="12">
        <f t="shared" si="3"/>
        <v>-228</v>
      </c>
      <c r="H23" s="12">
        <f t="shared" si="3"/>
        <v>-228</v>
      </c>
      <c r="I23" s="12">
        <f t="shared" si="3"/>
        <v>-227.40087399999999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4.4000000000000004</v>
      </c>
      <c r="C28" s="11">
        <v>0.61599999999999999</v>
      </c>
      <c r="D28" s="11">
        <v>0.28699999999999998</v>
      </c>
      <c r="E28" s="11">
        <v>0.01</v>
      </c>
      <c r="F28" s="11">
        <v>437</v>
      </c>
      <c r="G28" s="11">
        <v>16.7</v>
      </c>
      <c r="H28" s="11">
        <v>299</v>
      </c>
      <c r="I28" s="11">
        <v>27.7</v>
      </c>
      <c r="J28" s="11">
        <v>0.87</v>
      </c>
      <c r="K28" s="15">
        <v>0.91</v>
      </c>
      <c r="L28" s="11">
        <v>15.9</v>
      </c>
      <c r="M28" s="11">
        <v>14.7</v>
      </c>
      <c r="N28" s="11">
        <v>5030</v>
      </c>
      <c r="O28" s="11">
        <v>464000</v>
      </c>
      <c r="P28" s="11"/>
      <c r="Q28" s="11">
        <v>3100</v>
      </c>
      <c r="R28" s="11"/>
      <c r="S28" s="11">
        <v>11.5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113</v>
      </c>
      <c r="C31" s="65">
        <f>IF(C$27="%w/w SAR",((C$28*10)*$B31),IF(C$27="%w/w DM",(((C$28*10)*($B$28/100))*$B31),IF(C$27="kg/t SAR",(C$28*$B31),IF(C$27="kg/t DM",((C$28*($B$28/100))*$B31),IF(C$27="mg/kg SAR",((C$28*0.001)*$B31),IF(C$27="mg/kg DM",(((C$28*0.001)*($B$28/100))*$B31),0))))))</f>
        <v>30.627520000000008</v>
      </c>
      <c r="D31" s="65">
        <f>(IF(D$27="%w/w SAR",((D$28*10)*$B31),IF(D$27="%w/w DM",(((D$28*10)*($B$28/100))*$B31),IF(D$27="kg/t SAR",(D$28*$B31),IF(D$27="kg/t DM",((D$28*($B$28/100))*$B31),IF(D$27="mg/kg SAR",((D$28*0.001)*$B31),IF(D$27="mg/kg DM",(((D$28*0.001)*($B$28/100))*$B31),"0")))))))*2.291</f>
        <v>32.691745240000003</v>
      </c>
      <c r="E31" s="65">
        <f>(IF(E$27="%w/w SAR",((E$28*10)*$B31),IF(E$27="%w/w DM",(((E$28*10)*($B$28/100))*$B31),IF(E$27="kg/t SAR",(E$28*$B31),IF(E$27="kg/t DM",((E$28*($B$28/100))*$B31),IF(E$27="mg/kg SAR",((E$28*0.001)*$B31),IF(E$27="mg/kg DM",(((E$28*0.001)*($B$28/100))*$B31),"0")))))))*1.205</f>
        <v>0.59912600000000005</v>
      </c>
      <c r="F31" s="65">
        <f>(IF(F$27="%w/w SAR",((F$28*10)*$B31),IF(F$27="%w/w DM",(((F$28*10)*($B$28/100))*$B31),IF(F$27="kg/t SAR",(F$28*$B31),IF(F$27="kg/t DM",((F$28*($B$28/100))*$B31),IF(F$27="mg/kg SAR",((F$28*0.001)*$B31),IF(F$27="mg/kg DM",(((F$28*0.001)*($B$28/100))*$B31),"0")))))))*1.658</f>
        <v>3.6024427120000002</v>
      </c>
      <c r="G31" s="65">
        <f t="shared" ref="G31:P46" si="5">IF(G$27="%w/w SAR",((G$28*10)*$B31),IF(G$27="%w/w DM",(((G$28*10)*($B$28/100))*$B31),IF(G$27="kg/t SAR",(G$28*$B31),IF(G$27="kg/t DM",((G$28*($B$28/100))*$B31),IF(G$27="mg/kg SAR",((G$28*0.001)*$B31),IF(G$27="mg/kg DM",(((G$28*0.001)*($B$28/100))*$B31),0))))))</f>
        <v>8.3032400000000006E-2</v>
      </c>
      <c r="H31" s="65">
        <f t="shared" si="5"/>
        <v>1.4866280000000001</v>
      </c>
      <c r="I31" s="65">
        <f t="shared" si="5"/>
        <v>0.13772440000000002</v>
      </c>
      <c r="J31" s="65">
        <f t="shared" si="5"/>
        <v>4.3256400000000004E-3</v>
      </c>
      <c r="K31" s="65">
        <f t="shared" si="5"/>
        <v>4.5245200000000006E-3</v>
      </c>
      <c r="L31" s="65">
        <f t="shared" si="5"/>
        <v>7.9054800000000008E-2</v>
      </c>
      <c r="M31" s="65">
        <f t="shared" si="5"/>
        <v>7.3088399999999998E-2</v>
      </c>
      <c r="N31" s="65">
        <f t="shared" si="5"/>
        <v>25.009160000000005</v>
      </c>
      <c r="O31" s="65">
        <f t="shared" si="5"/>
        <v>2307.0080000000003</v>
      </c>
      <c r="P31" s="65">
        <f t="shared" si="5"/>
        <v>0</v>
      </c>
      <c r="Q31" s="65">
        <f>(IF(Q$27="%w/w SAR",((Q$28*10)*$B31),IF(Q$27="%w/w DM",(((Q$28*10)*($B$28/100))*$B31),IF(Q$27="kg/t SAR",(Q$28*$B31),IF(Q$27="kg/t DM",((Q$28*($B$28/100))*$B31),IF(Q$27="mg/kg SAR",((Q$28*0.001)*$B31),IF(Q$27="mg/kg DM",(((Q$28*0.001)*($B$28/100))*$B31),0)))))))*2.5</f>
        <v>38.533000000000001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5.7178000000000007E-2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225</v>
      </c>
      <c r="C32" s="65">
        <f t="shared" ref="C32:C50" si="6">IF(C$27="%w/w SAR",((C$28*10)*$B32),IF(C$27="%w/w DM",(((C$28*10)*($B$28/100))*$B32),IF(C$27="kg/t SAR",(C$28*$B32),IF(C$27="kg/t DM",((C$28*($B$28/100))*$B32),IF(C$27="mg/kg SAR",((C$28*0.001)*$B32),IF(C$27="mg/kg DM",(((C$28*0.001)*($B$28/100))*$B32),0))))))</f>
        <v>60.984000000000016</v>
      </c>
      <c r="D32" s="65">
        <f t="shared" ref="D32:D50" si="7">(IF(D$27="%w/w SAR",((D$28*10)*$B32),IF(D$27="%w/w DM",(((D$28*10)*($B$28/100))*$B32),IF(D$27="kg/t SAR",(D$28*$B32),IF(D$27="kg/t DM",((D$28*($B$28/100))*$B32),IF(D$27="mg/kg SAR",((D$28*0.001)*$B32),IF(D$27="mg/kg DM",(((D$28*0.001)*($B$28/100))*$B32),"0")))))))*2.291</f>
        <v>65.094183000000001</v>
      </c>
      <c r="E32" s="65">
        <f t="shared" ref="E32:E50" si="8">(IF(E$27="%w/w SAR",((E$28*10)*$B32),IF(E$27="%w/w DM",(((E$28*10)*($B$28/100))*$B32),IF(E$27="kg/t SAR",(E$28*$B32),IF(E$27="kg/t DM",((E$28*($B$28/100))*$B32),IF(E$27="mg/kg SAR",((E$28*0.001)*$B32),IF(E$27="mg/kg DM",(((E$28*0.001)*($B$28/100))*$B32),"0")))))))*1.205</f>
        <v>1.1929500000000002</v>
      </c>
      <c r="F32" s="65">
        <f t="shared" ref="F32:F50" si="9">(IF(F$27="%w/w SAR",((F$28*10)*$B32),IF(F$27="%w/w DM",(((F$28*10)*($B$28/100))*$B32),IF(F$27="kg/t SAR",(F$28*$B32),IF(F$27="kg/t DM",((F$28*($B$28/100))*$B32),IF(F$27="mg/kg SAR",((F$28*0.001)*$B32),IF(F$27="mg/kg DM",(((F$28*0.001)*($B$28/100))*$B32),"0")))))))*1.658</f>
        <v>7.173005400000001</v>
      </c>
      <c r="G32" s="65">
        <f t="shared" si="5"/>
        <v>0.16533</v>
      </c>
      <c r="H32" s="65">
        <f t="shared" si="5"/>
        <v>2.9601000000000002</v>
      </c>
      <c r="I32" s="65">
        <f t="shared" si="5"/>
        <v>0.27423000000000003</v>
      </c>
      <c r="J32" s="65">
        <f t="shared" si="5"/>
        <v>8.6130000000000009E-3</v>
      </c>
      <c r="K32" s="65">
        <f t="shared" si="5"/>
        <v>9.0090000000000014E-3</v>
      </c>
      <c r="L32" s="65">
        <f t="shared" si="5"/>
        <v>0.15741000000000002</v>
      </c>
      <c r="M32" s="65">
        <f t="shared" si="5"/>
        <v>0.14552999999999999</v>
      </c>
      <c r="N32" s="65">
        <f t="shared" si="5"/>
        <v>49.797000000000011</v>
      </c>
      <c r="O32" s="65">
        <f t="shared" si="5"/>
        <v>4593.6000000000004</v>
      </c>
      <c r="P32" s="65">
        <f t="shared" si="5"/>
        <v>0</v>
      </c>
      <c r="Q32" s="65">
        <f t="shared" ref="Q32:Q50" si="10">(IF(Q$27="%w/w SAR",((Q$28*10)*$B32),IF(Q$27="%w/w DM",(((Q$28*10)*($B$28/100))*$B32),IF(Q$27="kg/t SAR",(Q$28*$B32),IF(Q$27="kg/t DM",((Q$28*($B$28/100))*$B32),IF(Q$27="mg/kg SAR",((Q$28*0.001)*$B32),IF(Q$27="mg/kg DM",(((Q$28*0.001)*($B$28/100))*$B32),0)))))))*2.5</f>
        <v>76.725000000000009</v>
      </c>
      <c r="R32" s="65">
        <f t="shared" ref="R32:U50" si="11">IF(R$27="%w/w SAR",((R$28*10)*$B32),IF(R$27="%w/w DM",(((R$28*10)*($B$28/100))*$B32),IF(R$27="kg/t SAR",(R$28*$B32),IF(R$27="kg/t DM",((R$28*($B$28/100))*$B32),IF(R$27="mg/kg SAR",((R$28*0.001)*$B32),IF(R$27="mg/kg DM",(((R$28*0.001)*($B$28/100))*$B32),0))))))</f>
        <v>0</v>
      </c>
      <c r="S32" s="65">
        <f t="shared" si="11"/>
        <v>0.11385000000000001</v>
      </c>
      <c r="T32" s="65">
        <f t="shared" si="11"/>
        <v>0</v>
      </c>
      <c r="U32" s="126">
        <f t="shared" si="11"/>
        <v>0</v>
      </c>
    </row>
    <row r="33" spans="1:21" s="48" customFormat="1" ht="13" x14ac:dyDescent="0.35">
      <c r="A33" s="125">
        <f>E8</f>
        <v>1416</v>
      </c>
      <c r="B33" s="11">
        <v>113</v>
      </c>
      <c r="C33" s="65">
        <f t="shared" si="6"/>
        <v>30.627520000000008</v>
      </c>
      <c r="D33" s="65">
        <f t="shared" si="7"/>
        <v>32.691745240000003</v>
      </c>
      <c r="E33" s="65">
        <f t="shared" si="8"/>
        <v>0.59912600000000005</v>
      </c>
      <c r="F33" s="65">
        <f t="shared" si="9"/>
        <v>3.6024427120000002</v>
      </c>
      <c r="G33" s="65">
        <f t="shared" si="5"/>
        <v>8.3032400000000006E-2</v>
      </c>
      <c r="H33" s="65">
        <f t="shared" si="5"/>
        <v>1.4866280000000001</v>
      </c>
      <c r="I33" s="65">
        <f t="shared" si="5"/>
        <v>0.13772440000000002</v>
      </c>
      <c r="J33" s="65">
        <f t="shared" si="5"/>
        <v>4.3256400000000004E-3</v>
      </c>
      <c r="K33" s="65">
        <f t="shared" si="5"/>
        <v>4.5245200000000006E-3</v>
      </c>
      <c r="L33" s="65">
        <f t="shared" si="5"/>
        <v>7.9054800000000008E-2</v>
      </c>
      <c r="M33" s="65">
        <f t="shared" si="5"/>
        <v>7.3088399999999998E-2</v>
      </c>
      <c r="N33" s="65">
        <f t="shared" si="5"/>
        <v>25.009160000000005</v>
      </c>
      <c r="O33" s="65">
        <f t="shared" si="5"/>
        <v>2307.0080000000003</v>
      </c>
      <c r="P33" s="65">
        <f t="shared" si="5"/>
        <v>0</v>
      </c>
      <c r="Q33" s="65">
        <f t="shared" si="10"/>
        <v>38.533000000000001</v>
      </c>
      <c r="R33" s="65">
        <f t="shared" si="11"/>
        <v>0</v>
      </c>
      <c r="S33" s="65">
        <f t="shared" si="11"/>
        <v>5.7178000000000007E-2</v>
      </c>
      <c r="T33" s="65">
        <f t="shared" si="11"/>
        <v>0</v>
      </c>
      <c r="U33" s="126">
        <f t="shared" si="11"/>
        <v>0</v>
      </c>
    </row>
    <row r="34" spans="1:21" s="48" customFormat="1" ht="13" x14ac:dyDescent="0.35">
      <c r="A34" s="125">
        <f>F8</f>
        <v>9216</v>
      </c>
      <c r="B34" s="11">
        <v>113</v>
      </c>
      <c r="C34" s="65">
        <f t="shared" si="6"/>
        <v>30.627520000000008</v>
      </c>
      <c r="D34" s="65">
        <f t="shared" si="7"/>
        <v>32.691745240000003</v>
      </c>
      <c r="E34" s="65">
        <f t="shared" si="8"/>
        <v>0.59912600000000005</v>
      </c>
      <c r="F34" s="65">
        <f t="shared" si="9"/>
        <v>3.6024427120000002</v>
      </c>
      <c r="G34" s="65">
        <f t="shared" si="5"/>
        <v>8.3032400000000006E-2</v>
      </c>
      <c r="H34" s="65">
        <f t="shared" si="5"/>
        <v>1.4866280000000001</v>
      </c>
      <c r="I34" s="65">
        <f t="shared" si="5"/>
        <v>0.13772440000000002</v>
      </c>
      <c r="J34" s="65">
        <f t="shared" si="5"/>
        <v>4.3256400000000004E-3</v>
      </c>
      <c r="K34" s="65">
        <f t="shared" si="5"/>
        <v>4.5245200000000006E-3</v>
      </c>
      <c r="L34" s="65">
        <f t="shared" si="5"/>
        <v>7.9054800000000008E-2</v>
      </c>
      <c r="M34" s="65">
        <f t="shared" si="5"/>
        <v>7.3088399999999998E-2</v>
      </c>
      <c r="N34" s="65">
        <f t="shared" si="5"/>
        <v>25.009160000000005</v>
      </c>
      <c r="O34" s="65">
        <f t="shared" si="5"/>
        <v>2307.0080000000003</v>
      </c>
      <c r="P34" s="65">
        <f t="shared" si="5"/>
        <v>0</v>
      </c>
      <c r="Q34" s="65">
        <f t="shared" si="10"/>
        <v>38.533000000000001</v>
      </c>
      <c r="R34" s="65">
        <f t="shared" si="11"/>
        <v>0</v>
      </c>
      <c r="S34" s="65">
        <f t="shared" si="11"/>
        <v>5.7178000000000007E-2</v>
      </c>
      <c r="T34" s="65">
        <f t="shared" si="11"/>
        <v>0</v>
      </c>
      <c r="U34" s="126">
        <f t="shared" si="11"/>
        <v>0</v>
      </c>
    </row>
    <row r="35" spans="1:21" s="48" customFormat="1" ht="13" x14ac:dyDescent="0.35">
      <c r="A35" s="125">
        <f>G8</f>
        <v>1113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113</v>
      </c>
      <c r="C37" s="65">
        <f t="shared" si="6"/>
        <v>30.627520000000008</v>
      </c>
      <c r="D37" s="65">
        <f t="shared" si="7"/>
        <v>32.691745240000003</v>
      </c>
      <c r="E37" s="65">
        <f t="shared" si="8"/>
        <v>0.59912600000000005</v>
      </c>
      <c r="F37" s="65">
        <f t="shared" si="9"/>
        <v>3.6024427120000002</v>
      </c>
      <c r="G37" s="65">
        <f t="shared" si="5"/>
        <v>8.3032400000000006E-2</v>
      </c>
      <c r="H37" s="65">
        <f t="shared" si="5"/>
        <v>1.4866280000000001</v>
      </c>
      <c r="I37" s="65">
        <f t="shared" si="5"/>
        <v>0.13772440000000002</v>
      </c>
      <c r="J37" s="65">
        <f t="shared" si="5"/>
        <v>4.3256400000000004E-3</v>
      </c>
      <c r="K37" s="65">
        <f t="shared" si="5"/>
        <v>4.5245200000000006E-3</v>
      </c>
      <c r="L37" s="65">
        <f t="shared" si="5"/>
        <v>7.9054800000000008E-2</v>
      </c>
      <c r="M37" s="65">
        <f t="shared" si="5"/>
        <v>7.3088399999999998E-2</v>
      </c>
      <c r="N37" s="65">
        <f t="shared" si="5"/>
        <v>25.009160000000005</v>
      </c>
      <c r="O37" s="65">
        <f t="shared" si="5"/>
        <v>2307.0080000000003</v>
      </c>
      <c r="P37" s="65">
        <f t="shared" si="5"/>
        <v>0</v>
      </c>
      <c r="Q37" s="65">
        <f t="shared" si="10"/>
        <v>38.533000000000001</v>
      </c>
      <c r="R37" s="65">
        <f t="shared" si="11"/>
        <v>0</v>
      </c>
      <c r="S37" s="65">
        <f t="shared" si="11"/>
        <v>5.7178000000000007E-2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113</v>
      </c>
      <c r="C62" s="65">
        <f>B32</f>
        <v>225</v>
      </c>
      <c r="D62" s="65">
        <f>B33</f>
        <v>113</v>
      </c>
      <c r="E62" s="65">
        <f>B34</f>
        <v>113</v>
      </c>
      <c r="F62" s="65">
        <f>B35</f>
        <v>0</v>
      </c>
      <c r="G62" s="65">
        <f>B36</f>
        <v>0</v>
      </c>
      <c r="H62" s="65">
        <f>B37</f>
        <v>113</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Bala'!B29</f>
        <v>Application Rate</v>
      </c>
      <c r="C1" s="29" t="str">
        <f>'Field data and Bala'!C29</f>
        <v>Nitrogen Addition</v>
      </c>
      <c r="D1" s="29" t="str">
        <f>'Field data and Bala'!D29</f>
        <v>Phosphate Addition</v>
      </c>
      <c r="E1" s="29" t="str">
        <f>'Field data and Bala'!E29</f>
        <v>Potash  Addition</v>
      </c>
      <c r="F1" s="29" t="str">
        <f>'Field data and Bala'!F29</f>
        <v>Mg Oxide Addition</v>
      </c>
      <c r="G1" s="29" t="str">
        <f>'Field data and Bala'!G29</f>
        <v>Copper Addition</v>
      </c>
      <c r="H1" s="29" t="str">
        <f>'Field data and Bala'!H29</f>
        <v>Zinc Addition</v>
      </c>
      <c r="I1" s="29" t="str">
        <f>'Field data and Bala'!I29</f>
        <v>Lead Addition</v>
      </c>
      <c r="J1" s="29" t="str">
        <f>'Field data and Bala'!J29</f>
        <v>Cadmium Addition</v>
      </c>
      <c r="K1" s="29" t="str">
        <f>'Field data and Bala'!K29</f>
        <v>Mercury Addition</v>
      </c>
      <c r="L1" s="29" t="str">
        <f>'Field data and Bala'!L29</f>
        <v>Nickel Addition</v>
      </c>
      <c r="M1" s="29" t="str">
        <f>'Field data and Bala'!M29</f>
        <v>Chromium Addition</v>
      </c>
      <c r="N1" s="29" t="str">
        <f>'Field data and Bala'!N29</f>
        <v>Aluminium Addition</v>
      </c>
      <c r="O1" s="29" t="str">
        <f>'Field data and Bala'!O29</f>
        <v>Iron Addition</v>
      </c>
      <c r="P1" s="29" t="str">
        <f>'Field data and Bala'!P29</f>
        <v xml:space="preserve">Sodium Addition                 </v>
      </c>
      <c r="Q1" s="29" t="str">
        <f>'Field data and Bala'!Q29</f>
        <v>SO3  Addition                             kg/ha</v>
      </c>
      <c r="R1" s="29" t="str">
        <f>'Field data and Bala'!R29</f>
        <v xml:space="preserve">Selenium Addition </v>
      </c>
      <c r="S1" s="29" t="str">
        <f>'Field data and Bala'!S29</f>
        <v xml:space="preserve">Arsenic  Addition  </v>
      </c>
      <c r="T1" s="29" t="str">
        <f>'Field data and Bala'!T29</f>
        <v xml:space="preserve">Molybdenum Addition  </v>
      </c>
      <c r="U1" s="29" t="str">
        <f>'Field data and Bala'!U29</f>
        <v xml:space="preserve">Fluoride Addition </v>
      </c>
    </row>
    <row r="2" spans="1:21" ht="25" x14ac:dyDescent="0.25">
      <c r="A2" s="174"/>
      <c r="B2" s="29" t="str">
        <f>'Field data and Bala'!B30</f>
        <v>tonnes/ha</v>
      </c>
      <c r="C2" s="29" t="str">
        <f>'Field data and Bala'!C30</f>
        <v>kg/ha</v>
      </c>
      <c r="D2" s="29" t="str">
        <f>'Field data and Bala'!D30</f>
        <v>P2O5 
kg/ha</v>
      </c>
      <c r="E2" s="29" t="str">
        <f>'Field data and Bala'!E30</f>
        <v>K2O 
kg/ha</v>
      </c>
      <c r="F2" s="29" t="str">
        <f>'Field data and Bala'!F30</f>
        <v>MgO 
kg/ha</v>
      </c>
      <c r="G2" s="29" t="str">
        <f>'Field data and Bala'!G30</f>
        <v>kg/ha</v>
      </c>
      <c r="H2" s="29" t="str">
        <f>'Field data and Bala'!H30</f>
        <v>kg/ha</v>
      </c>
      <c r="I2" s="29" t="str">
        <f>'Field data and Bala'!I30</f>
        <v>kg/ha</v>
      </c>
      <c r="J2" s="29" t="str">
        <f>'Field data and Bala'!J30</f>
        <v>kg/ha</v>
      </c>
      <c r="K2" s="29" t="str">
        <f>'Field data and Bala'!K30</f>
        <v>kg/ha</v>
      </c>
      <c r="L2" s="29" t="str">
        <f>'Field data and Bala'!L30</f>
        <v>kg/ha</v>
      </c>
      <c r="M2" s="29" t="str">
        <f>'Field data and Bala'!M30</f>
        <v>kg/ha</v>
      </c>
      <c r="N2" s="29" t="str">
        <f>'Field data and Bala'!N30</f>
        <v>kg/ha</v>
      </c>
      <c r="O2" s="29" t="str">
        <f>'Field data and Bala'!O30</f>
        <v>kg/ha</v>
      </c>
      <c r="P2" s="29" t="str">
        <f>'Field data and Bala'!P30</f>
        <v>kg/ha</v>
      </c>
      <c r="Q2" s="29" t="str">
        <f>'Field data and Bala'!Q30</f>
        <v>kg/ha</v>
      </c>
      <c r="R2" s="29" t="str">
        <f>'Field data and Bala'!R30</f>
        <v>kg/ha</v>
      </c>
      <c r="S2" s="29" t="str">
        <f>'Field data and Bala'!S30</f>
        <v>kg/ha</v>
      </c>
      <c r="T2" s="29" t="str">
        <f>'Field data and Bala'!T30</f>
        <v>kg/ha</v>
      </c>
      <c r="U2" s="29" t="str">
        <f>'Field data and Bala'!U30</f>
        <v>kg/ha</v>
      </c>
    </row>
    <row r="3" spans="1:21" x14ac:dyDescent="0.25">
      <c r="A3" s="27">
        <v>1</v>
      </c>
      <c r="B3" s="24">
        <f>'Field data and Bala'!B31</f>
        <v>250</v>
      </c>
      <c r="C3" s="24">
        <f>'Field data and Bala'!C31</f>
        <v>69.907499999999999</v>
      </c>
      <c r="D3" s="24">
        <f>'Field data and Bala'!D31</f>
        <v>6.7759188750000003</v>
      </c>
      <c r="E3" s="24">
        <f>'Field data and Bala'!E31</f>
        <v>0.62638912499999999</v>
      </c>
      <c r="F3" s="24">
        <f>'Field data and Bala'!F31</f>
        <v>18.029921000000002</v>
      </c>
      <c r="G3" s="24">
        <f>'Field data and Bala'!G31</f>
        <v>0.15535000000000002</v>
      </c>
      <c r="H3" s="24">
        <f>'Field data and Bala'!H31</f>
        <v>0.96795000000000009</v>
      </c>
      <c r="I3" s="24">
        <f>'Field data and Bala'!I31</f>
        <v>3.2324749999999999E-2</v>
      </c>
      <c r="J3" s="24">
        <f>'Field data and Bala'!J31</f>
        <v>3.0472500000000005E-3</v>
      </c>
      <c r="K3" s="24">
        <f>'Field data and Bala'!K31</f>
        <v>9.978250000000001E-3</v>
      </c>
      <c r="L3" s="24">
        <f>'Field data and Bala'!L31</f>
        <v>2.13905E-2</v>
      </c>
      <c r="M3" s="24">
        <f>'Field data and Bala'!M31</f>
        <v>1.6909250000000001E-2</v>
      </c>
      <c r="N3" s="24">
        <f>'Field data and Bala'!N31</f>
        <v>1081.4749999999999</v>
      </c>
      <c r="O3" s="24">
        <f>'Field data and Bala'!O31</f>
        <v>37.045000000000002</v>
      </c>
      <c r="P3" s="24">
        <f>'Field data and Bala'!P31</f>
        <v>0</v>
      </c>
      <c r="Q3" s="24">
        <f>'Field data and Bala'!Q31</f>
        <v>69.758125000000007</v>
      </c>
      <c r="R3" s="24">
        <f>'Field data and Bala'!R31</f>
        <v>0</v>
      </c>
      <c r="S3" s="24">
        <f>'Field data and Bala'!S31</f>
        <v>7.4687500000000004E-2</v>
      </c>
      <c r="T3" s="24">
        <f>'Field data and Bala'!T31</f>
        <v>0</v>
      </c>
      <c r="U3" s="24">
        <f>'Field data and Bala'!U31</f>
        <v>0</v>
      </c>
    </row>
    <row r="4" spans="1:21" x14ac:dyDescent="0.25">
      <c r="A4" s="27">
        <v>2</v>
      </c>
      <c r="B4" s="24">
        <f>Cilfor!B31</f>
        <v>70</v>
      </c>
      <c r="C4" s="24">
        <f>Cilfor!C31</f>
        <v>30.235100000000003</v>
      </c>
      <c r="D4" s="24">
        <f>Cilfor!D31</f>
        <v>31.958533599999999</v>
      </c>
      <c r="E4" s="24">
        <f>Cilfor!E31</f>
        <v>0.34490715</v>
      </c>
      <c r="F4" s="24">
        <f>Cilfor!F31</f>
        <v>6.5457839999999994</v>
      </c>
      <c r="G4" s="24">
        <f>Cilfor!G31</f>
        <v>0.10725400000000002</v>
      </c>
      <c r="H4" s="24">
        <f>Cilfor!H31</f>
        <v>0.26780600000000004</v>
      </c>
      <c r="I4" s="24">
        <f>Cilfor!I31</f>
        <v>9.1132999999999995E-3</v>
      </c>
      <c r="J4" s="24">
        <f>Cilfor!J31</f>
        <v>1.0199E-3</v>
      </c>
      <c r="K4" s="24">
        <f>Cilfor!K31</f>
        <v>2.8293999999999997E-3</v>
      </c>
      <c r="L4" s="24">
        <f>Cilfor!L31</f>
        <v>0.10462200000000001</v>
      </c>
      <c r="M4" s="24">
        <f>Cilfor!M31</f>
        <v>1.4147E-2</v>
      </c>
      <c r="N4" s="24">
        <f>Cilfor!N31</f>
        <v>756.7</v>
      </c>
      <c r="O4" s="24">
        <f>Cilfor!O31</f>
        <v>18.753</v>
      </c>
      <c r="P4" s="24">
        <f>Cilfor!P31</f>
        <v>0</v>
      </c>
      <c r="Q4" s="24">
        <f>Cilfor!Q31</f>
        <v>100.345</v>
      </c>
      <c r="R4" s="24">
        <f>Cilfor!R31</f>
        <v>0</v>
      </c>
      <c r="S4" s="24">
        <f>Cilfor!S31</f>
        <v>3.0926000000000002E-2</v>
      </c>
      <c r="T4" s="24">
        <f>Cilfor!T31</f>
        <v>0</v>
      </c>
      <c r="U4" s="24">
        <f>Cilfor!U31</f>
        <v>0</v>
      </c>
    </row>
    <row r="5" spans="1:21" x14ac:dyDescent="0.25">
      <c r="A5" s="27">
        <v>3</v>
      </c>
      <c r="B5" s="24">
        <f>Dolbenmaen!B31</f>
        <v>220</v>
      </c>
      <c r="C5" s="24">
        <f>Dolbenmaen!C31</f>
        <v>35.540999999999997</v>
      </c>
      <c r="D5" s="24">
        <f>Dolbenmaen!D31</f>
        <v>27.557293499999997</v>
      </c>
      <c r="E5" s="24">
        <f>Dolbenmaen!E31</f>
        <v>0.5189332499999999</v>
      </c>
      <c r="F5" s="24">
        <f>Dolbenmaen!F31</f>
        <v>1.5347276999999997</v>
      </c>
      <c r="G5" s="24">
        <f>Dolbenmaen!G31</f>
        <v>0.10939499999999999</v>
      </c>
      <c r="H5" s="24">
        <f>Dolbenmaen!H31</f>
        <v>1.7275499999999999</v>
      </c>
      <c r="I5" s="24">
        <f>Dolbenmaen!I31</f>
        <v>2.47005E-2</v>
      </c>
      <c r="J5" s="24">
        <f>Dolbenmaen!J31</f>
        <v>4.7520000000000001E-3</v>
      </c>
      <c r="K5" s="24">
        <f>Dolbenmaen!K31</f>
        <v>7.6230000000000004E-3</v>
      </c>
      <c r="L5" s="24">
        <f>Dolbenmaen!L31</f>
        <v>1.63845E-2</v>
      </c>
      <c r="M5" s="24">
        <f>Dolbenmaen!M31</f>
        <v>1.2919499999999999E-2</v>
      </c>
      <c r="N5" s="24">
        <f>Dolbenmaen!N31</f>
        <v>1549.35</v>
      </c>
      <c r="O5" s="24">
        <f>Dolbenmaen!O31</f>
        <v>24.552</v>
      </c>
      <c r="P5" s="24">
        <f>Dolbenmaen!P31</f>
        <v>0</v>
      </c>
      <c r="Q5" s="24">
        <f>Dolbenmaen!Q31</f>
        <v>205.42500000000001</v>
      </c>
      <c r="R5" s="24">
        <f>Dolbenmaen!R31</f>
        <v>0</v>
      </c>
      <c r="S5" s="24">
        <f>Dolbenmaen!S31</f>
        <v>7.2270000000000001E-2</v>
      </c>
      <c r="T5" s="24">
        <f>Dolbenmaen!T31</f>
        <v>0</v>
      </c>
      <c r="U5" s="24">
        <f>Dolbenmaen!U31</f>
        <v>0</v>
      </c>
    </row>
    <row r="6" spans="1:21" x14ac:dyDescent="0.25">
      <c r="A6" s="27">
        <v>4</v>
      </c>
      <c r="B6" s="24">
        <f>Eithinfyydd!B31</f>
        <v>175</v>
      </c>
      <c r="C6" s="24">
        <f>Eithinfyydd!C31</f>
        <v>51.173850000000002</v>
      </c>
      <c r="D6" s="24">
        <f>Eithinfyydd!D31</f>
        <v>32.366675250000007</v>
      </c>
      <c r="E6" s="24">
        <f>Eithinfyydd!E31</f>
        <v>1.2610325000000002</v>
      </c>
      <c r="F6" s="24">
        <f>Eithinfyydd!F31</f>
        <v>3.0884726599999999</v>
      </c>
      <c r="G6" s="24">
        <f>Eithinfyydd!G31</f>
        <v>0.13447525000000002</v>
      </c>
      <c r="H6" s="24">
        <f>Eithinfyydd!H31</f>
        <v>0.18052125000000005</v>
      </c>
      <c r="I6" s="24">
        <f>Eithinfyydd!I31</f>
        <v>2.2813700000000006E-2</v>
      </c>
      <c r="J6" s="24">
        <f>Eithinfyydd!J31</f>
        <v>1.6220750000000002E-3</v>
      </c>
      <c r="K6" s="24">
        <f>Eithinfyydd!K31</f>
        <v>7.0115500000000009E-3</v>
      </c>
      <c r="L6" s="24">
        <f>Eithinfyydd!L31</f>
        <v>1.5121925000000001E-2</v>
      </c>
      <c r="M6" s="24">
        <f>Eithinfyydd!M31</f>
        <v>1.1930100000000003E-2</v>
      </c>
      <c r="N6" s="24">
        <f>Eithinfyydd!N31</f>
        <v>1067.43</v>
      </c>
      <c r="O6" s="24">
        <f>Eithinfyydd!O31</f>
        <v>8.4243250000000014</v>
      </c>
      <c r="P6" s="24">
        <f>Eithinfyydd!P31</f>
        <v>0</v>
      </c>
      <c r="Q6" s="24">
        <f>Eithinfyydd!Q31</f>
        <v>192.29437500000003</v>
      </c>
      <c r="R6" s="24">
        <f>Eithinfyydd!R31</f>
        <v>0</v>
      </c>
      <c r="S6" s="24">
        <f>Eithinfyydd!S31</f>
        <v>5.2848250000000006E-2</v>
      </c>
      <c r="T6" s="24">
        <f>Eithinfyydd!T31</f>
        <v>0</v>
      </c>
      <c r="U6" s="24">
        <f>Eithinfyydd!U31</f>
        <v>0</v>
      </c>
    </row>
    <row r="7" spans="1:21" x14ac:dyDescent="0.25">
      <c r="A7" s="27">
        <v>5</v>
      </c>
      <c r="B7" s="24">
        <f>Garreglwyd!B31</f>
        <v>239</v>
      </c>
      <c r="C7" s="24">
        <f>Garreglwyd!C31</f>
        <v>74.697777000000002</v>
      </c>
      <c r="D7" s="24">
        <f>Garreglwyd!D31</f>
        <v>32.596687068000001</v>
      </c>
      <c r="E7" s="24">
        <f>Garreglwyd!E31</f>
        <v>1.2988574500000001</v>
      </c>
      <c r="F7" s="24">
        <f>Garreglwyd!F31</f>
        <v>9.9365074072000006</v>
      </c>
      <c r="G7" s="24">
        <f>Garreglwyd!G31</f>
        <v>0.31151021000000001</v>
      </c>
      <c r="H7" s="24">
        <f>Garreglwyd!H31</f>
        <v>4.7534948999999997</v>
      </c>
      <c r="I7" s="24">
        <f>Garreglwyd!I31</f>
        <v>0.34276902000000004</v>
      </c>
      <c r="J7" s="24">
        <f>Garreglwyd!J31</f>
        <v>1.4551515000000001E-2</v>
      </c>
      <c r="K7" s="24">
        <f>Garreglwyd!K31</f>
        <v>9.7010100000000012E-3</v>
      </c>
      <c r="L7" s="24">
        <f>Garreglwyd!L31</f>
        <v>0.23821369000000001</v>
      </c>
      <c r="M7" s="24">
        <f>Garreglwyd!M31</f>
        <v>0.15952772000000001</v>
      </c>
      <c r="N7" s="24">
        <f>Garreglwyd!N31</f>
        <v>57.235959000000008</v>
      </c>
      <c r="O7" s="24">
        <f>Garreglwyd!O31</f>
        <v>5076.8618999999999</v>
      </c>
      <c r="P7" s="24">
        <f>Garreglwyd!P31</f>
        <v>0</v>
      </c>
      <c r="Q7" s="24">
        <f>Garreglwyd!Q31</f>
        <v>72.488102499999997</v>
      </c>
      <c r="R7" s="24">
        <f>Garreglwyd!R31</f>
        <v>0</v>
      </c>
      <c r="S7" s="24">
        <f>Garreglwyd!S31</f>
        <v>0.15198249000000003</v>
      </c>
      <c r="T7" s="24">
        <f>Garreglwyd!T31</f>
        <v>0</v>
      </c>
      <c r="U7" s="24">
        <f>Garreglwyd!U31</f>
        <v>0</v>
      </c>
    </row>
    <row r="8" spans="1:21" x14ac:dyDescent="0.25">
      <c r="A8" s="27">
        <v>6</v>
      </c>
      <c r="B8" s="24">
        <f>Gwastadgoed!B31</f>
        <v>140</v>
      </c>
      <c r="C8" s="24">
        <f>Gwastadgoed!C31</f>
        <v>26.58362</v>
      </c>
      <c r="D8" s="24">
        <f>Gwastadgoed!D31</f>
        <v>32.276707680000001</v>
      </c>
      <c r="E8" s="24">
        <f>Gwastadgoed!E31</f>
        <v>1.0105130000000002</v>
      </c>
      <c r="F8" s="24">
        <f>Gwastadgoed!F31</f>
        <v>4.4492761600000001</v>
      </c>
      <c r="G8" s="24">
        <f>Gwastadgoed!G31</f>
        <v>1.6436559999999999E-2</v>
      </c>
      <c r="H8" s="24">
        <f>Gwastadgoed!H31</f>
        <v>1.3669180000000001</v>
      </c>
      <c r="I8" s="24">
        <f>Gwastadgoed!I31</f>
        <v>0.21887460000000003</v>
      </c>
      <c r="J8" s="24">
        <f>Gwastadgoed!J31</f>
        <v>2.5157999999999999E-3</v>
      </c>
      <c r="K8" s="24">
        <f>Gwastadgoed!K31</f>
        <v>5.7024800000000002E-3</v>
      </c>
      <c r="L8" s="24">
        <f>Gwastadgoed!L31</f>
        <v>0.51573900000000006</v>
      </c>
      <c r="M8" s="24">
        <f>Gwastadgoed!M31</f>
        <v>9.6439000000000004E-3</v>
      </c>
      <c r="N8" s="24">
        <f>Gwastadgoed!N31</f>
        <v>27.086780000000001</v>
      </c>
      <c r="O8" s="24">
        <f>Gwastadgoed!O31</f>
        <v>4352.3339999999998</v>
      </c>
      <c r="P8" s="24">
        <f>Gwastadgoed!P31</f>
        <v>0</v>
      </c>
      <c r="Q8" s="24">
        <f>Gwastadgoed!Q31</f>
        <v>226.42200000000003</v>
      </c>
      <c r="R8" s="24">
        <f>Gwastadgoed!R31</f>
        <v>0</v>
      </c>
      <c r="S8" s="24">
        <f>Gwastadgoed!S31</f>
        <v>0.1274672</v>
      </c>
      <c r="T8" s="24">
        <f>Gwastadgoed!T31</f>
        <v>0</v>
      </c>
      <c r="U8" s="24">
        <f>Gwastadgoed!U31</f>
        <v>0</v>
      </c>
    </row>
    <row r="9" spans="1:21" x14ac:dyDescent="0.25">
      <c r="A9" s="27">
        <v>7</v>
      </c>
      <c r="B9" s="24">
        <f>Llyn!B31</f>
        <v>250</v>
      </c>
      <c r="C9" s="24">
        <f>Llyn!C31</f>
        <v>61.181999999999995</v>
      </c>
      <c r="D9" s="24">
        <f>Llyn!D31</f>
        <v>26.664949</v>
      </c>
      <c r="E9" s="24">
        <f>Llyn!E31</f>
        <v>1.2411500000000002</v>
      </c>
      <c r="F9" s="24">
        <f>Llyn!F31</f>
        <v>6.028322199999999</v>
      </c>
      <c r="G9" s="24">
        <f>Llyn!G31</f>
        <v>8.8579999999999988</v>
      </c>
      <c r="H9" s="24">
        <f>Llyn!H31</f>
        <v>3.7079999999999997</v>
      </c>
      <c r="I9" s="24">
        <f>Llyn!I31</f>
        <v>0.58298000000000005</v>
      </c>
      <c r="J9" s="24">
        <f>Llyn!J31</f>
        <v>1.1948E-2</v>
      </c>
      <c r="K9" s="24">
        <f>Llyn!K31</f>
        <v>9.9909999999999999E-3</v>
      </c>
      <c r="L9" s="24">
        <f>Llyn!L31</f>
        <v>0.33268999999999999</v>
      </c>
      <c r="M9" s="24">
        <f>Llyn!M31</f>
        <v>0.14832000000000001</v>
      </c>
      <c r="N9" s="24">
        <f>Llyn!N31</f>
        <v>35.123000000000005</v>
      </c>
      <c r="O9" s="24">
        <f>Llyn!O31</f>
        <v>4614.3999999999996</v>
      </c>
      <c r="P9" s="24">
        <f>Llyn!P31</f>
        <v>0</v>
      </c>
      <c r="Q9" s="24">
        <f>Llyn!Q31</f>
        <v>109.69499999999999</v>
      </c>
      <c r="R9" s="24">
        <f>Llyn!R31</f>
        <v>0</v>
      </c>
      <c r="S9" s="24">
        <f>Llyn!S31</f>
        <v>0.26368000000000003</v>
      </c>
      <c r="T9" s="24">
        <f>Llyn!T31</f>
        <v>0</v>
      </c>
      <c r="U9" s="24">
        <f>Llyn!U31</f>
        <v>0</v>
      </c>
    </row>
    <row r="10" spans="1:21" x14ac:dyDescent="0.25">
      <c r="A10" s="27">
        <v>8</v>
      </c>
      <c r="B10" s="24">
        <f>'Pen y Cefn'!B31</f>
        <v>169</v>
      </c>
      <c r="C10" s="24">
        <f>'Pen y Cefn'!C31</f>
        <v>62.502960000000002</v>
      </c>
      <c r="D10" s="24">
        <f>'Pen y Cefn'!D31</f>
        <v>32.699589623999998</v>
      </c>
      <c r="E10" s="24">
        <f>'Pen y Cefn'!E31</f>
        <v>0.4889923739999999</v>
      </c>
      <c r="F10" s="24">
        <f>'Pen y Cefn'!F31</f>
        <v>3.7817182727999996</v>
      </c>
      <c r="G10" s="24">
        <f>'Pen y Cefn'!G31</f>
        <v>0.18844175999999999</v>
      </c>
      <c r="H10" s="24">
        <f>'Pen y Cefn'!H31</f>
        <v>0.36475607999999998</v>
      </c>
      <c r="I10" s="24">
        <f>'Pen y Cefn'!I31</f>
        <v>2.2015968000000004E-2</v>
      </c>
      <c r="J10" s="24">
        <f>'Pen y Cefn'!J31</f>
        <v>1.5858960000000001E-3</v>
      </c>
      <c r="K10" s="24">
        <f>'Pen y Cefn'!K31</f>
        <v>6.8100239999999996E-3</v>
      </c>
      <c r="L10" s="24">
        <f>'Pen y Cefn'!L31</f>
        <v>1.4599572E-2</v>
      </c>
      <c r="M10" s="24">
        <f>'Pen y Cefn'!M31</f>
        <v>1.1521068000000002E-2</v>
      </c>
      <c r="N10" s="24">
        <f>'Pen y Cefn'!N31</f>
        <v>830.26319999999998</v>
      </c>
      <c r="O10" s="24">
        <f>'Pen y Cefn'!O31</f>
        <v>20.336784000000002</v>
      </c>
      <c r="P10" s="24">
        <f>'Pen y Cefn'!P31</f>
        <v>0</v>
      </c>
      <c r="Q10" s="24">
        <f>'Pen y Cefn'!Q31</f>
        <v>149.26080000000002</v>
      </c>
      <c r="R10" s="24">
        <f>'Pen y Cefn'!R31</f>
        <v>0</v>
      </c>
      <c r="S10" s="24">
        <f>'Pen y Cefn'!S31</f>
        <v>0.20103563999999999</v>
      </c>
      <c r="T10" s="24">
        <f>'Pen y Cefn'!T31</f>
        <v>0</v>
      </c>
      <c r="U10" s="24">
        <f>'Pen y Cefn'!U31</f>
        <v>0</v>
      </c>
    </row>
    <row r="11" spans="1:21" x14ac:dyDescent="0.25">
      <c r="A11" s="27">
        <v>9</v>
      </c>
      <c r="B11" s="24">
        <f>'Pen y Bont'!B31</f>
        <v>95</v>
      </c>
      <c r="C11" s="24">
        <f>'Pen y Bont'!C31</f>
        <v>21.84468</v>
      </c>
      <c r="D11" s="24">
        <f>'Pen y Bont'!D31</f>
        <v>31.847557560000009</v>
      </c>
      <c r="E11" s="24">
        <f>'Pen y Bont'!E31</f>
        <v>0.61358599999999996</v>
      </c>
      <c r="F11" s="24">
        <f>'Pen y Bont'!F31</f>
        <v>4.5167567600000007</v>
      </c>
      <c r="G11" s="24">
        <f>'Pen y Bont'!G31</f>
        <v>8.8346200000000014E-2</v>
      </c>
      <c r="H11" s="24">
        <f>'Pen y Bont'!H31</f>
        <v>0.25383620000000007</v>
      </c>
      <c r="I11" s="24">
        <f>'Pen y Bont'!I31</f>
        <v>1.2322640000000001E-2</v>
      </c>
      <c r="J11" s="24">
        <f>'Pen y Bont'!J31</f>
        <v>8.9110000000000003E-4</v>
      </c>
      <c r="K11" s="24">
        <f>'Pen y Bont'!K31</f>
        <v>3.7935400000000002E-3</v>
      </c>
      <c r="L11" s="24">
        <f>'Pen y Bont'!L31</f>
        <v>2.0113400000000003E-2</v>
      </c>
      <c r="M11" s="24">
        <f>'Pen y Bont'!M31</f>
        <v>1.160976E-2</v>
      </c>
      <c r="N11" s="24">
        <f>'Pen y Bont'!N31</f>
        <v>552.48199999999997</v>
      </c>
      <c r="O11" s="24">
        <f>'Pen y Bont'!O31</f>
        <v>23.5505</v>
      </c>
      <c r="P11" s="24">
        <f>'Pen y Bont'!P31</f>
        <v>0</v>
      </c>
      <c r="Q11" s="24">
        <f>'Pen y Bont'!Q31</f>
        <v>82.745000000000005</v>
      </c>
      <c r="R11" s="24">
        <f>'Pen y Bont'!R31</f>
        <v>0</v>
      </c>
      <c r="S11" s="24">
        <f>'Pen y Bont'!S31</f>
        <v>0.12144420000000003</v>
      </c>
      <c r="T11" s="24">
        <f>'Pen y Bont'!T31</f>
        <v>0</v>
      </c>
      <c r="U11" s="24">
        <f>'Pen y Bont'!U31</f>
        <v>0</v>
      </c>
    </row>
    <row r="12" spans="1:21" x14ac:dyDescent="0.25">
      <c r="A12" s="27">
        <v>10</v>
      </c>
      <c r="B12" s="24">
        <f>Rhiw!B31</f>
        <v>113</v>
      </c>
      <c r="C12" s="24">
        <f>Rhiw!C31</f>
        <v>30.627520000000008</v>
      </c>
      <c r="D12" s="24">
        <f>Rhiw!D31</f>
        <v>32.691745240000003</v>
      </c>
      <c r="E12" s="24">
        <f>Rhiw!E31</f>
        <v>0.59912600000000005</v>
      </c>
      <c r="F12" s="24">
        <f>Rhiw!F31</f>
        <v>3.6024427120000002</v>
      </c>
      <c r="G12" s="24">
        <f>Rhiw!G31</f>
        <v>8.3032400000000006E-2</v>
      </c>
      <c r="H12" s="24">
        <f>Rhiw!H31</f>
        <v>1.4866280000000001</v>
      </c>
      <c r="I12" s="24">
        <f>Rhiw!I31</f>
        <v>0.13772440000000002</v>
      </c>
      <c r="J12" s="24">
        <f>Rhiw!J31</f>
        <v>4.3256400000000004E-3</v>
      </c>
      <c r="K12" s="24">
        <f>Rhiw!K31</f>
        <v>4.5245200000000006E-3</v>
      </c>
      <c r="L12" s="24">
        <f>Rhiw!L31</f>
        <v>7.9054800000000008E-2</v>
      </c>
      <c r="M12" s="24">
        <f>Rhiw!M31</f>
        <v>7.3088399999999998E-2</v>
      </c>
      <c r="N12" s="24">
        <f>Rhiw!N31</f>
        <v>25.009160000000005</v>
      </c>
      <c r="O12" s="24">
        <f>Rhiw!O31</f>
        <v>2307.0080000000003</v>
      </c>
      <c r="P12" s="24">
        <f>Rhiw!P31</f>
        <v>0</v>
      </c>
      <c r="Q12" s="24">
        <f>Rhiw!Q31</f>
        <v>38.533000000000001</v>
      </c>
      <c r="R12" s="24">
        <f>Rhiw!R31</f>
        <v>0</v>
      </c>
      <c r="S12" s="24">
        <f>Rhiw!S31</f>
        <v>5.7178000000000007E-2</v>
      </c>
      <c r="T12" s="24">
        <f>Rhiw!T31</f>
        <v>0</v>
      </c>
      <c r="U12" s="24">
        <f>Rhiw!U31</f>
        <v>0</v>
      </c>
    </row>
    <row r="13" spans="1:21" s="69" customFormat="1" ht="15.5" x14ac:dyDescent="0.35">
      <c r="A13" s="67" t="s">
        <v>85</v>
      </c>
      <c r="B13" s="68">
        <f>SUM(B3:B12)</f>
        <v>1721</v>
      </c>
      <c r="C13" s="68">
        <f t="shared" ref="C13:U13" si="0">SUM(C3:C12)</f>
        <v>464.29600700000009</v>
      </c>
      <c r="D13" s="68">
        <f t="shared" si="0"/>
        <v>287.435657397</v>
      </c>
      <c r="E13" s="68">
        <f t="shared" si="0"/>
        <v>8.0034868489999997</v>
      </c>
      <c r="F13" s="68">
        <f t="shared" si="0"/>
        <v>61.513928872000001</v>
      </c>
      <c r="G13" s="68">
        <f t="shared" si="0"/>
        <v>10.05224138</v>
      </c>
      <c r="H13" s="68">
        <f t="shared" si="0"/>
        <v>15.077460429999999</v>
      </c>
      <c r="I13" s="68">
        <f t="shared" si="0"/>
        <v>1.4056388780000002</v>
      </c>
      <c r="J13" s="68">
        <f t="shared" si="0"/>
        <v>4.6259175999999999E-2</v>
      </c>
      <c r="K13" s="68">
        <f t="shared" si="0"/>
        <v>6.7964774000000006E-2</v>
      </c>
      <c r="L13" s="68">
        <f t="shared" si="0"/>
        <v>1.3579293870000002</v>
      </c>
      <c r="M13" s="68">
        <f t="shared" si="0"/>
        <v>0.46961669800000005</v>
      </c>
      <c r="N13" s="68">
        <f t="shared" si="0"/>
        <v>5982.1550989999987</v>
      </c>
      <c r="O13" s="68">
        <f t="shared" si="0"/>
        <v>16483.265509000001</v>
      </c>
      <c r="P13" s="68">
        <f t="shared" si="0"/>
        <v>0</v>
      </c>
      <c r="Q13" s="68">
        <f t="shared" si="0"/>
        <v>1246.9664025000002</v>
      </c>
      <c r="R13" s="68">
        <f t="shared" si="0"/>
        <v>0</v>
      </c>
      <c r="S13" s="68">
        <f t="shared" si="0"/>
        <v>1.15351928</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Bala'!B29</f>
        <v>Application Rate</v>
      </c>
      <c r="D1" s="26" t="str">
        <f>'Field data and Bala'!C29</f>
        <v>Nitrogen Addition</v>
      </c>
      <c r="E1" s="26" t="str">
        <f>'Field data and Bala'!D29</f>
        <v>Phosphate Addition</v>
      </c>
      <c r="F1" s="26" t="str">
        <f>'Field data and Bala'!E29</f>
        <v>Potash  Addition</v>
      </c>
      <c r="G1" s="26" t="str">
        <f>'Field data and Bala'!F29</f>
        <v>Mg Oxide Addition</v>
      </c>
      <c r="H1" s="26" t="str">
        <f>'Field data and Bala'!G29</f>
        <v>Copper Addition</v>
      </c>
      <c r="I1" s="26" t="str">
        <f>'Field data and Bala'!H29</f>
        <v>Zinc Addition</v>
      </c>
      <c r="J1" s="26" t="str">
        <f>'Field data and Bala'!I29</f>
        <v>Lead Addition</v>
      </c>
      <c r="K1" s="26" t="str">
        <f>'Field data and Bala'!J29</f>
        <v>Cadmium Addition</v>
      </c>
      <c r="L1" s="26" t="str">
        <f>'Field data and Bala'!K29</f>
        <v>Mercury Addition</v>
      </c>
      <c r="M1" s="26" t="str">
        <f>'Field data and Bala'!L29</f>
        <v>Nickel Addition</v>
      </c>
      <c r="N1" s="26" t="str">
        <f>'Field data and Bala'!M29</f>
        <v>Chromium Addition</v>
      </c>
      <c r="O1" s="26" t="str">
        <f>'Field data and Bala'!N29</f>
        <v>Aluminium Addition</v>
      </c>
      <c r="P1" s="26" t="str">
        <f>'Field data and Bala'!O29</f>
        <v>Iron Addition</v>
      </c>
      <c r="Q1" s="26" t="str">
        <f>'Field data and Bala'!P29</f>
        <v xml:space="preserve">Sodium Addition                 </v>
      </c>
      <c r="R1" s="26" t="str">
        <f>'Field data and Bala'!Q29</f>
        <v>SO3  Addition                             kg/ha</v>
      </c>
      <c r="S1" s="26" t="str">
        <f>'Field data and Bala'!R29</f>
        <v xml:space="preserve">Selenium Addition </v>
      </c>
      <c r="T1" s="26" t="str">
        <f>'Field data and Bala'!S29</f>
        <v xml:space="preserve">Arsenic  Addition  </v>
      </c>
      <c r="U1" s="26" t="str">
        <f>'Field data and Bala'!T29</f>
        <v xml:space="preserve">Molybdenum Addition  </v>
      </c>
      <c r="V1" s="26" t="str">
        <f>'Field data and Bala'!U29</f>
        <v xml:space="preserve">Fluoride Addition </v>
      </c>
    </row>
    <row r="2" spans="1:22" s="70" customFormat="1" ht="25" x14ac:dyDescent="0.35">
      <c r="A2" s="175"/>
      <c r="B2" s="23" t="s">
        <v>46</v>
      </c>
      <c r="C2" s="26" t="str">
        <f>'Field data and Bala'!B30</f>
        <v>tonnes/ha</v>
      </c>
      <c r="D2" s="26" t="str">
        <f>'Field data and Bala'!C30</f>
        <v>kg/ha</v>
      </c>
      <c r="E2" s="26" t="str">
        <f>'Field data and Bala'!D30</f>
        <v>P2O5 
kg/ha</v>
      </c>
      <c r="F2" s="26" t="str">
        <f>'Field data and Bala'!E30</f>
        <v>K2O 
kg/ha</v>
      </c>
      <c r="G2" s="26" t="str">
        <f>'Field data and Bala'!F30</f>
        <v>MgO 
kg/ha</v>
      </c>
      <c r="H2" s="26" t="str">
        <f>'Field data and Bala'!G30</f>
        <v>kg/ha</v>
      </c>
      <c r="I2" s="26" t="str">
        <f>'Field data and Bala'!H30</f>
        <v>kg/ha</v>
      </c>
      <c r="J2" s="26" t="str">
        <f>'Field data and Bala'!I30</f>
        <v>kg/ha</v>
      </c>
      <c r="K2" s="26" t="str">
        <f>'Field data and Bala'!J30</f>
        <v>kg/ha</v>
      </c>
      <c r="L2" s="26" t="str">
        <f>'Field data and Bala'!K30</f>
        <v>kg/ha</v>
      </c>
      <c r="M2" s="26" t="str">
        <f>'Field data and Bala'!L30</f>
        <v>kg/ha</v>
      </c>
      <c r="N2" s="26" t="str">
        <f>'Field data and Bala'!M30</f>
        <v>kg/ha</v>
      </c>
      <c r="O2" s="26" t="str">
        <f>'Field data and Bala'!N30</f>
        <v>kg/ha</v>
      </c>
      <c r="P2" s="26" t="str">
        <f>'Field data and Bala'!O30</f>
        <v>kg/ha</v>
      </c>
      <c r="Q2" s="26" t="str">
        <f>'Field data and Bala'!P30</f>
        <v>kg/ha</v>
      </c>
      <c r="R2" s="26" t="str">
        <f>'Field data and Bala'!Q30</f>
        <v>kg/ha</v>
      </c>
      <c r="S2" s="26" t="str">
        <f>'Field data and Bala'!R30</f>
        <v>kg/ha</v>
      </c>
      <c r="T2" s="26" t="str">
        <f>'Field data and Bala'!S30</f>
        <v>kg/ha</v>
      </c>
      <c r="U2" s="26" t="str">
        <f>'Field data and Bala'!T30</f>
        <v>kg/ha</v>
      </c>
      <c r="V2" s="26" t="str">
        <f>'Field data and Bala'!U30</f>
        <v>kg/ha</v>
      </c>
    </row>
    <row r="3" spans="1:22" x14ac:dyDescent="0.25">
      <c r="A3" s="27">
        <v>1</v>
      </c>
      <c r="B3" s="78"/>
      <c r="C3" s="24">
        <f>'Field data and Bala'!B31</f>
        <v>250</v>
      </c>
      <c r="D3" s="24">
        <f>'Field data and Bala'!C31</f>
        <v>69.907499999999999</v>
      </c>
      <c r="E3" s="24">
        <f>'Field data and Bala'!D31</f>
        <v>6.7759188750000003</v>
      </c>
      <c r="F3" s="24">
        <f>'Field data and Bala'!E31</f>
        <v>0.62638912499999999</v>
      </c>
      <c r="G3" s="24">
        <f>'Field data and Bala'!F31</f>
        <v>18.029921000000002</v>
      </c>
      <c r="H3" s="24">
        <f>'Field data and Bala'!G31</f>
        <v>0.15535000000000002</v>
      </c>
      <c r="I3" s="24">
        <f>'Field data and Bala'!H31</f>
        <v>0.96795000000000009</v>
      </c>
      <c r="J3" s="24">
        <f>'Field data and Bala'!I31</f>
        <v>3.2324749999999999E-2</v>
      </c>
      <c r="K3" s="24">
        <f>'Field data and Bala'!J31</f>
        <v>3.0472500000000005E-3</v>
      </c>
      <c r="L3" s="24">
        <f>'Field data and Bala'!K31</f>
        <v>9.978250000000001E-3</v>
      </c>
      <c r="M3" s="24">
        <f>'Field data and Bala'!L31</f>
        <v>2.13905E-2</v>
      </c>
      <c r="N3" s="24">
        <f>'Field data and Bala'!M31</f>
        <v>1.6909250000000001E-2</v>
      </c>
      <c r="O3" s="24">
        <f>'Field data and Bala'!N31</f>
        <v>1081.4749999999999</v>
      </c>
      <c r="P3" s="24">
        <f>'Field data and Bala'!O31</f>
        <v>37.045000000000002</v>
      </c>
      <c r="Q3" s="24">
        <f>'Field data and Bala'!P31</f>
        <v>0</v>
      </c>
      <c r="R3" s="24">
        <f>'Field data and Bala'!Q31</f>
        <v>69.758125000000007</v>
      </c>
      <c r="S3" s="24">
        <f>'Field data and Bala'!R31</f>
        <v>0</v>
      </c>
      <c r="T3" s="24">
        <f>'Field data and Bala'!S31</f>
        <v>7.4687500000000004E-2</v>
      </c>
      <c r="U3" s="24">
        <f>'Field data and Bala'!T31</f>
        <v>0</v>
      </c>
      <c r="V3" s="24">
        <f>'Field data and Bala'!U31</f>
        <v>0</v>
      </c>
    </row>
    <row r="4" spans="1:22" x14ac:dyDescent="0.25">
      <c r="A4" s="27">
        <v>2</v>
      </c>
      <c r="B4" s="78"/>
      <c r="C4" s="24">
        <f>Cilfor!B31</f>
        <v>70</v>
      </c>
      <c r="D4" s="24">
        <f>Cilfor!C31</f>
        <v>30.235100000000003</v>
      </c>
      <c r="E4" s="24">
        <f>Cilfor!D31</f>
        <v>31.958533599999999</v>
      </c>
      <c r="F4" s="24">
        <f>Cilfor!E31</f>
        <v>0.34490715</v>
      </c>
      <c r="G4" s="24">
        <f>Cilfor!F31</f>
        <v>6.5457839999999994</v>
      </c>
      <c r="H4" s="24">
        <f>Cilfor!G31</f>
        <v>0.10725400000000002</v>
      </c>
      <c r="I4" s="24">
        <f>Cilfor!H31</f>
        <v>0.26780600000000004</v>
      </c>
      <c r="J4" s="24">
        <f>Cilfor!I31</f>
        <v>9.1132999999999995E-3</v>
      </c>
      <c r="K4" s="24">
        <f>Cilfor!J31</f>
        <v>1.0199E-3</v>
      </c>
      <c r="L4" s="24">
        <f>Cilfor!K31</f>
        <v>2.8293999999999997E-3</v>
      </c>
      <c r="M4" s="24">
        <f>Cilfor!L31</f>
        <v>0.10462200000000001</v>
      </c>
      <c r="N4" s="24">
        <f>Cilfor!M31</f>
        <v>1.4147E-2</v>
      </c>
      <c r="O4" s="24">
        <f>Cilfor!N31</f>
        <v>756.7</v>
      </c>
      <c r="P4" s="24">
        <f>Cilfor!O31</f>
        <v>18.753</v>
      </c>
      <c r="Q4" s="24">
        <f>Cilfor!P31</f>
        <v>0</v>
      </c>
      <c r="R4" s="24">
        <f>Cilfor!Q31</f>
        <v>100.345</v>
      </c>
      <c r="S4" s="24">
        <f>Cilfor!R31</f>
        <v>0</v>
      </c>
      <c r="T4" s="24">
        <f>Cilfor!S31</f>
        <v>3.0926000000000002E-2</v>
      </c>
      <c r="U4" s="24">
        <f>Cilfor!T31</f>
        <v>0</v>
      </c>
      <c r="V4" s="24">
        <f>Cilfor!U31</f>
        <v>0</v>
      </c>
    </row>
    <row r="5" spans="1:22" x14ac:dyDescent="0.25">
      <c r="A5" s="27">
        <v>3</v>
      </c>
      <c r="B5" s="78"/>
      <c r="C5" s="24">
        <f>Dolbenmaen!B31</f>
        <v>220</v>
      </c>
      <c r="D5" s="24">
        <f>Dolbenmaen!C31</f>
        <v>35.540999999999997</v>
      </c>
      <c r="E5" s="24">
        <f>Dolbenmaen!D31</f>
        <v>27.557293499999997</v>
      </c>
      <c r="F5" s="24">
        <f>Dolbenmaen!E31</f>
        <v>0.5189332499999999</v>
      </c>
      <c r="G5" s="24">
        <f>Dolbenmaen!F31</f>
        <v>1.5347276999999997</v>
      </c>
      <c r="H5" s="24">
        <f>Dolbenmaen!G31</f>
        <v>0.10939499999999999</v>
      </c>
      <c r="I5" s="24">
        <f>Dolbenmaen!H31</f>
        <v>1.7275499999999999</v>
      </c>
      <c r="J5" s="24">
        <f>Dolbenmaen!I31</f>
        <v>2.47005E-2</v>
      </c>
      <c r="K5" s="24">
        <f>Dolbenmaen!J31</f>
        <v>4.7520000000000001E-3</v>
      </c>
      <c r="L5" s="24">
        <f>Dolbenmaen!K31</f>
        <v>7.6230000000000004E-3</v>
      </c>
      <c r="M5" s="24">
        <f>Dolbenmaen!L31</f>
        <v>1.63845E-2</v>
      </c>
      <c r="N5" s="24">
        <f>Dolbenmaen!M31</f>
        <v>1.2919499999999999E-2</v>
      </c>
      <c r="O5" s="24">
        <f>Dolbenmaen!N31</f>
        <v>1549.35</v>
      </c>
      <c r="P5" s="24">
        <f>Dolbenmaen!O31</f>
        <v>24.552</v>
      </c>
      <c r="Q5" s="24">
        <f>Dolbenmaen!P31</f>
        <v>0</v>
      </c>
      <c r="R5" s="24">
        <f>Dolbenmaen!Q31</f>
        <v>205.42500000000001</v>
      </c>
      <c r="S5" s="24">
        <f>Dolbenmaen!R31</f>
        <v>0</v>
      </c>
      <c r="T5" s="24">
        <f>Dolbenmaen!S31</f>
        <v>7.2270000000000001E-2</v>
      </c>
      <c r="U5" s="24">
        <f>Dolbenmaen!T31</f>
        <v>0</v>
      </c>
      <c r="V5" s="24">
        <f>Dolbenmaen!U31</f>
        <v>0</v>
      </c>
    </row>
    <row r="6" spans="1:22" x14ac:dyDescent="0.25">
      <c r="A6" s="27">
        <v>4</v>
      </c>
      <c r="B6" s="78"/>
      <c r="C6" s="24">
        <f>Eithinfyydd!B31</f>
        <v>175</v>
      </c>
      <c r="D6" s="24">
        <f>Eithinfyydd!C31</f>
        <v>51.173850000000002</v>
      </c>
      <c r="E6" s="24">
        <f>Eithinfyydd!D31</f>
        <v>32.366675250000007</v>
      </c>
      <c r="F6" s="24">
        <f>Eithinfyydd!E31</f>
        <v>1.2610325000000002</v>
      </c>
      <c r="G6" s="24">
        <f>Eithinfyydd!F31</f>
        <v>3.0884726599999999</v>
      </c>
      <c r="H6" s="24">
        <f>Eithinfyydd!G31</f>
        <v>0.13447525000000002</v>
      </c>
      <c r="I6" s="24">
        <f>Eithinfyydd!H31</f>
        <v>0.18052125000000005</v>
      </c>
      <c r="J6" s="24">
        <f>Eithinfyydd!I31</f>
        <v>2.2813700000000006E-2</v>
      </c>
      <c r="K6" s="24">
        <f>Eithinfyydd!J31</f>
        <v>1.6220750000000002E-3</v>
      </c>
      <c r="L6" s="24">
        <f>Eithinfyydd!K31</f>
        <v>7.0115500000000009E-3</v>
      </c>
      <c r="M6" s="24">
        <f>Eithinfyydd!L31</f>
        <v>1.5121925000000001E-2</v>
      </c>
      <c r="N6" s="24">
        <f>Eithinfyydd!M31</f>
        <v>1.1930100000000003E-2</v>
      </c>
      <c r="O6" s="24">
        <f>Eithinfyydd!N31</f>
        <v>1067.43</v>
      </c>
      <c r="P6" s="24">
        <f>Eithinfyydd!O31</f>
        <v>8.4243250000000014</v>
      </c>
      <c r="Q6" s="24">
        <f>Eithinfyydd!P31</f>
        <v>0</v>
      </c>
      <c r="R6" s="24">
        <f>Eithinfyydd!Q31</f>
        <v>192.29437500000003</v>
      </c>
      <c r="S6" s="24">
        <f>Eithinfyydd!R31</f>
        <v>0</v>
      </c>
      <c r="T6" s="24">
        <f>Eithinfyydd!S31</f>
        <v>5.2848250000000006E-2</v>
      </c>
      <c r="U6" s="24">
        <f>Eithinfyydd!T31</f>
        <v>0</v>
      </c>
      <c r="V6" s="24">
        <f>Eithinfyydd!U31</f>
        <v>0</v>
      </c>
    </row>
    <row r="7" spans="1:22" x14ac:dyDescent="0.25">
      <c r="A7" s="27">
        <v>5</v>
      </c>
      <c r="B7" s="78"/>
      <c r="C7" s="24">
        <f>Garreglwyd!B31</f>
        <v>239</v>
      </c>
      <c r="D7" s="24">
        <f>Garreglwyd!C31</f>
        <v>74.697777000000002</v>
      </c>
      <c r="E7" s="24">
        <f>Garreglwyd!D31</f>
        <v>32.596687068000001</v>
      </c>
      <c r="F7" s="24">
        <f>Garreglwyd!E31</f>
        <v>1.2988574500000001</v>
      </c>
      <c r="G7" s="24">
        <f>Garreglwyd!F31</f>
        <v>9.9365074072000006</v>
      </c>
      <c r="H7" s="24">
        <f>Garreglwyd!G31</f>
        <v>0.31151021000000001</v>
      </c>
      <c r="I7" s="24">
        <f>Garreglwyd!H31</f>
        <v>4.7534948999999997</v>
      </c>
      <c r="J7" s="24">
        <f>Garreglwyd!I31</f>
        <v>0.34276902000000004</v>
      </c>
      <c r="K7" s="24">
        <f>Garreglwyd!J31</f>
        <v>1.4551515000000001E-2</v>
      </c>
      <c r="L7" s="24">
        <f>Garreglwyd!K31</f>
        <v>9.7010100000000012E-3</v>
      </c>
      <c r="M7" s="24">
        <f>Garreglwyd!L31</f>
        <v>0.23821369000000001</v>
      </c>
      <c r="N7" s="24">
        <f>Garreglwyd!M31</f>
        <v>0.15952772000000001</v>
      </c>
      <c r="O7" s="24">
        <f>Garreglwyd!N31</f>
        <v>57.235959000000008</v>
      </c>
      <c r="P7" s="24">
        <f>Garreglwyd!O31</f>
        <v>5076.8618999999999</v>
      </c>
      <c r="Q7" s="24">
        <f>Garreglwyd!P31</f>
        <v>0</v>
      </c>
      <c r="R7" s="24">
        <f>Garreglwyd!Q31</f>
        <v>72.488102499999997</v>
      </c>
      <c r="S7" s="24">
        <f>Garreglwyd!R31</f>
        <v>0</v>
      </c>
      <c r="T7" s="24">
        <f>Garreglwyd!S31</f>
        <v>0.15198249000000003</v>
      </c>
      <c r="U7" s="24">
        <f>Garreglwyd!T31</f>
        <v>0</v>
      </c>
      <c r="V7" s="24">
        <f>Garreglwyd!U31</f>
        <v>0</v>
      </c>
    </row>
    <row r="8" spans="1:22" x14ac:dyDescent="0.25">
      <c r="A8" s="27">
        <v>6</v>
      </c>
      <c r="B8" s="78"/>
      <c r="C8" s="24">
        <f>Gwastadgoed!B31</f>
        <v>140</v>
      </c>
      <c r="D8" s="24">
        <f>Gwastadgoed!C31</f>
        <v>26.58362</v>
      </c>
      <c r="E8" s="24">
        <f>Gwastadgoed!D31</f>
        <v>32.276707680000001</v>
      </c>
      <c r="F8" s="24">
        <f>Gwastadgoed!E31</f>
        <v>1.0105130000000002</v>
      </c>
      <c r="G8" s="24">
        <f>Gwastadgoed!F31</f>
        <v>4.4492761600000001</v>
      </c>
      <c r="H8" s="24">
        <f>Gwastadgoed!G31</f>
        <v>1.6436559999999999E-2</v>
      </c>
      <c r="I8" s="24">
        <f>Gwastadgoed!H31</f>
        <v>1.3669180000000001</v>
      </c>
      <c r="J8" s="24">
        <f>Gwastadgoed!I31</f>
        <v>0.21887460000000003</v>
      </c>
      <c r="K8" s="24">
        <f>Gwastadgoed!J31</f>
        <v>2.5157999999999999E-3</v>
      </c>
      <c r="L8" s="24">
        <f>Gwastadgoed!K31</f>
        <v>5.7024800000000002E-3</v>
      </c>
      <c r="M8" s="24">
        <f>Gwastadgoed!L31</f>
        <v>0.51573900000000006</v>
      </c>
      <c r="N8" s="24">
        <f>Gwastadgoed!M31</f>
        <v>9.6439000000000004E-3</v>
      </c>
      <c r="O8" s="24">
        <f>Gwastadgoed!N31</f>
        <v>27.086780000000001</v>
      </c>
      <c r="P8" s="24">
        <f>Gwastadgoed!O31</f>
        <v>4352.3339999999998</v>
      </c>
      <c r="Q8" s="24">
        <f>Gwastadgoed!P31</f>
        <v>0</v>
      </c>
      <c r="R8" s="24">
        <f>Gwastadgoed!Q31</f>
        <v>226.42200000000003</v>
      </c>
      <c r="S8" s="24">
        <f>Gwastadgoed!R31</f>
        <v>0</v>
      </c>
      <c r="T8" s="24">
        <f>Gwastadgoed!S31</f>
        <v>0.1274672</v>
      </c>
      <c r="U8" s="24">
        <f>Gwastadgoed!T31</f>
        <v>0</v>
      </c>
      <c r="V8" s="24">
        <f>Gwastadgoed!U31</f>
        <v>0</v>
      </c>
    </row>
    <row r="9" spans="1:22" x14ac:dyDescent="0.25">
      <c r="A9" s="27">
        <v>7</v>
      </c>
      <c r="B9" s="78"/>
      <c r="C9" s="24">
        <f>Llyn!B31</f>
        <v>250</v>
      </c>
      <c r="D9" s="24">
        <f>Llyn!C31</f>
        <v>61.181999999999995</v>
      </c>
      <c r="E9" s="24">
        <f>Llyn!D31</f>
        <v>26.664949</v>
      </c>
      <c r="F9" s="24">
        <f>Llyn!E31</f>
        <v>1.2411500000000002</v>
      </c>
      <c r="G9" s="24">
        <f>Llyn!F31</f>
        <v>6.028322199999999</v>
      </c>
      <c r="H9" s="24">
        <f>Llyn!G31</f>
        <v>8.8579999999999988</v>
      </c>
      <c r="I9" s="24">
        <f>Llyn!H31</f>
        <v>3.7079999999999997</v>
      </c>
      <c r="J9" s="24">
        <f>Llyn!I31</f>
        <v>0.58298000000000005</v>
      </c>
      <c r="K9" s="24">
        <f>Llyn!J31</f>
        <v>1.1948E-2</v>
      </c>
      <c r="L9" s="24">
        <f>Llyn!K31</f>
        <v>9.9909999999999999E-3</v>
      </c>
      <c r="M9" s="24">
        <f>Llyn!L31</f>
        <v>0.33268999999999999</v>
      </c>
      <c r="N9" s="24">
        <f>Llyn!M31</f>
        <v>0.14832000000000001</v>
      </c>
      <c r="O9" s="24">
        <f>Llyn!N31</f>
        <v>35.123000000000005</v>
      </c>
      <c r="P9" s="24">
        <f>Llyn!O31</f>
        <v>4614.3999999999996</v>
      </c>
      <c r="Q9" s="24">
        <f>Llyn!P31</f>
        <v>0</v>
      </c>
      <c r="R9" s="24">
        <f>Llyn!Q31</f>
        <v>109.69499999999999</v>
      </c>
      <c r="S9" s="24">
        <f>Llyn!R31</f>
        <v>0</v>
      </c>
      <c r="T9" s="24">
        <f>Llyn!S31</f>
        <v>0.26368000000000003</v>
      </c>
      <c r="U9" s="24">
        <f>Llyn!T31</f>
        <v>0</v>
      </c>
      <c r="V9" s="24">
        <f>Llyn!U31</f>
        <v>0</v>
      </c>
    </row>
    <row r="10" spans="1:22" x14ac:dyDescent="0.25">
      <c r="A10" s="27">
        <v>8</v>
      </c>
      <c r="B10" s="78"/>
      <c r="C10" s="24">
        <f>'Pen y Cefn'!B31</f>
        <v>169</v>
      </c>
      <c r="D10" s="24">
        <f>'Pen y Cefn'!C31</f>
        <v>62.502960000000002</v>
      </c>
      <c r="E10" s="24">
        <f>'Pen y Cefn'!D31</f>
        <v>32.699589623999998</v>
      </c>
      <c r="F10" s="24">
        <f>'Pen y Cefn'!E31</f>
        <v>0.4889923739999999</v>
      </c>
      <c r="G10" s="24">
        <f>'Pen y Cefn'!F31</f>
        <v>3.7817182727999996</v>
      </c>
      <c r="H10" s="24">
        <f>'Pen y Cefn'!G31</f>
        <v>0.18844175999999999</v>
      </c>
      <c r="I10" s="24">
        <f>'Pen y Cefn'!H31</f>
        <v>0.36475607999999998</v>
      </c>
      <c r="J10" s="24">
        <f>'Pen y Cefn'!I31</f>
        <v>2.2015968000000004E-2</v>
      </c>
      <c r="K10" s="24">
        <f>'Pen y Cefn'!J31</f>
        <v>1.5858960000000001E-3</v>
      </c>
      <c r="L10" s="24">
        <f>'Pen y Cefn'!K31</f>
        <v>6.8100239999999996E-3</v>
      </c>
      <c r="M10" s="24">
        <f>'Pen y Cefn'!L31</f>
        <v>1.4599572E-2</v>
      </c>
      <c r="N10" s="24">
        <f>'Pen y Cefn'!M31</f>
        <v>1.1521068000000002E-2</v>
      </c>
      <c r="O10" s="24">
        <f>'Pen y Cefn'!N31</f>
        <v>830.26319999999998</v>
      </c>
      <c r="P10" s="24">
        <f>'Pen y Cefn'!O31</f>
        <v>20.336784000000002</v>
      </c>
      <c r="Q10" s="24">
        <f>'Pen y Cefn'!P31</f>
        <v>0</v>
      </c>
      <c r="R10" s="24">
        <f>'Pen y Cefn'!Q31</f>
        <v>149.26080000000002</v>
      </c>
      <c r="S10" s="24">
        <f>'Pen y Cefn'!R31</f>
        <v>0</v>
      </c>
      <c r="T10" s="24">
        <f>'Pen y Cefn'!S31</f>
        <v>0.20103563999999999</v>
      </c>
      <c r="U10" s="24">
        <f>'Pen y Cefn'!T31</f>
        <v>0</v>
      </c>
      <c r="V10" s="24">
        <f>'Pen y Cefn'!U31</f>
        <v>0</v>
      </c>
    </row>
    <row r="11" spans="1:22" x14ac:dyDescent="0.25">
      <c r="A11" s="27">
        <v>9</v>
      </c>
      <c r="B11" s="78"/>
      <c r="C11" s="24">
        <f>'Pen y Bont'!B31</f>
        <v>95</v>
      </c>
      <c r="D11" s="24">
        <f>'Pen y Bont'!C31</f>
        <v>21.84468</v>
      </c>
      <c r="E11" s="24">
        <f>'Pen y Bont'!D31</f>
        <v>31.847557560000009</v>
      </c>
      <c r="F11" s="24">
        <f>'Pen y Bont'!E31</f>
        <v>0.61358599999999996</v>
      </c>
      <c r="G11" s="24">
        <f>'Pen y Bont'!F31</f>
        <v>4.5167567600000007</v>
      </c>
      <c r="H11" s="24">
        <f>'Pen y Bont'!G31</f>
        <v>8.8346200000000014E-2</v>
      </c>
      <c r="I11" s="24">
        <f>'Pen y Bont'!H31</f>
        <v>0.25383620000000007</v>
      </c>
      <c r="J11" s="24">
        <f>'Pen y Bont'!I31</f>
        <v>1.2322640000000001E-2</v>
      </c>
      <c r="K11" s="24">
        <f>'Pen y Bont'!J31</f>
        <v>8.9110000000000003E-4</v>
      </c>
      <c r="L11" s="24">
        <f>'Pen y Bont'!K31</f>
        <v>3.7935400000000002E-3</v>
      </c>
      <c r="M11" s="24">
        <f>'Pen y Bont'!L31</f>
        <v>2.0113400000000003E-2</v>
      </c>
      <c r="N11" s="24">
        <f>'Pen y Bont'!M31</f>
        <v>1.160976E-2</v>
      </c>
      <c r="O11" s="24">
        <f>'Pen y Bont'!N31</f>
        <v>552.48199999999997</v>
      </c>
      <c r="P11" s="24">
        <f>'Pen y Bont'!O31</f>
        <v>23.5505</v>
      </c>
      <c r="Q11" s="24">
        <f>'Pen y Bont'!P31</f>
        <v>0</v>
      </c>
      <c r="R11" s="24">
        <f>'Pen y Bont'!Q31</f>
        <v>82.745000000000005</v>
      </c>
      <c r="S11" s="24">
        <f>'Pen y Bont'!R31</f>
        <v>0</v>
      </c>
      <c r="T11" s="24">
        <f>'Pen y Bont'!S31</f>
        <v>0.12144420000000003</v>
      </c>
      <c r="U11" s="24">
        <f>'Pen y Bont'!T31</f>
        <v>0</v>
      </c>
      <c r="V11" s="24">
        <f>'Pen y Bont'!U31</f>
        <v>0</v>
      </c>
    </row>
    <row r="12" spans="1:22" x14ac:dyDescent="0.25">
      <c r="A12" s="27">
        <v>10</v>
      </c>
      <c r="B12" s="78"/>
      <c r="C12" s="24">
        <f>Rhiw!B31</f>
        <v>113</v>
      </c>
      <c r="D12" s="24">
        <f>Rhiw!C31</f>
        <v>30.627520000000008</v>
      </c>
      <c r="E12" s="24">
        <f>Rhiw!D31</f>
        <v>32.691745240000003</v>
      </c>
      <c r="F12" s="24">
        <f>Rhiw!E31</f>
        <v>0.59912600000000005</v>
      </c>
      <c r="G12" s="24">
        <f>Rhiw!F31</f>
        <v>3.6024427120000002</v>
      </c>
      <c r="H12" s="24">
        <f>Rhiw!G31</f>
        <v>8.3032400000000006E-2</v>
      </c>
      <c r="I12" s="24">
        <f>Rhiw!H31</f>
        <v>1.4866280000000001</v>
      </c>
      <c r="J12" s="24">
        <f>Rhiw!I31</f>
        <v>0.13772440000000002</v>
      </c>
      <c r="K12" s="24">
        <f>Rhiw!J31</f>
        <v>4.3256400000000004E-3</v>
      </c>
      <c r="L12" s="24">
        <f>Rhiw!K31</f>
        <v>4.5245200000000006E-3</v>
      </c>
      <c r="M12" s="24">
        <f>Rhiw!L31</f>
        <v>7.9054800000000008E-2</v>
      </c>
      <c r="N12" s="24">
        <f>Rhiw!M31</f>
        <v>7.3088399999999998E-2</v>
      </c>
      <c r="O12" s="24">
        <f>Rhiw!N31</f>
        <v>25.009160000000005</v>
      </c>
      <c r="P12" s="24">
        <f>Rhiw!O31</f>
        <v>2307.0080000000003</v>
      </c>
      <c r="Q12" s="24">
        <f>Rhiw!P31</f>
        <v>0</v>
      </c>
      <c r="R12" s="24">
        <f>Rhiw!Q31</f>
        <v>38.533000000000001</v>
      </c>
      <c r="S12" s="24">
        <f>Rhiw!R31</f>
        <v>0</v>
      </c>
      <c r="T12" s="24">
        <f>Rhiw!S31</f>
        <v>5.7178000000000007E-2</v>
      </c>
      <c r="U12" s="24">
        <f>Rhiw!T31</f>
        <v>0</v>
      </c>
      <c r="V12" s="24">
        <f>Rhiw!U31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Bala'!B43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Bala'!B44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70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220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175</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239</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140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169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95</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113</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REGU-415-1632927</_dlc_DocId>
    <_dlc_DocIdUrl xmlns="9be56660-2c31-41ef-bc00-23e72f632f2a">
      <Url>https://cyfoethnaturiolcymru.sharepoint.com/teams/Regulatory/Permitting/_layouts/15/DocIdRedir.aspx?ID=REGU-415-1632927</Url>
      <Description>REGU-415-1632927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59D91DB2-0D5C-48CE-9CD0-0158C3198726}"/>
</file>

<file path=customXml/itemProps2.xml><?xml version="1.0" encoding="utf-8"?>
<ds:datastoreItem xmlns:ds="http://schemas.openxmlformats.org/officeDocument/2006/customXml" ds:itemID="{3EB88BFD-E29A-4849-A8E6-116EB74B98EA}">
  <ds:schemaRefs>
    <ds:schemaRef ds:uri="http://schemas.microsoft.com/office/2006/metadata/properties"/>
    <ds:schemaRef ds:uri="http://schemas.openxmlformats.org/package/2006/metadata/core-properties"/>
    <ds:schemaRef ds:uri="9be56660-2c31-41ef-bc00-23e72f632f2a"/>
    <ds:schemaRef ds:uri="http://schemas.microsoft.com/office/2006/documentManagement/types"/>
    <ds:schemaRef ds:uri="http://purl.org/dc/elements/1.1/"/>
    <ds:schemaRef ds:uri="http://www.w3.org/XML/1998/namespace"/>
    <ds:schemaRef ds:uri="http://schemas.microsoft.com/office/infopath/2007/PartnerControls"/>
    <ds:schemaRef ds:uri="http://purl.org/dc/terms/"/>
    <ds:schemaRef ds:uri="http://purl.org/dc/dcmityp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22541515-AFF6-4E41-B13F-F8612DFE8D1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Bala</vt:lpstr>
      <vt:lpstr>Cilfor</vt:lpstr>
      <vt:lpstr>Dolbenmaen</vt:lpstr>
      <vt:lpstr>Eithinfyydd</vt:lpstr>
      <vt:lpstr>Garreglwyd</vt:lpstr>
      <vt:lpstr>Gwastadgoed</vt:lpstr>
      <vt:lpstr>Llyn</vt:lpstr>
      <vt:lpstr>Pen y Cefn</vt:lpstr>
      <vt:lpstr>Pen y Bont</vt:lpstr>
      <vt:lpstr>Rhiw</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2025-10-06T11:58:42Z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03e00db6-a8c7-4050-92d4-c2dffe4cca01</vt:lpwstr>
  </property>
  <property fmtid="{D5CDD505-2E9C-101B-9397-08002B2CF9AE}" pid="4" name="MediaServiceImageTags">
    <vt:lpwstr/>
  </property>
</Properties>
</file>