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cyfoethnaturiolcymru-my.sharepoint.com/personal/louise_bailey_cyfoethnaturiolcymru_gov_uk/Documents/Desktop/"/>
    </mc:Choice>
  </mc:AlternateContent>
  <xr:revisionPtr revIDLastSave="0" documentId="8_{BB02EF35-3D0B-453E-8187-6C5ACF749B10}" xr6:coauthVersionLast="47" xr6:coauthVersionMax="47" xr10:uidLastSave="{00000000-0000-0000-0000-000000000000}"/>
  <bookViews>
    <workbookView xWindow="28680" yWindow="-120" windowWidth="29040" windowHeight="15720" tabRatio="605" xr2:uid="{00000000-000D-0000-FFFF-FFFF00000000}"/>
  </bookViews>
  <sheets>
    <sheet name="Field data and Waste 1" sheetId="1" r:id="rId1"/>
    <sheet name="Waste 2" sheetId="21" state="hidden" r:id="rId2"/>
    <sheet name="Waste 3" sheetId="27" state="hidden" r:id="rId3"/>
    <sheet name="Waste 4" sheetId="28" state="hidden"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state="hidden" r:id="rId11"/>
    <sheet name="Ratios" sheetId="19" state="hidden"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I65" i="1" l="1"/>
  <c r="J65" i="1"/>
  <c r="K65" i="1"/>
  <c r="L65" i="1"/>
  <c r="M65" i="1"/>
  <c r="N65" i="1"/>
  <c r="O65" i="1"/>
  <c r="P65" i="1"/>
  <c r="Q65" i="1"/>
  <c r="R65" i="1"/>
  <c r="S65" i="1"/>
  <c r="T65" i="1"/>
  <c r="U65" i="1"/>
  <c r="I65" i="21"/>
  <c r="J65" i="21"/>
  <c r="K65" i="21"/>
  <c r="L65" i="21"/>
  <c r="M65" i="21"/>
  <c r="N65" i="21"/>
  <c r="O65" i="21"/>
  <c r="P65" i="21"/>
  <c r="Q65" i="21"/>
  <c r="R65" i="21"/>
  <c r="S65" i="21"/>
  <c r="T65" i="21"/>
  <c r="U65" i="21"/>
  <c r="I65" i="27"/>
  <c r="J65" i="27"/>
  <c r="K65" i="27"/>
  <c r="L65" i="27"/>
  <c r="M65" i="27"/>
  <c r="N65" i="27"/>
  <c r="O65" i="27"/>
  <c r="P65" i="27"/>
  <c r="Q65" i="27"/>
  <c r="R65" i="27"/>
  <c r="S65" i="27"/>
  <c r="T65" i="27"/>
  <c r="U65" i="27"/>
  <c r="I65" i="28"/>
  <c r="J65" i="28"/>
  <c r="K65" i="28"/>
  <c r="L65" i="28"/>
  <c r="M65" i="28"/>
  <c r="N65" i="28"/>
  <c r="O65" i="28"/>
  <c r="P65" i="28"/>
  <c r="Q65" i="28"/>
  <c r="R65" i="28"/>
  <c r="S65" i="28"/>
  <c r="T65" i="28"/>
  <c r="U65" i="28"/>
  <c r="I65" i="30"/>
  <c r="J65" i="30"/>
  <c r="K65" i="30"/>
  <c r="L65" i="30"/>
  <c r="M65" i="30"/>
  <c r="N65" i="30"/>
  <c r="O65" i="30"/>
  <c r="P65" i="30"/>
  <c r="Q65" i="30"/>
  <c r="R65" i="30"/>
  <c r="S65" i="30"/>
  <c r="T65" i="30"/>
  <c r="U65" i="30"/>
  <c r="I65" i="26"/>
  <c r="J65" i="26"/>
  <c r="K65" i="26"/>
  <c r="L65" i="26"/>
  <c r="M65" i="26"/>
  <c r="N65" i="26"/>
  <c r="O65" i="26"/>
  <c r="P65" i="26"/>
  <c r="Q65" i="26"/>
  <c r="R65" i="26"/>
  <c r="S65" i="26"/>
  <c r="T65" i="26"/>
  <c r="U65" i="26"/>
  <c r="I65" i="24"/>
  <c r="J65" i="24"/>
  <c r="K65" i="24"/>
  <c r="L65" i="24"/>
  <c r="M65" i="24"/>
  <c r="N65" i="24"/>
  <c r="O65" i="24"/>
  <c r="P65" i="24"/>
  <c r="Q65" i="24"/>
  <c r="R65" i="24"/>
  <c r="S65" i="24"/>
  <c r="T65" i="24"/>
  <c r="U65" i="24"/>
  <c r="I65" i="29"/>
  <c r="J65" i="29"/>
  <c r="K65" i="29"/>
  <c r="L65" i="29"/>
  <c r="M65" i="29"/>
  <c r="N65" i="29"/>
  <c r="O65" i="29"/>
  <c r="P65" i="29"/>
  <c r="Q65" i="29"/>
  <c r="R65" i="29"/>
  <c r="S65" i="29"/>
  <c r="T65" i="29"/>
  <c r="U65" i="29"/>
  <c r="I65" i="23"/>
  <c r="J65" i="23"/>
  <c r="K65" i="23"/>
  <c r="L65" i="23"/>
  <c r="M65" i="23"/>
  <c r="N65" i="23"/>
  <c r="O65" i="23"/>
  <c r="P65" i="23"/>
  <c r="Q65" i="23"/>
  <c r="R65" i="23"/>
  <c r="S65" i="23"/>
  <c r="T65" i="23"/>
  <c r="U65" i="23"/>
  <c r="I65" i="22"/>
  <c r="J65" i="22"/>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1" i="28"/>
  <c r="E23" i="28" s="1"/>
  <c r="L59" i="28"/>
  <c r="L64" i="28" s="1"/>
  <c r="M17" i="28"/>
  <c r="M21" i="28"/>
  <c r="T59" i="28"/>
  <c r="U17" i="28"/>
  <c r="U21" i="28"/>
  <c r="U23" i="28" s="1"/>
  <c r="I4" i="20"/>
  <c r="J4" i="19"/>
  <c r="J18" i="19" s="1"/>
  <c r="I59" i="21"/>
  <c r="J17" i="21"/>
  <c r="J19"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19" i="21" s="1"/>
  <c r="I21" i="21"/>
  <c r="D59" i="22"/>
  <c r="E21" i="22"/>
  <c r="E23" i="22" s="1"/>
  <c r="E17" i="22"/>
  <c r="E19" i="22" s="1"/>
  <c r="L59" i="22"/>
  <c r="M21" i="22"/>
  <c r="M23" i="22" s="1"/>
  <c r="M17" i="22"/>
  <c r="T59" i="22"/>
  <c r="U21" i="22"/>
  <c r="U17" i="22"/>
  <c r="U19" i="22" s="1"/>
  <c r="D59" i="27"/>
  <c r="E17" i="27"/>
  <c r="E19" i="27" s="1"/>
  <c r="L59" i="27"/>
  <c r="M17" i="27"/>
  <c r="M19" i="27" s="1"/>
  <c r="T59" i="27"/>
  <c r="U17" i="27"/>
  <c r="S59" i="22"/>
  <c r="T21" i="22"/>
  <c r="T17" i="22"/>
  <c r="G21" i="23"/>
  <c r="G23" i="23" s="1"/>
  <c r="G17" i="23"/>
  <c r="G19" i="23" s="1"/>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D19" i="27" s="1"/>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17" i="21"/>
  <c r="H19"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O17" i="26"/>
  <c r="O21" i="26"/>
  <c r="E59" i="27"/>
  <c r="F17" i="27"/>
  <c r="F19" i="27" s="1"/>
  <c r="M59" i="27"/>
  <c r="N17" i="27"/>
  <c r="U59" i="27"/>
  <c r="V17" i="27"/>
  <c r="E59" i="28"/>
  <c r="F17" i="28"/>
  <c r="F21" i="28"/>
  <c r="F23" i="28" s="1"/>
  <c r="M59" i="28"/>
  <c r="N17" i="28"/>
  <c r="N19" i="28" s="1"/>
  <c r="N21" i="28"/>
  <c r="U59" i="28"/>
  <c r="V17" i="28"/>
  <c r="V21" i="28"/>
  <c r="D59" i="29"/>
  <c r="E17" i="29"/>
  <c r="E19" i="29" s="1"/>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G23" i="22" s="1"/>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1" i="28"/>
  <c r="G23" i="28" s="1"/>
  <c r="N59" i="28"/>
  <c r="O17" i="28"/>
  <c r="O19" i="28" s="1"/>
  <c r="O21" i="28"/>
  <c r="E59" i="29"/>
  <c r="F17" i="29"/>
  <c r="F21" i="29"/>
  <c r="F23" i="29" s="1"/>
  <c r="M59" i="29"/>
  <c r="N17" i="29"/>
  <c r="N21" i="29"/>
  <c r="U59" i="29"/>
  <c r="V17" i="29"/>
  <c r="V21" i="29"/>
  <c r="V23" i="29" s="1"/>
  <c r="D59" i="30"/>
  <c r="E17" i="30"/>
  <c r="E21" i="30"/>
  <c r="E23" i="30" s="1"/>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21" i="24"/>
  <c r="E23" i="24" s="1"/>
  <c r="L59" i="24"/>
  <c r="M17" i="24"/>
  <c r="M19" i="24" s="1"/>
  <c r="M21" i="24"/>
  <c r="M23" i="24" s="1"/>
  <c r="T59" i="24"/>
  <c r="U21" i="24"/>
  <c r="U17" i="24"/>
  <c r="H59" i="26"/>
  <c r="I17" i="26"/>
  <c r="I21" i="26"/>
  <c r="I23" i="26" s="1"/>
  <c r="P59" i="26"/>
  <c r="Q17" i="26"/>
  <c r="Q19" i="26" s="1"/>
  <c r="Q21" i="26"/>
  <c r="E63" i="26"/>
  <c r="H17" i="27"/>
  <c r="P17" i="27"/>
  <c r="P19" i="27" s="1"/>
  <c r="H21" i="28"/>
  <c r="H23" i="28" s="1"/>
  <c r="H17" i="28"/>
  <c r="P21" i="28"/>
  <c r="P17" i="28"/>
  <c r="P19" i="28" s="1"/>
  <c r="G17" i="29"/>
  <c r="G19" i="29" s="1"/>
  <c r="G21" i="29"/>
  <c r="G23" i="29" s="1"/>
  <c r="O17" i="29"/>
  <c r="O21" i="29"/>
  <c r="E59" i="30"/>
  <c r="F21" i="30"/>
  <c r="F23" i="30" s="1"/>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O59" i="22"/>
  <c r="P21" i="22"/>
  <c r="P17" i="22"/>
  <c r="T59" i="21"/>
  <c r="T64" i="21" s="1"/>
  <c r="U17" i="21"/>
  <c r="U19" i="21" s="1"/>
  <c r="U21" i="21"/>
  <c r="U23" i="21" s="1"/>
  <c r="U24" i="21" s="1"/>
  <c r="M17" i="21"/>
  <c r="M21" i="21"/>
  <c r="E17" i="21"/>
  <c r="E19" i="21" s="1"/>
  <c r="E21" i="21"/>
  <c r="E23" i="21" s="1"/>
  <c r="E24" i="21" s="1"/>
  <c r="H59" i="22"/>
  <c r="I17" i="22"/>
  <c r="I19" i="22" s="1"/>
  <c r="I21" i="22"/>
  <c r="I23" i="22" s="1"/>
  <c r="P59" i="22"/>
  <c r="Q17" i="22"/>
  <c r="Q19" i="22" s="1"/>
  <c r="Q21" i="22"/>
  <c r="J59" i="23"/>
  <c r="K17" i="23"/>
  <c r="K21" i="23"/>
  <c r="K23" i="23" s="1"/>
  <c r="R59" i="23"/>
  <c r="S17" i="23"/>
  <c r="S19" i="23" s="1"/>
  <c r="S21" i="23"/>
  <c r="E59" i="24"/>
  <c r="F21" i="24"/>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Q21" i="28"/>
  <c r="Q23" i="28" s="1"/>
  <c r="Q17" i="28"/>
  <c r="Q19" i="28" s="1"/>
  <c r="H21" i="29"/>
  <c r="H23" i="29" s="1"/>
  <c r="H17" i="29"/>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C65" i="21" s="1"/>
  <c r="K58" i="21"/>
  <c r="K61" i="21" s="1"/>
  <c r="K64" i="21" s="1"/>
  <c r="R19" i="24"/>
  <c r="I21" i="27"/>
  <c r="I23" i="27" s="1"/>
  <c r="Q21" i="27"/>
  <c r="R58" i="21"/>
  <c r="R61" i="21" s="1"/>
  <c r="R64" i="21" s="1"/>
  <c r="O57" i="21"/>
  <c r="A43" i="21"/>
  <c r="J58" i="21"/>
  <c r="J61" i="21" s="1"/>
  <c r="G23" i="26"/>
  <c r="D58" i="29"/>
  <c r="D61" i="29" s="1"/>
  <c r="P23" i="26"/>
  <c r="G21" i="27"/>
  <c r="G23" i="27" s="1"/>
  <c r="O21" i="27"/>
  <c r="O23" i="27" s="1"/>
  <c r="D58" i="30"/>
  <c r="D61" i="30" s="1"/>
  <c r="D64" i="30" s="1"/>
  <c r="D65" i="30" s="1"/>
  <c r="L58" i="30"/>
  <c r="L61" i="30" s="1"/>
  <c r="L64" i="30" s="1"/>
  <c r="R58" i="23"/>
  <c r="R61" i="23" s="1"/>
  <c r="H21" i="27"/>
  <c r="H23" i="27" s="1"/>
  <c r="P21" i="27"/>
  <c r="J58" i="22"/>
  <c r="J61" i="22" s="1"/>
  <c r="J58" i="26"/>
  <c r="J61" i="26" s="1"/>
  <c r="J23" i="23"/>
  <c r="R19" i="23"/>
  <c r="J58" i="27"/>
  <c r="J61" i="27" s="1"/>
  <c r="J64" i="27" s="1"/>
  <c r="R58" i="27"/>
  <c r="R61" i="27" s="1"/>
  <c r="R64" i="27" s="1"/>
  <c r="R58" i="28"/>
  <c r="R61" i="28" s="1"/>
  <c r="R64" i="28" s="1"/>
  <c r="F58" i="22"/>
  <c r="F61" i="22" s="1"/>
  <c r="N58" i="22"/>
  <c r="N61" i="22" s="1"/>
  <c r="N64" i="22" s="1"/>
  <c r="F58" i="23"/>
  <c r="F61" i="23" s="1"/>
  <c r="N58" i="23"/>
  <c r="N61" i="23" s="1"/>
  <c r="L21" i="27"/>
  <c r="L23" i="27" s="1"/>
  <c r="T21" i="27"/>
  <c r="H57" i="29"/>
  <c r="P58" i="21"/>
  <c r="P61" i="21" s="1"/>
  <c r="H58" i="21"/>
  <c r="H61" i="21" s="1"/>
  <c r="N59" i="23"/>
  <c r="R58" i="26"/>
  <c r="R61" i="26" s="1"/>
  <c r="R57" i="21"/>
  <c r="H58" i="22"/>
  <c r="H61" i="22" s="1"/>
  <c r="H64" i="22" s="1"/>
  <c r="H65" i="22" s="1"/>
  <c r="P58" i="22"/>
  <c r="P61" i="22" s="1"/>
  <c r="P64" i="22" s="1"/>
  <c r="F59" i="22"/>
  <c r="K58" i="29"/>
  <c r="K61" i="29" s="1"/>
  <c r="F19" i="23"/>
  <c r="I58" i="23"/>
  <c r="I61" i="23" s="1"/>
  <c r="I64" i="23" s="1"/>
  <c r="Q58" i="23"/>
  <c r="Q61" i="23" s="1"/>
  <c r="L58" i="29"/>
  <c r="L61" i="29" s="1"/>
  <c r="T58" i="29"/>
  <c r="T61" i="29" s="1"/>
  <c r="T64" i="29" s="1"/>
  <c r="I23" i="30"/>
  <c r="Q23" i="30"/>
  <c r="U23" i="30"/>
  <c r="J58" i="28"/>
  <c r="J61" i="28" s="1"/>
  <c r="J64" i="28" s="1"/>
  <c r="R58" i="22"/>
  <c r="R61" i="22" s="1"/>
  <c r="R64" i="22" s="1"/>
  <c r="J58" i="23"/>
  <c r="J61" i="23" s="1"/>
  <c r="J64" i="23" s="1"/>
  <c r="J58" i="24"/>
  <c r="J61" i="24" s="1"/>
  <c r="J64"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J64" i="30" s="1"/>
  <c r="R58" i="30"/>
  <c r="R61" i="30" s="1"/>
  <c r="R64" i="30" s="1"/>
  <c r="P57" i="30"/>
  <c r="J57" i="21"/>
  <c r="H59" i="21"/>
  <c r="Q23" i="22"/>
  <c r="J19" i="27"/>
  <c r="R21" i="27"/>
  <c r="R23" i="27" s="1"/>
  <c r="E58" i="27"/>
  <c r="E61"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H64" i="30" s="1"/>
  <c r="H65"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H23" i="22"/>
  <c r="P23" i="22"/>
  <c r="C58" i="22"/>
  <c r="C61" i="22" s="1"/>
  <c r="C64" i="22" s="1"/>
  <c r="C65" i="22" s="1"/>
  <c r="K58" i="22"/>
  <c r="K61" i="22" s="1"/>
  <c r="K64" i="22" s="1"/>
  <c r="S58" i="22"/>
  <c r="S61" i="22" s="1"/>
  <c r="S64" i="22" s="1"/>
  <c r="F57" i="23"/>
  <c r="D23" i="24"/>
  <c r="L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C64" i="27" s="1"/>
  <c r="C65" i="27" s="1"/>
  <c r="K58" i="27"/>
  <c r="K61" i="27" s="1"/>
  <c r="K64" i="27" s="1"/>
  <c r="S58" i="27"/>
  <c r="S61" i="27" s="1"/>
  <c r="S64" i="27" s="1"/>
  <c r="P57" i="27"/>
  <c r="N59" i="27"/>
  <c r="H58" i="28"/>
  <c r="H61" i="28" s="1"/>
  <c r="P58" i="28"/>
  <c r="P61" i="28" s="1"/>
  <c r="N57" i="28"/>
  <c r="D23" i="29"/>
  <c r="L23" i="29"/>
  <c r="T23" i="29"/>
  <c r="G58" i="29"/>
  <c r="G61" i="29" s="1"/>
  <c r="O58" i="29"/>
  <c r="O61" i="29" s="1"/>
  <c r="P59" i="29"/>
  <c r="I57" i="30"/>
  <c r="M19" i="21"/>
  <c r="G57" i="21"/>
  <c r="J19" i="22"/>
  <c r="E58" i="22"/>
  <c r="E61" i="22" s="1"/>
  <c r="E64" i="22" s="1"/>
  <c r="E65"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G23" i="30"/>
  <c r="R19" i="30"/>
  <c r="F63" i="30"/>
  <c r="N63" i="30"/>
  <c r="K19" i="30"/>
  <c r="S19" i="30"/>
  <c r="S23" i="30"/>
  <c r="A31" i="30"/>
  <c r="A33" i="30"/>
  <c r="A39" i="30"/>
  <c r="A41" i="30"/>
  <c r="A47" i="30"/>
  <c r="A49" i="30"/>
  <c r="G57" i="30"/>
  <c r="O57" i="30"/>
  <c r="G59" i="30"/>
  <c r="O59" i="30"/>
  <c r="G63" i="30"/>
  <c r="O63" i="30"/>
  <c r="P63" i="30"/>
  <c r="I63" i="30"/>
  <c r="Q63" i="30"/>
  <c r="T19" i="30"/>
  <c r="E19" i="30"/>
  <c r="N19" i="30"/>
  <c r="V19" i="30"/>
  <c r="N23" i="30"/>
  <c r="B63" i="30"/>
  <c r="J63" i="30"/>
  <c r="R63" i="30"/>
  <c r="M19" i="30"/>
  <c r="G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M19" i="29"/>
  <c r="U19" i="29"/>
  <c r="M23" i="29"/>
  <c r="U23" i="29"/>
  <c r="I57" i="29"/>
  <c r="Q57" i="29"/>
  <c r="I63" i="29"/>
  <c r="Q63" i="29"/>
  <c r="F19" i="29"/>
  <c r="N19" i="29"/>
  <c r="V19" i="29"/>
  <c r="N23" i="29"/>
  <c r="B63" i="29"/>
  <c r="J63" i="29"/>
  <c r="R63" i="29"/>
  <c r="L19" i="29"/>
  <c r="O19" i="29"/>
  <c r="A32" i="29"/>
  <c r="A34" i="29"/>
  <c r="A40" i="29"/>
  <c r="A42" i="29"/>
  <c r="A48" i="29"/>
  <c r="A50" i="29"/>
  <c r="C63" i="29"/>
  <c r="K63" i="29"/>
  <c r="S63" i="29"/>
  <c r="H19" i="29"/>
  <c r="P19" i="29"/>
  <c r="D63" i="29"/>
  <c r="L63" i="29"/>
  <c r="T63" i="29"/>
  <c r="E63" i="29"/>
  <c r="M63" i="29"/>
  <c r="K19" i="28"/>
  <c r="S19" i="28"/>
  <c r="K23" i="28"/>
  <c r="A31" i="28"/>
  <c r="A33" i="28"/>
  <c r="A37" i="28"/>
  <c r="A39" i="28"/>
  <c r="A41" i="28"/>
  <c r="A45" i="28"/>
  <c r="A47" i="28"/>
  <c r="A49" i="28"/>
  <c r="G57" i="28"/>
  <c r="O57" i="28"/>
  <c r="G59" i="28"/>
  <c r="O59" i="28"/>
  <c r="G63" i="28"/>
  <c r="O63" i="28"/>
  <c r="D19" i="28"/>
  <c r="L19" i="28"/>
  <c r="L23" i="28"/>
  <c r="T23" i="28"/>
  <c r="H59" i="28"/>
  <c r="P59" i="28"/>
  <c r="H63" i="28"/>
  <c r="P63" i="28"/>
  <c r="M19" i="28"/>
  <c r="U19" i="28"/>
  <c r="M23" i="28"/>
  <c r="I57" i="28"/>
  <c r="Q57" i="28"/>
  <c r="I63" i="28"/>
  <c r="Q63" i="28"/>
  <c r="R19" i="28"/>
  <c r="F19" i="28"/>
  <c r="V19" i="28"/>
  <c r="N23" i="28"/>
  <c r="V23" i="28"/>
  <c r="B63" i="28"/>
  <c r="J63" i="28"/>
  <c r="R63" i="28"/>
  <c r="A32" i="28"/>
  <c r="A34" i="28"/>
  <c r="A40" i="28"/>
  <c r="A42" i="28"/>
  <c r="A48" i="28"/>
  <c r="A50" i="28"/>
  <c r="C63" i="28"/>
  <c r="K63" i="28"/>
  <c r="S63" i="28"/>
  <c r="H19" i="28"/>
  <c r="D63" i="28"/>
  <c r="L63" i="28"/>
  <c r="T63" i="28"/>
  <c r="I19" i="28"/>
  <c r="E63" i="28"/>
  <c r="M63" i="28"/>
  <c r="Q23" i="27"/>
  <c r="T23" i="27"/>
  <c r="R19" i="27"/>
  <c r="J21" i="27"/>
  <c r="J23" i="27" s="1"/>
  <c r="F63" i="27"/>
  <c r="N63" i="27"/>
  <c r="C23" i="27"/>
  <c r="C24" i="27" s="1"/>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A32" i="27"/>
  <c r="A34" i="27"/>
  <c r="A40" i="27"/>
  <c r="A42" i="27"/>
  <c r="A48" i="27"/>
  <c r="A50" i="27"/>
  <c r="C63" i="27"/>
  <c r="K63" i="27"/>
  <c r="S63" i="27"/>
  <c r="L19" i="27"/>
  <c r="H19" i="27"/>
  <c r="D63" i="27"/>
  <c r="L63" i="27"/>
  <c r="T63" i="27"/>
  <c r="H63" i="27"/>
  <c r="Q19" i="27"/>
  <c r="E63" i="27"/>
  <c r="M63" i="27"/>
  <c r="U64" i="26"/>
  <c r="U66" i="26" s="1"/>
  <c r="O23" i="26"/>
  <c r="J23" i="26"/>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I19" i="26"/>
  <c r="J23" i="24"/>
  <c r="H23" i="24"/>
  <c r="P23" i="24"/>
  <c r="K19" i="24"/>
  <c r="S19" i="24"/>
  <c r="K23" i="24"/>
  <c r="A31" i="24"/>
  <c r="A33" i="24"/>
  <c r="A37" i="24"/>
  <c r="A39" i="24"/>
  <c r="A41" i="24"/>
  <c r="A45" i="24"/>
  <c r="A47" i="24"/>
  <c r="A49" i="24"/>
  <c r="G57" i="24"/>
  <c r="O57" i="24"/>
  <c r="G59" i="24"/>
  <c r="O59" i="24"/>
  <c r="G63" i="24"/>
  <c r="O63" i="24"/>
  <c r="H59" i="24"/>
  <c r="P59" i="24"/>
  <c r="H63" i="24"/>
  <c r="P63" i="24"/>
  <c r="E19" i="24"/>
  <c r="U19" i="24"/>
  <c r="U23" i="24"/>
  <c r="I57" i="24"/>
  <c r="Q57" i="24"/>
  <c r="I63" i="24"/>
  <c r="Q63"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N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M19" i="22"/>
  <c r="U23" i="22"/>
  <c r="I57" i="22"/>
  <c r="Q57" i="22"/>
  <c r="K19" i="22"/>
  <c r="A39" i="22"/>
  <c r="A49" i="22"/>
  <c r="N19" i="22"/>
  <c r="V19" i="22"/>
  <c r="V23" i="22"/>
  <c r="G19" i="22"/>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Q19" i="21"/>
  <c r="J23" i="21"/>
  <c r="J24" i="21" s="1"/>
  <c r="R23" i="21"/>
  <c r="R24" i="21" s="1"/>
  <c r="L19" i="2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G64" i="30" l="1"/>
  <c r="G65" i="30" s="1"/>
  <c r="E64" i="27"/>
  <c r="E65" i="27" s="1"/>
  <c r="F64" i="26"/>
  <c r="F66" i="26" s="1"/>
  <c r="F65" i="26"/>
  <c r="L64" i="22"/>
  <c r="D64" i="22"/>
  <c r="D65" i="22" s="1"/>
  <c r="Q64" i="22"/>
  <c r="U64" i="22"/>
  <c r="U66" i="22" s="1"/>
  <c r="S64" i="23"/>
  <c r="M64" i="23"/>
  <c r="M66" i="23" s="1"/>
  <c r="R64" i="23"/>
  <c r="R66" i="23" s="1"/>
  <c r="M64" i="29"/>
  <c r="D64" i="29"/>
  <c r="D65" i="29" s="1"/>
  <c r="O64" i="24"/>
  <c r="O66" i="24" s="1"/>
  <c r="I64" i="24"/>
  <c r="M64" i="24"/>
  <c r="S64" i="24"/>
  <c r="T64" i="26"/>
  <c r="T66" i="26" s="1"/>
  <c r="E64" i="26"/>
  <c r="M64" i="28"/>
  <c r="S64" i="28"/>
  <c r="P64" i="27"/>
  <c r="G64" i="21"/>
  <c r="S64" i="21"/>
  <c r="S66" i="21" s="1"/>
  <c r="E64" i="21"/>
  <c r="F64" i="21"/>
  <c r="N64" i="28"/>
  <c r="N66" i="28" s="1"/>
  <c r="J64" i="21"/>
  <c r="J66" i="21" s="1"/>
  <c r="F64" i="24"/>
  <c r="F64" i="28"/>
  <c r="D64" i="26"/>
  <c r="D65" i="26" s="1"/>
  <c r="H64" i="29"/>
  <c r="S64" i="30"/>
  <c r="S66" i="30" s="1"/>
  <c r="Q64" i="23"/>
  <c r="Q66" i="23" s="1"/>
  <c r="F64" i="30"/>
  <c r="K64" i="23"/>
  <c r="K66" i="23" s="1"/>
  <c r="R64" i="26"/>
  <c r="E64" i="24"/>
  <c r="J64" i="22"/>
  <c r="J66" i="22" s="1"/>
  <c r="H64" i="21"/>
  <c r="H65" i="21" s="1"/>
  <c r="H64" i="28"/>
  <c r="G64" i="28"/>
  <c r="P64" i="26"/>
  <c r="E64" i="28"/>
  <c r="N64" i="23"/>
  <c r="J64" i="26"/>
  <c r="B64" i="23"/>
  <c r="M64" i="27"/>
  <c r="M66" i="27" s="1"/>
  <c r="H64" i="27"/>
  <c r="G64" i="22"/>
  <c r="L64" i="29"/>
  <c r="G64" i="24"/>
  <c r="H64" i="24"/>
  <c r="D64" i="23"/>
  <c r="D65" i="23" s="1"/>
  <c r="K64" i="24"/>
  <c r="P64" i="24"/>
  <c r="U64" i="29"/>
  <c r="U66" i="29" s="1"/>
  <c r="O66" i="21"/>
  <c r="M64" i="30"/>
  <c r="M66" i="30" s="1"/>
  <c r="K64" i="26"/>
  <c r="K66" i="26" s="1"/>
  <c r="C64" i="28"/>
  <c r="C64" i="24"/>
  <c r="L64" i="27"/>
  <c r="L66" i="27" s="1"/>
  <c r="R64" i="24"/>
  <c r="R66" i="24" s="1"/>
  <c r="K64" i="29"/>
  <c r="K66" i="29" s="1"/>
  <c r="J64" i="29"/>
  <c r="J66" i="29" s="1"/>
  <c r="E64" i="29"/>
  <c r="M64" i="21"/>
  <c r="P64" i="28"/>
  <c r="P66" i="28" s="1"/>
  <c r="I64" i="21"/>
  <c r="I66" i="21" s="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C66" i="23"/>
  <c r="P66" i="23"/>
  <c r="E66" i="22"/>
  <c r="T66" i="23"/>
  <c r="Q66" i="21"/>
  <c r="P66" i="21"/>
  <c r="K66" i="27"/>
  <c r="G64" i="23"/>
  <c r="Q66" i="24"/>
  <c r="R66" i="27"/>
  <c r="C66" i="27"/>
  <c r="H66" i="23"/>
  <c r="J66" i="27"/>
  <c r="G64" i="27"/>
  <c r="G66" i="30"/>
  <c r="J66" i="30"/>
  <c r="F64" i="27"/>
  <c r="T66" i="27"/>
  <c r="L66" i="29"/>
  <c r="Q66" i="22"/>
  <c r="J66" i="26"/>
  <c r="C66" i="22"/>
  <c r="T66" i="21"/>
  <c r="S66" i="23"/>
  <c r="H66" i="30"/>
  <c r="E66" i="30"/>
  <c r="S66" i="24"/>
  <c r="L66" i="21"/>
  <c r="S66" i="26"/>
  <c r="L66" i="28"/>
  <c r="L66" i="26"/>
  <c r="T66" i="30"/>
  <c r="C66" i="29"/>
  <c r="H66" i="22"/>
  <c r="R66" i="28"/>
  <c r="N64" i="26"/>
  <c r="N66" i="26" s="1"/>
  <c r="O64" i="29"/>
  <c r="O66" i="29" s="1"/>
  <c r="P64" i="29"/>
  <c r="P66" i="29" s="1"/>
  <c r="S64" i="1"/>
  <c r="R66" i="26"/>
  <c r="D66" i="27"/>
  <c r="N64" i="29"/>
  <c r="N66" i="29" s="1"/>
  <c r="R66" i="30"/>
  <c r="L66" i="23"/>
  <c r="O66" i="22"/>
  <c r="R64" i="1"/>
  <c r="J66" i="23"/>
  <c r="Q64" i="1"/>
  <c r="U64" i="1"/>
  <c r="P64" i="1"/>
  <c r="E66" i="27"/>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L66" i="24"/>
  <c r="I66" i="24"/>
  <c r="P66" i="24"/>
  <c r="D66" i="24"/>
  <c r="K66" i="24"/>
  <c r="M66" i="24"/>
  <c r="I66" i="23"/>
  <c r="N66" i="23"/>
  <c r="E66" i="23"/>
  <c r="I66" i="22"/>
  <c r="M66" i="22"/>
  <c r="S66" i="22"/>
  <c r="K66" i="22"/>
  <c r="T66" i="22"/>
  <c r="M66" i="21"/>
  <c r="K66" i="21"/>
  <c r="C66" i="21"/>
  <c r="D66" i="21"/>
  <c r="R66" i="21"/>
  <c r="N64" i="1"/>
  <c r="M64" i="1"/>
  <c r="T64" i="1"/>
  <c r="L64" i="1"/>
  <c r="J64" i="1"/>
  <c r="K64" i="1"/>
  <c r="O64" i="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H65" i="1" l="1"/>
  <c r="G65" i="1"/>
  <c r="F65" i="1"/>
  <c r="E65" i="1"/>
  <c r="D65" i="1"/>
  <c r="C65" i="1"/>
  <c r="B65" i="1"/>
  <c r="H66" i="21"/>
  <c r="D66" i="29"/>
  <c r="D66" i="26"/>
  <c r="H66" i="27"/>
  <c r="H65" i="27"/>
  <c r="H66" i="28"/>
  <c r="H65" i="28"/>
  <c r="H66" i="24"/>
  <c r="H65" i="24"/>
  <c r="H66" i="29"/>
  <c r="H65" i="29"/>
  <c r="G66" i="24"/>
  <c r="G65" i="24"/>
  <c r="G66" i="22"/>
  <c r="G65" i="22"/>
  <c r="G66" i="28"/>
  <c r="G65" i="28"/>
  <c r="G66" i="23"/>
  <c r="G65" i="23"/>
  <c r="G66" i="29"/>
  <c r="G65" i="29"/>
  <c r="G66" i="21"/>
  <c r="G65" i="21"/>
  <c r="G66" i="26"/>
  <c r="G65" i="26"/>
  <c r="G66" i="27"/>
  <c r="G65" i="27"/>
  <c r="F66" i="28"/>
  <c r="F65" i="28"/>
  <c r="F66" i="29"/>
  <c r="F65" i="29"/>
  <c r="F66" i="24"/>
  <c r="F65" i="24"/>
  <c r="F66" i="30"/>
  <c r="F65" i="30"/>
  <c r="F66" i="21"/>
  <c r="F65" i="21"/>
  <c r="F66" i="23"/>
  <c r="F65" i="23"/>
  <c r="F66" i="27"/>
  <c r="F65" i="27"/>
  <c r="F66" i="22"/>
  <c r="F65" i="22"/>
  <c r="E66" i="29"/>
  <c r="E65" i="29"/>
  <c r="E66" i="24"/>
  <c r="E65" i="24"/>
  <c r="E66" i="28"/>
  <c r="E65" i="28"/>
  <c r="E66" i="26"/>
  <c r="E65" i="26"/>
  <c r="E66" i="21"/>
  <c r="E65" i="21"/>
  <c r="D66" i="23"/>
  <c r="D66" i="22"/>
  <c r="C66" i="28"/>
  <c r="C65" i="28"/>
  <c r="C66" i="24"/>
  <c r="C65" i="24"/>
  <c r="B66" i="22"/>
  <c r="B65" i="22"/>
  <c r="B66" i="26"/>
  <c r="B65" i="26"/>
  <c r="B66" i="27"/>
  <c r="B65" i="27"/>
  <c r="B66" i="28"/>
  <c r="B65" i="28"/>
  <c r="B66" i="29"/>
  <c r="B65" i="29"/>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<sst xmlns="http://schemas.openxmlformats.org/spreadsheetml/2006/main" count="2096" uniqueCount="174">
  <si>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</si>
  <si>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</si>
  <si>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</si>
  <si>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</si>
  <si>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</si>
  <si>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</si>
  <si>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</si>
  <si>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</si>
  <si>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</si>
  <si>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</si>
  <si>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</si>
  <si>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</si>
  <si>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</si>
  <si>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</si>
  <si>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</si>
  <si>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</si>
  <si>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</si>
  <si>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</si>
  <si>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</si>
  <si>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</si>
  <si>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</si>
  <si>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</si>
  <si>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</si>
  <si>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</si>
  <si>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</si>
  <si>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</si>
  <si>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</si>
  <si>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</si>
  <si>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</si>
  <si>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</si>
  <si>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</si>
  <si>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</si>
  <si>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</si>
  <si>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</si>
  <si>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</si>
  <si>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</si>
  <si>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</si>
  <si>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</si>
  <si>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</si>
  <si>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</si>
  <si>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</si>
  <si>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</si>
  <si>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</si>
  <si>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</si>
  <si>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</si>
  <si>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</si>
  <si>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</si>
  <si>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</si>
  <si>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</si>
  <si>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</si>
  <si>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</si>
  <si>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</si>
  <si>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</si>
  <si>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</si>
  <si>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</si>
  <si>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</si>
  <si>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</si>
  <si>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</si>
  <si>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</si>
  <si>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</si>
  <si>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</si>
  <si>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</si>
  <si>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</si>
  <si>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</si>
  <si>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</si>
  <si>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</si>
  <si>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</si>
  <si>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</si>
  <si>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</si>
  <si>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</si>
  <si>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</si>
  <si>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</si>
  <si>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</si>
  <si>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</si>
  <si>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</si>
  <si>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</si>
  <si>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</si>
  <si>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</si>
  <si>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</si>
  <si>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</si>
  <si>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</si>
  <si>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</si>
  <si>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</si>
  <si>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</si>
  <si>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</si>
  <si>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</si>
  <si>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</si>
  <si>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</si>
  <si>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</si>
  <si>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</si>
  <si>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</si>
  <si>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</si>
  <si>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</si>
  <si>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</si>
  <si>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</si>
  <si>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</si>
  <si>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</si>
  <si>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</si>
  <si>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</si>
  <si>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</si>
  <si>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</si>
  <si>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</si>
  <si>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</si>
  <si>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</si>
  <si>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</si>
  <si>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</si>
  <si>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</si>
  <si>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</si>
  <si>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</si>
  <si>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</si>
  <si>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</si>
  <si>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</si>
  <si>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</si>
  <si>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</si>
  <si>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</si>
  <si>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</si>
  <si>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</si>
  <si>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</si>
  <si>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</si>
  <si>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</si>
  <si>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</si>
  <si>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</si>
  <si>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</si>
  <si>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</si>
  <si>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</si>
  <si>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</si>
  <si>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</si>
  <si>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</si>
  <si>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</si>
  <si>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</si>
  <si>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</si>
  <si>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</si>
  <si>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</si>
  <si>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</si>
  <si>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</si>
  <si>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</si>
  <si>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</si>
  <si>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</si>
  <si>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</si>
  <si>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</si>
  <si>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</si>
  <si>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</si>
  <si>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</si>
  <si>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</si>
  <si>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</si>
  <si>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</si>
  <si>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</si>
  <si>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</si>
  <si>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</si>
  <si>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</si>
  <si>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</si>
  <si>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</si>
  <si>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</si>
  <si>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</si>
  <si>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</si>
  <si>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</si>
  <si>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</si>
  <si>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</si>
  <si>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</si>
  <si>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</si>
  <si>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PAN-030568</t>
  </si>
  <si>
    <t>EPR-DB3592ZM</t>
  </si>
  <si>
    <t>Puffin Produce Ltd</t>
  </si>
  <si>
    <t>Clarborough Farm, Narberth Road, SA62 4PB</t>
  </si>
  <si>
    <t>Louise Bailey</t>
  </si>
  <si>
    <t>?</t>
  </si>
  <si>
    <t>Pembrokeshire Creamery</t>
  </si>
  <si>
    <t xml:space="preserve">Above Bungalow </t>
  </si>
  <si>
    <t xml:space="preserve">Upper Cotts Park </t>
  </si>
  <si>
    <t xml:space="preserve">Middle Cotts Park </t>
  </si>
  <si>
    <t xml:space="preserve">Lower Cotts Park </t>
  </si>
  <si>
    <t xml:space="preserve">Front Field </t>
  </si>
  <si>
    <t xml:space="preserve">Gold Mine </t>
  </si>
  <si>
    <t xml:space="preserve">Bungalow Paddock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</si>
</sst>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B38" sqref="B3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13.140625"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1" width="13.140625" style="9" hidden="1" customWidth="1"/>
    <col min="42" max="42" width="0" style="9" hidden="1" customWidth="1"/>
    <col min="43" max="16384" width="13.140625" style="9"/>
  </cols>
  <sheetData>
    <row r="1" spans="1:40" x14ac:dyDescent="0.2">
      <c r="A1" s="130" t="s">
        <v>41</v>
      </c>
      <c r="B1" s="131"/>
      <c r="C1" s="160" t="s">
        <v>160</v>
      </c>
      <c r="D1" s="161"/>
      <c r="E1" s="106" t="s">
        <v>45</v>
      </c>
      <c r="F1" s="109" t="s">
        <v>165</v>
      </c>
      <c r="G1" s="162" t="s">
        <v>43</v>
      </c>
      <c r="H1" s="163"/>
      <c r="I1" s="109">
        <v>4.4000000000000004</v>
      </c>
      <c r="J1" s="130" t="s">
        <v>153</v>
      </c>
      <c r="K1" s="131"/>
      <c r="L1" s="109">
        <v>3.8</v>
      </c>
      <c r="AB1" s="13"/>
      <c r="AC1" s="13"/>
      <c r="AD1" s="22" t="s">
        <v>126</v>
      </c>
      <c r="AE1" s="13"/>
      <c r="AF1" s="13"/>
      <c r="AG1" s="13"/>
      <c r="AH1" s="13"/>
      <c r="AI1" s="30" t="s">
        <v>79</v>
      </c>
      <c r="AJ1" s="31" t="s">
        <v>94</v>
      </c>
      <c r="AK1" s="32" t="s">
        <v>95</v>
      </c>
      <c r="AL1" s="33" t="s">
        <v>125</v>
      </c>
      <c r="AM1" s="33" t="s">
        <v>131</v>
      </c>
      <c r="AN1" s="33" t="s">
        <v>111</v>
      </c>
    </row>
    <row r="2" spans="1:40" x14ac:dyDescent="0.2">
      <c r="A2" s="132" t="s">
        <v>87</v>
      </c>
      <c r="B2" s="133"/>
      <c r="C2" s="154" t="s">
        <v>161</v>
      </c>
      <c r="D2" s="155"/>
      <c r="E2" s="96" t="s">
        <v>109</v>
      </c>
      <c r="F2" s="110" t="s">
        <v>165</v>
      </c>
      <c r="G2" s="164" t="s">
        <v>110</v>
      </c>
      <c r="H2" s="165"/>
      <c r="I2" s="110">
        <v>2656</v>
      </c>
      <c r="J2" s="132" t="s">
        <v>158</v>
      </c>
      <c r="K2" s="133"/>
      <c r="L2" s="110" t="s">
        <v>165</v>
      </c>
      <c r="AB2" s="22" t="s">
        <v>56</v>
      </c>
      <c r="AC2" s="13"/>
      <c r="AD2" s="22" t="s">
        <v>70</v>
      </c>
      <c r="AE2" s="13"/>
      <c r="AF2" s="13"/>
      <c r="AG2" s="34" t="s">
        <v>76</v>
      </c>
      <c r="AH2" s="13"/>
      <c r="AI2" s="35" t="s">
        <v>126</v>
      </c>
      <c r="AJ2" s="36">
        <v>0</v>
      </c>
      <c r="AK2" s="37">
        <v>0</v>
      </c>
      <c r="AL2" s="7">
        <v>0</v>
      </c>
      <c r="AM2" s="9">
        <v>0</v>
      </c>
      <c r="AN2" s="9">
        <v>0</v>
      </c>
    </row>
    <row r="3" spans="1:40" x14ac:dyDescent="0.2">
      <c r="A3" s="134" t="s">
        <v>42</v>
      </c>
      <c r="B3" s="135"/>
      <c r="C3" s="154" t="s">
        <v>162</v>
      </c>
      <c r="D3" s="155"/>
      <c r="E3" s="96" t="s">
        <v>108</v>
      </c>
      <c r="F3" s="111"/>
      <c r="G3" s="132" t="s">
        <v>159</v>
      </c>
      <c r="H3" s="133"/>
      <c r="I3" s="110">
        <v>10</v>
      </c>
      <c r="J3" s="134" t="s">
        <v>154</v>
      </c>
      <c r="K3" s="135"/>
      <c r="L3" s="110" t="e">
        <f>(L1/(L2*10000))*100</f>
        <v>#VALUE!</v>
      </c>
      <c r="AB3" s="22" t="s">
        <v>57</v>
      </c>
      <c r="AC3" s="13"/>
      <c r="AD3" s="22" t="s">
        <v>71</v>
      </c>
      <c r="AE3" s="13"/>
      <c r="AF3" s="13"/>
      <c r="AG3" s="34" t="s">
        <v>77</v>
      </c>
      <c r="AH3" s="13"/>
      <c r="AI3" s="38" t="s">
        <v>113</v>
      </c>
      <c r="AJ3" s="39">
        <v>1.7</v>
      </c>
      <c r="AK3" s="40">
        <v>6</v>
      </c>
      <c r="AL3" s="41">
        <v>1</v>
      </c>
      <c r="AM3" s="9">
        <v>6.2</v>
      </c>
      <c r="AN3" s="9" t="s">
        <v>112</v>
      </c>
    </row>
    <row r="4" spans="1:40" x14ac:dyDescent="0.2">
      <c r="A4" s="132" t="s">
        <v>0</v>
      </c>
      <c r="B4" s="133"/>
      <c r="C4" s="156" t="s">
        <v>163</v>
      </c>
      <c r="D4" s="157"/>
      <c r="E4" s="99" t="s">
        <v>1</v>
      </c>
      <c r="F4" s="110" t="s">
        <v>166</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25">
      <c r="A5" s="146" t="s">
        <v>47</v>
      </c>
      <c r="B5" s="147"/>
      <c r="C5" s="158" t="s">
        <v>164</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x14ac:dyDescent="0.2">
      <c r="A8" s="132" t="s">
        <v>2</v>
      </c>
      <c r="B8" s="133"/>
      <c r="C8" s="11" t="s">
        <v>167</v>
      </c>
      <c r="D8" s="11" t="s">
        <v>168</v>
      </c>
      <c r="E8" s="11" t="s">
        <v>169</v>
      </c>
      <c r="F8" s="11" t="s">
        <v>170</v>
      </c>
      <c r="G8" s="11" t="s">
        <v>171</v>
      </c>
      <c r="H8" s="11" t="s">
        <v>172</v>
      </c>
      <c r="I8" s="11" t="s">
        <v>173</v>
      </c>
      <c r="J8" s="11"/>
      <c r="K8" s="11"/>
      <c r="L8" s="11"/>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x14ac:dyDescent="0.2">
      <c r="A9" s="132" t="s">
        <v>3</v>
      </c>
      <c r="B9" s="133"/>
      <c r="C9" s="11" t="s">
        <v>165</v>
      </c>
      <c r="D9" s="11" t="s">
        <v>165</v>
      </c>
      <c r="E9" s="11" t="s">
        <v>165</v>
      </c>
      <c r="F9" s="11" t="s">
        <v>165</v>
      </c>
      <c r="G9" s="11" t="s">
        <v>165</v>
      </c>
      <c r="H9" s="11" t="s">
        <v>165</v>
      </c>
      <c r="I9" s="11" t="s">
        <v>165</v>
      </c>
      <c r="J9" s="11"/>
      <c r="K9" s="11"/>
      <c r="L9" s="11"/>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x14ac:dyDescent="0.2">
      <c r="A10" s="132" t="s">
        <v>4</v>
      </c>
      <c r="B10" s="133"/>
      <c r="C10" s="11">
        <v>7.4</v>
      </c>
      <c r="D10" s="11">
        <v>7.8</v>
      </c>
      <c r="E10" s="11">
        <v>7</v>
      </c>
      <c r="F10" s="11">
        <v>7</v>
      </c>
      <c r="G10" s="11">
        <v>6.1</v>
      </c>
      <c r="H10" s="11">
        <v>6.1</v>
      </c>
      <c r="I10" s="11">
        <v>5.4</v>
      </c>
      <c r="J10" s="11"/>
      <c r="K10" s="11"/>
      <c r="L10" s="11"/>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x14ac:dyDescent="0.2">
      <c r="A11" s="132" t="s">
        <v>5</v>
      </c>
      <c r="B11" s="133"/>
      <c r="C11" s="11">
        <v>3</v>
      </c>
      <c r="D11" s="11">
        <v>3</v>
      </c>
      <c r="E11" s="11">
        <v>2</v>
      </c>
      <c r="F11" s="11">
        <v>2</v>
      </c>
      <c r="G11" s="11">
        <v>2</v>
      </c>
      <c r="H11" s="11">
        <v>2</v>
      </c>
      <c r="I11" s="11">
        <v>1</v>
      </c>
      <c r="J11" s="11"/>
      <c r="K11" s="11"/>
      <c r="L11" s="11"/>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x14ac:dyDescent="0.2">
      <c r="A12" s="132" t="s">
        <v>6</v>
      </c>
      <c r="B12" s="133"/>
      <c r="C12" s="11">
        <v>2</v>
      </c>
      <c r="D12" s="11">
        <v>4</v>
      </c>
      <c r="E12" s="11">
        <v>3</v>
      </c>
      <c r="F12" s="11">
        <v>2</v>
      </c>
      <c r="G12" s="11">
        <v>2</v>
      </c>
      <c r="H12" s="11">
        <v>2</v>
      </c>
      <c r="I12" s="11">
        <v>3</v>
      </c>
      <c r="J12" s="11"/>
      <c r="K12" s="11"/>
      <c r="L12" s="11"/>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x14ac:dyDescent="0.2">
      <c r="A13" s="132" t="s">
        <v>7</v>
      </c>
      <c r="B13" s="133"/>
      <c r="C13" s="11">
        <v>3</v>
      </c>
      <c r="D13" s="11">
        <v>3</v>
      </c>
      <c r="E13" s="11">
        <v>3</v>
      </c>
      <c r="F13" s="11">
        <v>3</v>
      </c>
      <c r="G13" s="11">
        <v>3</v>
      </c>
      <c r="H13" s="11">
        <v>3</v>
      </c>
      <c r="I13" s="11">
        <v>3</v>
      </c>
      <c r="J13" s="11"/>
      <c r="K13" s="11"/>
      <c r="L13" s="11"/>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x14ac:dyDescent="0.2">
      <c r="A14" s="150" t="s">
        <v>8</v>
      </c>
      <c r="B14" s="151"/>
      <c r="C14" s="82" t="s">
        <v>165</v>
      </c>
      <c r="D14" s="82" t="s">
        <v>165</v>
      </c>
      <c r="E14" s="82" t="s">
        <v>165</v>
      </c>
      <c r="F14" s="82" t="s">
        <v>165</v>
      </c>
      <c r="G14" s="82" t="s">
        <v>165</v>
      </c>
      <c r="H14" s="82" t="s">
        <v>165</v>
      </c>
      <c r="I14" s="82" t="s">
        <v>165</v>
      </c>
      <c r="J14" s="82"/>
      <c r="K14" s="82"/>
      <c r="L14" s="82"/>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x14ac:dyDescent="0.2">
      <c r="A15" s="148" t="s">
        <v>9</v>
      </c>
      <c r="B15" s="149"/>
      <c r="C15" s="11" t="s">
        <v>165</v>
      </c>
      <c r="D15" s="11" t="s">
        <v>165</v>
      </c>
      <c r="E15" s="11" t="s">
        <v>165</v>
      </c>
      <c r="F15" s="11" t="s">
        <v>165</v>
      </c>
      <c r="G15" s="11" t="s">
        <v>165</v>
      </c>
      <c r="H15" s="11" t="s">
        <v>165</v>
      </c>
      <c r="I15" s="11" t="s">
        <v>165</v>
      </c>
      <c r="J15" s="11"/>
      <c r="K15" s="11"/>
      <c r="L15" s="11"/>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25">
      <c r="A16" s="152" t="s">
        <v>44</v>
      </c>
      <c r="B16" s="153"/>
      <c r="C16" s="100" t="s">
        <v>165</v>
      </c>
      <c r="D16" s="100" t="s">
        <v>165</v>
      </c>
      <c r="E16" s="100" t="s">
        <v>165</v>
      </c>
      <c r="F16" s="100" t="s">
        <v>165</v>
      </c>
      <c r="G16" s="100" t="s">
        <v>165</v>
      </c>
      <c r="H16" s="100" t="s">
        <v>165</v>
      </c>
      <c r="I16" s="100" t="s">
        <v>165</v>
      </c>
      <c r="J16" s="100"/>
      <c r="K16" s="100"/>
      <c r="L16" s="100"/>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x14ac:dyDescent="0.2">
      <c r="A17" s="138" t="s">
        <v>69</v>
      </c>
      <c r="B17" s="139"/>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t="e">
        <f>$D31</f>
        <v>#VALUE!</v>
      </c>
      <c r="D18" s="12" t="e">
        <f>$D32</f>
        <v>#VALUE!</v>
      </c>
      <c r="E18" s="12" t="e">
        <f>$D33</f>
        <v>#VALUE!</v>
      </c>
      <c r="F18" s="12" t="e">
        <f>$D34</f>
        <v>#VALUE!</v>
      </c>
      <c r="G18" s="12" t="e">
        <f>$D35</f>
        <v>#VALUE!</v>
      </c>
      <c r="H18" s="12" t="e">
        <f>$D36</f>
        <v>#VALUE!</v>
      </c>
      <c r="I18" s="12" t="e">
        <f>$D37</f>
        <v>#VALUE!</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t="e">
        <f>C18-C17</f>
        <v>#VALUE!</v>
      </c>
      <c r="D19" s="12" t="e">
        <f t="shared" ref="D19:V19" si="1">D18-D17</f>
        <v>#VALUE!</v>
      </c>
      <c r="E19" s="12" t="e">
        <f t="shared" si="1"/>
        <v>#VALUE!</v>
      </c>
      <c r="F19" s="12" t="e">
        <f t="shared" si="1"/>
        <v>#VALUE!</v>
      </c>
      <c r="G19" s="12" t="e">
        <f t="shared" si="1"/>
        <v>#VALUE!</v>
      </c>
      <c r="H19" s="12" t="e">
        <f t="shared" si="1"/>
        <v>#VALUE!</v>
      </c>
      <c r="I19" s="12" t="e">
        <f t="shared" si="1"/>
        <v>#VALUE!</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e">
        <f>IF($B31="","",IF(C$19&gt;=0,"INCREASE","DECREASE"))</f>
        <v>#VALUE!</v>
      </c>
      <c r="D20" s="18" t="e">
        <f>IF($B32="","",IF(D$19&gt;=0,"INCREASE","DECREASE"))</f>
        <v>#VALUE!</v>
      </c>
      <c r="E20" s="18" t="e">
        <f>IF($B33="","",IF(E$19&gt;=0,"INCREASE","DECREASE"))</f>
        <v>#VALUE!</v>
      </c>
      <c r="F20" s="18" t="e">
        <f>IF($B34="","",IF(F$19&gt;=0,"INCREASE","DECREASE"))</f>
        <v>#VALUE!</v>
      </c>
      <c r="G20" s="18" t="e">
        <f>IF($B35="","",IF(G$19&gt;=0,"INCREASE","DECREASE"))</f>
        <v>#VALUE!</v>
      </c>
      <c r="H20" s="18" t="e">
        <f>IF($B36="","",IF(H$19&gt;=0,"INCREASE","DECREASE"))</f>
        <v>#VALUE!</v>
      </c>
      <c r="I20" s="18" t="e">
        <f>IF($B37="","",IF(I$19&gt;=0,"INCREASE","DECREASE"))</f>
        <v>#VALUE!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t="e">
        <f>$E31</f>
        <v>#VALUE!</v>
      </c>
      <c r="D22" s="12" t="e">
        <f>$E32</f>
        <v>#VALUE!</v>
      </c>
      <c r="E22" s="12" t="e">
        <f>$E33</f>
        <v>#VALUE!</v>
      </c>
      <c r="F22" s="12" t="e">
        <f>$E34</f>
        <v>#VALUE!</v>
      </c>
      <c r="G22" s="12" t="e">
        <f>$E35</f>
        <v>#VALUE!</v>
      </c>
      <c r="H22" s="12" t="e">
        <f>$E36</f>
        <v>#VALUE!</v>
      </c>
      <c r="I22" s="12" t="e">
        <f>$E37</f>
        <v>#VALUE!</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t="e">
        <f>C22-C21</f>
        <v>#VALUE!</v>
      </c>
      <c r="D23" s="12" t="e">
        <f t="shared" ref="D23:V23" si="3">D22-D21</f>
        <v>#VALUE!</v>
      </c>
      <c r="E23" s="12" t="e">
        <f t="shared" si="3"/>
        <v>#VALUE!</v>
      </c>
      <c r="F23" s="12" t="e">
        <f t="shared" si="3"/>
        <v>#VALUE!</v>
      </c>
      <c r="G23" s="12" t="e">
        <f t="shared" si="3"/>
        <v>#VALUE!</v>
      </c>
      <c r="H23" s="12" t="e">
        <f t="shared" si="3"/>
        <v>#VALUE!</v>
      </c>
      <c r="I23" s="12" t="e">
        <f t="shared" si="3"/>
        <v>#VALUE!</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e">
        <f>IF($B31="","",IF(C$23&gt;=0,"INCREASE","DECREASE"))</f>
        <v>#VALUE!</v>
      </c>
      <c r="D24" s="18" t="e">
        <f t="shared" ref="D24:V24" si="4">IF($B31="","",IF(D$23&gt;=0,"INCREASE","DECREASE"))</f>
        <v>#VALUE!</v>
      </c>
      <c r="E24" s="18" t="e">
        <f t="shared" si="4"/>
        <v>#VALUE!</v>
      </c>
      <c r="F24" s="18" t="e">
        <f t="shared" si="4"/>
        <v>#VALUE!</v>
      </c>
      <c r="G24" s="18" t="e">
        <f t="shared" si="4"/>
        <v>#VALUE!</v>
      </c>
      <c r="H24" s="18" t="e">
        <f t="shared" si="4"/>
        <v>#VALUE!</v>
      </c>
      <c r="I24" s="18" t="e">
        <f t="shared" si="4"/>
        <v>#VALUE!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165</v>
      </c>
      <c r="D27" s="84" t="s">
        <v>54</v>
      </c>
      <c r="E27" s="84" t="s">
        <v>54</v>
      </c>
      <c r="F27" s="84" t="s">
        <v>54</v>
      </c>
      <c r="G27" s="84" t="s">
        <v>54</v>
      </c>
      <c r="H27" s="84" t="s">
        <v>54</v>
      </c>
      <c r="I27" s="84" t="s">
        <v>54</v>
      </c>
      <c r="J27" s="84" t="s">
        <v>54</v>
      </c>
      <c r="K27" s="84"/>
      <c r="L27" s="84" t="s">
        <v>54</v>
      </c>
      <c r="M27" s="84" t="s">
        <v>54</v>
      </c>
      <c r="N27" s="84" t="s">
        <v>54</v>
      </c>
      <c r="O27" s="84" t="s">
        <v>54</v>
      </c>
      <c r="P27" s="84" t="s">
        <v>54</v>
      </c>
      <c r="Q27" s="84"/>
      <c r="R27" s="84"/>
      <c r="S27" s="84"/>
      <c r="T27" s="84"/>
      <c r="U27" s="121"/>
    </row>
    <row r="28" spans="1:40" x14ac:dyDescent="0.25">
      <c r="A28" s="122"/>
      <c r="B28" s="16" t="s">
        <v>165</v>
      </c>
      <c r="C28" s="11" t="s">
        <v>165</v>
      </c>
      <c r="D28" s="11">
        <v>14.3</v>
      </c>
      <c r="E28" s="11">
        <v>29.9</v>
      </c>
      <c r="F28" s="11">
        <v>7.6</v>
      </c>
      <c r="G28" s="11">
        <v>2.07E-2</v>
      </c>
      <c r="H28" s="11">
        <v>0.13900000000000001</v>
      </c>
      <c r="I28" s="11">
        <v>4.1000000000000003E-3</v>
      </c>
      <c r="J28" s="11">
        <v>8.9999999999999998E-4</v>
      </c>
      <c r="K28" s="15"/>
      <c r="L28" s="11">
        <v>1.6999999999999999E-3</v>
      </c>
      <c r="M28" s="11">
        <v>1.6999999999999999E-3</v>
      </c>
      <c r="N28" s="11">
        <v>7</v>
      </c>
      <c r="O28" s="11">
        <v>8.9700000000000002E-2</v>
      </c>
      <c r="P28" s="11">
        <v>442</v>
      </c>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 xml:space="preserve">Above Bungalow </v>
      </c>
      <c r="B31" s="11" t="s">
        <v>165</v>
      </c>
      <c r="C31" s="65">
        <f>IF(C$27="%w/w SAR",((C$28*10)*$B31),IF(C$27="%w/w DM",(((C$28*10)*($B$28/100))*$B31),IF(C$27="kg/t SAR",(C$28*$B31),IF(C$27="kg/t DM",((C$28*($B$28/100))*$B31),IF(C$27="mg/kg SAR",((C$28*0.001)*$B31),IF(C$27="mg/kg DM",(((C$28*0.001)*($B$28/100))*$B31),0))))))</f>
        <v>0</v>
      </c>
      <c r="D31" s="65" t="e">
        <f>(IF(D$27="%w/w SAR",((D$28*10)*$B31),IF(D$27="%w/w DM",(((D$28*10)*($B$28/100))*$B31),IF(D$27="kg/t SAR",(D$28*$B31),IF(D$27="kg/t DM",((D$28*($B$28/100))*$B31),IF(D$27="mg/kg SAR",((D$28*0.001)*$B31),IF(D$27="mg/kg DM",(((D$28*0.001)*($B$28/100))*$B31),"0")))))))*2.291</f>
        <v>#VALUE!</v>
      </c>
      <c r="E31" s="65" t="e">
        <f>(IF(E$27="%w/w SAR",((E$28*10)*$B31),IF(E$27="%w/w DM",(((E$28*10)*($B$28/100))*$B31),IF(E$27="kg/t SAR",(E$28*$B31),IF(E$27="kg/t DM",((E$28*($B$28/100))*$B31),IF(E$27="mg/kg SAR",((E$28*0.001)*$B31),IF(E$27="mg/kg DM",(((E$28*0.001)*($B$28/100))*$B31),"0")))))))*1.205</f>
        <v>#VALUE!</v>
      </c>
      <c r="F31" s="65" t="e">
        <f>(IF(F$27="%w/w SAR",((F$28*10)*$B31),IF(F$27="%w/w DM",(((F$28*10)*($B$28/100))*$B31),IF(F$27="kg/t SAR",(F$28*$B31),IF(F$27="kg/t DM",((F$28*($B$28/100))*$B31),IF(F$27="mg/kg SAR",((F$28*0.001)*$B31),IF(F$27="mg/kg DM",(((F$28*0.001)*($B$28/100))*$B31),"0")))))))*1.658</f>
        <v>#VALUE!</v>
      </c>
      <c r="G31" s="65" t="e">
        <f t="shared" ref="G31:P31" si="5">IF(G$27="%w/w SAR",((G$28*10)*$B31),IF(G$27="%w/w DM",(((G$28*10)*($B$28/100))*$B31),IF(G$27="kg/t SAR",(G$28*$B31),IF(G$27="kg/t DM",((G$28*($B$28/100))*$B31),IF(G$27="mg/kg SAR",((G$28*0.001)*$B31),IF(G$27="mg/kg DM",(((G$28*0.001)*($B$28/100))*$B31),0))))))</f>
        <v>#VALUE!</v>
      </c>
      <c r="H31" s="65" t="e">
        <f t="shared" si="5"/>
        <v>#VALUE!</v>
      </c>
      <c r="I31" s="65" t="e">
        <f t="shared" si="5"/>
        <v>#VALUE!</v>
      </c>
      <c r="J31" s="65" t="e">
        <f t="shared" si="5"/>
        <v>#VALUE!</v>
      </c>
      <c r="K31" s="65">
        <f t="shared" si="5"/>
        <v>0</v>
      </c>
      <c r="L31" s="65" t="e">
        <f t="shared" si="5"/>
        <v>#VALUE!</v>
      </c>
      <c r="M31" s="65" t="e">
        <f t="shared" si="5"/>
        <v>#VALUE!</v>
      </c>
      <c r="N31" s="65" t="e">
        <f t="shared" si="5"/>
        <v>#VALUE!</v>
      </c>
      <c r="O31" s="65" t="e">
        <f t="shared" si="5"/>
        <v>#VALUE!</v>
      </c>
      <c r="P31" s="65" t="e">
        <f t="shared" si="5"/>
        <v>#VALUE!</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 xml:space="preserve">Upper Cotts Park </v>
      </c>
      <c r="B32" s="11" t="s">
        <v>165</v>
      </c>
      <c r="C32" s="65">
        <f t="shared" ref="C32:C50" si="6">IF(C$27="%w/w SAR",((C$28*10)*$B32),IF(C$27="%w/w DM",(((C$28*10)*($B$28/100))*$B32),IF(C$27="kg/t SAR",(C$28*$B32),IF(C$27="kg/t DM",((C$28*($B$28/100))*$B32),IF(C$27="mg/kg SAR",((C$28*0.001)*$B32),IF(C$27="mg/kg DM",(((C$28*0.001)*($B$28/100))*$B32),0))))))</f>
        <v>0</v>
      </c>
      <c r="D32" s="65" t="e">
        <f t="shared" ref="D32:D50" si="7">(IF(D$27="%w/w SAR",((D$28*10)*$B32),IF(D$27="%w/w DM",(((D$28*10)*($B$28/100))*$B32),IF(D$27="kg/t SAR",(D$28*$B32),IF(D$27="kg/t DM",((D$28*($B$28/100))*$B32),IF(D$27="mg/kg SAR",((D$28*0.001)*$B32),IF(D$27="mg/kg DM",(((D$28*0.001)*($B$28/100))*$B32),"0")))))))*2.291</f>
        <v>#VALUE!</v>
      </c>
      <c r="E32" s="65" t="e">
        <f t="shared" ref="E32:E50" si="8">(IF(E$27="%w/w SAR",((E$28*10)*$B32),IF(E$27="%w/w DM",(((E$28*10)*($B$28/100))*$B32),IF(E$27="kg/t SAR",(E$28*$B32),IF(E$27="kg/t DM",((E$28*($B$28/100))*$B32),IF(E$27="mg/kg SAR",((E$28*0.001)*$B32),IF(E$27="mg/kg DM",(((E$28*0.001)*($B$28/100))*$B32),"0")))))))*1.205</f>
        <v>#VALUE!</v>
      </c>
      <c r="F32" s="65" t="e">
        <f t="shared" ref="F32:F50" si="9">(IF(F$27="%w/w SAR",((F$28*10)*$B32),IF(F$27="%w/w DM",(((F$28*10)*($B$28/100))*$B32),IF(F$27="kg/t SAR",(F$28*$B32),IF(F$27="kg/t DM",((F$28*($B$28/100))*$B32),IF(F$27="mg/kg SAR",((F$28*0.001)*$B32),IF(F$27="mg/kg DM",(((F$28*0.001)*($B$28/100))*$B32),"0")))))))*1.658</f>
        <v>#VALUE!</v>
      </c>
      <c r="G32" s="65" t="e">
        <f t="shared" ref="G32:P50" si="10">IF(G$27="%w/w SAR",((G$28*10)*$B32),IF(G$27="%w/w DM",(((G$28*10)*($B$28/100))*$B32),IF(G$27="kg/t SAR",(G$28*$B32),IF(G$27="kg/t DM",((G$28*($B$28/100))*$B32),IF(G$27="mg/kg SAR",((G$28*0.001)*$B32),IF(G$27="mg/kg DM",(((G$28*0.001)*($B$28/100))*$B32),0))))))</f>
        <v>#VALUE!</v>
      </c>
      <c r="H32" s="65" t="e">
        <f t="shared" si="10"/>
        <v>#VALUE!</v>
      </c>
      <c r="I32" s="65" t="e">
        <f t="shared" si="10"/>
        <v>#VALUE!</v>
      </c>
      <c r="J32" s="65" t="e">
        <f t="shared" si="10"/>
        <v>#VALUE!</v>
      </c>
      <c r="K32" s="65">
        <f t="shared" si="10"/>
        <v>0</v>
      </c>
      <c r="L32" s="65" t="e">
        <f t="shared" si="10"/>
        <v>#VALUE!</v>
      </c>
      <c r="M32" s="65" t="e">
        <f t="shared" si="10"/>
        <v>#VALUE!</v>
      </c>
      <c r="N32" s="65" t="e">
        <f t="shared" si="10"/>
        <v>#VALUE!</v>
      </c>
      <c r="O32" s="65" t="e">
        <f t="shared" si="10"/>
        <v>#VALUE!</v>
      </c>
      <c r="P32" s="65" t="e">
        <f t="shared" si="10"/>
        <v>#VALUE!</v>
      </c>
      <c r="Q32" s="65">
        <f t="shared" ref="Q32:Q50" si="11">(IF(Q$27="%w/w SAR",((Q$28*10)*$B32),IF(Q$27="%w/w DM",(((Q$28*10)*($B$28/100))*$B32),IF(Q$27="kg/t SAR",(Q$28*$B32),IF(Q$27="kg/t DM",((Q$28*($B$28/100))*$B32),IF(Q$27="mg/kg SAR",((Q$28*0.001)*$B32),IF(Q$27="mg/kg DM",(((Q$28*0.001)*($B$28/100))*$B32),0)))))))*2.5</f>
        <v>0</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x14ac:dyDescent="0.25">
      <c r="A33" s="125" t="str">
        <f>E8</f>
        <v xml:space="preserve">Middle Cotts Park </v>
      </c>
      <c r="B33" s="11" t="s">
        <v>165</v>
      </c>
      <c r="C33" s="65">
        <f t="shared" si="6"/>
        <v>0</v>
      </c>
      <c r="D33" s="65" t="e">
        <f t="shared" si="7"/>
        <v>#VALUE!</v>
      </c>
      <c r="E33" s="65" t="e">
        <f t="shared" si="8"/>
        <v>#VALUE!</v>
      </c>
      <c r="F33" s="65" t="e">
        <f t="shared" si="9"/>
        <v>#VALUE!</v>
      </c>
      <c r="G33" s="65" t="e">
        <f t="shared" si="10"/>
        <v>#VALUE!</v>
      </c>
      <c r="H33" s="65" t="e">
        <f t="shared" si="10"/>
        <v>#VALUE!</v>
      </c>
      <c r="I33" s="65" t="e">
        <f t="shared" si="10"/>
        <v>#VALUE!</v>
      </c>
      <c r="J33" s="65" t="e">
        <f t="shared" si="10"/>
        <v>#VALUE!</v>
      </c>
      <c r="K33" s="65">
        <f t="shared" si="10"/>
        <v>0</v>
      </c>
      <c r="L33" s="65" t="e">
        <f t="shared" si="10"/>
        <v>#VALUE!</v>
      </c>
      <c r="M33" s="65" t="e">
        <f t="shared" si="10"/>
        <v>#VALUE!</v>
      </c>
      <c r="N33" s="65" t="e">
        <f t="shared" si="10"/>
        <v>#VALUE!</v>
      </c>
      <c r="O33" s="65" t="e">
        <f t="shared" si="10"/>
        <v>#VALUE!</v>
      </c>
      <c r="P33" s="65" t="e">
        <f t="shared" si="10"/>
        <v>#VALUE!</v>
      </c>
      <c r="Q33" s="65">
        <f t="shared" si="11"/>
        <v>0</v>
      </c>
      <c r="R33" s="65">
        <f t="shared" si="12"/>
        <v>0</v>
      </c>
      <c r="S33" s="65">
        <f t="shared" si="12"/>
        <v>0</v>
      </c>
      <c r="T33" s="65">
        <f t="shared" si="12"/>
        <v>0</v>
      </c>
      <c r="U33" s="126">
        <f t="shared" si="12"/>
        <v>0</v>
      </c>
    </row>
    <row r="34" spans="1:21" s="48" customFormat="1" x14ac:dyDescent="0.25">
      <c r="A34" s="125" t="str">
        <f>F8</f>
        <v xml:space="preserve">Lower Cotts Park </v>
      </c>
      <c r="B34" s="11" t="s">
        <v>165</v>
      </c>
      <c r="C34" s="65">
        <f t="shared" si="6"/>
        <v>0</v>
      </c>
      <c r="D34" s="65" t="e">
        <f t="shared" si="7"/>
        <v>#VALUE!</v>
      </c>
      <c r="E34" s="65" t="e">
        <f t="shared" si="8"/>
        <v>#VALUE!</v>
      </c>
      <c r="F34" s="65" t="e">
        <f t="shared" si="9"/>
        <v>#VALUE!</v>
      </c>
      <c r="G34" s="65" t="e">
        <f t="shared" si="10"/>
        <v>#VALUE!</v>
      </c>
      <c r="H34" s="65" t="e">
        <f t="shared" si="10"/>
        <v>#VALUE!</v>
      </c>
      <c r="I34" s="65" t="e">
        <f t="shared" si="10"/>
        <v>#VALUE!</v>
      </c>
      <c r="J34" s="65" t="e">
        <f t="shared" si="10"/>
        <v>#VALUE!</v>
      </c>
      <c r="K34" s="65">
        <f t="shared" si="10"/>
        <v>0</v>
      </c>
      <c r="L34" s="65" t="e">
        <f t="shared" si="10"/>
        <v>#VALUE!</v>
      </c>
      <c r="M34" s="65" t="e">
        <f t="shared" si="10"/>
        <v>#VALUE!</v>
      </c>
      <c r="N34" s="65" t="e">
        <f t="shared" si="10"/>
        <v>#VALUE!</v>
      </c>
      <c r="O34" s="65" t="e">
        <f t="shared" si="10"/>
        <v>#VALUE!</v>
      </c>
      <c r="P34" s="65" t="e">
        <f t="shared" si="10"/>
        <v>#VALUE!</v>
      </c>
      <c r="Q34" s="65">
        <f t="shared" si="11"/>
        <v>0</v>
      </c>
      <c r="R34" s="65">
        <f t="shared" si="12"/>
        <v>0</v>
      </c>
      <c r="S34" s="65">
        <f t="shared" si="12"/>
        <v>0</v>
      </c>
      <c r="T34" s="65">
        <f t="shared" si="12"/>
        <v>0</v>
      </c>
      <c r="U34" s="126">
        <f t="shared" si="12"/>
        <v>0</v>
      </c>
    </row>
    <row r="35" spans="1:21" s="48" customFormat="1" x14ac:dyDescent="0.25">
      <c r="A35" s="125" t="str">
        <f>G8</f>
        <v xml:space="preserve">Front Field </v>
      </c>
      <c r="B35" s="11" t="s">
        <v>165</v>
      </c>
      <c r="C35" s="65">
        <f t="shared" si="6"/>
        <v>0</v>
      </c>
      <c r="D35" s="65" t="e">
        <f t="shared" si="7"/>
        <v>#VALUE!</v>
      </c>
      <c r="E35" s="65" t="e">
        <f t="shared" si="8"/>
        <v>#VALUE!</v>
      </c>
      <c r="F35" s="65" t="e">
        <f t="shared" si="9"/>
        <v>#VALUE!</v>
      </c>
      <c r="G35" s="65" t="e">
        <f t="shared" si="10"/>
        <v>#VALUE!</v>
      </c>
      <c r="H35" s="65" t="e">
        <f t="shared" si="10"/>
        <v>#VALUE!</v>
      </c>
      <c r="I35" s="65" t="e">
        <f t="shared" si="10"/>
        <v>#VALUE!</v>
      </c>
      <c r="J35" s="65" t="e">
        <f t="shared" si="10"/>
        <v>#VALUE!</v>
      </c>
      <c r="K35" s="65">
        <f t="shared" si="10"/>
        <v>0</v>
      </c>
      <c r="L35" s="65" t="e">
        <f t="shared" si="10"/>
        <v>#VALUE!</v>
      </c>
      <c r="M35" s="65" t="e">
        <f t="shared" si="10"/>
        <v>#VALUE!</v>
      </c>
      <c r="N35" s="65" t="e">
        <f t="shared" si="10"/>
        <v>#VALUE!</v>
      </c>
      <c r="O35" s="65" t="e">
        <f t="shared" si="10"/>
        <v>#VALUE!</v>
      </c>
      <c r="P35" s="65" t="e">
        <f t="shared" si="10"/>
        <v>#VALUE!</v>
      </c>
      <c r="Q35" s="65">
        <f t="shared" si="11"/>
        <v>0</v>
      </c>
      <c r="R35" s="65">
        <f t="shared" si="12"/>
        <v>0</v>
      </c>
      <c r="S35" s="65">
        <f t="shared" si="12"/>
        <v>0</v>
      </c>
      <c r="T35" s="65">
        <f t="shared" si="12"/>
        <v>0</v>
      </c>
      <c r="U35" s="126">
        <f t="shared" si="12"/>
        <v>0</v>
      </c>
    </row>
    <row r="36" spans="1:21" s="48" customFormat="1" x14ac:dyDescent="0.25">
      <c r="A36" s="125" t="str">
        <f>H8</f>
        <v xml:space="preserve">Gold Mine </v>
      </c>
      <c r="B36" s="11" t="s">
        <v>165</v>
      </c>
      <c r="C36" s="65">
        <f t="shared" si="6"/>
        <v>0</v>
      </c>
      <c r="D36" s="65" t="e">
        <f t="shared" si="7"/>
        <v>#VALUE!</v>
      </c>
      <c r="E36" s="65" t="e">
        <f t="shared" si="8"/>
        <v>#VALUE!</v>
      </c>
      <c r="F36" s="65" t="e">
        <f t="shared" si="9"/>
        <v>#VALUE!</v>
      </c>
      <c r="G36" s="65" t="e">
        <f t="shared" si="10"/>
        <v>#VALUE!</v>
      </c>
      <c r="H36" s="65" t="e">
        <f t="shared" si="10"/>
        <v>#VALUE!</v>
      </c>
      <c r="I36" s="65" t="e">
        <f t="shared" si="10"/>
        <v>#VALUE!</v>
      </c>
      <c r="J36" s="65" t="e">
        <f t="shared" si="10"/>
        <v>#VALUE!</v>
      </c>
      <c r="K36" s="65">
        <f t="shared" si="10"/>
        <v>0</v>
      </c>
      <c r="L36" s="65" t="e">
        <f t="shared" si="10"/>
        <v>#VALUE!</v>
      </c>
      <c r="M36" s="65" t="e">
        <f t="shared" si="10"/>
        <v>#VALUE!</v>
      </c>
      <c r="N36" s="65" t="e">
        <f t="shared" si="10"/>
        <v>#VALUE!</v>
      </c>
      <c r="O36" s="65" t="e">
        <f t="shared" si="10"/>
        <v>#VALUE!</v>
      </c>
      <c r="P36" s="65" t="e">
        <f t="shared" si="10"/>
        <v>#VALUE!</v>
      </c>
      <c r="Q36" s="65">
        <f t="shared" si="11"/>
        <v>0</v>
      </c>
      <c r="R36" s="65">
        <f t="shared" si="12"/>
        <v>0</v>
      </c>
      <c r="S36" s="65">
        <f t="shared" si="12"/>
        <v>0</v>
      </c>
      <c r="T36" s="65">
        <f t="shared" si="12"/>
        <v>0</v>
      </c>
      <c r="U36" s="126">
        <f t="shared" si="12"/>
        <v>0</v>
      </c>
    </row>
    <row r="37" spans="1:21" s="48" customFormat="1" x14ac:dyDescent="0.25">
      <c r="A37" s="125" t="str">
        <f>I8</f>
        <v xml:space="preserve">Bungalow Paddock </v>
      </c>
      <c r="B37" s="11" t="s">
        <v>165</v>
      </c>
      <c r="C37" s="65">
        <f t="shared" si="6"/>
        <v>0</v>
      </c>
      <c r="D37" s="65" t="e">
        <f t="shared" si="7"/>
        <v>#VALUE!</v>
      </c>
      <c r="E37" s="65" t="e">
        <f t="shared" si="8"/>
        <v>#VALUE!</v>
      </c>
      <c r="F37" s="65" t="e">
        <f t="shared" si="9"/>
        <v>#VALUE!</v>
      </c>
      <c r="G37" s="65" t="e">
        <f t="shared" si="10"/>
        <v>#VALUE!</v>
      </c>
      <c r="H37" s="65" t="e">
        <f t="shared" si="10"/>
        <v>#VALUE!</v>
      </c>
      <c r="I37" s="65" t="e">
        <f t="shared" si="10"/>
        <v>#VALUE!</v>
      </c>
      <c r="J37" s="65" t="e">
        <f t="shared" si="10"/>
        <v>#VALUE!</v>
      </c>
      <c r="K37" s="65">
        <f t="shared" si="10"/>
        <v>0</v>
      </c>
      <c r="L37" s="65" t="e">
        <f t="shared" si="10"/>
        <v>#VALUE!</v>
      </c>
      <c r="M37" s="65" t="e">
        <f t="shared" si="10"/>
        <v>#VALUE!</v>
      </c>
      <c r="N37" s="65" t="e">
        <f t="shared" si="10"/>
        <v>#VALUE!</v>
      </c>
      <c r="O37" s="65" t="e">
        <f t="shared" si="10"/>
        <v>#VALUE!</v>
      </c>
      <c r="P37" s="65" t="e">
        <f t="shared" si="10"/>
        <v>#VALUE!</v>
      </c>
      <c r="Q37" s="65">
        <f t="shared" si="11"/>
        <v>0</v>
      </c>
      <c r="R37" s="65">
        <f t="shared" si="12"/>
        <v>0</v>
      </c>
      <c r="S37" s="65">
        <f t="shared" si="12"/>
        <v>0</v>
      </c>
      <c r="T37" s="65">
        <f t="shared" si="12"/>
        <v>0</v>
      </c>
      <c r="U37" s="126">
        <f t="shared" si="12"/>
        <v>0</v>
      </c>
    </row>
    <row r="38" spans="1:21" s="48" customFormat="1" x14ac:dyDescent="0.25">
      <c r="A38" s="125">
        <f>J8</f>
        <v>0</v>
      </c>
      <c r="B38" s="11"/>
      <c r="C38" s="65">
        <f t="shared" si="6"/>
        <v>0</v>
      </c>
      <c r="D38" s="65">
        <f t="shared" si="7"/>
        <v>0</v>
      </c>
      <c r="E38" s="65">
        <f t="shared" si="8"/>
        <v>0</v>
      </c>
      <c r="F38" s="65">
        <f t="shared" si="9"/>
        <v>0</v>
      </c>
      <c r="G38" s="65">
        <f t="shared" si="10"/>
        <v>0</v>
      </c>
      <c r="H38" s="65">
        <f t="shared" si="10"/>
        <v>0</v>
      </c>
      <c r="I38" s="65">
        <f t="shared" si="10"/>
        <v>0</v>
      </c>
      <c r="J38" s="65">
        <f t="shared" si="10"/>
        <v>0</v>
      </c>
      <c r="K38" s="65">
        <f t="shared" si="10"/>
        <v>0</v>
      </c>
      <c r="L38" s="65">
        <f t="shared" si="10"/>
        <v>0</v>
      </c>
      <c r="M38" s="65">
        <f t="shared" si="10"/>
        <v>0</v>
      </c>
      <c r="N38" s="65">
        <f t="shared" si="10"/>
        <v>0</v>
      </c>
      <c r="O38" s="65">
        <f t="shared" si="10"/>
        <v>0</v>
      </c>
      <c r="P38" s="65">
        <f t="shared" si="10"/>
        <v>0</v>
      </c>
      <c r="Q38" s="65">
        <f t="shared" si="11"/>
        <v>0</v>
      </c>
      <c r="R38" s="65">
        <f t="shared" si="12"/>
        <v>0</v>
      </c>
      <c r="S38" s="65">
        <f t="shared" si="12"/>
        <v>0</v>
      </c>
      <c r="T38" s="65">
        <f t="shared" si="12"/>
        <v>0</v>
      </c>
      <c r="U38" s="126">
        <f t="shared" si="12"/>
        <v>0</v>
      </c>
    </row>
    <row r="39" spans="1:21" s="48" customFormat="1" x14ac:dyDescent="0.25">
      <c r="A39" s="125">
        <f>K8</f>
        <v>0</v>
      </c>
      <c r="B39" s="11"/>
      <c r="C39" s="65">
        <f t="shared" si="6"/>
        <v>0</v>
      </c>
      <c r="D39" s="65">
        <f t="shared" si="7"/>
        <v>0</v>
      </c>
      <c r="E39" s="65">
        <f t="shared" si="8"/>
        <v>0</v>
      </c>
      <c r="F39" s="65">
        <f t="shared" si="9"/>
        <v>0</v>
      </c>
      <c r="G39" s="65">
        <f t="shared" si="10"/>
        <v>0</v>
      </c>
      <c r="H39" s="65">
        <f t="shared" si="10"/>
        <v>0</v>
      </c>
      <c r="I39" s="65">
        <f t="shared" si="10"/>
        <v>0</v>
      </c>
      <c r="J39" s="65">
        <f t="shared" si="10"/>
        <v>0</v>
      </c>
      <c r="K39" s="65">
        <f t="shared" si="10"/>
        <v>0</v>
      </c>
      <c r="L39" s="65">
        <f t="shared" si="10"/>
        <v>0</v>
      </c>
      <c r="M39" s="65">
        <f t="shared" si="10"/>
        <v>0</v>
      </c>
      <c r="N39" s="65">
        <f t="shared" si="10"/>
        <v>0</v>
      </c>
      <c r="O39" s="65">
        <f t="shared" si="10"/>
        <v>0</v>
      </c>
      <c r="P39" s="65">
        <f t="shared" si="10"/>
        <v>0</v>
      </c>
      <c r="Q39" s="65">
        <f t="shared" si="11"/>
        <v>0</v>
      </c>
      <c r="R39" s="65">
        <f t="shared" si="12"/>
        <v>0</v>
      </c>
      <c r="S39" s="65">
        <f t="shared" si="12"/>
        <v>0</v>
      </c>
      <c r="T39" s="65">
        <f t="shared" si="12"/>
        <v>0</v>
      </c>
      <c r="U39" s="126">
        <f t="shared" si="12"/>
        <v>0</v>
      </c>
    </row>
    <row r="40" spans="1:21" s="48" customFormat="1" x14ac:dyDescent="0.25">
      <c r="A40" s="125">
        <f>L8</f>
        <v>0</v>
      </c>
      <c r="B40" s="11"/>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x14ac:dyDescent="0.2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x14ac:dyDescent="0.2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x14ac:dyDescent="0.2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x14ac:dyDescent="0.2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x14ac:dyDescent="0.2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x14ac:dyDescent="0.2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x14ac:dyDescent="0.2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x14ac:dyDescent="0.2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x14ac:dyDescent="0.2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3">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 xml:space="preserve">Above Bungalow </v>
      </c>
      <c r="C57" s="8" t="str">
        <f t="shared" ref="C57:U57" si="13">D8</f>
        <v xml:space="preserve">Upper Cotts Park </v>
      </c>
      <c r="D57" s="8" t="str">
        <f t="shared" si="13"/>
        <v xml:space="preserve">Middle Cotts Park </v>
      </c>
      <c r="E57" s="8" t="str">
        <f t="shared" si="13"/>
        <v xml:space="preserve">Lower Cotts Park </v>
      </c>
      <c r="F57" s="8" t="str">
        <f t="shared" si="13"/>
        <v xml:space="preserve">Front Field </v>
      </c>
      <c r="G57" s="8" t="str">
        <f t="shared" si="13"/>
        <v xml:space="preserve">Gold Mine </v>
      </c>
      <c r="H57" s="8" t="str">
        <f t="shared" si="13"/>
        <v xml:space="preserve">Bungalow Paddock </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e">
        <f>C16&amp;" I "&amp;(VLOOKUP(C14,Table24[],6,FALSE))</f>
        <v>#N/A</v>
      </c>
      <c r="C58" s="10" t="e">
        <f>D16&amp;" I "&amp;(VLOOKUP(D14,Table24[],6,FALSE))</f>
        <v>#N/A</v>
      </c>
      <c r="D58" s="10" t="e">
        <f>E16&amp;" I "&amp;(VLOOKUP(E14,Table24[],6,FALSE))</f>
        <v>#N/A</v>
      </c>
      <c r="E58" s="10" t="e">
        <f>F16&amp;" I "&amp;(VLOOKUP(F14,Table24[],6,FALSE))</f>
        <v>#N/A</v>
      </c>
      <c r="F58" s="10" t="e">
        <f>G16&amp;" I "&amp;(VLOOKUP(G14,Table24[],6,FALSE))</f>
        <v>#N/A</v>
      </c>
      <c r="G58" s="10" t="e">
        <f>H16&amp;" I "&amp;(VLOOKUP(H14,Table24[],6,FALSE))</f>
        <v>#N/A</v>
      </c>
      <c r="H58" s="10" t="e">
        <f>I16&amp;" I "&amp;(VLOOKUP(I14,Table24[],6,FALSE))</f>
        <v>#N/A</v>
      </c>
      <c r="I58" s="10" t="e">
        <f>J16&amp;" I "&amp;(VLOOKUP(J14,Table24[],6,FALSE))</f>
        <v>#N/A</v>
      </c>
      <c r="J58" s="10" t="e">
        <f>K16&amp;" I "&amp;(VLOOKUP(K14,Table24[],6,FALSE))</f>
        <v>#N/A</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x14ac:dyDescent="0.2">
      <c r="A59" s="87" t="s">
        <v>132</v>
      </c>
      <c r="B59" s="64" t="e">
        <f>VLOOKUP(C$14,Table24[],5,FALSE)</f>
        <v>#N/A</v>
      </c>
      <c r="C59" s="64" t="e">
        <f>VLOOKUP(D$14,Table24[],5,FALSE)</f>
        <v>#N/A</v>
      </c>
      <c r="D59" s="64" t="e">
        <f>VLOOKUP(E$14,Table24[],5,FALSE)</f>
        <v>#N/A</v>
      </c>
      <c r="E59" s="64" t="e">
        <f>VLOOKUP(F$14,Table24[],5,FALSE)</f>
        <v>#N/A</v>
      </c>
      <c r="F59" s="64" t="e">
        <f>VLOOKUP(G$14,Table24[],5,FALSE)</f>
        <v>#N/A</v>
      </c>
      <c r="G59" s="64" t="e">
        <f>VLOOKUP(H$14,Table24[],5,FALSE)</f>
        <v>#N/A</v>
      </c>
      <c r="H59" s="64" t="e">
        <f>VLOOKUP(I$14,Table24[],5,FALSE)</f>
        <v>#N/A</v>
      </c>
      <c r="I59" s="64" t="e">
        <f>VLOOKUP(J$14,Table24[],5,FALSE)</f>
        <v>#N/A</v>
      </c>
      <c r="J59" s="64" t="e">
        <f>VLOOKUP(K$14,Table24[],5,FALSE)</f>
        <v>#N/A</v>
      </c>
      <c r="K59" s="64" t="e">
        <f>VLOOKUP(L$14,Table24[],5,FALSE)</f>
        <v>#N/A</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x14ac:dyDescent="0.2">
      <c r="A60" s="87" t="s">
        <v>4</v>
      </c>
      <c r="B60" s="64">
        <f>C10</f>
        <v>7.4</v>
      </c>
      <c r="C60" s="64">
        <f t="shared" ref="C60:U60" si="14">D10</f>
        <v>7.8</v>
      </c>
      <c r="D60" s="64">
        <f t="shared" si="14"/>
        <v>7</v>
      </c>
      <c r="E60" s="64">
        <f t="shared" si="14"/>
        <v>7</v>
      </c>
      <c r="F60" s="64">
        <f t="shared" si="14"/>
        <v>6.1</v>
      </c>
      <c r="G60" s="64">
        <f t="shared" si="14"/>
        <v>6.1</v>
      </c>
      <c r="H60" s="64">
        <f t="shared" si="14"/>
        <v>5.4</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t="str">
        <f>B31</f>
        <v>?</v>
      </c>
      <c r="C62" s="65" t="str">
        <f>B32</f>
        <v>?</v>
      </c>
      <c r="D62" s="65" t="str">
        <f>B33</f>
        <v>?</v>
      </c>
      <c r="E62" s="65" t="str">
        <f>B34</f>
        <v>?</v>
      </c>
      <c r="F62" s="65" t="str">
        <f>B35</f>
        <v>?</v>
      </c>
      <c r="G62" s="65" t="str">
        <f>B36</f>
        <v>?</v>
      </c>
      <c r="H62" s="65" t="str">
        <f>B37</f>
        <v>?</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t="e">
        <f>$E55*(B62/100)</f>
        <v>#VALUE!</v>
      </c>
      <c r="C63" s="65" t="e">
        <f t="shared" ref="C63:U63" si="16">$E55*(C62/100)</f>
        <v>#VALUE!</v>
      </c>
      <c r="D63" s="65" t="e">
        <f t="shared" si="16"/>
        <v>#VALUE!</v>
      </c>
      <c r="E63" s="65" t="e">
        <f t="shared" si="16"/>
        <v>#VALUE!</v>
      </c>
      <c r="F63" s="65" t="e">
        <f>$E55*(F62/100)</f>
        <v>#VALUE!</v>
      </c>
      <c r="G63" s="65" t="e">
        <f t="shared" si="16"/>
        <v>#VALUE!</v>
      </c>
      <c r="H63" s="65" t="e">
        <f t="shared" si="16"/>
        <v>#VALUE!</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t="e">
        <f>B63-B64</f>
        <v>#VALUE!</v>
      </c>
      <c r="C65" s="65" t="e">
        <f t="shared" ref="C65:U65" si="18">C63-C64</f>
        <v>#VALUE!</v>
      </c>
      <c r="D65" s="65" t="e">
        <f t="shared" si="18"/>
        <v>#VALUE!</v>
      </c>
      <c r="E65" s="65" t="e">
        <f t="shared" si="18"/>
        <v>#VALUE!</v>
      </c>
      <c r="F65" s="65" t="e">
        <f t="shared" si="18"/>
        <v>#VALUE!</v>
      </c>
      <c r="G65" s="65" t="e">
        <f t="shared" si="18"/>
        <v>#VALUE!</v>
      </c>
      <c r="H65" s="65" t="e">
        <f t="shared" si="18"/>
        <v>#VALUE!</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'Field data and Waste 1'!C1:D1</f>
        <v>PAN-030568</v>
      </c>
      <c r="D1" s="173"/>
      <c r="E1" s="106" t="s">
        <v>45</v>
      </c>
      <c r="F1" s="113" t="str">
        <f>'Field data and Waste 1'!F1</f>
        <v>?</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'Field data and Waste 1'!C2:D2</f>
        <v>EPR-DB3592ZM</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'Field data and Waste 1'!C3:D3</f>
        <v>Puffin Produce Ltd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'Field data and Waste 1'!C4:D4</f>
        <v>Clarborough Farm, Narberth Road, SA62 4PB</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'Field data and Waste 1'!C5:D5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'Field data and Waste 1'!C8</f>
        <v xml:space="preserve">Above Bungalow </v>
      </c>
      <c r="D8" s="49" t="str">
        <f>'Field data and Waste 1'!D8</f>
        <v xml:space="preserve">Upper Cotts Park </v>
      </c>
      <c r="E8" s="49" t="str">
        <f>'Field data and Waste 1'!E8</f>
        <v xml:space="preserve">Middle Cotts Park </v>
      </c>
      <c r="F8" s="49" t="str">
        <f>'Field data and Waste 1'!F8</f>
        <v xml:space="preserve">Lower Cotts Park </v>
      </c>
      <c r="G8" s="49" t="str">
        <f>'Field data and Waste 1'!G8</f>
        <v xml:space="preserve">Front Field </v>
      </c>
      <c r="H8" s="49" t="str">
        <f>'Field data and Waste 1'!H8</f>
        <v xml:space="preserve">Gold Mine </v>
      </c>
      <c r="I8" s="49" t="str">
        <f>'Field data and Waste 1'!I8</f>
        <v xml:space="preserve">Bungalow Paddock </v>
      </c>
      <c r="J8" s="49">
        <f>'Field data and Waste 1'!J8</f>
        <v>0</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'Field data and Waste 1'!C9</f>
        <v>?</v>
      </c>
      <c r="D9" s="49" t="str">
        <f>'Field data and Waste 1'!D9</f>
        <v>?</v>
      </c>
      <c r="E9" s="49" t="str">
        <f>'Field data and Waste 1'!E9</f>
        <v>?</v>
      </c>
      <c r="F9" s="49" t="str">
        <f>'Field data and Waste 1'!F9</f>
        <v>?</v>
      </c>
      <c r="G9" s="49" t="str">
        <f>'Field data and Waste 1'!G9</f>
        <v>?</v>
      </c>
      <c r="H9" s="49" t="str">
        <f>'Field data and Waste 1'!H9</f>
        <v>?</v>
      </c>
      <c r="I9" s="49" t="str">
        <f>'Field data and Waste 1'!I9</f>
        <v>?</v>
      </c>
      <c r="J9" s="49">
        <f>'Field data and Waste 1'!J9</f>
        <v>0</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'Field data and Waste 1'!C10</f>
        <v>7.4</v>
      </c>
      <c r="D10" s="49">
        <f>'Field data and Waste 1'!D10</f>
        <v>7.8</v>
      </c>
      <c r="E10" s="49">
        <f>'Field data and Waste 1'!E10</f>
        <v>7</v>
      </c>
      <c r="F10" s="49">
        <f>'Field data and Waste 1'!F10</f>
        <v>7</v>
      </c>
      <c r="G10" s="49">
        <f>'Field data and Waste 1'!G10</f>
        <v>6.1</v>
      </c>
      <c r="H10" s="49">
        <f>'Field data and Waste 1'!H10</f>
        <v>6.1</v>
      </c>
      <c r="I10" s="49">
        <f>'Field data and Waste 1'!I10</f>
        <v>5.4</v>
      </c>
      <c r="J10" s="49">
        <f>'Field data and Waste 1'!J10</f>
        <v>0</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'Field data and Waste 1'!C11</f>
        <v>3</v>
      </c>
      <c r="D11" s="49">
        <f>'Field data and Waste 1'!D11</f>
        <v>3</v>
      </c>
      <c r="E11" s="49">
        <f>'Field data and Waste 1'!E11</f>
        <v>2</v>
      </c>
      <c r="F11" s="49">
        <f>'Field data and Waste 1'!F11</f>
        <v>2</v>
      </c>
      <c r="G11" s="49">
        <f>'Field data and Waste 1'!G11</f>
        <v>2</v>
      </c>
      <c r="H11" s="49">
        <f>'Field data and Waste 1'!H11</f>
        <v>2</v>
      </c>
      <c r="I11" s="49">
        <f>'Field data and Waste 1'!I11</f>
        <v>1</v>
      </c>
      <c r="J11" s="49">
        <f>'Field data and Waste 1'!J11</f>
        <v>0</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'Field data and Waste 1'!C12</f>
        <v>2</v>
      </c>
      <c r="D12" s="49">
        <f>'Field data and Waste 1'!D12</f>
        <v>4</v>
      </c>
      <c r="E12" s="49">
        <f>'Field data and Waste 1'!E12</f>
        <v>3</v>
      </c>
      <c r="F12" s="49">
        <f>'Field data and Waste 1'!F12</f>
        <v>2</v>
      </c>
      <c r="G12" s="49">
        <f>'Field data and Waste 1'!G12</f>
        <v>2</v>
      </c>
      <c r="H12" s="49">
        <f>'Field data and Waste 1'!H12</f>
        <v>2</v>
      </c>
      <c r="I12" s="49">
        <f>'Field data and Waste 1'!I12</f>
        <v>3</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'Field data and Waste 1'!C13</f>
        <v>3</v>
      </c>
      <c r="D13" s="49">
        <f>'Field data and Waste 1'!D13</f>
        <v>3</v>
      </c>
      <c r="E13" s="49">
        <f>'Field data and Waste 1'!E13</f>
        <v>3</v>
      </c>
      <c r="F13" s="49">
        <f>'Field data and Waste 1'!F13</f>
        <v>3</v>
      </c>
      <c r="G13" s="49">
        <f>'Field data and Waste 1'!G13</f>
        <v>3</v>
      </c>
      <c r="H13" s="49">
        <f>'Field data and Waste 1'!H13</f>
        <v>3</v>
      </c>
      <c r="I13" s="49">
        <f>'Field data and Waste 1'!I13</f>
        <v>3</v>
      </c>
      <c r="J13" s="49">
        <f>'Field data and Waste 1'!J13</f>
        <v>0</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'Field data and Waste 1'!C14</f>
        <v>?</v>
      </c>
      <c r="D14" s="83" t="str">
        <f>'Field data and Waste 1'!D14</f>
        <v>?</v>
      </c>
      <c r="E14" s="83" t="str">
        <f>'Field data and Waste 1'!E14</f>
        <v>?</v>
      </c>
      <c r="F14" s="83" t="str">
        <f>'Field data and Waste 1'!F14</f>
        <v>?</v>
      </c>
      <c r="G14" s="83" t="str">
        <f>'Field data and Waste 1'!G14</f>
        <v>?</v>
      </c>
      <c r="H14" s="83" t="str">
        <f>'Field data and Waste 1'!H14</f>
        <v>?</v>
      </c>
      <c r="I14" s="83" t="str">
        <f>'Field data and Waste 1'!I14</f>
        <v>?</v>
      </c>
      <c r="J14" s="83">
        <f>'Field data and Waste 1'!J14</f>
        <v>0</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8" t="s">
        <v>9</v>
      </c>
      <c r="B15" s="149"/>
      <c r="C15" s="49" t="str">
        <f>'Field data and Waste 1'!C15</f>
        <v>?</v>
      </c>
      <c r="D15" s="49" t="str">
        <f>'Field data and Waste 1'!D15</f>
        <v>?</v>
      </c>
      <c r="E15" s="49" t="str">
        <f>'Field data and Waste 1'!E15</f>
        <v>?</v>
      </c>
      <c r="F15" s="49" t="str">
        <f>'Field data and Waste 1'!F15</f>
        <v>?</v>
      </c>
      <c r="G15" s="49" t="str">
        <f>'Field data and Waste 1'!G15</f>
        <v>?</v>
      </c>
      <c r="H15" s="49" t="str">
        <f>'Field data and Waste 1'!H15</f>
        <v>?</v>
      </c>
      <c r="I15" s="49" t="str">
        <f>'Field data and Waste 1'!I15</f>
        <v>?</v>
      </c>
      <c r="J15" s="49">
        <f>'Field data and Waste 1'!J15</f>
        <v>0</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2" t="s">
        <v>44</v>
      </c>
      <c r="B16" s="153"/>
      <c r="C16" s="104" t="str">
        <f>'Field data and Waste 1'!C16</f>
        <v>?</v>
      </c>
      <c r="D16" s="104" t="str">
        <f>'Field data and Waste 1'!D16</f>
        <v>?</v>
      </c>
      <c r="E16" s="104" t="str">
        <f>'Field data and Waste 1'!E16</f>
        <v>?</v>
      </c>
      <c r="F16" s="104" t="str">
        <f>'Field data and Waste 1'!F16</f>
        <v>?</v>
      </c>
      <c r="G16" s="104" t="str">
        <f>'Field data and Waste 1'!G16</f>
        <v>?</v>
      </c>
      <c r="H16" s="104" t="str">
        <f>'Field data and Waste 1'!H16</f>
        <v>?</v>
      </c>
      <c r="I16" s="104" t="str">
        <f>'Field data and Waste 1'!I16</f>
        <v>?</v>
      </c>
      <c r="J16" s="104">
        <f>'Field data and Waste 1'!J16</f>
        <v>0</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8" t="s">
        <v>69</v>
      </c>
      <c r="B17" s="139"/>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 xml:space="preserve">Above Bungalow </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 xml:space="preserve">Upper Cotts Park </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 xml:space="preserve">Middle Cotts Park </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 xml:space="preserve">Lower Cotts Park </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 xml:space="preserve">Front Field </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 xml:space="preserve">Gold Mine </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 xml:space="preserve">Bungalow Paddock </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 xml:space="preserve">Above Bungalow </v>
      </c>
      <c r="C57" s="8" t="str">
        <f t="shared" ref="C57:U57" si="13">D8</f>
        <v xml:space="preserve">Upper Cotts Park </v>
      </c>
      <c r="D57" s="8" t="str">
        <f t="shared" si="13"/>
        <v xml:space="preserve">Middle Cotts Park </v>
      </c>
      <c r="E57" s="8" t="str">
        <f t="shared" si="13"/>
        <v xml:space="preserve">Lower Cotts Park </v>
      </c>
      <c r="F57" s="8" t="str">
        <f t="shared" si="13"/>
        <v xml:space="preserve">Front Field </v>
      </c>
      <c r="G57" s="8" t="str">
        <f t="shared" si="13"/>
        <v xml:space="preserve">Gold Mine </v>
      </c>
      <c r="H57" s="8" t="str">
        <f t="shared" si="13"/>
        <v xml:space="preserve">Bungalow Paddock </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e">
        <f>C16&amp;" I "&amp;(VLOOKUP(C14,Table245[],6,FALSE))</f>
        <v>#N/A</v>
      </c>
      <c r="C58" s="10" t="e">
        <f>D16&amp;" I "&amp;(VLOOKUP(D14,Table245[],6,FALSE))</f>
        <v>#N/A</v>
      </c>
      <c r="D58" s="10" t="e">
        <f>E16&amp;" I "&amp;(VLOOKUP(E14,Table245[],6,FALSE))</f>
        <v>#N/A</v>
      </c>
      <c r="E58" s="10" t="e">
        <f>F16&amp;" I "&amp;(VLOOKUP(F14,Table245[],6,FALSE))</f>
        <v>#N/A</v>
      </c>
      <c r="F58" s="10" t="e">
        <f>G16&amp;" I "&amp;(VLOOKUP(G14,Table245[],6,FALSE))</f>
        <v>#N/A</v>
      </c>
      <c r="G58" s="10" t="e">
        <f>H16&amp;" I "&amp;(VLOOKUP(H14,Table245[],6,FALSE))</f>
        <v>#N/A</v>
      </c>
      <c r="H58" s="10" t="e">
        <f>I16&amp;" I "&amp;(VLOOKUP(I14,Table245[],6,FALSE))</f>
        <v>#N/A</v>
      </c>
      <c r="I58" s="10" t="e">
        <f>J16&amp;" I "&amp;(VLOOKUP(J14,Table245[],6,FALSE))</f>
        <v>#N/A</v>
      </c>
      <c r="J58" s="10" t="e">
        <f>K16&amp;" I "&amp;(VLOOKUP(K14,Table245[],6,FALSE))</f>
        <v>#N/A</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x14ac:dyDescent="0.2">
      <c r="A59" s="87" t="s">
        <v>132</v>
      </c>
      <c r="B59" s="64" t="e">
        <f>VLOOKUP(C$14,Table245[],5,FALSE)</f>
        <v>#N/A</v>
      </c>
      <c r="C59" s="64" t="e">
        <f>VLOOKUP(D$14,Table245[],5,FALSE)</f>
        <v>#N/A</v>
      </c>
      <c r="D59" s="64" t="e">
        <f>VLOOKUP(E$14,Table245[],5,FALSE)</f>
        <v>#N/A</v>
      </c>
      <c r="E59" s="64" t="e">
        <f>VLOOKUP(F$14,Table245[],5,FALSE)</f>
        <v>#N/A</v>
      </c>
      <c r="F59" s="64" t="e">
        <f>VLOOKUP(G$14,Table245[],5,FALSE)</f>
        <v>#N/A</v>
      </c>
      <c r="G59" s="64" t="e">
        <f>VLOOKUP(H$14,Table245[],5,FALSE)</f>
        <v>#N/A</v>
      </c>
      <c r="H59" s="64" t="e">
        <f>VLOOKUP(I$14,Table245[],5,FALSE)</f>
        <v>#N/A</v>
      </c>
      <c r="I59" s="64" t="e">
        <f>VLOOKUP(J$14,Table245[],5,FALSE)</f>
        <v>#N/A</v>
      </c>
      <c r="J59" s="64" t="e">
        <f>VLOOKUP(K$14,Table245[],5,FALSE)</f>
        <v>#N/A</v>
      </c>
      <c r="K59" s="64" t="e">
        <f>VLOOKUP(L$14,Table245[],5,FALSE)</f>
        <v>#N/A</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x14ac:dyDescent="0.2">
      <c r="A60" s="87" t="s">
        <v>4</v>
      </c>
      <c r="B60" s="64">
        <f>C10</f>
        <v>7.4</v>
      </c>
      <c r="C60" s="64">
        <f t="shared" ref="C60:U60" si="14">D10</f>
        <v>7.8</v>
      </c>
      <c r="D60" s="64">
        <f t="shared" si="14"/>
        <v>7</v>
      </c>
      <c r="E60" s="64">
        <f t="shared" si="14"/>
        <v>7</v>
      </c>
      <c r="F60" s="64">
        <f t="shared" si="14"/>
        <v>6.1</v>
      </c>
      <c r="G60" s="64">
        <f t="shared" si="14"/>
        <v>6.1</v>
      </c>
      <c r="H60" s="64">
        <f t="shared" si="14"/>
        <v>5.4</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'Field data and Waste 1'!C1:D1</f>
        <v>PAN-030568</v>
      </c>
      <c r="D1" s="173"/>
      <c r="E1" s="106" t="s">
        <v>45</v>
      </c>
      <c r="F1" s="113" t="str">
        <f>'Field data and Waste 1'!F1</f>
        <v>?</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'Field data and Waste 1'!C2:D2</f>
        <v>EPR-DB3592ZM</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'Field data and Waste 1'!C3:D3</f>
        <v>Puffin Produce Ltd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'Field data and Waste 1'!C4:D4</f>
        <v>Clarborough Farm, Narberth Road, SA62 4PB</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'Field data and Waste 1'!C5:D5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'Field data and Waste 1'!C8</f>
        <v xml:space="preserve">Above Bungalow </v>
      </c>
      <c r="D8" s="49" t="str">
        <f>'Field data and Waste 1'!D8</f>
        <v xml:space="preserve">Upper Cotts Park </v>
      </c>
      <c r="E8" s="49" t="str">
        <f>'Field data and Waste 1'!E8</f>
        <v xml:space="preserve">Middle Cotts Park </v>
      </c>
      <c r="F8" s="49" t="str">
        <f>'Field data and Waste 1'!F8</f>
        <v xml:space="preserve">Lower Cotts Park </v>
      </c>
      <c r="G8" s="49" t="str">
        <f>'Field data and Waste 1'!G8</f>
        <v xml:space="preserve">Front Field </v>
      </c>
      <c r="H8" s="49" t="str">
        <f>'Field data and Waste 1'!H8</f>
        <v xml:space="preserve">Gold Mine </v>
      </c>
      <c r="I8" s="49" t="str">
        <f>'Field data and Waste 1'!I8</f>
        <v xml:space="preserve">Bungalow Paddock </v>
      </c>
      <c r="J8" s="49">
        <f>'Field data and Waste 1'!J8</f>
        <v>0</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'Field data and Waste 1'!C9</f>
        <v>?</v>
      </c>
      <c r="D9" s="49" t="str">
        <f>'Field data and Waste 1'!D9</f>
        <v>?</v>
      </c>
      <c r="E9" s="49" t="str">
        <f>'Field data and Waste 1'!E9</f>
        <v>?</v>
      </c>
      <c r="F9" s="49" t="str">
        <f>'Field data and Waste 1'!F9</f>
        <v>?</v>
      </c>
      <c r="G9" s="49" t="str">
        <f>'Field data and Waste 1'!G9</f>
        <v>?</v>
      </c>
      <c r="H9" s="49" t="str">
        <f>'Field data and Waste 1'!H9</f>
        <v>?</v>
      </c>
      <c r="I9" s="49" t="str">
        <f>'Field data and Waste 1'!I9</f>
        <v>?</v>
      </c>
      <c r="J9" s="49">
        <f>'Field data and Waste 1'!J9</f>
        <v>0</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'Field data and Waste 1'!C10</f>
        <v>7.4</v>
      </c>
      <c r="D10" s="49">
        <f>'Field data and Waste 1'!D10</f>
        <v>7.8</v>
      </c>
      <c r="E10" s="49">
        <f>'Field data and Waste 1'!E10</f>
        <v>7</v>
      </c>
      <c r="F10" s="49">
        <f>'Field data and Waste 1'!F10</f>
        <v>7</v>
      </c>
      <c r="G10" s="49">
        <f>'Field data and Waste 1'!G10</f>
        <v>6.1</v>
      </c>
      <c r="H10" s="49">
        <f>'Field data and Waste 1'!H10</f>
        <v>6.1</v>
      </c>
      <c r="I10" s="49">
        <f>'Field data and Waste 1'!I10</f>
        <v>5.4</v>
      </c>
      <c r="J10" s="49">
        <f>'Field data and Waste 1'!J10</f>
        <v>0</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'Field data and Waste 1'!C11</f>
        <v>3</v>
      </c>
      <c r="D11" s="49">
        <f>'Field data and Waste 1'!D11</f>
        <v>3</v>
      </c>
      <c r="E11" s="49">
        <f>'Field data and Waste 1'!E11</f>
        <v>2</v>
      </c>
      <c r="F11" s="49">
        <f>'Field data and Waste 1'!F11</f>
        <v>2</v>
      </c>
      <c r="G11" s="49">
        <f>'Field data and Waste 1'!G11</f>
        <v>2</v>
      </c>
      <c r="H11" s="49">
        <f>'Field data and Waste 1'!H11</f>
        <v>2</v>
      </c>
      <c r="I11" s="49">
        <f>'Field data and Waste 1'!I11</f>
        <v>1</v>
      </c>
      <c r="J11" s="49">
        <f>'Field data and Waste 1'!J11</f>
        <v>0</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'Field data and Waste 1'!C12</f>
        <v>2</v>
      </c>
      <c r="D12" s="49">
        <f>'Field data and Waste 1'!D12</f>
        <v>4</v>
      </c>
      <c r="E12" s="49">
        <f>'Field data and Waste 1'!E12</f>
        <v>3</v>
      </c>
      <c r="F12" s="49">
        <f>'Field data and Waste 1'!F12</f>
        <v>2</v>
      </c>
      <c r="G12" s="49">
        <f>'Field data and Waste 1'!G12</f>
        <v>2</v>
      </c>
      <c r="H12" s="49">
        <f>'Field data and Waste 1'!H12</f>
        <v>2</v>
      </c>
      <c r="I12" s="49">
        <f>'Field data and Waste 1'!I12</f>
        <v>3</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'Field data and Waste 1'!C13</f>
        <v>3</v>
      </c>
      <c r="D13" s="49">
        <f>'Field data and Waste 1'!D13</f>
        <v>3</v>
      </c>
      <c r="E13" s="49">
        <f>'Field data and Waste 1'!E13</f>
        <v>3</v>
      </c>
      <c r="F13" s="49">
        <f>'Field data and Waste 1'!F13</f>
        <v>3</v>
      </c>
      <c r="G13" s="49">
        <f>'Field data and Waste 1'!G13</f>
        <v>3</v>
      </c>
      <c r="H13" s="49">
        <f>'Field data and Waste 1'!H13</f>
        <v>3</v>
      </c>
      <c r="I13" s="49">
        <f>'Field data and Waste 1'!I13</f>
        <v>3</v>
      </c>
      <c r="J13" s="49">
        <f>'Field data and Waste 1'!J13</f>
        <v>0</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'Field data and Waste 1'!C14</f>
        <v>?</v>
      </c>
      <c r="D14" s="83" t="str">
        <f>'Field data and Waste 1'!D14</f>
        <v>?</v>
      </c>
      <c r="E14" s="83" t="str">
        <f>'Field data and Waste 1'!E14</f>
        <v>?</v>
      </c>
      <c r="F14" s="83" t="str">
        <f>'Field data and Waste 1'!F14</f>
        <v>?</v>
      </c>
      <c r="G14" s="83" t="str">
        <f>'Field data and Waste 1'!G14</f>
        <v>?</v>
      </c>
      <c r="H14" s="83" t="str">
        <f>'Field data and Waste 1'!H14</f>
        <v>?</v>
      </c>
      <c r="I14" s="83" t="str">
        <f>'Field data and Waste 1'!I14</f>
        <v>?</v>
      </c>
      <c r="J14" s="83">
        <f>'Field data and Waste 1'!J14</f>
        <v>0</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8" t="s">
        <v>9</v>
      </c>
      <c r="B15" s="149"/>
      <c r="C15" s="49" t="str">
        <f>'Field data and Waste 1'!C15</f>
        <v>?</v>
      </c>
      <c r="D15" s="49" t="str">
        <f>'Field data and Waste 1'!D15</f>
        <v>?</v>
      </c>
      <c r="E15" s="49" t="str">
        <f>'Field data and Waste 1'!E15</f>
        <v>?</v>
      </c>
      <c r="F15" s="49" t="str">
        <f>'Field data and Waste 1'!F15</f>
        <v>?</v>
      </c>
      <c r="G15" s="49" t="str">
        <f>'Field data and Waste 1'!G15</f>
        <v>?</v>
      </c>
      <c r="H15" s="49" t="str">
        <f>'Field data and Waste 1'!H15</f>
        <v>?</v>
      </c>
      <c r="I15" s="49" t="str">
        <f>'Field data and Waste 1'!I15</f>
        <v>?</v>
      </c>
      <c r="J15" s="49">
        <f>'Field data and Waste 1'!J15</f>
        <v>0</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2" t="s">
        <v>44</v>
      </c>
      <c r="B16" s="153"/>
      <c r="C16" s="104" t="str">
        <f>'Field data and Waste 1'!C16</f>
        <v>?</v>
      </c>
      <c r="D16" s="104" t="str">
        <f>'Field data and Waste 1'!D16</f>
        <v>?</v>
      </c>
      <c r="E16" s="104" t="str">
        <f>'Field data and Waste 1'!E16</f>
        <v>?</v>
      </c>
      <c r="F16" s="104" t="str">
        <f>'Field data and Waste 1'!F16</f>
        <v>?</v>
      </c>
      <c r="G16" s="104" t="str">
        <f>'Field data and Waste 1'!G16</f>
        <v>?</v>
      </c>
      <c r="H16" s="104" t="str">
        <f>'Field data and Waste 1'!H16</f>
        <v>?</v>
      </c>
      <c r="I16" s="104" t="str">
        <f>'Field data and Waste 1'!I16</f>
        <v>?</v>
      </c>
      <c r="J16" s="104">
        <f>'Field data and Waste 1'!J16</f>
        <v>0</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8" t="s">
        <v>69</v>
      </c>
      <c r="B17" s="139"/>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t="e">
        <f>(VLOOKUP(C$14,$AI2:$AK26,3,FALSE))*C$15</f>
        <v>#N/A</v>
      </c>
      <c r="D21" s="20" t="e">
        <f t="shared" ref="D21:V21" si="2">(VLOOKUP(D$14,$AI2:$AK24,3,FALSE))*D$15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 xml:space="preserve">Above Bungalow </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 xml:space="preserve">Upper Cotts Park </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 xml:space="preserve">Middle Cotts Park </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 xml:space="preserve">Lower Cotts Park </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 xml:space="preserve">Front Field </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 xml:space="preserve">Gold Mine </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 xml:space="preserve">Bungalow Paddock </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 xml:space="preserve">Above Bungalow </v>
      </c>
      <c r="C57" s="8" t="str">
        <f t="shared" ref="C57:U57" si="13">D8</f>
        <v xml:space="preserve">Upper Cotts Park </v>
      </c>
      <c r="D57" s="8" t="str">
        <f t="shared" si="13"/>
        <v xml:space="preserve">Middle Cotts Park </v>
      </c>
      <c r="E57" s="8" t="str">
        <f t="shared" si="13"/>
        <v xml:space="preserve">Lower Cotts Park </v>
      </c>
      <c r="F57" s="8" t="str">
        <f t="shared" si="13"/>
        <v xml:space="preserve">Front Field </v>
      </c>
      <c r="G57" s="8" t="str">
        <f t="shared" si="13"/>
        <v xml:space="preserve">Gold Mine </v>
      </c>
      <c r="H57" s="8" t="str">
        <f t="shared" si="13"/>
        <v xml:space="preserve">Bungalow Paddock </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e">
        <f>C16&amp;" I "&amp;(VLOOKUP(C14,Table245811[],6,FALSE))</f>
        <v>#N/A</v>
      </c>
      <c r="C58" s="10" t="e">
        <f>D16&amp;" I "&amp;(VLOOKUP(D14,Table245811[],6,FALSE))</f>
        <v>#N/A</v>
      </c>
      <c r="D58" s="10" t="e">
        <f>E16&amp;" I "&amp;(VLOOKUP(E14,Table245811[],6,FALSE))</f>
        <v>#N/A</v>
      </c>
      <c r="E58" s="10" t="e">
        <f>F16&amp;" I "&amp;(VLOOKUP(F14,Table245811[],6,FALSE))</f>
        <v>#N/A</v>
      </c>
      <c r="F58" s="10" t="e">
        <f>G16&amp;" I "&amp;(VLOOKUP(G14,Table245811[],6,FALSE))</f>
        <v>#N/A</v>
      </c>
      <c r="G58" s="10" t="e">
        <f>H16&amp;" I "&amp;(VLOOKUP(H14,Table245811[],6,FALSE))</f>
        <v>#N/A</v>
      </c>
      <c r="H58" s="10" t="e">
        <f>I16&amp;" I "&amp;(VLOOKUP(I14,Table245811[],6,FALSE))</f>
        <v>#N/A</v>
      </c>
      <c r="I58" s="10" t="e">
        <f>J16&amp;" I "&amp;(VLOOKUP(J14,Table245811[],6,FALSE))</f>
        <v>#N/A</v>
      </c>
      <c r="J58" s="10" t="e">
        <f>K16&amp;" I "&amp;(VLOOKUP(K14,Table245811[],6,FALSE))</f>
        <v>#N/A</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x14ac:dyDescent="0.2">
      <c r="A59" s="87" t="s">
        <v>132</v>
      </c>
      <c r="B59" s="64" t="e">
        <f>VLOOKUP(C$14,Table245811[],5,FALSE)</f>
        <v>#N/A</v>
      </c>
      <c r="C59" s="64" t="e">
        <f>VLOOKUP(D$14,Table245811[],5,FALSE)</f>
        <v>#N/A</v>
      </c>
      <c r="D59" s="64" t="e">
        <f>VLOOKUP(E$14,Table245811[],5,FALSE)</f>
        <v>#N/A</v>
      </c>
      <c r="E59" s="64" t="e">
        <f>VLOOKUP(F$14,Table245811[],5,FALSE)</f>
        <v>#N/A</v>
      </c>
      <c r="F59" s="64" t="e">
        <f>VLOOKUP(G$14,Table245811[],5,FALSE)</f>
        <v>#N/A</v>
      </c>
      <c r="G59" s="64" t="e">
        <f>VLOOKUP(H$14,Table245811[],5,FALSE)</f>
        <v>#N/A</v>
      </c>
      <c r="H59" s="64" t="e">
        <f>VLOOKUP(I$14,Table245811[],5,FALSE)</f>
        <v>#N/A</v>
      </c>
      <c r="I59" s="64" t="e">
        <f>VLOOKUP(J$14,Table245811[],5,FALSE)</f>
        <v>#N/A</v>
      </c>
      <c r="J59" s="64" t="e">
        <f>VLOOKUP(K$14,Table245811[],5,FALSE)</f>
        <v>#N/A</v>
      </c>
      <c r="K59" s="64" t="e">
        <f>VLOOKUP(L$14,Table245811[],5,FALSE)</f>
        <v>#N/A</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x14ac:dyDescent="0.2">
      <c r="A60" s="87" t="s">
        <v>4</v>
      </c>
      <c r="B60" s="64">
        <f>C10</f>
        <v>7.4</v>
      </c>
      <c r="C60" s="64">
        <f t="shared" ref="C60:U60" si="14">D10</f>
        <v>7.8</v>
      </c>
      <c r="D60" s="64">
        <f t="shared" si="14"/>
        <v>7</v>
      </c>
      <c r="E60" s="64">
        <f t="shared" si="14"/>
        <v>7</v>
      </c>
      <c r="F60" s="64">
        <f t="shared" si="14"/>
        <v>6.1</v>
      </c>
      <c r="G60" s="64">
        <f t="shared" si="14"/>
        <v>6.1</v>
      </c>
      <c r="H60" s="64">
        <f t="shared" si="14"/>
        <v>5.4</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'Field data and Waste 1'!C1:D1</f>
        <v>PAN-030568</v>
      </c>
      <c r="D1" s="173"/>
      <c r="E1" s="106" t="s">
        <v>45</v>
      </c>
      <c r="F1" s="113" t="str">
        <f>'Field data and Waste 1'!F1</f>
        <v>?</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'Field data and Waste 1'!C2:D2</f>
        <v>EPR-DB3592ZM</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'Field data and Waste 1'!C3:D3</f>
        <v>Puffin Produce Ltd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'Field data and Waste 1'!C4:D4</f>
        <v>Clarborough Farm, Narberth Road, SA62 4PB</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'Field data and Waste 1'!C5:D5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'Field data and Waste 1'!C8</f>
        <v xml:space="preserve">Above Bungalow </v>
      </c>
      <c r="D8" s="49" t="str">
        <f>'Field data and Waste 1'!D8</f>
        <v xml:space="preserve">Upper Cotts Park </v>
      </c>
      <c r="E8" s="49" t="str">
        <f>'Field data and Waste 1'!E8</f>
        <v xml:space="preserve">Middle Cotts Park </v>
      </c>
      <c r="F8" s="49" t="str">
        <f>'Field data and Waste 1'!F8</f>
        <v xml:space="preserve">Lower Cotts Park </v>
      </c>
      <c r="G8" s="49" t="str">
        <f>'Field data and Waste 1'!G8</f>
        <v xml:space="preserve">Front Field </v>
      </c>
      <c r="H8" s="49" t="str">
        <f>'Field data and Waste 1'!H8</f>
        <v xml:space="preserve">Gold Mine </v>
      </c>
      <c r="I8" s="49" t="str">
        <f>'Field data and Waste 1'!I8</f>
        <v xml:space="preserve">Bungalow Paddock </v>
      </c>
      <c r="J8" s="49">
        <f>'Field data and Waste 1'!J8</f>
        <v>0</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'Field data and Waste 1'!C9</f>
        <v>?</v>
      </c>
      <c r="D9" s="49" t="str">
        <f>'Field data and Waste 1'!D9</f>
        <v>?</v>
      </c>
      <c r="E9" s="49" t="str">
        <f>'Field data and Waste 1'!E9</f>
        <v>?</v>
      </c>
      <c r="F9" s="49" t="str">
        <f>'Field data and Waste 1'!F9</f>
        <v>?</v>
      </c>
      <c r="G9" s="49" t="str">
        <f>'Field data and Waste 1'!G9</f>
        <v>?</v>
      </c>
      <c r="H9" s="49" t="str">
        <f>'Field data and Waste 1'!H9</f>
        <v>?</v>
      </c>
      <c r="I9" s="49" t="str">
        <f>'Field data and Waste 1'!I9</f>
        <v>?</v>
      </c>
      <c r="J9" s="49">
        <f>'Field data and Waste 1'!J9</f>
        <v>0</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'Field data and Waste 1'!C10</f>
        <v>7.4</v>
      </c>
      <c r="D10" s="49">
        <f>'Field data and Waste 1'!D10</f>
        <v>7.8</v>
      </c>
      <c r="E10" s="49">
        <f>'Field data and Waste 1'!E10</f>
        <v>7</v>
      </c>
      <c r="F10" s="49">
        <f>'Field data and Waste 1'!F10</f>
        <v>7</v>
      </c>
      <c r="G10" s="49">
        <f>'Field data and Waste 1'!G10</f>
        <v>6.1</v>
      </c>
      <c r="H10" s="49">
        <f>'Field data and Waste 1'!H10</f>
        <v>6.1</v>
      </c>
      <c r="I10" s="49">
        <f>'Field data and Waste 1'!I10</f>
        <v>5.4</v>
      </c>
      <c r="J10" s="49">
        <f>'Field data and Waste 1'!J10</f>
        <v>0</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'Field data and Waste 1'!C11</f>
        <v>3</v>
      </c>
      <c r="D11" s="49">
        <f>'Field data and Waste 1'!D11</f>
        <v>3</v>
      </c>
      <c r="E11" s="49">
        <f>'Field data and Waste 1'!E11</f>
        <v>2</v>
      </c>
      <c r="F11" s="49">
        <f>'Field data and Waste 1'!F11</f>
        <v>2</v>
      </c>
      <c r="G11" s="49">
        <f>'Field data and Waste 1'!G11</f>
        <v>2</v>
      </c>
      <c r="H11" s="49">
        <f>'Field data and Waste 1'!H11</f>
        <v>2</v>
      </c>
      <c r="I11" s="49">
        <f>'Field data and Waste 1'!I11</f>
        <v>1</v>
      </c>
      <c r="J11" s="49">
        <f>'Field data and Waste 1'!J11</f>
        <v>0</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'Field data and Waste 1'!C12</f>
        <v>2</v>
      </c>
      <c r="D12" s="49">
        <f>'Field data and Waste 1'!D12</f>
        <v>4</v>
      </c>
      <c r="E12" s="49">
        <f>'Field data and Waste 1'!E12</f>
        <v>3</v>
      </c>
      <c r="F12" s="49">
        <f>'Field data and Waste 1'!F12</f>
        <v>2</v>
      </c>
      <c r="G12" s="49">
        <f>'Field data and Waste 1'!G12</f>
        <v>2</v>
      </c>
      <c r="H12" s="49">
        <f>'Field data and Waste 1'!H12</f>
        <v>2</v>
      </c>
      <c r="I12" s="49">
        <f>'Field data and Waste 1'!I12</f>
        <v>3</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'Field data and Waste 1'!C13</f>
        <v>3</v>
      </c>
      <c r="D13" s="49">
        <f>'Field data and Waste 1'!D13</f>
        <v>3</v>
      </c>
      <c r="E13" s="49">
        <f>'Field data and Waste 1'!E13</f>
        <v>3</v>
      </c>
      <c r="F13" s="49">
        <f>'Field data and Waste 1'!F13</f>
        <v>3</v>
      </c>
      <c r="G13" s="49">
        <f>'Field data and Waste 1'!G13</f>
        <v>3</v>
      </c>
      <c r="H13" s="49">
        <f>'Field data and Waste 1'!H13</f>
        <v>3</v>
      </c>
      <c r="I13" s="49">
        <f>'Field data and Waste 1'!I13</f>
        <v>3</v>
      </c>
      <c r="J13" s="49">
        <f>'Field data and Waste 1'!J13</f>
        <v>0</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'Field data and Waste 1'!C14</f>
        <v>?</v>
      </c>
      <c r="D14" s="83" t="str">
        <f>'Field data and Waste 1'!D14</f>
        <v>?</v>
      </c>
      <c r="E14" s="83" t="str">
        <f>'Field data and Waste 1'!E14</f>
        <v>?</v>
      </c>
      <c r="F14" s="83" t="str">
        <f>'Field data and Waste 1'!F14</f>
        <v>?</v>
      </c>
      <c r="G14" s="83" t="str">
        <f>'Field data and Waste 1'!G14</f>
        <v>?</v>
      </c>
      <c r="H14" s="83" t="str">
        <f>'Field data and Waste 1'!H14</f>
        <v>?</v>
      </c>
      <c r="I14" s="83" t="str">
        <f>'Field data and Waste 1'!I14</f>
        <v>?</v>
      </c>
      <c r="J14" s="83">
        <f>'Field data and Waste 1'!J14</f>
        <v>0</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8" t="s">
        <v>9</v>
      </c>
      <c r="B15" s="149"/>
      <c r="C15" s="49" t="str">
        <f>'Field data and Waste 1'!C15</f>
        <v>?</v>
      </c>
      <c r="D15" s="49" t="str">
        <f>'Field data and Waste 1'!D15</f>
        <v>?</v>
      </c>
      <c r="E15" s="49" t="str">
        <f>'Field data and Waste 1'!E15</f>
        <v>?</v>
      </c>
      <c r="F15" s="49" t="str">
        <f>'Field data and Waste 1'!F15</f>
        <v>?</v>
      </c>
      <c r="G15" s="49" t="str">
        <f>'Field data and Waste 1'!G15</f>
        <v>?</v>
      </c>
      <c r="H15" s="49" t="str">
        <f>'Field data and Waste 1'!H15</f>
        <v>?</v>
      </c>
      <c r="I15" s="49" t="str">
        <f>'Field data and Waste 1'!I15</f>
        <v>?</v>
      </c>
      <c r="J15" s="49">
        <f>'Field data and Waste 1'!J15</f>
        <v>0</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2" t="s">
        <v>44</v>
      </c>
      <c r="B16" s="153"/>
      <c r="C16" s="104" t="str">
        <f>'Field data and Waste 1'!C16</f>
        <v>?</v>
      </c>
      <c r="D16" s="104" t="str">
        <f>'Field data and Waste 1'!D16</f>
        <v>?</v>
      </c>
      <c r="E16" s="104" t="str">
        <f>'Field data and Waste 1'!E16</f>
        <v>?</v>
      </c>
      <c r="F16" s="104" t="str">
        <f>'Field data and Waste 1'!F16</f>
        <v>?</v>
      </c>
      <c r="G16" s="104" t="str">
        <f>'Field data and Waste 1'!G16</f>
        <v>?</v>
      </c>
      <c r="H16" s="104" t="str">
        <f>'Field data and Waste 1'!H16</f>
        <v>?</v>
      </c>
      <c r="I16" s="104" t="str">
        <f>'Field data and Waste 1'!I16</f>
        <v>?</v>
      </c>
      <c r="J16" s="104">
        <f>'Field data and Waste 1'!J16</f>
        <v>0</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8" t="s">
        <v>69</v>
      </c>
      <c r="B17" s="139"/>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 xml:space="preserve">Above Bungalow </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 xml:space="preserve">Upper Cotts Park </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 xml:space="preserve">Middle Cotts Park </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 xml:space="preserve">Lower Cotts Park </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 xml:space="preserve">Front Field </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 xml:space="preserve">Gold Mine </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 xml:space="preserve">Bungalow Paddock </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 xml:space="preserve">Above Bungalow </v>
      </c>
      <c r="C57" s="8" t="str">
        <f t="shared" ref="C57:U57" si="13">D8</f>
        <v xml:space="preserve">Upper Cotts Park </v>
      </c>
      <c r="D57" s="8" t="str">
        <f t="shared" si="13"/>
        <v xml:space="preserve">Middle Cotts Park </v>
      </c>
      <c r="E57" s="8" t="str">
        <f t="shared" si="13"/>
        <v xml:space="preserve">Lower Cotts Park </v>
      </c>
      <c r="F57" s="8" t="str">
        <f t="shared" si="13"/>
        <v xml:space="preserve">Front Field </v>
      </c>
      <c r="G57" s="8" t="str">
        <f t="shared" si="13"/>
        <v xml:space="preserve">Gold Mine </v>
      </c>
      <c r="H57" s="8" t="str">
        <f t="shared" si="13"/>
        <v xml:space="preserve">Bungalow Paddock </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e">
        <f>C16&amp;" I "&amp;(VLOOKUP(C14,Table24581112[],6,FALSE))</f>
        <v>#N/A</v>
      </c>
      <c r="C58" s="10" t="e">
        <f>D16&amp;" I "&amp;(VLOOKUP(D14,Table24581112[],6,FALSE))</f>
        <v>#N/A</v>
      </c>
      <c r="D58" s="10" t="e">
        <f>E16&amp;" I "&amp;(VLOOKUP(E14,Table24581112[],6,FALSE))</f>
        <v>#N/A</v>
      </c>
      <c r="E58" s="10" t="e">
        <f>F16&amp;" I "&amp;(VLOOKUP(F14,Table24581112[],6,FALSE))</f>
        <v>#N/A</v>
      </c>
      <c r="F58" s="10" t="e">
        <f>G16&amp;" I "&amp;(VLOOKUP(G14,Table24581112[],6,FALSE))</f>
        <v>#N/A</v>
      </c>
      <c r="G58" s="10" t="e">
        <f>H16&amp;" I "&amp;(VLOOKUP(H14,Table24581112[],6,FALSE))</f>
        <v>#N/A</v>
      </c>
      <c r="H58" s="10" t="e">
        <f>I16&amp;" I "&amp;(VLOOKUP(I14,Table24581112[],6,FALSE))</f>
        <v>#N/A</v>
      </c>
      <c r="I58" s="10" t="e">
        <f>J16&amp;" I "&amp;(VLOOKUP(J14,Table24581112[],6,FALSE))</f>
        <v>#N/A</v>
      </c>
      <c r="J58" s="10" t="e">
        <f>K16&amp;" I "&amp;(VLOOKUP(K14,Table24581112[],6,FALSE))</f>
        <v>#N/A</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x14ac:dyDescent="0.2">
      <c r="A59" s="87" t="s">
        <v>132</v>
      </c>
      <c r="B59" s="64" t="e">
        <f>VLOOKUP(C$14,Table24581112[],5,FALSE)</f>
        <v>#N/A</v>
      </c>
      <c r="C59" s="64" t="e">
        <f>VLOOKUP(D$14,Table24581112[],5,FALSE)</f>
        <v>#N/A</v>
      </c>
      <c r="D59" s="64" t="e">
        <f>VLOOKUP(E$14,Table24581112[],5,FALSE)</f>
        <v>#N/A</v>
      </c>
      <c r="E59" s="64" t="e">
        <f>VLOOKUP(F$14,Table24581112[],5,FALSE)</f>
        <v>#N/A</v>
      </c>
      <c r="F59" s="64" t="e">
        <f>VLOOKUP(G$14,Table24581112[],5,FALSE)</f>
        <v>#N/A</v>
      </c>
      <c r="G59" s="64" t="e">
        <f>VLOOKUP(H$14,Table24581112[],5,FALSE)</f>
        <v>#N/A</v>
      </c>
      <c r="H59" s="64" t="e">
        <f>VLOOKUP(I$14,Table24581112[],5,FALSE)</f>
        <v>#N/A</v>
      </c>
      <c r="I59" s="64" t="e">
        <f>VLOOKUP(J$14,Table24581112[],5,FALSE)</f>
        <v>#N/A</v>
      </c>
      <c r="J59" s="64" t="e">
        <f>VLOOKUP(K$14,Table24581112[],5,FALSE)</f>
        <v>#N/A</v>
      </c>
      <c r="K59" s="64" t="e">
        <f>VLOOKUP(L$14,Table24581112[],5,FALSE)</f>
        <v>#N/A</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x14ac:dyDescent="0.2">
      <c r="A60" s="87" t="s">
        <v>4</v>
      </c>
      <c r="B60" s="64">
        <f>C10</f>
        <v>7.4</v>
      </c>
      <c r="C60" s="64">
        <f t="shared" ref="C60:U60" si="14">D10</f>
        <v>7.8</v>
      </c>
      <c r="D60" s="64">
        <f t="shared" si="14"/>
        <v>7</v>
      </c>
      <c r="E60" s="64">
        <f t="shared" si="14"/>
        <v>7</v>
      </c>
      <c r="F60" s="64">
        <f t="shared" si="14"/>
        <v>6.1</v>
      </c>
      <c r="G60" s="64">
        <f t="shared" si="14"/>
        <v>6.1</v>
      </c>
      <c r="H60" s="64">
        <f t="shared" si="14"/>
        <v>5.4</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42" width="0" style="9" hidden="1" customWidth="1"/>
    <col min="43" max="16384" width="13.140625" style="9"/>
  </cols>
  <sheetData>
    <row r="1" spans="1:41" x14ac:dyDescent="0.2">
      <c r="A1" s="130" t="s">
        <v>41</v>
      </c>
      <c r="B1" s="131"/>
      <c r="C1" s="172" t="str">
        <f>'Field data and Waste 1'!C1:D1</f>
        <v>PAN-030568</v>
      </c>
      <c r="D1" s="173"/>
      <c r="E1" s="106" t="s">
        <v>45</v>
      </c>
      <c r="F1" s="113" t="str">
        <f>'Field data and Waste 1'!F1</f>
        <v>?</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'Field data and Waste 1'!C2:D2</f>
        <v>EPR-DB3592ZM</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'Field data and Waste 1'!C3:D3</f>
        <v>Puffin Produce Ltd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'Field data and Waste 1'!C4:D4</f>
        <v>Clarborough Farm, Narberth Road, SA62 4PB</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'Field data and Waste 1'!C5:D5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'Field data and Waste 1'!C8</f>
        <v xml:space="preserve">Above Bungalow </v>
      </c>
      <c r="D8" s="49" t="str">
        <f>'Field data and Waste 1'!D8</f>
        <v xml:space="preserve">Upper Cotts Park </v>
      </c>
      <c r="E8" s="49" t="str">
        <f>'Field data and Waste 1'!E8</f>
        <v xml:space="preserve">Middle Cotts Park </v>
      </c>
      <c r="F8" s="49" t="str">
        <f>'Field data and Waste 1'!F8</f>
        <v xml:space="preserve">Lower Cotts Park </v>
      </c>
      <c r="G8" s="49" t="str">
        <f>'Field data and Waste 1'!G8</f>
        <v xml:space="preserve">Front Field </v>
      </c>
      <c r="H8" s="49" t="str">
        <f>'Field data and Waste 1'!H8</f>
        <v xml:space="preserve">Gold Mine </v>
      </c>
      <c r="I8" s="49" t="str">
        <f>'Field data and Waste 1'!I8</f>
        <v xml:space="preserve">Bungalow Paddock </v>
      </c>
      <c r="J8" s="49">
        <f>'Field data and Waste 1'!J8</f>
        <v>0</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'Field data and Waste 1'!C9</f>
        <v>?</v>
      </c>
      <c r="D9" s="49" t="str">
        <f>'Field data and Waste 1'!D9</f>
        <v>?</v>
      </c>
      <c r="E9" s="49" t="str">
        <f>'Field data and Waste 1'!E9</f>
        <v>?</v>
      </c>
      <c r="F9" s="49" t="str">
        <f>'Field data and Waste 1'!F9</f>
        <v>?</v>
      </c>
      <c r="G9" s="49" t="str">
        <f>'Field data and Waste 1'!G9</f>
        <v>?</v>
      </c>
      <c r="H9" s="49" t="str">
        <f>'Field data and Waste 1'!H9</f>
        <v>?</v>
      </c>
      <c r="I9" s="49" t="str">
        <f>'Field data and Waste 1'!I9</f>
        <v>?</v>
      </c>
      <c r="J9" s="49">
        <f>'Field data and Waste 1'!J9</f>
        <v>0</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'Field data and Waste 1'!C10</f>
        <v>7.4</v>
      </c>
      <c r="D10" s="49">
        <f>'Field data and Waste 1'!D10</f>
        <v>7.8</v>
      </c>
      <c r="E10" s="49">
        <f>'Field data and Waste 1'!E10</f>
        <v>7</v>
      </c>
      <c r="F10" s="49">
        <f>'Field data and Waste 1'!F10</f>
        <v>7</v>
      </c>
      <c r="G10" s="49">
        <f>'Field data and Waste 1'!G10</f>
        <v>6.1</v>
      </c>
      <c r="H10" s="49">
        <f>'Field data and Waste 1'!H10</f>
        <v>6.1</v>
      </c>
      <c r="I10" s="49">
        <f>'Field data and Waste 1'!I10</f>
        <v>5.4</v>
      </c>
      <c r="J10" s="49">
        <f>'Field data and Waste 1'!J10</f>
        <v>0</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'Field data and Waste 1'!C11</f>
        <v>3</v>
      </c>
      <c r="D11" s="49">
        <f>'Field data and Waste 1'!D11</f>
        <v>3</v>
      </c>
      <c r="E11" s="49">
        <f>'Field data and Waste 1'!E11</f>
        <v>2</v>
      </c>
      <c r="F11" s="49">
        <f>'Field data and Waste 1'!F11</f>
        <v>2</v>
      </c>
      <c r="G11" s="49">
        <f>'Field data and Waste 1'!G11</f>
        <v>2</v>
      </c>
      <c r="H11" s="49">
        <f>'Field data and Waste 1'!H11</f>
        <v>2</v>
      </c>
      <c r="I11" s="49">
        <f>'Field data and Waste 1'!I11</f>
        <v>1</v>
      </c>
      <c r="J11" s="49">
        <f>'Field data and Waste 1'!J11</f>
        <v>0</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'Field data and Waste 1'!C12</f>
        <v>2</v>
      </c>
      <c r="D12" s="49">
        <f>'Field data and Waste 1'!D12</f>
        <v>4</v>
      </c>
      <c r="E12" s="49">
        <f>'Field data and Waste 1'!E12</f>
        <v>3</v>
      </c>
      <c r="F12" s="49">
        <f>'Field data and Waste 1'!F12</f>
        <v>2</v>
      </c>
      <c r="G12" s="49">
        <f>'Field data and Waste 1'!G12</f>
        <v>2</v>
      </c>
      <c r="H12" s="49">
        <f>'Field data and Waste 1'!H12</f>
        <v>2</v>
      </c>
      <c r="I12" s="49">
        <f>'Field data and Waste 1'!I12</f>
        <v>3</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'Field data and Waste 1'!C13</f>
        <v>3</v>
      </c>
      <c r="D13" s="49">
        <f>'Field data and Waste 1'!D13</f>
        <v>3</v>
      </c>
      <c r="E13" s="49">
        <f>'Field data and Waste 1'!E13</f>
        <v>3</v>
      </c>
      <c r="F13" s="49">
        <f>'Field data and Waste 1'!F13</f>
        <v>3</v>
      </c>
      <c r="G13" s="49">
        <f>'Field data and Waste 1'!G13</f>
        <v>3</v>
      </c>
      <c r="H13" s="49">
        <f>'Field data and Waste 1'!H13</f>
        <v>3</v>
      </c>
      <c r="I13" s="49">
        <f>'Field data and Waste 1'!I13</f>
        <v>3</v>
      </c>
      <c r="J13" s="49">
        <f>'Field data and Waste 1'!J13</f>
        <v>0</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'Field data and Waste 1'!C14</f>
        <v>?</v>
      </c>
      <c r="D14" s="83" t="str">
        <f>'Field data and Waste 1'!D14</f>
        <v>?</v>
      </c>
      <c r="E14" s="83" t="str">
        <f>'Field data and Waste 1'!E14</f>
        <v>?</v>
      </c>
      <c r="F14" s="83" t="str">
        <f>'Field data and Waste 1'!F14</f>
        <v>?</v>
      </c>
      <c r="G14" s="83" t="str">
        <f>'Field data and Waste 1'!G14</f>
        <v>?</v>
      </c>
      <c r="H14" s="83" t="str">
        <f>'Field data and Waste 1'!H14</f>
        <v>?</v>
      </c>
      <c r="I14" s="83" t="str">
        <f>'Field data and Waste 1'!I14</f>
        <v>?</v>
      </c>
      <c r="J14" s="83">
        <f>'Field data and Waste 1'!J14</f>
        <v>0</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8" t="s">
        <v>9</v>
      </c>
      <c r="B15" s="149"/>
      <c r="C15" s="49" t="str">
        <f>'Field data and Waste 1'!C15</f>
        <v>?</v>
      </c>
      <c r="D15" s="49" t="str">
        <f>'Field data and Waste 1'!D15</f>
        <v>?</v>
      </c>
      <c r="E15" s="49" t="str">
        <f>'Field data and Waste 1'!E15</f>
        <v>?</v>
      </c>
      <c r="F15" s="49" t="str">
        <f>'Field data and Waste 1'!F15</f>
        <v>?</v>
      </c>
      <c r="G15" s="49" t="str">
        <f>'Field data and Waste 1'!G15</f>
        <v>?</v>
      </c>
      <c r="H15" s="49" t="str">
        <f>'Field data and Waste 1'!H15</f>
        <v>?</v>
      </c>
      <c r="I15" s="49" t="str">
        <f>'Field data and Waste 1'!I15</f>
        <v>?</v>
      </c>
      <c r="J15" s="49">
        <f>'Field data and Waste 1'!J15</f>
        <v>0</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2" t="s">
        <v>44</v>
      </c>
      <c r="B16" s="153"/>
      <c r="C16" s="104" t="str">
        <f>'Field data and Waste 1'!C16</f>
        <v>?</v>
      </c>
      <c r="D16" s="104" t="str">
        <f>'Field data and Waste 1'!D16</f>
        <v>?</v>
      </c>
      <c r="E16" s="104" t="str">
        <f>'Field data and Waste 1'!E16</f>
        <v>?</v>
      </c>
      <c r="F16" s="104" t="str">
        <f>'Field data and Waste 1'!F16</f>
        <v>?</v>
      </c>
      <c r="G16" s="104" t="str">
        <f>'Field data and Waste 1'!G16</f>
        <v>?</v>
      </c>
      <c r="H16" s="104" t="str">
        <f>'Field data and Waste 1'!H16</f>
        <v>?</v>
      </c>
      <c r="I16" s="104" t="str">
        <f>'Field data and Waste 1'!I16</f>
        <v>?</v>
      </c>
      <c r="J16" s="104">
        <f>'Field data and Waste 1'!J16</f>
        <v>0</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8" t="s">
        <v>69</v>
      </c>
      <c r="B17" s="139"/>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 xml:space="preserve">Above Bungalow </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 xml:space="preserve">Upper Cotts Park </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 xml:space="preserve">Middle Cotts Park </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 xml:space="preserve">Lower Cotts Park </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 xml:space="preserve">Front Field </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 xml:space="preserve">Gold Mine </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 xml:space="preserve">Bungalow Paddock </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 xml:space="preserve">Above Bungalow </v>
      </c>
      <c r="C57" s="8" t="str">
        <f t="shared" ref="C57:U57" si="13">D8</f>
        <v xml:space="preserve">Upper Cotts Park </v>
      </c>
      <c r="D57" s="8" t="str">
        <f t="shared" si="13"/>
        <v xml:space="preserve">Middle Cotts Park </v>
      </c>
      <c r="E57" s="8" t="str">
        <f t="shared" si="13"/>
        <v xml:space="preserve">Lower Cotts Park </v>
      </c>
      <c r="F57" s="8" t="str">
        <f t="shared" si="13"/>
        <v xml:space="preserve">Front Field </v>
      </c>
      <c r="G57" s="8" t="str">
        <f t="shared" si="13"/>
        <v xml:space="preserve">Gold Mine </v>
      </c>
      <c r="H57" s="8" t="str">
        <f t="shared" si="13"/>
        <v xml:space="preserve">Bungalow Paddock </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e">
        <f>C16&amp;" I "&amp;(VLOOKUP(C14,Table24581114[],6,FALSE))</f>
        <v>#N/A</v>
      </c>
      <c r="C58" s="10" t="e">
        <f>D16&amp;" I "&amp;(VLOOKUP(D14,Table24581114[],6,FALSE))</f>
        <v>#N/A</v>
      </c>
      <c r="D58" s="10" t="e">
        <f>E16&amp;" I "&amp;(VLOOKUP(E14,Table24581114[],6,FALSE))</f>
        <v>#N/A</v>
      </c>
      <c r="E58" s="10" t="e">
        <f>F16&amp;" I "&amp;(VLOOKUP(F14,Table24581114[],6,FALSE))</f>
        <v>#N/A</v>
      </c>
      <c r="F58" s="10" t="e">
        <f>G16&amp;" I "&amp;(VLOOKUP(G14,Table24581114[],6,FALSE))</f>
        <v>#N/A</v>
      </c>
      <c r="G58" s="10" t="e">
        <f>H16&amp;" I "&amp;(VLOOKUP(H14,Table24581114[],6,FALSE))</f>
        <v>#N/A</v>
      </c>
      <c r="H58" s="10" t="e">
        <f>I16&amp;" I "&amp;(VLOOKUP(I14,Table24581114[],6,FALSE))</f>
        <v>#N/A</v>
      </c>
      <c r="I58" s="10" t="e">
        <f>J16&amp;" I "&amp;(VLOOKUP(J14,Table24581114[],6,FALSE))</f>
        <v>#N/A</v>
      </c>
      <c r="J58" s="10" t="e">
        <f>K16&amp;" I "&amp;(VLOOKUP(K14,Table24581114[],6,FALSE))</f>
        <v>#N/A</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x14ac:dyDescent="0.2">
      <c r="A59" s="87" t="s">
        <v>132</v>
      </c>
      <c r="B59" s="64" t="e">
        <f>VLOOKUP(C$14,Table24581114[],5,FALSE)</f>
        <v>#N/A</v>
      </c>
      <c r="C59" s="64" t="e">
        <f>VLOOKUP(D$14,Table24581114[],5,FALSE)</f>
        <v>#N/A</v>
      </c>
      <c r="D59" s="64" t="e">
        <f>VLOOKUP(E$14,Table24581114[],5,FALSE)</f>
        <v>#N/A</v>
      </c>
      <c r="E59" s="64" t="e">
        <f>VLOOKUP(F$14,Table24581114[],5,FALSE)</f>
        <v>#N/A</v>
      </c>
      <c r="F59" s="64" t="e">
        <f>VLOOKUP(G$14,Table24581114[],5,FALSE)</f>
        <v>#N/A</v>
      </c>
      <c r="G59" s="64" t="e">
        <f>VLOOKUP(H$14,Table24581114[],5,FALSE)</f>
        <v>#N/A</v>
      </c>
      <c r="H59" s="64" t="e">
        <f>VLOOKUP(I$14,Table24581114[],5,FALSE)</f>
        <v>#N/A</v>
      </c>
      <c r="I59" s="64" t="e">
        <f>VLOOKUP(J$14,Table24581114[],5,FALSE)</f>
        <v>#N/A</v>
      </c>
      <c r="J59" s="64" t="e">
        <f>VLOOKUP(K$14,Table24581114[],5,FALSE)</f>
        <v>#N/A</v>
      </c>
      <c r="K59" s="64" t="e">
        <f>VLOOKUP(L$14,Table24581114[],5,FALSE)</f>
        <v>#N/A</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x14ac:dyDescent="0.2">
      <c r="A60" s="87" t="s">
        <v>4</v>
      </c>
      <c r="B60" s="64">
        <f>C10</f>
        <v>7.4</v>
      </c>
      <c r="C60" s="64">
        <f t="shared" ref="C60:U60" si="14">D10</f>
        <v>7.8</v>
      </c>
      <c r="D60" s="64">
        <f t="shared" si="14"/>
        <v>7</v>
      </c>
      <c r="E60" s="64">
        <f t="shared" si="14"/>
        <v>7</v>
      </c>
      <c r="F60" s="64">
        <f t="shared" si="14"/>
        <v>6.1</v>
      </c>
      <c r="G60" s="64">
        <f t="shared" si="14"/>
        <v>6.1</v>
      </c>
      <c r="H60" s="64">
        <f t="shared" si="14"/>
        <v>5.4</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'Field data and Waste 1'!C1:D1</f>
        <v>PAN-030568</v>
      </c>
      <c r="D1" s="173"/>
      <c r="E1" s="106" t="s">
        <v>45</v>
      </c>
      <c r="F1" s="113" t="str">
        <f>'Field data and Waste 1'!F1</f>
        <v>?</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'Field data and Waste 1'!C2:D2</f>
        <v>EPR-DB3592ZM</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'Field data and Waste 1'!C3:D3</f>
        <v>Puffin Produce Ltd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'Field data and Waste 1'!C4:D4</f>
        <v>Clarborough Farm, Narberth Road, SA62 4PB</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'Field data and Waste 1'!C5:D5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'Field data and Waste 1'!C8</f>
        <v xml:space="preserve">Above Bungalow </v>
      </c>
      <c r="D8" s="49" t="str">
        <f>'Field data and Waste 1'!D8</f>
        <v xml:space="preserve">Upper Cotts Park </v>
      </c>
      <c r="E8" s="49" t="str">
        <f>'Field data and Waste 1'!E8</f>
        <v xml:space="preserve">Middle Cotts Park </v>
      </c>
      <c r="F8" s="49" t="str">
        <f>'Field data and Waste 1'!F8</f>
        <v xml:space="preserve">Lower Cotts Park </v>
      </c>
      <c r="G8" s="49" t="str">
        <f>'Field data and Waste 1'!G8</f>
        <v xml:space="preserve">Front Field </v>
      </c>
      <c r="H8" s="49" t="str">
        <f>'Field data and Waste 1'!H8</f>
        <v xml:space="preserve">Gold Mine </v>
      </c>
      <c r="I8" s="49" t="str">
        <f>'Field data and Waste 1'!I8</f>
        <v xml:space="preserve">Bungalow Paddock </v>
      </c>
      <c r="J8" s="49">
        <f>'Field data and Waste 1'!J8</f>
        <v>0</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'Field data and Waste 1'!C9</f>
        <v>?</v>
      </c>
      <c r="D9" s="49" t="str">
        <f>'Field data and Waste 1'!D9</f>
        <v>?</v>
      </c>
      <c r="E9" s="49" t="str">
        <f>'Field data and Waste 1'!E9</f>
        <v>?</v>
      </c>
      <c r="F9" s="49" t="str">
        <f>'Field data and Waste 1'!F9</f>
        <v>?</v>
      </c>
      <c r="G9" s="49" t="str">
        <f>'Field data and Waste 1'!G9</f>
        <v>?</v>
      </c>
      <c r="H9" s="49" t="str">
        <f>'Field data and Waste 1'!H9</f>
        <v>?</v>
      </c>
      <c r="I9" s="49" t="str">
        <f>'Field data and Waste 1'!I9</f>
        <v>?</v>
      </c>
      <c r="J9" s="49">
        <f>'Field data and Waste 1'!J9</f>
        <v>0</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'Field data and Waste 1'!C10</f>
        <v>7.4</v>
      </c>
      <c r="D10" s="49">
        <f>'Field data and Waste 1'!D10</f>
        <v>7.8</v>
      </c>
      <c r="E10" s="49">
        <f>'Field data and Waste 1'!E10</f>
        <v>7</v>
      </c>
      <c r="F10" s="49">
        <f>'Field data and Waste 1'!F10</f>
        <v>7</v>
      </c>
      <c r="G10" s="49">
        <f>'Field data and Waste 1'!G10</f>
        <v>6.1</v>
      </c>
      <c r="H10" s="49">
        <f>'Field data and Waste 1'!H10</f>
        <v>6.1</v>
      </c>
      <c r="I10" s="49">
        <f>'Field data and Waste 1'!I10</f>
        <v>5.4</v>
      </c>
      <c r="J10" s="49">
        <f>'Field data and Waste 1'!J10</f>
        <v>0</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'Field data and Waste 1'!C11</f>
        <v>3</v>
      </c>
      <c r="D11" s="49">
        <f>'Field data and Waste 1'!D11</f>
        <v>3</v>
      </c>
      <c r="E11" s="49">
        <f>'Field data and Waste 1'!E11</f>
        <v>2</v>
      </c>
      <c r="F11" s="49">
        <f>'Field data and Waste 1'!F11</f>
        <v>2</v>
      </c>
      <c r="G11" s="49">
        <f>'Field data and Waste 1'!G11</f>
        <v>2</v>
      </c>
      <c r="H11" s="49">
        <f>'Field data and Waste 1'!H11</f>
        <v>2</v>
      </c>
      <c r="I11" s="49">
        <f>'Field data and Waste 1'!I11</f>
        <v>1</v>
      </c>
      <c r="J11" s="49">
        <f>'Field data and Waste 1'!J11</f>
        <v>0</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'Field data and Waste 1'!C12</f>
        <v>2</v>
      </c>
      <c r="D12" s="49">
        <f>'Field data and Waste 1'!D12</f>
        <v>4</v>
      </c>
      <c r="E12" s="49">
        <f>'Field data and Waste 1'!E12</f>
        <v>3</v>
      </c>
      <c r="F12" s="49">
        <f>'Field data and Waste 1'!F12</f>
        <v>2</v>
      </c>
      <c r="G12" s="49">
        <f>'Field data and Waste 1'!G12</f>
        <v>2</v>
      </c>
      <c r="H12" s="49">
        <f>'Field data and Waste 1'!H12</f>
        <v>2</v>
      </c>
      <c r="I12" s="49">
        <f>'Field data and Waste 1'!I12</f>
        <v>3</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'Field data and Waste 1'!C13</f>
        <v>3</v>
      </c>
      <c r="D13" s="49">
        <f>'Field data and Waste 1'!D13</f>
        <v>3</v>
      </c>
      <c r="E13" s="49">
        <f>'Field data and Waste 1'!E13</f>
        <v>3</v>
      </c>
      <c r="F13" s="49">
        <f>'Field data and Waste 1'!F13</f>
        <v>3</v>
      </c>
      <c r="G13" s="49">
        <f>'Field data and Waste 1'!G13</f>
        <v>3</v>
      </c>
      <c r="H13" s="49">
        <f>'Field data and Waste 1'!H13</f>
        <v>3</v>
      </c>
      <c r="I13" s="49">
        <f>'Field data and Waste 1'!I13</f>
        <v>3</v>
      </c>
      <c r="J13" s="49">
        <f>'Field data and Waste 1'!J13</f>
        <v>0</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'Field data and Waste 1'!C14</f>
        <v>?</v>
      </c>
      <c r="D14" s="83" t="str">
        <f>'Field data and Waste 1'!D14</f>
        <v>?</v>
      </c>
      <c r="E14" s="83" t="str">
        <f>'Field data and Waste 1'!E14</f>
        <v>?</v>
      </c>
      <c r="F14" s="83" t="str">
        <f>'Field data and Waste 1'!F14</f>
        <v>?</v>
      </c>
      <c r="G14" s="83" t="str">
        <f>'Field data and Waste 1'!G14</f>
        <v>?</v>
      </c>
      <c r="H14" s="83" t="str">
        <f>'Field data and Waste 1'!H14</f>
        <v>?</v>
      </c>
      <c r="I14" s="83" t="str">
        <f>'Field data and Waste 1'!I14</f>
        <v>?</v>
      </c>
      <c r="J14" s="83">
        <f>'Field data and Waste 1'!J14</f>
        <v>0</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8" t="s">
        <v>9</v>
      </c>
      <c r="B15" s="149"/>
      <c r="C15" s="49" t="str">
        <f>'Field data and Waste 1'!C15</f>
        <v>?</v>
      </c>
      <c r="D15" s="49" t="str">
        <f>'Field data and Waste 1'!D15</f>
        <v>?</v>
      </c>
      <c r="E15" s="49" t="str">
        <f>'Field data and Waste 1'!E15</f>
        <v>?</v>
      </c>
      <c r="F15" s="49" t="str">
        <f>'Field data and Waste 1'!F15</f>
        <v>?</v>
      </c>
      <c r="G15" s="49" t="str">
        <f>'Field data and Waste 1'!G15</f>
        <v>?</v>
      </c>
      <c r="H15" s="49" t="str">
        <f>'Field data and Waste 1'!H15</f>
        <v>?</v>
      </c>
      <c r="I15" s="49" t="str">
        <f>'Field data and Waste 1'!I15</f>
        <v>?</v>
      </c>
      <c r="J15" s="49">
        <f>'Field data and Waste 1'!J15</f>
        <v>0</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2" t="s">
        <v>44</v>
      </c>
      <c r="B16" s="153"/>
      <c r="C16" s="104" t="str">
        <f>'Field data and Waste 1'!C16</f>
        <v>?</v>
      </c>
      <c r="D16" s="104" t="str">
        <f>'Field data and Waste 1'!D16</f>
        <v>?</v>
      </c>
      <c r="E16" s="104" t="str">
        <f>'Field data and Waste 1'!E16</f>
        <v>?</v>
      </c>
      <c r="F16" s="104" t="str">
        <f>'Field data and Waste 1'!F16</f>
        <v>?</v>
      </c>
      <c r="G16" s="104" t="str">
        <f>'Field data and Waste 1'!G16</f>
        <v>?</v>
      </c>
      <c r="H16" s="104" t="str">
        <f>'Field data and Waste 1'!H16</f>
        <v>?</v>
      </c>
      <c r="I16" s="104" t="str">
        <f>'Field data and Waste 1'!I16</f>
        <v>?</v>
      </c>
      <c r="J16" s="104">
        <f>'Field data and Waste 1'!J16</f>
        <v>0</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8" t="s">
        <v>69</v>
      </c>
      <c r="B17" s="139"/>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 xml:space="preserve">Above Bungalow </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 xml:space="preserve">Upper Cotts Park </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 xml:space="preserve">Middle Cotts Park </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 xml:space="preserve">Lower Cotts Park </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 xml:space="preserve">Front Field </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 xml:space="preserve">Gold Mine </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 xml:space="preserve">Bungalow Paddock </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 xml:space="preserve">Above Bungalow </v>
      </c>
      <c r="C57" s="8" t="str">
        <f t="shared" ref="C57:U57" si="13">D8</f>
        <v xml:space="preserve">Upper Cotts Park </v>
      </c>
      <c r="D57" s="8" t="str">
        <f t="shared" si="13"/>
        <v xml:space="preserve">Middle Cotts Park </v>
      </c>
      <c r="E57" s="8" t="str">
        <f t="shared" si="13"/>
        <v xml:space="preserve">Lower Cotts Park </v>
      </c>
      <c r="F57" s="8" t="str">
        <f t="shared" si="13"/>
        <v xml:space="preserve">Front Field </v>
      </c>
      <c r="G57" s="8" t="str">
        <f t="shared" si="13"/>
        <v xml:space="preserve">Gold Mine </v>
      </c>
      <c r="H57" s="8" t="str">
        <f t="shared" si="13"/>
        <v xml:space="preserve">Bungalow Paddock </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e">
        <f>C16&amp;" I "&amp;(VLOOKUP(C14,Table245810[],6,FALSE))</f>
        <v>#N/A</v>
      </c>
      <c r="C58" s="10" t="e">
        <f>D16&amp;" I "&amp;(VLOOKUP(D14,Table245810[],6,FALSE))</f>
        <v>#N/A</v>
      </c>
      <c r="D58" s="10" t="e">
        <f>E16&amp;" I "&amp;(VLOOKUP(E14,Table245810[],6,FALSE))</f>
        <v>#N/A</v>
      </c>
      <c r="E58" s="10" t="e">
        <f>F16&amp;" I "&amp;(VLOOKUP(F14,Table245810[],6,FALSE))</f>
        <v>#N/A</v>
      </c>
      <c r="F58" s="10" t="e">
        <f>G16&amp;" I "&amp;(VLOOKUP(G14,Table245810[],6,FALSE))</f>
        <v>#N/A</v>
      </c>
      <c r="G58" s="10" t="e">
        <f>H16&amp;" I "&amp;(VLOOKUP(H14,Table245810[],6,FALSE))</f>
        <v>#N/A</v>
      </c>
      <c r="H58" s="10" t="e">
        <f>I16&amp;" I "&amp;(VLOOKUP(I14,Table245810[],6,FALSE))</f>
        <v>#N/A</v>
      </c>
      <c r="I58" s="10" t="e">
        <f>J16&amp;" I "&amp;(VLOOKUP(J14,Table245810[],6,FALSE))</f>
        <v>#N/A</v>
      </c>
      <c r="J58" s="10" t="e">
        <f>K16&amp;" I "&amp;(VLOOKUP(K14,Table245810[],6,FALSE))</f>
        <v>#N/A</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x14ac:dyDescent="0.2">
      <c r="A59" s="87" t="s">
        <v>132</v>
      </c>
      <c r="B59" s="64" t="e">
        <f>VLOOKUP(C$14,Table245810[],5,FALSE)</f>
        <v>#N/A</v>
      </c>
      <c r="C59" s="64" t="e">
        <f>VLOOKUP(D$14,Table245810[],5,FALSE)</f>
        <v>#N/A</v>
      </c>
      <c r="D59" s="64" t="e">
        <f>VLOOKUP(E$14,Table245810[],5,FALSE)</f>
        <v>#N/A</v>
      </c>
      <c r="E59" s="64" t="e">
        <f>VLOOKUP(F$14,Table245810[],5,FALSE)</f>
        <v>#N/A</v>
      </c>
      <c r="F59" s="64" t="e">
        <f>VLOOKUP(G$14,Table245810[],5,FALSE)</f>
        <v>#N/A</v>
      </c>
      <c r="G59" s="64" t="e">
        <f>VLOOKUP(H$14,Table245810[],5,FALSE)</f>
        <v>#N/A</v>
      </c>
      <c r="H59" s="64" t="e">
        <f>VLOOKUP(I$14,Table245810[],5,FALSE)</f>
        <v>#N/A</v>
      </c>
      <c r="I59" s="64" t="e">
        <f>VLOOKUP(J$14,Table245810[],5,FALSE)</f>
        <v>#N/A</v>
      </c>
      <c r="J59" s="64" t="e">
        <f>VLOOKUP(K$14,Table245810[],5,FALSE)</f>
        <v>#N/A</v>
      </c>
      <c r="K59" s="64" t="e">
        <f>VLOOKUP(L$14,Table245810[],5,FALSE)</f>
        <v>#N/A</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x14ac:dyDescent="0.2">
      <c r="A60" s="87" t="s">
        <v>4</v>
      </c>
      <c r="B60" s="64">
        <f>C10</f>
        <v>7.4</v>
      </c>
      <c r="C60" s="64">
        <f t="shared" ref="C60:U60" si="14">D10</f>
        <v>7.8</v>
      </c>
      <c r="D60" s="64">
        <f t="shared" si="14"/>
        <v>7</v>
      </c>
      <c r="E60" s="64">
        <f t="shared" si="14"/>
        <v>7</v>
      </c>
      <c r="F60" s="64">
        <f t="shared" si="14"/>
        <v>6.1</v>
      </c>
      <c r="G60" s="64">
        <f t="shared" si="14"/>
        <v>6.1</v>
      </c>
      <c r="H60" s="64">
        <f t="shared" si="14"/>
        <v>5.4</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'Field data and Waste 1'!C1:D1</f>
        <v>PAN-030568</v>
      </c>
      <c r="D1" s="173"/>
      <c r="E1" s="106" t="s">
        <v>45</v>
      </c>
      <c r="F1" s="113" t="str">
        <f>'Field data and Waste 1'!F1</f>
        <v>?</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'Field data and Waste 1'!C2:D2</f>
        <v>EPR-DB3592ZM</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'Field data and Waste 1'!C3:D3</f>
        <v>Puffin Produce Ltd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'Field data and Waste 1'!C4:D4</f>
        <v>Clarborough Farm, Narberth Road, SA62 4PB</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'Field data and Waste 1'!C5:D5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'Field data and Waste 1'!C8</f>
        <v xml:space="preserve">Above Bungalow </v>
      </c>
      <c r="D8" s="49" t="str">
        <f>'Field data and Waste 1'!D8</f>
        <v xml:space="preserve">Upper Cotts Park </v>
      </c>
      <c r="E8" s="49" t="str">
        <f>'Field data and Waste 1'!E8</f>
        <v xml:space="preserve">Middle Cotts Park </v>
      </c>
      <c r="F8" s="49" t="str">
        <f>'Field data and Waste 1'!F8</f>
        <v xml:space="preserve">Lower Cotts Park </v>
      </c>
      <c r="G8" s="49" t="str">
        <f>'Field data and Waste 1'!G8</f>
        <v xml:space="preserve">Front Field </v>
      </c>
      <c r="H8" s="49" t="str">
        <f>'Field data and Waste 1'!H8</f>
        <v xml:space="preserve">Gold Mine </v>
      </c>
      <c r="I8" s="49" t="str">
        <f>'Field data and Waste 1'!I8</f>
        <v xml:space="preserve">Bungalow Paddock </v>
      </c>
      <c r="J8" s="49">
        <f>'Field data and Waste 1'!J8</f>
        <v>0</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'Field data and Waste 1'!C9</f>
        <v>?</v>
      </c>
      <c r="D9" s="49" t="str">
        <f>'Field data and Waste 1'!D9</f>
        <v>?</v>
      </c>
      <c r="E9" s="49" t="str">
        <f>'Field data and Waste 1'!E9</f>
        <v>?</v>
      </c>
      <c r="F9" s="49" t="str">
        <f>'Field data and Waste 1'!F9</f>
        <v>?</v>
      </c>
      <c r="G9" s="49" t="str">
        <f>'Field data and Waste 1'!G9</f>
        <v>?</v>
      </c>
      <c r="H9" s="49" t="str">
        <f>'Field data and Waste 1'!H9</f>
        <v>?</v>
      </c>
      <c r="I9" s="49" t="str">
        <f>'Field data and Waste 1'!I9</f>
        <v>?</v>
      </c>
      <c r="J9" s="49">
        <f>'Field data and Waste 1'!J9</f>
        <v>0</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'Field data and Waste 1'!C10</f>
        <v>7.4</v>
      </c>
      <c r="D10" s="49">
        <f>'Field data and Waste 1'!D10</f>
        <v>7.8</v>
      </c>
      <c r="E10" s="49">
        <f>'Field data and Waste 1'!E10</f>
        <v>7</v>
      </c>
      <c r="F10" s="49">
        <f>'Field data and Waste 1'!F10</f>
        <v>7</v>
      </c>
      <c r="G10" s="49">
        <f>'Field data and Waste 1'!G10</f>
        <v>6.1</v>
      </c>
      <c r="H10" s="49">
        <f>'Field data and Waste 1'!H10</f>
        <v>6.1</v>
      </c>
      <c r="I10" s="49">
        <f>'Field data and Waste 1'!I10</f>
        <v>5.4</v>
      </c>
      <c r="J10" s="49">
        <f>'Field data and Waste 1'!J10</f>
        <v>0</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'Field data and Waste 1'!C11</f>
        <v>3</v>
      </c>
      <c r="D11" s="49">
        <f>'Field data and Waste 1'!D11</f>
        <v>3</v>
      </c>
      <c r="E11" s="49">
        <f>'Field data and Waste 1'!E11</f>
        <v>2</v>
      </c>
      <c r="F11" s="49">
        <f>'Field data and Waste 1'!F11</f>
        <v>2</v>
      </c>
      <c r="G11" s="49">
        <f>'Field data and Waste 1'!G11</f>
        <v>2</v>
      </c>
      <c r="H11" s="49">
        <f>'Field data and Waste 1'!H11</f>
        <v>2</v>
      </c>
      <c r="I11" s="49">
        <f>'Field data and Waste 1'!I11</f>
        <v>1</v>
      </c>
      <c r="J11" s="49">
        <f>'Field data and Waste 1'!J11</f>
        <v>0</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'Field data and Waste 1'!C12</f>
        <v>2</v>
      </c>
      <c r="D12" s="49">
        <f>'Field data and Waste 1'!D12</f>
        <v>4</v>
      </c>
      <c r="E12" s="49">
        <f>'Field data and Waste 1'!E12</f>
        <v>3</v>
      </c>
      <c r="F12" s="49">
        <f>'Field data and Waste 1'!F12</f>
        <v>2</v>
      </c>
      <c r="G12" s="49">
        <f>'Field data and Waste 1'!G12</f>
        <v>2</v>
      </c>
      <c r="H12" s="49">
        <f>'Field data and Waste 1'!H12</f>
        <v>2</v>
      </c>
      <c r="I12" s="49">
        <f>'Field data and Waste 1'!I12</f>
        <v>3</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'Field data and Waste 1'!C13</f>
        <v>3</v>
      </c>
      <c r="D13" s="49">
        <f>'Field data and Waste 1'!D13</f>
        <v>3</v>
      </c>
      <c r="E13" s="49">
        <f>'Field data and Waste 1'!E13</f>
        <v>3</v>
      </c>
      <c r="F13" s="49">
        <f>'Field data and Waste 1'!F13</f>
        <v>3</v>
      </c>
      <c r="G13" s="49">
        <f>'Field data and Waste 1'!G13</f>
        <v>3</v>
      </c>
      <c r="H13" s="49">
        <f>'Field data and Waste 1'!H13</f>
        <v>3</v>
      </c>
      <c r="I13" s="49">
        <f>'Field data and Waste 1'!I13</f>
        <v>3</v>
      </c>
      <c r="J13" s="49">
        <f>'Field data and Waste 1'!J13</f>
        <v>0</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'Field data and Waste 1'!C14</f>
        <v>?</v>
      </c>
      <c r="D14" s="83" t="str">
        <f>'Field data and Waste 1'!D14</f>
        <v>?</v>
      </c>
      <c r="E14" s="83" t="str">
        <f>'Field data and Waste 1'!E14</f>
        <v>?</v>
      </c>
      <c r="F14" s="83" t="str">
        <f>'Field data and Waste 1'!F14</f>
        <v>?</v>
      </c>
      <c r="G14" s="83" t="str">
        <f>'Field data and Waste 1'!G14</f>
        <v>?</v>
      </c>
      <c r="H14" s="83" t="str">
        <f>'Field data and Waste 1'!H14</f>
        <v>?</v>
      </c>
      <c r="I14" s="83" t="str">
        <f>'Field data and Waste 1'!I14</f>
        <v>?</v>
      </c>
      <c r="J14" s="83">
        <f>'Field data and Waste 1'!J14</f>
        <v>0</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8" t="s">
        <v>9</v>
      </c>
      <c r="B15" s="149"/>
      <c r="C15" s="49" t="str">
        <f>'Field data and Waste 1'!C15</f>
        <v>?</v>
      </c>
      <c r="D15" s="49" t="str">
        <f>'Field data and Waste 1'!D15</f>
        <v>?</v>
      </c>
      <c r="E15" s="49" t="str">
        <f>'Field data and Waste 1'!E15</f>
        <v>?</v>
      </c>
      <c r="F15" s="49" t="str">
        <f>'Field data and Waste 1'!F15</f>
        <v>?</v>
      </c>
      <c r="G15" s="49" t="str">
        <f>'Field data and Waste 1'!G15</f>
        <v>?</v>
      </c>
      <c r="H15" s="49" t="str">
        <f>'Field data and Waste 1'!H15</f>
        <v>?</v>
      </c>
      <c r="I15" s="49" t="str">
        <f>'Field data and Waste 1'!I15</f>
        <v>?</v>
      </c>
      <c r="J15" s="49">
        <f>'Field data and Waste 1'!J15</f>
        <v>0</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2" t="s">
        <v>44</v>
      </c>
      <c r="B16" s="153"/>
      <c r="C16" s="104" t="str">
        <f>'Field data and Waste 1'!C16</f>
        <v>?</v>
      </c>
      <c r="D16" s="104" t="str">
        <f>'Field data and Waste 1'!D16</f>
        <v>?</v>
      </c>
      <c r="E16" s="104" t="str">
        <f>'Field data and Waste 1'!E16</f>
        <v>?</v>
      </c>
      <c r="F16" s="104" t="str">
        <f>'Field data and Waste 1'!F16</f>
        <v>?</v>
      </c>
      <c r="G16" s="104" t="str">
        <f>'Field data and Waste 1'!G16</f>
        <v>?</v>
      </c>
      <c r="H16" s="104" t="str">
        <f>'Field data and Waste 1'!H16</f>
        <v>?</v>
      </c>
      <c r="I16" s="104" t="str">
        <f>'Field data and Waste 1'!I16</f>
        <v>?</v>
      </c>
      <c r="J16" s="104">
        <f>'Field data and Waste 1'!J16</f>
        <v>0</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8" t="s">
        <v>69</v>
      </c>
      <c r="B17" s="139"/>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 xml:space="preserve">Above Bungalow </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 xml:space="preserve">Upper Cotts Park </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 xml:space="preserve">Middle Cotts Park </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 xml:space="preserve">Lower Cotts Park </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 xml:space="preserve">Front Field </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 xml:space="preserve">Gold Mine </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 xml:space="preserve">Bungalow Paddock </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 xml:space="preserve">Above Bungalow </v>
      </c>
      <c r="C57" s="8" t="str">
        <f t="shared" ref="C57:U57" si="13">D8</f>
        <v xml:space="preserve">Upper Cotts Park </v>
      </c>
      <c r="D57" s="8" t="str">
        <f t="shared" si="13"/>
        <v xml:space="preserve">Middle Cotts Park </v>
      </c>
      <c r="E57" s="8" t="str">
        <f t="shared" si="13"/>
        <v xml:space="preserve">Lower Cotts Park </v>
      </c>
      <c r="F57" s="8" t="str">
        <f t="shared" si="13"/>
        <v xml:space="preserve">Front Field </v>
      </c>
      <c r="G57" s="8" t="str">
        <f t="shared" si="13"/>
        <v xml:space="preserve">Gold Mine </v>
      </c>
      <c r="H57" s="8" t="str">
        <f t="shared" si="13"/>
        <v xml:space="preserve">Bungalow Paddock </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e">
        <f>C16&amp;" I "&amp;(VLOOKUP(C14,Table2458[],6,FALSE))</f>
        <v>#N/A</v>
      </c>
      <c r="C58" s="10" t="e">
        <f>D16&amp;" I "&amp;(VLOOKUP(D14,Table2458[],6,FALSE))</f>
        <v>#N/A</v>
      </c>
      <c r="D58" s="10" t="e">
        <f>E16&amp;" I "&amp;(VLOOKUP(E14,Table2458[],6,FALSE))</f>
        <v>#N/A</v>
      </c>
      <c r="E58" s="10" t="e">
        <f>F16&amp;" I "&amp;(VLOOKUP(F14,Table2458[],6,FALSE))</f>
        <v>#N/A</v>
      </c>
      <c r="F58" s="10" t="e">
        <f>G16&amp;" I "&amp;(VLOOKUP(G14,Table2458[],6,FALSE))</f>
        <v>#N/A</v>
      </c>
      <c r="G58" s="10" t="e">
        <f>H16&amp;" I "&amp;(VLOOKUP(H14,Table2458[],6,FALSE))</f>
        <v>#N/A</v>
      </c>
      <c r="H58" s="10" t="e">
        <f>I16&amp;" I "&amp;(VLOOKUP(I14,Table2458[],6,FALSE))</f>
        <v>#N/A</v>
      </c>
      <c r="I58" s="10" t="e">
        <f>J16&amp;" I "&amp;(VLOOKUP(J14,Table2458[],6,FALSE))</f>
        <v>#N/A</v>
      </c>
      <c r="J58" s="10" t="e">
        <f>K16&amp;" I "&amp;(VLOOKUP(K14,Table2458[],6,FALSE))</f>
        <v>#N/A</v>
      </c>
      <c r="K58" s="10" t="e">
        <f>L16&amp;" I "&amp;(VLOOKUP(L14,Table2458[],6,FALSE))</f>
        <v>#N/A</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x14ac:dyDescent="0.2">
      <c r="A59" s="87" t="s">
        <v>132</v>
      </c>
      <c r="B59" s="64" t="e">
        <f>VLOOKUP(C$14,Table2458[],5,FALSE)</f>
        <v>#N/A</v>
      </c>
      <c r="C59" s="64" t="e">
        <f>VLOOKUP(D$14,Table2458[],5,FALSE)</f>
        <v>#N/A</v>
      </c>
      <c r="D59" s="64" t="e">
        <f>VLOOKUP(E$14,Table2458[],5,FALSE)</f>
        <v>#N/A</v>
      </c>
      <c r="E59" s="64" t="e">
        <f>VLOOKUP(F$14,Table2458[],5,FALSE)</f>
        <v>#N/A</v>
      </c>
      <c r="F59" s="64" t="e">
        <f>VLOOKUP(G$14,Table2458[],5,FALSE)</f>
        <v>#N/A</v>
      </c>
      <c r="G59" s="64" t="e">
        <f>VLOOKUP(H$14,Table2458[],5,FALSE)</f>
        <v>#N/A</v>
      </c>
      <c r="H59" s="64" t="e">
        <f>VLOOKUP(I$14,Table2458[],5,FALSE)</f>
        <v>#N/A</v>
      </c>
      <c r="I59" s="64" t="e">
        <f>VLOOKUP(J$14,Table2458[],5,FALSE)</f>
        <v>#N/A</v>
      </c>
      <c r="J59" s="64" t="e">
        <f>VLOOKUP(K$14,Table2458[],5,FALSE)</f>
        <v>#N/A</v>
      </c>
      <c r="K59" s="64" t="e">
        <f>VLOOKUP(L$14,Table2458[],5,FALSE)</f>
        <v>#N/A</v>
      </c>
      <c r="L59" s="64" t="e">
        <f>VLOOKUP(M$14,Table2458[],5,FALSE)</f>
        <v>#N/A</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x14ac:dyDescent="0.2">
      <c r="A60" s="87" t="s">
        <v>4</v>
      </c>
      <c r="B60" s="64">
        <f>C10</f>
        <v>7.4</v>
      </c>
      <c r="C60" s="64">
        <f t="shared" ref="C60:U60" si="14">D10</f>
        <v>7.8</v>
      </c>
      <c r="D60" s="64">
        <f t="shared" si="14"/>
        <v>7</v>
      </c>
      <c r="E60" s="64">
        <f t="shared" si="14"/>
        <v>7</v>
      </c>
      <c r="F60" s="64">
        <f t="shared" si="14"/>
        <v>6.1</v>
      </c>
      <c r="G60" s="64">
        <f t="shared" si="14"/>
        <v>6.1</v>
      </c>
      <c r="H60" s="64">
        <f t="shared" si="14"/>
        <v>5.4</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'Field data and Waste 1'!C1:D1</f>
        <v>PAN-030568</v>
      </c>
      <c r="D1" s="173"/>
      <c r="E1" s="106" t="s">
        <v>45</v>
      </c>
      <c r="F1" s="113" t="str">
        <f>'Field data and Waste 1'!F1</f>
        <v>?</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'Field data and Waste 1'!C2:D2</f>
        <v>EPR-DB3592ZM</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'Field data and Waste 1'!C3:D3</f>
        <v>Puffin Produce Ltd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'Field data and Waste 1'!C4:D4</f>
        <v>Clarborough Farm, Narberth Road, SA62 4PB</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'Field data and Waste 1'!C5:D5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'Field data and Waste 1'!C8</f>
        <v xml:space="preserve">Above Bungalow </v>
      </c>
      <c r="D8" s="49" t="str">
        <f>'Field data and Waste 1'!D8</f>
        <v xml:space="preserve">Upper Cotts Park </v>
      </c>
      <c r="E8" s="49" t="str">
        <f>'Field data and Waste 1'!E8</f>
        <v xml:space="preserve">Middle Cotts Park </v>
      </c>
      <c r="F8" s="49" t="str">
        <f>'Field data and Waste 1'!F8</f>
        <v xml:space="preserve">Lower Cotts Park </v>
      </c>
      <c r="G8" s="49" t="str">
        <f>'Field data and Waste 1'!G8</f>
        <v xml:space="preserve">Front Field </v>
      </c>
      <c r="H8" s="49" t="str">
        <f>'Field data and Waste 1'!H8</f>
        <v xml:space="preserve">Gold Mine </v>
      </c>
      <c r="I8" s="49" t="str">
        <f>'Field data and Waste 1'!I8</f>
        <v xml:space="preserve">Bungalow Paddock </v>
      </c>
      <c r="J8" s="49">
        <f>'Field data and Waste 1'!J8</f>
        <v>0</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'Field data and Waste 1'!C9</f>
        <v>?</v>
      </c>
      <c r="D9" s="49" t="str">
        <f>'Field data and Waste 1'!D9</f>
        <v>?</v>
      </c>
      <c r="E9" s="49" t="str">
        <f>'Field data and Waste 1'!E9</f>
        <v>?</v>
      </c>
      <c r="F9" s="49" t="str">
        <f>'Field data and Waste 1'!F9</f>
        <v>?</v>
      </c>
      <c r="G9" s="49" t="str">
        <f>'Field data and Waste 1'!G9</f>
        <v>?</v>
      </c>
      <c r="H9" s="49" t="str">
        <f>'Field data and Waste 1'!H9</f>
        <v>?</v>
      </c>
      <c r="I9" s="49" t="str">
        <f>'Field data and Waste 1'!I9</f>
        <v>?</v>
      </c>
      <c r="J9" s="49">
        <f>'Field data and Waste 1'!J9</f>
        <v>0</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'Field data and Waste 1'!C10</f>
        <v>7.4</v>
      </c>
      <c r="D10" s="49">
        <f>'Field data and Waste 1'!D10</f>
        <v>7.8</v>
      </c>
      <c r="E10" s="49">
        <f>'Field data and Waste 1'!E10</f>
        <v>7</v>
      </c>
      <c r="F10" s="49">
        <f>'Field data and Waste 1'!F10</f>
        <v>7</v>
      </c>
      <c r="G10" s="49">
        <f>'Field data and Waste 1'!G10</f>
        <v>6.1</v>
      </c>
      <c r="H10" s="49">
        <f>'Field data and Waste 1'!H10</f>
        <v>6.1</v>
      </c>
      <c r="I10" s="49">
        <f>'Field data and Waste 1'!I10</f>
        <v>5.4</v>
      </c>
      <c r="J10" s="49">
        <f>'Field data and Waste 1'!J10</f>
        <v>0</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'Field data and Waste 1'!C11</f>
        <v>3</v>
      </c>
      <c r="D11" s="49">
        <f>'Field data and Waste 1'!D11</f>
        <v>3</v>
      </c>
      <c r="E11" s="49">
        <f>'Field data and Waste 1'!E11</f>
        <v>2</v>
      </c>
      <c r="F11" s="49">
        <f>'Field data and Waste 1'!F11</f>
        <v>2</v>
      </c>
      <c r="G11" s="49">
        <f>'Field data and Waste 1'!G11</f>
        <v>2</v>
      </c>
      <c r="H11" s="49">
        <f>'Field data and Waste 1'!H11</f>
        <v>2</v>
      </c>
      <c r="I11" s="49">
        <f>'Field data and Waste 1'!I11</f>
        <v>1</v>
      </c>
      <c r="J11" s="49">
        <f>'Field data and Waste 1'!J11</f>
        <v>0</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'Field data and Waste 1'!C12</f>
        <v>2</v>
      </c>
      <c r="D12" s="49">
        <f>'Field data and Waste 1'!D12</f>
        <v>4</v>
      </c>
      <c r="E12" s="49">
        <f>'Field data and Waste 1'!E12</f>
        <v>3</v>
      </c>
      <c r="F12" s="49">
        <f>'Field data and Waste 1'!F12</f>
        <v>2</v>
      </c>
      <c r="G12" s="49">
        <f>'Field data and Waste 1'!G12</f>
        <v>2</v>
      </c>
      <c r="H12" s="49">
        <f>'Field data and Waste 1'!H12</f>
        <v>2</v>
      </c>
      <c r="I12" s="49">
        <f>'Field data and Waste 1'!I12</f>
        <v>3</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'Field data and Waste 1'!C13</f>
        <v>3</v>
      </c>
      <c r="D13" s="49">
        <f>'Field data and Waste 1'!D13</f>
        <v>3</v>
      </c>
      <c r="E13" s="49">
        <f>'Field data and Waste 1'!E13</f>
        <v>3</v>
      </c>
      <c r="F13" s="49">
        <f>'Field data and Waste 1'!F13</f>
        <v>3</v>
      </c>
      <c r="G13" s="49">
        <f>'Field data and Waste 1'!G13</f>
        <v>3</v>
      </c>
      <c r="H13" s="49">
        <f>'Field data and Waste 1'!H13</f>
        <v>3</v>
      </c>
      <c r="I13" s="49">
        <f>'Field data and Waste 1'!I13</f>
        <v>3</v>
      </c>
      <c r="J13" s="49">
        <f>'Field data and Waste 1'!J13</f>
        <v>0</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'Field data and Waste 1'!C14</f>
        <v>?</v>
      </c>
      <c r="D14" s="83" t="str">
        <f>'Field data and Waste 1'!D14</f>
        <v>?</v>
      </c>
      <c r="E14" s="83" t="str">
        <f>'Field data and Waste 1'!E14</f>
        <v>?</v>
      </c>
      <c r="F14" s="83" t="str">
        <f>'Field data and Waste 1'!F14</f>
        <v>?</v>
      </c>
      <c r="G14" s="83" t="str">
        <f>'Field data and Waste 1'!G14</f>
        <v>?</v>
      </c>
      <c r="H14" s="83" t="str">
        <f>'Field data and Waste 1'!H14</f>
        <v>?</v>
      </c>
      <c r="I14" s="83" t="str">
        <f>'Field data and Waste 1'!I14</f>
        <v>?</v>
      </c>
      <c r="J14" s="83">
        <f>'Field data and Waste 1'!J14</f>
        <v>0</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8" t="s">
        <v>9</v>
      </c>
      <c r="B15" s="149"/>
      <c r="C15" s="49" t="str">
        <f>'Field data and Waste 1'!C15</f>
        <v>?</v>
      </c>
      <c r="D15" s="49" t="str">
        <f>'Field data and Waste 1'!D15</f>
        <v>?</v>
      </c>
      <c r="E15" s="49" t="str">
        <f>'Field data and Waste 1'!E15</f>
        <v>?</v>
      </c>
      <c r="F15" s="49" t="str">
        <f>'Field data and Waste 1'!F15</f>
        <v>?</v>
      </c>
      <c r="G15" s="49" t="str">
        <f>'Field data and Waste 1'!G15</f>
        <v>?</v>
      </c>
      <c r="H15" s="49" t="str">
        <f>'Field data and Waste 1'!H15</f>
        <v>?</v>
      </c>
      <c r="I15" s="49" t="str">
        <f>'Field data and Waste 1'!I15</f>
        <v>?</v>
      </c>
      <c r="J15" s="49">
        <f>'Field data and Waste 1'!J15</f>
        <v>0</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2" t="s">
        <v>44</v>
      </c>
      <c r="B16" s="153"/>
      <c r="C16" s="104" t="str">
        <f>'Field data and Waste 1'!C16</f>
        <v>?</v>
      </c>
      <c r="D16" s="104" t="str">
        <f>'Field data and Waste 1'!D16</f>
        <v>?</v>
      </c>
      <c r="E16" s="104" t="str">
        <f>'Field data and Waste 1'!E16</f>
        <v>?</v>
      </c>
      <c r="F16" s="104" t="str">
        <f>'Field data and Waste 1'!F16</f>
        <v>?</v>
      </c>
      <c r="G16" s="104" t="str">
        <f>'Field data and Waste 1'!G16</f>
        <v>?</v>
      </c>
      <c r="H16" s="104" t="str">
        <f>'Field data and Waste 1'!H16</f>
        <v>?</v>
      </c>
      <c r="I16" s="104" t="str">
        <f>'Field data and Waste 1'!I16</f>
        <v>?</v>
      </c>
      <c r="J16" s="104">
        <f>'Field data and Waste 1'!J16</f>
        <v>0</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8" t="s">
        <v>69</v>
      </c>
      <c r="B17" s="139"/>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 xml:space="preserve">Above Bungalow </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 xml:space="preserve">Upper Cotts Park </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 xml:space="preserve">Middle Cotts Park </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 xml:space="preserve">Lower Cotts Park </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 xml:space="preserve">Front Field </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 xml:space="preserve">Gold Mine </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 xml:space="preserve">Bungalow Paddock </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 xml:space="preserve">Above Bungalow </v>
      </c>
      <c r="C57" s="8" t="str">
        <f t="shared" ref="C57:U57" si="13">D8</f>
        <v xml:space="preserve">Upper Cotts Park </v>
      </c>
      <c r="D57" s="8" t="str">
        <f t="shared" si="13"/>
        <v xml:space="preserve">Middle Cotts Park </v>
      </c>
      <c r="E57" s="8" t="str">
        <f t="shared" si="13"/>
        <v xml:space="preserve">Lower Cotts Park </v>
      </c>
      <c r="F57" s="8" t="str">
        <f t="shared" si="13"/>
        <v xml:space="preserve">Front Field </v>
      </c>
      <c r="G57" s="8" t="str">
        <f t="shared" si="13"/>
        <v xml:space="preserve">Gold Mine </v>
      </c>
      <c r="H57" s="8" t="str">
        <f t="shared" si="13"/>
        <v xml:space="preserve">Bungalow Paddock </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e">
        <f>C16&amp;" I "&amp;(VLOOKUP(C14,Table24581113[],6,FALSE))</f>
        <v>#N/A</v>
      </c>
      <c r="C58" s="10" t="e">
        <f>D16&amp;" I "&amp;(VLOOKUP(D14,Table24581113[],6,FALSE))</f>
        <v>#N/A</v>
      </c>
      <c r="D58" s="10" t="e">
        <f>E16&amp;" I "&amp;(VLOOKUP(E14,Table24581113[],6,FALSE))</f>
        <v>#N/A</v>
      </c>
      <c r="E58" s="10" t="e">
        <f>F16&amp;" I "&amp;(VLOOKUP(F14,Table24581113[],6,FALSE))</f>
        <v>#N/A</v>
      </c>
      <c r="F58" s="10" t="e">
        <f>G16&amp;" I "&amp;(VLOOKUP(G14,Table24581113[],6,FALSE))</f>
        <v>#N/A</v>
      </c>
      <c r="G58" s="10" t="e">
        <f>H16&amp;" I "&amp;(VLOOKUP(H14,Table24581113[],6,FALSE))</f>
        <v>#N/A</v>
      </c>
      <c r="H58" s="10" t="e">
        <f>I16&amp;" I "&amp;(VLOOKUP(I14,Table24581113[],6,FALSE))</f>
        <v>#N/A</v>
      </c>
      <c r="I58" s="10" t="e">
        <f>J16&amp;" I "&amp;(VLOOKUP(J14,Table24581113[],6,FALSE))</f>
        <v>#N/A</v>
      </c>
      <c r="J58" s="10" t="e">
        <f>K16&amp;" I "&amp;(VLOOKUP(K14,Table24581113[],6,FALSE))</f>
        <v>#N/A</v>
      </c>
      <c r="K58" s="10" t="e">
        <f>L16&amp;" I "&amp;(VLOOKUP(L14,Table24581113[],6,FALSE))</f>
        <v>#N/A</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x14ac:dyDescent="0.2">
      <c r="A59" s="87" t="s">
        <v>132</v>
      </c>
      <c r="B59" s="64" t="e">
        <f>VLOOKUP(C$14,Table24581113[],5,FALSE)</f>
        <v>#N/A</v>
      </c>
      <c r="C59" s="64" t="e">
        <f>VLOOKUP(D$14,Table24581113[],5,FALSE)</f>
        <v>#N/A</v>
      </c>
      <c r="D59" s="64" t="e">
        <f>VLOOKUP(E$14,Table24581113[],5,FALSE)</f>
        <v>#N/A</v>
      </c>
      <c r="E59" s="64" t="e">
        <f>VLOOKUP(F$14,Table24581113[],5,FALSE)</f>
        <v>#N/A</v>
      </c>
      <c r="F59" s="64" t="e">
        <f>VLOOKUP(G$14,Table24581113[],5,FALSE)</f>
        <v>#N/A</v>
      </c>
      <c r="G59" s="64" t="e">
        <f>VLOOKUP(H$14,Table24581113[],5,FALSE)</f>
        <v>#N/A</v>
      </c>
      <c r="H59" s="64" t="e">
        <f>VLOOKUP(I$14,Table24581113[],5,FALSE)</f>
        <v>#N/A</v>
      </c>
      <c r="I59" s="64" t="e">
        <f>VLOOKUP(J$14,Table24581113[],5,FALSE)</f>
        <v>#N/A</v>
      </c>
      <c r="J59" s="64" t="e">
        <f>VLOOKUP(K$14,Table24581113[],5,FALSE)</f>
        <v>#N/A</v>
      </c>
      <c r="K59" s="64" t="e">
        <f>VLOOKUP(L$14,Table24581113[],5,FALSE)</f>
        <v>#N/A</v>
      </c>
      <c r="L59" s="64" t="e">
        <f>VLOOKUP(M$14,Table24581113[],5,FALSE)</f>
        <v>#N/A</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x14ac:dyDescent="0.2">
      <c r="A60" s="87" t="s">
        <v>4</v>
      </c>
      <c r="B60" s="64">
        <f>C10</f>
        <v>7.4</v>
      </c>
      <c r="C60" s="64">
        <f t="shared" ref="C60:U60" si="14">D10</f>
        <v>7.8</v>
      </c>
      <c r="D60" s="64">
        <f t="shared" si="14"/>
        <v>7</v>
      </c>
      <c r="E60" s="64">
        <f t="shared" si="14"/>
        <v>7</v>
      </c>
      <c r="F60" s="64">
        <f t="shared" si="14"/>
        <v>6.1</v>
      </c>
      <c r="G60" s="64">
        <f t="shared" si="14"/>
        <v>6.1</v>
      </c>
      <c r="H60" s="64">
        <f t="shared" si="14"/>
        <v>5.4</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'Field data and Waste 1'!C1:D1</f>
        <v>PAN-030568</v>
      </c>
      <c r="D1" s="173"/>
      <c r="E1" s="106" t="s">
        <v>45</v>
      </c>
      <c r="F1" s="113" t="str">
        <f>'Field data and Waste 1'!F1</f>
        <v>?</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'Field data and Waste 1'!C2:D2</f>
        <v>EPR-DB3592ZM</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'Field data and Waste 1'!C3:D3</f>
        <v>Puffin Produce Ltd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'Field data and Waste 1'!C4:D4</f>
        <v>Clarborough Farm, Narberth Road, SA62 4PB</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'Field data and Waste 1'!C5:D5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'Field data and Waste 1'!C8</f>
        <v xml:space="preserve">Above Bungalow </v>
      </c>
      <c r="D8" s="49" t="str">
        <f>'Field data and Waste 1'!D8</f>
        <v xml:space="preserve">Upper Cotts Park </v>
      </c>
      <c r="E8" s="49" t="str">
        <f>'Field data and Waste 1'!E8</f>
        <v xml:space="preserve">Middle Cotts Park </v>
      </c>
      <c r="F8" s="49" t="str">
        <f>'Field data and Waste 1'!F8</f>
        <v xml:space="preserve">Lower Cotts Park </v>
      </c>
      <c r="G8" s="49" t="str">
        <f>'Field data and Waste 1'!G8</f>
        <v xml:space="preserve">Front Field </v>
      </c>
      <c r="H8" s="49" t="str">
        <f>'Field data and Waste 1'!H8</f>
        <v xml:space="preserve">Gold Mine </v>
      </c>
      <c r="I8" s="49" t="str">
        <f>'Field data and Waste 1'!I8</f>
        <v xml:space="preserve">Bungalow Paddock </v>
      </c>
      <c r="J8" s="49">
        <f>'Field data and Waste 1'!J8</f>
        <v>0</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'Field data and Waste 1'!C9</f>
        <v>?</v>
      </c>
      <c r="D9" s="49" t="str">
        <f>'Field data and Waste 1'!D9</f>
        <v>?</v>
      </c>
      <c r="E9" s="49" t="str">
        <f>'Field data and Waste 1'!E9</f>
        <v>?</v>
      </c>
      <c r="F9" s="49" t="str">
        <f>'Field data and Waste 1'!F9</f>
        <v>?</v>
      </c>
      <c r="G9" s="49" t="str">
        <f>'Field data and Waste 1'!G9</f>
        <v>?</v>
      </c>
      <c r="H9" s="49" t="str">
        <f>'Field data and Waste 1'!H9</f>
        <v>?</v>
      </c>
      <c r="I9" s="49" t="str">
        <f>'Field data and Waste 1'!I9</f>
        <v>?</v>
      </c>
      <c r="J9" s="49">
        <f>'Field data and Waste 1'!J9</f>
        <v>0</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'Field data and Waste 1'!C10</f>
        <v>7.4</v>
      </c>
      <c r="D10" s="49">
        <f>'Field data and Waste 1'!D10</f>
        <v>7.8</v>
      </c>
      <c r="E10" s="49">
        <f>'Field data and Waste 1'!E10</f>
        <v>7</v>
      </c>
      <c r="F10" s="49">
        <f>'Field data and Waste 1'!F10</f>
        <v>7</v>
      </c>
      <c r="G10" s="49">
        <f>'Field data and Waste 1'!G10</f>
        <v>6.1</v>
      </c>
      <c r="H10" s="49">
        <f>'Field data and Waste 1'!H10</f>
        <v>6.1</v>
      </c>
      <c r="I10" s="49">
        <f>'Field data and Waste 1'!I10</f>
        <v>5.4</v>
      </c>
      <c r="J10" s="49">
        <f>'Field data and Waste 1'!J10</f>
        <v>0</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'Field data and Waste 1'!C11</f>
        <v>3</v>
      </c>
      <c r="D11" s="49">
        <f>'Field data and Waste 1'!D11</f>
        <v>3</v>
      </c>
      <c r="E11" s="49">
        <f>'Field data and Waste 1'!E11</f>
        <v>2</v>
      </c>
      <c r="F11" s="49">
        <f>'Field data and Waste 1'!F11</f>
        <v>2</v>
      </c>
      <c r="G11" s="49">
        <f>'Field data and Waste 1'!G11</f>
        <v>2</v>
      </c>
      <c r="H11" s="49">
        <f>'Field data and Waste 1'!H11</f>
        <v>2</v>
      </c>
      <c r="I11" s="49">
        <f>'Field data and Waste 1'!I11</f>
        <v>1</v>
      </c>
      <c r="J11" s="49">
        <f>'Field data and Waste 1'!J11</f>
        <v>0</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'Field data and Waste 1'!C12</f>
        <v>2</v>
      </c>
      <c r="D12" s="49">
        <f>'Field data and Waste 1'!D12</f>
        <v>4</v>
      </c>
      <c r="E12" s="49">
        <f>'Field data and Waste 1'!E12</f>
        <v>3</v>
      </c>
      <c r="F12" s="49">
        <f>'Field data and Waste 1'!F12</f>
        <v>2</v>
      </c>
      <c r="G12" s="49">
        <f>'Field data and Waste 1'!G12</f>
        <v>2</v>
      </c>
      <c r="H12" s="49">
        <f>'Field data and Waste 1'!H12</f>
        <v>2</v>
      </c>
      <c r="I12" s="49">
        <f>'Field data and Waste 1'!I12</f>
        <v>3</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'Field data and Waste 1'!C13</f>
        <v>3</v>
      </c>
      <c r="D13" s="49">
        <f>'Field data and Waste 1'!D13</f>
        <v>3</v>
      </c>
      <c r="E13" s="49">
        <f>'Field data and Waste 1'!E13</f>
        <v>3</v>
      </c>
      <c r="F13" s="49">
        <f>'Field data and Waste 1'!F13</f>
        <v>3</v>
      </c>
      <c r="G13" s="49">
        <f>'Field data and Waste 1'!G13</f>
        <v>3</v>
      </c>
      <c r="H13" s="49">
        <f>'Field data and Waste 1'!H13</f>
        <v>3</v>
      </c>
      <c r="I13" s="49">
        <f>'Field data and Waste 1'!I13</f>
        <v>3</v>
      </c>
      <c r="J13" s="49">
        <f>'Field data and Waste 1'!J13</f>
        <v>0</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'Field data and Waste 1'!C14</f>
        <v>?</v>
      </c>
      <c r="D14" s="83" t="str">
        <f>'Field data and Waste 1'!D14</f>
        <v>?</v>
      </c>
      <c r="E14" s="83" t="str">
        <f>'Field data and Waste 1'!E14</f>
        <v>?</v>
      </c>
      <c r="F14" s="83" t="str">
        <f>'Field data and Waste 1'!F14</f>
        <v>?</v>
      </c>
      <c r="G14" s="83" t="str">
        <f>'Field data and Waste 1'!G14</f>
        <v>?</v>
      </c>
      <c r="H14" s="83" t="str">
        <f>'Field data and Waste 1'!H14</f>
        <v>?</v>
      </c>
      <c r="I14" s="83" t="str">
        <f>'Field data and Waste 1'!I14</f>
        <v>?</v>
      </c>
      <c r="J14" s="83">
        <f>'Field data and Waste 1'!J14</f>
        <v>0</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8" t="s">
        <v>9</v>
      </c>
      <c r="B15" s="149"/>
      <c r="C15" s="49" t="str">
        <f>'Field data and Waste 1'!C15</f>
        <v>?</v>
      </c>
      <c r="D15" s="49" t="str">
        <f>'Field data and Waste 1'!D15</f>
        <v>?</v>
      </c>
      <c r="E15" s="49" t="str">
        <f>'Field data and Waste 1'!E15</f>
        <v>?</v>
      </c>
      <c r="F15" s="49" t="str">
        <f>'Field data and Waste 1'!F15</f>
        <v>?</v>
      </c>
      <c r="G15" s="49" t="str">
        <f>'Field data and Waste 1'!G15</f>
        <v>?</v>
      </c>
      <c r="H15" s="49" t="str">
        <f>'Field data and Waste 1'!H15</f>
        <v>?</v>
      </c>
      <c r="I15" s="49" t="str">
        <f>'Field data and Waste 1'!I15</f>
        <v>?</v>
      </c>
      <c r="J15" s="49">
        <f>'Field data and Waste 1'!J15</f>
        <v>0</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2" t="s">
        <v>44</v>
      </c>
      <c r="B16" s="153"/>
      <c r="C16" s="104" t="str">
        <f>'Field data and Waste 1'!C16</f>
        <v>?</v>
      </c>
      <c r="D16" s="104" t="str">
        <f>'Field data and Waste 1'!D16</f>
        <v>?</v>
      </c>
      <c r="E16" s="104" t="str">
        <f>'Field data and Waste 1'!E16</f>
        <v>?</v>
      </c>
      <c r="F16" s="104" t="str">
        <f>'Field data and Waste 1'!F16</f>
        <v>?</v>
      </c>
      <c r="G16" s="104" t="str">
        <f>'Field data and Waste 1'!G16</f>
        <v>?</v>
      </c>
      <c r="H16" s="104" t="str">
        <f>'Field data and Waste 1'!H16</f>
        <v>?</v>
      </c>
      <c r="I16" s="104" t="str">
        <f>'Field data and Waste 1'!I16</f>
        <v>?</v>
      </c>
      <c r="J16" s="104">
        <f>'Field data and Waste 1'!J16</f>
        <v>0</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8" t="s">
        <v>69</v>
      </c>
      <c r="B17" s="139"/>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 xml:space="preserve">Above Bungalow </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 xml:space="preserve">Upper Cotts Park </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 xml:space="preserve">Middle Cotts Park </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 xml:space="preserve">Lower Cotts Park </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 xml:space="preserve">Front Field </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 xml:space="preserve">Gold Mine </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 xml:space="preserve">Bungalow Paddock </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 xml:space="preserve">Above Bungalow </v>
      </c>
      <c r="C57" s="8" t="str">
        <f t="shared" ref="C57:U57" si="13">D8</f>
        <v xml:space="preserve">Upper Cotts Park </v>
      </c>
      <c r="D57" s="8" t="str">
        <f t="shared" si="13"/>
        <v xml:space="preserve">Middle Cotts Park </v>
      </c>
      <c r="E57" s="8" t="str">
        <f t="shared" si="13"/>
        <v xml:space="preserve">Lower Cotts Park </v>
      </c>
      <c r="F57" s="8" t="str">
        <f t="shared" si="13"/>
        <v xml:space="preserve">Front Field </v>
      </c>
      <c r="G57" s="8" t="str">
        <f t="shared" si="13"/>
        <v xml:space="preserve">Gold Mine </v>
      </c>
      <c r="H57" s="8" t="str">
        <f t="shared" si="13"/>
        <v xml:space="preserve">Bungalow Paddock </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e">
        <f>C16&amp;" I "&amp;(VLOOKUP(C14,Table24567[],6,FALSE))</f>
        <v>#N/A</v>
      </c>
      <c r="C58" s="10" t="e">
        <f>D16&amp;" I "&amp;(VLOOKUP(D14,Table24567[],6,FALSE))</f>
        <v>#N/A</v>
      </c>
      <c r="D58" s="10" t="e">
        <f>E16&amp;" I "&amp;(VLOOKUP(E14,Table24567[],6,FALSE))</f>
        <v>#N/A</v>
      </c>
      <c r="E58" s="10" t="e">
        <f>F16&amp;" I "&amp;(VLOOKUP(F14,Table24567[],6,FALSE))</f>
        <v>#N/A</v>
      </c>
      <c r="F58" s="10" t="e">
        <f>G16&amp;" I "&amp;(VLOOKUP(G14,Table24567[],6,FALSE))</f>
        <v>#N/A</v>
      </c>
      <c r="G58" s="10" t="e">
        <f>H16&amp;" I "&amp;(VLOOKUP(H14,Table24567[],6,FALSE))</f>
        <v>#N/A</v>
      </c>
      <c r="H58" s="10" t="e">
        <f>I16&amp;" I "&amp;(VLOOKUP(I14,Table24567[],6,FALSE))</f>
        <v>#N/A</v>
      </c>
      <c r="I58" s="10" t="e">
        <f>J16&amp;" I "&amp;(VLOOKUP(J14,Table24567[],6,FALSE))</f>
        <v>#N/A</v>
      </c>
      <c r="J58" s="10" t="e">
        <f>K16&amp;" I "&amp;(VLOOKUP(K14,Table24567[],6,FALSE))</f>
        <v>#N/A</v>
      </c>
      <c r="K58" s="10" t="e">
        <f>L16&amp;" I "&amp;(VLOOKUP(L14,Table24567[],6,FALSE))</f>
        <v>#N/A</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x14ac:dyDescent="0.2">
      <c r="A59" s="87" t="s">
        <v>132</v>
      </c>
      <c r="B59" s="64" t="e">
        <f>VLOOKUP(C$14,Table24567[],5,FALSE)</f>
        <v>#N/A</v>
      </c>
      <c r="C59" s="64" t="e">
        <f>VLOOKUP(D$14,Table24567[],5,FALSE)</f>
        <v>#N/A</v>
      </c>
      <c r="D59" s="64" t="e">
        <f>VLOOKUP(E$14,Table24567[],5,FALSE)</f>
        <v>#N/A</v>
      </c>
      <c r="E59" s="64" t="e">
        <f>VLOOKUP(F$14,Table24567[],5,FALSE)</f>
        <v>#N/A</v>
      </c>
      <c r="F59" s="64" t="e">
        <f>VLOOKUP(G$14,Table24567[],5,FALSE)</f>
        <v>#N/A</v>
      </c>
      <c r="G59" s="64" t="e">
        <f>VLOOKUP(H$14,Table24567[],5,FALSE)</f>
        <v>#N/A</v>
      </c>
      <c r="H59" s="64" t="e">
        <f>VLOOKUP(I$14,Table24567[],5,FALSE)</f>
        <v>#N/A</v>
      </c>
      <c r="I59" s="64" t="e">
        <f>VLOOKUP(J$14,Table24567[],5,FALSE)</f>
        <v>#N/A</v>
      </c>
      <c r="J59" s="64" t="e">
        <f>VLOOKUP(K$14,Table24567[],5,FALSE)</f>
        <v>#N/A</v>
      </c>
      <c r="K59" s="64" t="e">
        <f>VLOOKUP(L$14,Table24567[],5,FALSE)</f>
        <v>#N/A</v>
      </c>
      <c r="L59" s="64" t="e">
        <f>VLOOKUP(M$14,Table24567[],5,FALSE)</f>
        <v>#N/A</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x14ac:dyDescent="0.2">
      <c r="A60" s="87" t="s">
        <v>4</v>
      </c>
      <c r="B60" s="64">
        <f>C10</f>
        <v>7.4</v>
      </c>
      <c r="C60" s="64">
        <f t="shared" ref="C60:U60" si="14">D10</f>
        <v>7.8</v>
      </c>
      <c r="D60" s="64">
        <f t="shared" si="14"/>
        <v>7</v>
      </c>
      <c r="E60" s="64">
        <f t="shared" si="14"/>
        <v>7</v>
      </c>
      <c r="F60" s="64">
        <f t="shared" si="14"/>
        <v>6.1</v>
      </c>
      <c r="G60" s="64">
        <f t="shared" si="14"/>
        <v>6.1</v>
      </c>
      <c r="H60" s="64">
        <f t="shared" si="14"/>
        <v>5.4</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'Field data and Waste 1'!C1:D1</f>
        <v>PAN-030568</v>
      </c>
      <c r="D1" s="173"/>
      <c r="E1" s="106" t="s">
        <v>45</v>
      </c>
      <c r="F1" s="113" t="str">
        <f>'Field data and Waste 1'!F1</f>
        <v>?</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'Field data and Waste 1'!C2:D2</f>
        <v>EPR-DB3592ZM</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'Field data and Waste 1'!C3:D3</f>
        <v>Puffin Produce Ltd</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'Field data and Waste 1'!C4:D4</f>
        <v>Clarborough Farm, Narberth Road, SA62 4PB</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'Field data and Waste 1'!C5:D5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'Field data and Waste 1'!C8</f>
        <v xml:space="preserve">Above Bungalow </v>
      </c>
      <c r="D8" s="49" t="str">
        <f>'Field data and Waste 1'!D8</f>
        <v xml:space="preserve">Upper Cotts Park </v>
      </c>
      <c r="E8" s="49" t="str">
        <f>'Field data and Waste 1'!E8</f>
        <v xml:space="preserve">Middle Cotts Park </v>
      </c>
      <c r="F8" s="49" t="str">
        <f>'Field data and Waste 1'!F8</f>
        <v xml:space="preserve">Lower Cotts Park </v>
      </c>
      <c r="G8" s="49" t="str">
        <f>'Field data and Waste 1'!G8</f>
        <v xml:space="preserve">Front Field </v>
      </c>
      <c r="H8" s="49" t="str">
        <f>'Field data and Waste 1'!H8</f>
        <v xml:space="preserve">Gold Mine </v>
      </c>
      <c r="I8" s="49" t="str">
        <f>'Field data and Waste 1'!I8</f>
        <v xml:space="preserve">Bungalow Paddock </v>
      </c>
      <c r="J8" s="49">
        <f>'Field data and Waste 1'!J8</f>
        <v>0</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'Field data and Waste 1'!C9</f>
        <v>?</v>
      </c>
      <c r="D9" s="49" t="str">
        <f>'Field data and Waste 1'!D9</f>
        <v>?</v>
      </c>
      <c r="E9" s="49" t="str">
        <f>'Field data and Waste 1'!E9</f>
        <v>?</v>
      </c>
      <c r="F9" s="49" t="str">
        <f>'Field data and Waste 1'!F9</f>
        <v>?</v>
      </c>
      <c r="G9" s="49" t="str">
        <f>'Field data and Waste 1'!G9</f>
        <v>?</v>
      </c>
      <c r="H9" s="49" t="str">
        <f>'Field data and Waste 1'!H9</f>
        <v>?</v>
      </c>
      <c r="I9" s="49" t="str">
        <f>'Field data and Waste 1'!I9</f>
        <v>?</v>
      </c>
      <c r="J9" s="49">
        <f>'Field data and Waste 1'!J9</f>
        <v>0</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'Field data and Waste 1'!C10</f>
        <v>7.4</v>
      </c>
      <c r="D10" s="49">
        <f>'Field data and Waste 1'!D10</f>
        <v>7.8</v>
      </c>
      <c r="E10" s="49">
        <f>'Field data and Waste 1'!E10</f>
        <v>7</v>
      </c>
      <c r="F10" s="49">
        <f>'Field data and Waste 1'!F10</f>
        <v>7</v>
      </c>
      <c r="G10" s="49">
        <f>'Field data and Waste 1'!G10</f>
        <v>6.1</v>
      </c>
      <c r="H10" s="49">
        <f>'Field data and Waste 1'!H10</f>
        <v>6.1</v>
      </c>
      <c r="I10" s="49">
        <f>'Field data and Waste 1'!I10</f>
        <v>5.4</v>
      </c>
      <c r="J10" s="49">
        <f>'Field data and Waste 1'!J10</f>
        <v>0</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'Field data and Waste 1'!C11</f>
        <v>3</v>
      </c>
      <c r="D11" s="49">
        <f>'Field data and Waste 1'!D11</f>
        <v>3</v>
      </c>
      <c r="E11" s="49">
        <f>'Field data and Waste 1'!E11</f>
        <v>2</v>
      </c>
      <c r="F11" s="49">
        <f>'Field data and Waste 1'!F11</f>
        <v>2</v>
      </c>
      <c r="G11" s="49">
        <f>'Field data and Waste 1'!G11</f>
        <v>2</v>
      </c>
      <c r="H11" s="49">
        <f>'Field data and Waste 1'!H11</f>
        <v>2</v>
      </c>
      <c r="I11" s="49">
        <f>'Field data and Waste 1'!I11</f>
        <v>1</v>
      </c>
      <c r="J11" s="49">
        <f>'Field data and Waste 1'!J11</f>
        <v>0</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'Field data and Waste 1'!C12</f>
        <v>2</v>
      </c>
      <c r="D12" s="49">
        <f>'Field data and Waste 1'!D12</f>
        <v>4</v>
      </c>
      <c r="E12" s="49">
        <f>'Field data and Waste 1'!E12</f>
        <v>3</v>
      </c>
      <c r="F12" s="49">
        <f>'Field data and Waste 1'!F12</f>
        <v>2</v>
      </c>
      <c r="G12" s="49">
        <f>'Field data and Waste 1'!G12</f>
        <v>2</v>
      </c>
      <c r="H12" s="49">
        <f>'Field data and Waste 1'!H12</f>
        <v>2</v>
      </c>
      <c r="I12" s="49">
        <f>'Field data and Waste 1'!I12</f>
        <v>3</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'Field data and Waste 1'!C13</f>
        <v>3</v>
      </c>
      <c r="D13" s="49">
        <f>'Field data and Waste 1'!D13</f>
        <v>3</v>
      </c>
      <c r="E13" s="49">
        <f>'Field data and Waste 1'!E13</f>
        <v>3</v>
      </c>
      <c r="F13" s="49">
        <f>'Field data and Waste 1'!F13</f>
        <v>3</v>
      </c>
      <c r="G13" s="49">
        <f>'Field data and Waste 1'!G13</f>
        <v>3</v>
      </c>
      <c r="H13" s="49">
        <f>'Field data and Waste 1'!H13</f>
        <v>3</v>
      </c>
      <c r="I13" s="49">
        <f>'Field data and Waste 1'!I13</f>
        <v>3</v>
      </c>
      <c r="J13" s="49">
        <f>'Field data and Waste 1'!J13</f>
        <v>0</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'Field data and Waste 1'!C14</f>
        <v>?</v>
      </c>
      <c r="D14" s="83" t="str">
        <f>'Field data and Waste 1'!D14</f>
        <v>?</v>
      </c>
      <c r="E14" s="83" t="str">
        <f>'Field data and Waste 1'!E14</f>
        <v>?</v>
      </c>
      <c r="F14" s="83" t="str">
        <f>'Field data and Waste 1'!F14</f>
        <v>?</v>
      </c>
      <c r="G14" s="83" t="str">
        <f>'Field data and Waste 1'!G14</f>
        <v>?</v>
      </c>
      <c r="H14" s="83" t="str">
        <f>'Field data and Waste 1'!H14</f>
        <v>?</v>
      </c>
      <c r="I14" s="83" t="str">
        <f>'Field data and Waste 1'!I14</f>
        <v>?</v>
      </c>
      <c r="J14" s="83">
        <f>'Field data and Waste 1'!J14</f>
        <v>0</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x14ac:dyDescent="0.2">
      <c r="A15" s="148" t="s">
        <v>9</v>
      </c>
      <c r="B15" s="149"/>
      <c r="C15" s="49" t="str">
        <f>'Field data and Waste 1'!C15</f>
        <v>?</v>
      </c>
      <c r="D15" s="49" t="str">
        <f>'Field data and Waste 1'!D15</f>
        <v>?</v>
      </c>
      <c r="E15" s="49" t="str">
        <f>'Field data and Waste 1'!E15</f>
        <v>?</v>
      </c>
      <c r="F15" s="49" t="str">
        <f>'Field data and Waste 1'!F15</f>
        <v>?</v>
      </c>
      <c r="G15" s="49" t="str">
        <f>'Field data and Waste 1'!G15</f>
        <v>?</v>
      </c>
      <c r="H15" s="49" t="str">
        <f>'Field data and Waste 1'!H15</f>
        <v>?</v>
      </c>
      <c r="I15" s="49" t="str">
        <f>'Field data and Waste 1'!I15</f>
        <v>?</v>
      </c>
      <c r="J15" s="49">
        <f>'Field data and Waste 1'!J15</f>
        <v>0</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25">
      <c r="A16" s="152" t="s">
        <v>44</v>
      </c>
      <c r="B16" s="153"/>
      <c r="C16" s="104" t="str">
        <f>'Field data and Waste 1'!C16</f>
        <v>?</v>
      </c>
      <c r="D16" s="104" t="str">
        <f>'Field data and Waste 1'!D16</f>
        <v>?</v>
      </c>
      <c r="E16" s="104" t="str">
        <f>'Field data and Waste 1'!E16</f>
        <v>?</v>
      </c>
      <c r="F16" s="104" t="str">
        <f>'Field data and Waste 1'!F16</f>
        <v>?</v>
      </c>
      <c r="G16" s="104" t="str">
        <f>'Field data and Waste 1'!G16</f>
        <v>?</v>
      </c>
      <c r="H16" s="104" t="str">
        <f>'Field data and Waste 1'!H16</f>
        <v>?</v>
      </c>
      <c r="I16" s="104" t="str">
        <f>'Field data and Waste 1'!I16</f>
        <v>?</v>
      </c>
      <c r="J16" s="104">
        <f>'Field data and Waste 1'!J16</f>
        <v>0</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x14ac:dyDescent="0.2">
      <c r="A17" s="138" t="s">
        <v>69</v>
      </c>
      <c r="B17" s="139"/>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25">
      <c r="A28" s="122"/>
      <c r="B28" s="16"/>
      <c r="C28" s="11"/>
      <c r="D28" s="11"/>
      <c r="E28" s="11"/>
      <c r="F28" s="11"/>
      <c r="G28" s="11"/>
      <c r="H28" s="11"/>
      <c r="I28" s="11"/>
      <c r="J28" s="11"/>
      <c r="K28" s="15"/>
      <c r="L28" s="11"/>
      <c r="M28" s="11"/>
      <c r="N28" s="11"/>
      <c r="O28" s="11"/>
      <c r="P28" s="11"/>
      <c r="Q28" s="11"/>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 xml:space="preserve">Above Bungalow </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 xml:space="preserve">Upper Cotts Park </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 xml:space="preserve">Middle Cotts Park </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t="str">
        <f>F8</f>
        <v xml:space="preserve">Lower Cotts Park </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t="str">
        <f>G8</f>
        <v xml:space="preserve">Front Field </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 xml:space="preserve">Gold Mine </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 xml:space="preserve">Bungalow Paddock </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x14ac:dyDescent="0.2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x14ac:dyDescent="0.2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 xml:space="preserve">Above Bungalow </v>
      </c>
      <c r="C57" s="8" t="str">
        <f t="shared" ref="C57:U57" si="13">D8</f>
        <v xml:space="preserve">Upper Cotts Park </v>
      </c>
      <c r="D57" s="8" t="str">
        <f t="shared" si="13"/>
        <v xml:space="preserve">Middle Cotts Park </v>
      </c>
      <c r="E57" s="8" t="str">
        <f t="shared" si="13"/>
        <v xml:space="preserve">Lower Cotts Park </v>
      </c>
      <c r="F57" s="8" t="str">
        <f t="shared" si="13"/>
        <v xml:space="preserve">Front Field </v>
      </c>
      <c r="G57" s="8" t="str">
        <f t="shared" si="13"/>
        <v xml:space="preserve">Gold Mine </v>
      </c>
      <c r="H57" s="8" t="str">
        <f t="shared" si="13"/>
        <v xml:space="preserve">Bungalow Paddock </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e">
        <f>C16&amp;" I "&amp;(VLOOKUP(C14,Table2456[],6,FALSE))</f>
        <v>#N/A</v>
      </c>
      <c r="C58" s="10" t="e">
        <f>D16&amp;" I "&amp;(VLOOKUP(D14,Table2456[],6,FALSE))</f>
        <v>#N/A</v>
      </c>
      <c r="D58" s="10" t="e">
        <f>E16&amp;" I "&amp;(VLOOKUP(E14,Table2456[],6,FALSE))</f>
        <v>#N/A</v>
      </c>
      <c r="E58" s="10" t="e">
        <f>F16&amp;" I "&amp;(VLOOKUP(F14,Table2456[],6,FALSE))</f>
        <v>#N/A</v>
      </c>
      <c r="F58" s="10" t="e">
        <f>G16&amp;" I "&amp;(VLOOKUP(G14,Table2456[],6,FALSE))</f>
        <v>#N/A</v>
      </c>
      <c r="G58" s="10" t="e">
        <f>H16&amp;" I "&amp;(VLOOKUP(H14,Table2456[],6,FALSE))</f>
        <v>#N/A</v>
      </c>
      <c r="H58" s="10" t="e">
        <f>I16&amp;" I "&amp;(VLOOKUP(I14,Table2456[],6,FALSE))</f>
        <v>#N/A</v>
      </c>
      <c r="I58" s="10" t="e">
        <f>J16&amp;" I "&amp;(VLOOKUP(J14,Table2456[],6,FALSE))</f>
        <v>#N/A</v>
      </c>
      <c r="J58" s="10" t="e">
        <f>K16&amp;" I "&amp;(VLOOKUP(K14,Table2456[],6,FALSE))</f>
        <v>#N/A</v>
      </c>
      <c r="K58" s="10" t="e">
        <f>L16&amp;" I "&amp;(VLOOKUP(L14,Table2456[],6,FALSE))</f>
        <v>#N/A</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x14ac:dyDescent="0.2">
      <c r="A59" s="87" t="s">
        <v>132</v>
      </c>
      <c r="B59" s="64" t="e">
        <f>VLOOKUP(C$14,Table2456[],5,FALSE)</f>
        <v>#N/A</v>
      </c>
      <c r="C59" s="64" t="e">
        <f>VLOOKUP(D$14,Table2456[],5,FALSE)</f>
        <v>#N/A</v>
      </c>
      <c r="D59" s="64" t="e">
        <f>VLOOKUP(E$14,Table2456[],5,FALSE)</f>
        <v>#N/A</v>
      </c>
      <c r="E59" s="64" t="e">
        <f>VLOOKUP(F$14,Table2456[],5,FALSE)</f>
        <v>#N/A</v>
      </c>
      <c r="F59" s="64" t="e">
        <f>VLOOKUP(G$14,Table2456[],5,FALSE)</f>
        <v>#N/A</v>
      </c>
      <c r="G59" s="64" t="e">
        <f>VLOOKUP(H$14,Table2456[],5,FALSE)</f>
        <v>#N/A</v>
      </c>
      <c r="H59" s="64" t="e">
        <f>VLOOKUP(I$14,Table2456[],5,FALSE)</f>
        <v>#N/A</v>
      </c>
      <c r="I59" s="64" t="e">
        <f>VLOOKUP(J$14,Table2456[],5,FALSE)</f>
        <v>#N/A</v>
      </c>
      <c r="J59" s="64" t="e">
        <f>VLOOKUP(K$14,Table2456[],5,FALSE)</f>
        <v>#N/A</v>
      </c>
      <c r="K59" s="64" t="e">
        <f>VLOOKUP(L$14,Table2456[],5,FALSE)</f>
        <v>#N/A</v>
      </c>
      <c r="L59" s="64" t="e">
        <f>VLOOKUP(M$14,Table2456[],5,FALSE)</f>
        <v>#N/A</v>
      </c>
      <c r="M59" s="64" t="e">
        <f>VLOOKUP(N$14,Table2456[],5,FALSE)</f>
        <v>#N/A</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x14ac:dyDescent="0.2">
      <c r="A60" s="87" t="s">
        <v>4</v>
      </c>
      <c r="B60" s="64">
        <f>C10</f>
        <v>7.4</v>
      </c>
      <c r="C60" s="64">
        <f t="shared" ref="C60:U60" si="14">D10</f>
        <v>7.8</v>
      </c>
      <c r="D60" s="64">
        <f t="shared" si="14"/>
        <v>7</v>
      </c>
      <c r="E60" s="64">
        <f t="shared" si="14"/>
        <v>7</v>
      </c>
      <c r="F60" s="64">
        <f t="shared" si="14"/>
        <v>6.1</v>
      </c>
      <c r="G60" s="64">
        <f t="shared" si="14"/>
        <v>6.1</v>
      </c>
      <c r="H60" s="64">
        <f t="shared" si="14"/>
        <v>5.4</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A13" sqref="A13:B13"/>
    </sheetView>
  </sheetViews>
  <sheetFormatPr defaultColWidth="9.140625" defaultRowHeight="12.75" x14ac:dyDescent="0.2"/>
  <cols>
    <col min="1" max="13" width="9.140625" style="13"/>
    <col min="14" max="14" width="9.7109375" style="13" bestFit="1" customWidth="1"/>
    <col min="15" max="19" width="9.140625" style="13"/>
    <col min="20" max="20" width="10" style="13" bestFit="1" customWidth="1"/>
    <col min="21" max="16384" width="9.140625" style="13"/>
  </cols>
  <sheetData>
    <row r="1" spans="1:21" ht="38.25" x14ac:dyDescent="0.2">
      <c r="A1" s="174" t="s">
        <v>84</v>
      </c>
      <c r="B1" s="29" t="str">
        <f>'Field data and Waste 1'!B29</f>
        <v>Application Rate</v>
      </c>
      <c r="C1" s="29" t="str">
        <f>'Field data and Waste 1'!C29</f>
        <v>Nitrogen Addition</v>
      </c>
      <c r="D1" s="29" t="str">
        <f>'Field data and Waste 1'!D29</f>
        <v>Phosphate Addition</v>
      </c>
      <c r="E1" s="29" t="str">
        <f>'Field data and Waste 1'!E29</f>
        <v>Potash  Addition</v>
      </c>
      <c r="F1" s="29" t="str">
        <f>'Field data and Waste 1'!F29</f>
        <v>Mg Oxide Addition</v>
      </c>
      <c r="G1" s="29" t="str">
        <f>'Field data and Waste 1'!G29</f>
        <v>Copper Addition</v>
      </c>
      <c r="H1" s="29" t="str">
        <f>'Field data and Waste 1'!H29</f>
        <v>Zinc Addition</v>
      </c>
      <c r="I1" s="29" t="str">
        <f>'Field data and Waste 1'!I29</f>
        <v>Lead Addition</v>
      </c>
      <c r="J1" s="29" t="str">
        <f>'Field data and Waste 1'!J29</f>
        <v>Cadmium Addition</v>
      </c>
      <c r="K1" s="29" t="str">
        <f>'Field data and Waste 1'!K29</f>
        <v>Mercury Addition</v>
      </c>
      <c r="L1" s="29" t="str">
        <f>'Field data and Waste 1'!L29</f>
        <v>Nickel Addition</v>
      </c>
      <c r="M1" s="29" t="str">
        <f>'Field data and Waste 1'!M29</f>
        <v>Chromium Addition</v>
      </c>
      <c r="N1" s="29" t="str">
        <f>'Field data and Waste 1'!N29</f>
        <v>Aluminium Addition</v>
      </c>
      <c r="O1" s="29" t="str">
        <f>'Field data and Waste 1'!O29</f>
        <v>Iron Addition</v>
      </c>
      <c r="P1" s="29" t="str">
        <f>'Field data and Waste 1'!P29</f>
        <v xml:space="preserve">Sodium Addition                 </v>
      </c>
      <c r="Q1" s="29" t="str">
        <f>'Field data and Waste 1'!Q29</f>
        <v>SO3  Addition                             kg/ha</v>
      </c>
      <c r="R1" s="29" t="str">
        <f>'Field data and Waste 1'!R29</f>
        <v xml:space="preserve">Selenium Addition </v>
      </c>
      <c r="S1" s="29" t="str">
        <f>'Field data and Waste 1'!S29</f>
        <v xml:space="preserve">Arsenic  Addition  </v>
      </c>
      <c r="T1" s="29" t="str">
        <f>'Field data and Waste 1'!T29</f>
        <v xml:space="preserve">Molybdenum Addition  </v>
      </c>
      <c r="U1" s="29" t="str">
        <f>'Field data and Waste 1'!U29</f>
        <v xml:space="preserve">Fluoride Addition </v>
      </c>
    </row>
    <row r="2" spans="1:21" ht="25.5" x14ac:dyDescent="0.2">
      <c r="A2" s="174"/>
      <c r="B2" s="29" t="str">
        <f>'Field data and Waste 1'!B30</f>
        <v>tonnes/ha</v>
      </c>
      <c r="C2" s="29" t="str">
        <f>'Field data and Waste 1'!C30</f>
        <v>kg/ha</v>
      </c>
      <c r="D2" s="29" t="str">
        <f>'Field data and Waste 1'!D30</f>
        <v>P2O5 
kg/ha</v>
      </c>
      <c r="E2" s="29" t="str">
        <f>'Field data and Waste 1'!E30</f>
        <v>K2O 
kg/ha</v>
      </c>
      <c r="F2" s="29" t="str">
        <f>'Field data and Waste 1'!F30</f>
        <v>MgO 
kg/ha</v>
      </c>
      <c r="G2" s="29" t="str">
        <f>'Field data and Waste 1'!G30</f>
        <v>kg/ha</v>
      </c>
      <c r="H2" s="29" t="str">
        <f>'Field data and Waste 1'!H30</f>
        <v>kg/ha</v>
      </c>
      <c r="I2" s="29" t="str">
        <f>'Field data and Waste 1'!I30</f>
        <v>kg/ha</v>
      </c>
      <c r="J2" s="29" t="str">
        <f>'Field data and Waste 1'!J30</f>
        <v>kg/ha</v>
      </c>
      <c r="K2" s="29" t="str">
        <f>'Field data and Waste 1'!K30</f>
        <v>kg/ha</v>
      </c>
      <c r="L2" s="29" t="str">
        <f>'Field data and Waste 1'!L30</f>
        <v>kg/ha</v>
      </c>
      <c r="M2" s="29" t="str">
        <f>'Field data and Waste 1'!M30</f>
        <v>kg/ha</v>
      </c>
      <c r="N2" s="29" t="str">
        <f>'Field data and Waste 1'!N30</f>
        <v>kg/ha</v>
      </c>
      <c r="O2" s="29" t="str">
        <f>'Field data and Waste 1'!O30</f>
        <v>kg/ha</v>
      </c>
      <c r="P2" s="29" t="str">
        <f>'Field data and Waste 1'!P30</f>
        <v>kg/ha</v>
      </c>
      <c r="Q2" s="29" t="str">
        <f>'Field data and Waste 1'!Q30</f>
        <v>kg/ha</v>
      </c>
      <c r="R2" s="29" t="str">
        <f>'Field data and Waste 1'!R30</f>
        <v>kg/ha</v>
      </c>
      <c r="S2" s="29" t="str">
        <f>'Field data and Waste 1'!S30</f>
        <v>kg/ha</v>
      </c>
      <c r="T2" s="29" t="str">
        <f>'Field data and Waste 1'!T30</f>
        <v>kg/ha</v>
      </c>
      <c r="U2" s="29" t="str">
        <f>'Field data and Waste 1'!U30</f>
        <v>kg/ha</v>
      </c>
    </row>
    <row r="3" spans="1:21" x14ac:dyDescent="0.2">
      <c r="A3" s="27">
        <v>1</v>
      </c>
      <c r="B3" s="24" t="str">
        <f>'Field data and Waste 1'!B31</f>
        <v>?</v>
      </c>
      <c r="C3" s="24">
        <f>'Field data and Waste 1'!C31</f>
        <v>0</v>
      </c>
      <c r="D3" s="24" t="e">
        <f>'Field data and Waste 1'!D31</f>
        <v>#VALUE!</v>
      </c>
      <c r="E3" s="24" t="e">
        <f>'Field data and Waste 1'!E31</f>
        <v>#VALUE!</v>
      </c>
      <c r="F3" s="24" t="e">
        <f>'Field data and Waste 1'!F31</f>
        <v>#VALUE!</v>
      </c>
      <c r="G3" s="24" t="e">
        <f>'Field data and Waste 1'!G31</f>
        <v>#VALUE!</v>
      </c>
      <c r="H3" s="24" t="e">
        <f>'Field data and Waste 1'!H31</f>
        <v>#VALUE!</v>
      </c>
      <c r="I3" s="24" t="e">
        <f>'Field data and Waste 1'!I31</f>
        <v>#VALUE!</v>
      </c>
      <c r="J3" s="24" t="e">
        <f>'Field data and Waste 1'!J31</f>
        <v>#VALUE!</v>
      </c>
      <c r="K3" s="24">
        <f>'Field data and Waste 1'!K31</f>
        <v>0</v>
      </c>
      <c r="L3" s="24" t="e">
        <f>'Field data and Waste 1'!L31</f>
        <v>#VALUE!</v>
      </c>
      <c r="M3" s="24" t="e">
        <f>'Field data and Waste 1'!M31</f>
        <v>#VALUE!</v>
      </c>
      <c r="N3" s="24" t="e">
        <f>'Field data and Waste 1'!N31</f>
        <v>#VALUE!</v>
      </c>
      <c r="O3" s="24" t="e">
        <f>'Field data and Waste 1'!O31</f>
        <v>#VALUE!</v>
      </c>
      <c r="P3" s="24" t="e">
        <f>'Field data and Waste 1'!P31</f>
        <v>#VALUE!</v>
      </c>
      <c r="Q3" s="24">
        <f>'Field data and Waste 1'!Q31</f>
        <v>0</v>
      </c>
      <c r="R3" s="24">
        <f>'Field data and Waste 1'!R31</f>
        <v>0</v>
      </c>
      <c r="S3" s="24">
        <f>'Field data and Waste 1'!S31</f>
        <v>0</v>
      </c>
      <c r="T3" s="24">
        <f>'Field data and Waste 1'!T31</f>
        <v>0</v>
      </c>
      <c r="U3" s="24">
        <f>'Field data and Waste 1'!U31</f>
        <v>0</v>
      </c>
    </row>
    <row r="4" spans="1:21" x14ac:dyDescent="0.2">
      <c r="A4" s="27">
        <v>2</v>
      </c>
      <c r="B4" s="24">
        <f>'Waste 2'!B31</f>
        <v>0</v>
      </c>
      <c r="C4" s="24">
        <f>'Waste 2'!C31</f>
        <v>0</v>
      </c>
      <c r="D4" s="24">
        <f>'Waste 2'!D31</f>
        <v>0</v>
      </c>
      <c r="E4" s="24">
        <f>'Waste 2'!E31</f>
        <v>0</v>
      </c>
      <c r="F4" s="24">
        <f>'Waste 2'!F31</f>
        <v>0</v>
      </c>
      <c r="G4" s="24">
        <f>'Waste 2'!G31</f>
        <v>0</v>
      </c>
      <c r="H4" s="24">
        <f>'Waste 2'!H31</f>
        <v>0</v>
      </c>
      <c r="I4" s="24">
        <f>'Waste 2'!I31</f>
        <v>0</v>
      </c>
      <c r="J4" s="24">
        <f>'Waste 2'!J31</f>
        <v>0</v>
      </c>
      <c r="K4" s="24">
        <f>'Waste 2'!K31</f>
        <v>0</v>
      </c>
      <c r="L4" s="24">
        <f>'Waste 2'!L31</f>
        <v>0</v>
      </c>
      <c r="M4" s="24">
        <f>'Waste 2'!M31</f>
        <v>0</v>
      </c>
      <c r="N4" s="24">
        <f>'Waste 2'!N31</f>
        <v>0</v>
      </c>
      <c r="O4" s="24">
        <f>'Waste 2'!O31</f>
        <v>0</v>
      </c>
      <c r="P4" s="24">
        <f>'Waste 2'!P31</f>
        <v>0</v>
      </c>
      <c r="Q4" s="24">
        <f>'Waste 2'!Q31</f>
        <v>0</v>
      </c>
      <c r="R4" s="24">
        <f>'Waste 2'!R31</f>
        <v>0</v>
      </c>
      <c r="S4" s="24">
        <f>'Waste 2'!S31</f>
        <v>0</v>
      </c>
      <c r="T4" s="24">
        <f>'Waste 2'!T31</f>
        <v>0</v>
      </c>
      <c r="U4" s="24">
        <f>'Waste 2'!U31</f>
        <v>0</v>
      </c>
    </row>
    <row r="5" spans="1:21" x14ac:dyDescent="0.2">
      <c r="A5" s="27">
        <v>3</v>
      </c>
      <c r="B5" s="24">
        <f>'Waste 3'!B31</f>
        <v>0</v>
      </c>
      <c r="C5" s="24">
        <f>'Waste 3'!C31</f>
        <v>0</v>
      </c>
      <c r="D5" s="24">
        <f>'Waste 3'!D31</f>
        <v>0</v>
      </c>
      <c r="E5" s="24">
        <f>'Waste 3'!E31</f>
        <v>0</v>
      </c>
      <c r="F5" s="24">
        <f>'Waste 3'!F31</f>
        <v>0</v>
      </c>
      <c r="G5" s="24">
        <f>'Waste 3'!G31</f>
        <v>0</v>
      </c>
      <c r="H5" s="24">
        <f>'Waste 3'!H31</f>
        <v>0</v>
      </c>
      <c r="I5" s="24">
        <f>'Waste 3'!I31</f>
        <v>0</v>
      </c>
      <c r="J5" s="24">
        <f>'Waste 3'!J31</f>
        <v>0</v>
      </c>
      <c r="K5" s="24">
        <f>'Waste 3'!K31</f>
        <v>0</v>
      </c>
      <c r="L5" s="24">
        <f>'Waste 3'!L31</f>
        <v>0</v>
      </c>
      <c r="M5" s="24">
        <f>'Waste 3'!M31</f>
        <v>0</v>
      </c>
      <c r="N5" s="24">
        <f>'Waste 3'!N31</f>
        <v>0</v>
      </c>
      <c r="O5" s="24">
        <f>'Waste 3'!O31</f>
        <v>0</v>
      </c>
      <c r="P5" s="24">
        <f>'Waste 3'!P31</f>
        <v>0</v>
      </c>
      <c r="Q5" s="24">
        <f>'Waste 3'!Q31</f>
        <v>0</v>
      </c>
      <c r="R5" s="24">
        <f>'Waste 3'!R31</f>
        <v>0</v>
      </c>
      <c r="S5" s="24">
        <f>'Waste 3'!S31</f>
        <v>0</v>
      </c>
      <c r="T5" s="24">
        <f>'Waste 3'!T31</f>
        <v>0</v>
      </c>
      <c r="U5" s="24">
        <f>'Waste 3'!U31</f>
        <v>0</v>
      </c>
    </row>
    <row r="6" spans="1:21" x14ac:dyDescent="0.2">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75" x14ac:dyDescent="0.25">
      <c r="A13" s="67" t="s">
        <v>85</v>
      </c>
      <c r="B13" s="68">
        <f>SUM(B3:B12)</f>
        <v>0</v>
      </c>
      <c r="C13" s="68">
        <f t="shared" ref="C13:U13" si="0">SUM(C3:C12)</f>
        <v>0</v>
      </c>
      <c r="D13" s="68" t="e">
        <f t="shared" si="0"/>
        <v>#VALUE!</v>
      </c>
      <c r="E13" s="68" t="e">
        <f t="shared" si="0"/>
        <v>#VALUE!</v>
      </c>
      <c r="F13" s="68" t="e">
        <f t="shared" si="0"/>
        <v>#VALUE!</v>
      </c>
      <c r="G13" s="68" t="e">
        <f t="shared" si="0"/>
        <v>#VALUE!</v>
      </c>
      <c r="H13" s="68" t="e">
        <f t="shared" si="0"/>
        <v>#VALUE!</v>
      </c>
      <c r="I13" s="68" t="e">
        <f t="shared" si="0"/>
        <v>#VALUE!</v>
      </c>
      <c r="J13" s="68" t="e">
        <f t="shared" si="0"/>
        <v>#VALUE!</v>
      </c>
      <c r="K13" s="68">
        <f t="shared" si="0"/>
        <v>0</v>
      </c>
      <c r="L13" s="68" t="e">
        <f t="shared" si="0"/>
        <v>#VALUE!</v>
      </c>
      <c r="M13" s="68" t="e">
        <f t="shared" si="0"/>
        <v>#VALUE!</v>
      </c>
      <c r="N13" s="68" t="e">
        <f t="shared" si="0"/>
        <v>#VALUE!</v>
      </c>
      <c r="O13" s="68" t="e">
        <f t="shared" si="0"/>
        <v>#VALUE!</v>
      </c>
      <c r="P13" s="68" t="e">
        <f t="shared" si="0"/>
        <v>#VALUE!</v>
      </c>
      <c r="Q13" s="68">
        <f t="shared" si="0"/>
        <v>0</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A13" sqref="A13:B13"/>
    </sheetView>
  </sheetViews>
  <sheetFormatPr defaultColWidth="9.140625" defaultRowHeight="12.75" x14ac:dyDescent="0.2"/>
  <cols>
    <col min="1" max="2" width="9.140625" style="13"/>
    <col min="3" max="3" width="11" style="13" customWidth="1"/>
    <col min="4" max="4" width="9.140625" style="13"/>
    <col min="5" max="5" width="9.7109375" style="13" customWidth="1"/>
    <col min="6" max="14" width="9.140625" style="13"/>
    <col min="15" max="15" width="9.7109375" style="13" bestFit="1" customWidth="1"/>
    <col min="16" max="20" width="9.140625" style="13"/>
    <col min="21" max="21" width="10" style="13" bestFit="1" customWidth="1"/>
    <col min="22" max="16384" width="9.140625" style="13"/>
  </cols>
  <sheetData>
    <row r="1" spans="1:22" s="70" customFormat="1" ht="38.25" x14ac:dyDescent="0.25">
      <c r="A1" s="175" t="s">
        <v>84</v>
      </c>
      <c r="B1" s="25" t="s">
        <v>152</v>
      </c>
      <c r="C1" s="26" t="str">
        <f>'Field data and Waste 1'!B29</f>
        <v>Application Rate</v>
      </c>
      <c r="D1" s="26" t="str">
        <f>'Field data and Waste 1'!C29</f>
        <v>Nitrogen Addition</v>
      </c>
      <c r="E1" s="26" t="str">
        <f>'Field data and Waste 1'!D29</f>
        <v>Phosphate Addition</v>
      </c>
      <c r="F1" s="26" t="str">
        <f>'Field data and Waste 1'!E29</f>
        <v>Potash  Addition</v>
      </c>
      <c r="G1" s="26" t="str">
        <f>'Field data and Waste 1'!F29</f>
        <v>Mg Oxide Addition</v>
      </c>
      <c r="H1" s="26" t="str">
        <f>'Field data and Waste 1'!G29</f>
        <v>Copper Addition</v>
      </c>
      <c r="I1" s="26" t="str">
        <f>'Field data and Waste 1'!H29</f>
        <v>Zinc Addition</v>
      </c>
      <c r="J1" s="26" t="str">
        <f>'Field data and Waste 1'!I29</f>
        <v>Lead Addition</v>
      </c>
      <c r="K1" s="26" t="str">
        <f>'Field data and Waste 1'!J29</f>
        <v>Cadmium Addition</v>
      </c>
      <c r="L1" s="26" t="str">
        <f>'Field data and Waste 1'!K29</f>
        <v>Mercury Addition</v>
      </c>
      <c r="M1" s="26" t="str">
        <f>'Field data and Waste 1'!L29</f>
        <v>Nickel Addition</v>
      </c>
      <c r="N1" s="26" t="str">
        <f>'Field data and Waste 1'!M29</f>
        <v>Chromium Addition</v>
      </c>
      <c r="O1" s="26" t="str">
        <f>'Field data and Waste 1'!N29</f>
        <v>Aluminium Addition</v>
      </c>
      <c r="P1" s="26" t="str">
        <f>'Field data and Waste 1'!O29</f>
        <v>Iron Addition</v>
      </c>
      <c r="Q1" s="26" t="str">
        <f>'Field data and Waste 1'!P29</f>
        <v xml:space="preserve">Sodium Addition                 </v>
      </c>
      <c r="R1" s="26" t="str">
        <f>'Field data and Waste 1'!Q29</f>
        <v>SO3  Addition                             kg/ha</v>
      </c>
      <c r="S1" s="26" t="str">
        <f>'Field data and Waste 1'!R29</f>
        <v xml:space="preserve">Selenium Addition </v>
      </c>
      <c r="T1" s="26" t="str">
        <f>'Field data and Waste 1'!S29</f>
        <v xml:space="preserve">Arsenic  Addition  </v>
      </c>
      <c r="U1" s="26" t="str">
        <f>'Field data and Waste 1'!T29</f>
        <v xml:space="preserve">Molybdenum Addition  </v>
      </c>
      <c r="V1" s="26" t="str">
        <f>'Field data and Waste 1'!U29</f>
        <v xml:space="preserve">Fluoride Addition </v>
      </c>
    </row>
    <row r="2" spans="1:22" s="70" customFormat="1" ht="25.5" x14ac:dyDescent="0.25">
      <c r="A2" s="175"/>
      <c r="B2" s="23" t="s">
        <v>46</v>
      </c>
      <c r="C2" s="26" t="str">
        <f>'Field data and Waste 1'!B30</f>
        <v>tonnes/ha</v>
      </c>
      <c r="D2" s="26" t="str">
        <f>'Field data and Waste 1'!C30</f>
        <v>kg/ha</v>
      </c>
      <c r="E2" s="26" t="str">
        <f>'Field data and Waste 1'!D30</f>
        <v>P2O5 
kg/ha</v>
      </c>
      <c r="F2" s="26" t="str">
        <f>'Field data and Waste 1'!E30</f>
        <v>K2O 
kg/ha</v>
      </c>
      <c r="G2" s="26" t="str">
        <f>'Field data and Waste 1'!F30</f>
        <v>MgO 
kg/ha</v>
      </c>
      <c r="H2" s="26" t="str">
        <f>'Field data and Waste 1'!G30</f>
        <v>kg/ha</v>
      </c>
      <c r="I2" s="26" t="str">
        <f>'Field data and Waste 1'!H30</f>
        <v>kg/ha</v>
      </c>
      <c r="J2" s="26" t="str">
        <f>'Field data and Waste 1'!I30</f>
        <v>kg/ha</v>
      </c>
      <c r="K2" s="26" t="str">
        <f>'Field data and Waste 1'!J30</f>
        <v>kg/ha</v>
      </c>
      <c r="L2" s="26" t="str">
        <f>'Field data and Waste 1'!K30</f>
        <v>kg/ha</v>
      </c>
      <c r="M2" s="26" t="str">
        <f>'Field data and Waste 1'!L30</f>
        <v>kg/ha</v>
      </c>
      <c r="N2" s="26" t="str">
        <f>'Field data and Waste 1'!M30</f>
        <v>kg/ha</v>
      </c>
      <c r="O2" s="26" t="str">
        <f>'Field data and Waste 1'!N30</f>
        <v>kg/ha</v>
      </c>
      <c r="P2" s="26" t="str">
        <f>'Field data and Waste 1'!O30</f>
        <v>kg/ha</v>
      </c>
      <c r="Q2" s="26" t="str">
        <f>'Field data and Waste 1'!P30</f>
        <v>kg/ha</v>
      </c>
      <c r="R2" s="26" t="str">
        <f>'Field data and Waste 1'!Q30</f>
        <v>kg/ha</v>
      </c>
      <c r="S2" s="26" t="str">
        <f>'Field data and Waste 1'!R30</f>
        <v>kg/ha</v>
      </c>
      <c r="T2" s="26" t="str">
        <f>'Field data and Waste 1'!S30</f>
        <v>kg/ha</v>
      </c>
      <c r="U2" s="26" t="str">
        <f>'Field data and Waste 1'!T30</f>
        <v>kg/ha</v>
      </c>
      <c r="V2" s="26" t="str">
        <f>'Field data and Waste 1'!U30</f>
        <v>kg/ha</v>
      </c>
    </row>
    <row r="3" spans="1:22" x14ac:dyDescent="0.2">
      <c r="A3" s="27">
        <v>1</v>
      </c>
      <c r="B3" s="78"/>
      <c r="C3" s="24" t="str">
        <f>'Field data and Waste 1'!B31</f>
        <v>?</v>
      </c>
      <c r="D3" s="24">
        <f>'Field data and Waste 1'!C31</f>
        <v>0</v>
      </c>
      <c r="E3" s="24" t="e">
        <f>'Field data and Waste 1'!D31</f>
        <v>#VALUE!</v>
      </c>
      <c r="F3" s="24" t="e">
        <f>'Field data and Waste 1'!E31</f>
        <v>#VALUE!</v>
      </c>
      <c r="G3" s="24" t="e">
        <f>'Field data and Waste 1'!F31</f>
        <v>#VALUE!</v>
      </c>
      <c r="H3" s="24" t="e">
        <f>'Field data and Waste 1'!G31</f>
        <v>#VALUE!</v>
      </c>
      <c r="I3" s="24" t="e">
        <f>'Field data and Waste 1'!H31</f>
        <v>#VALUE!</v>
      </c>
      <c r="J3" s="24" t="e">
        <f>'Field data and Waste 1'!I31</f>
        <v>#VALUE!</v>
      </c>
      <c r="K3" s="24" t="e">
        <f>'Field data and Waste 1'!J31</f>
        <v>#VALUE!</v>
      </c>
      <c r="L3" s="24">
        <f>'Field data and Waste 1'!K31</f>
        <v>0</v>
      </c>
      <c r="M3" s="24" t="e">
        <f>'Field data and Waste 1'!L31</f>
        <v>#VALUE!</v>
      </c>
      <c r="N3" s="24" t="e">
        <f>'Field data and Waste 1'!M31</f>
        <v>#VALUE!</v>
      </c>
      <c r="O3" s="24" t="e">
        <f>'Field data and Waste 1'!N31</f>
        <v>#VALUE!</v>
      </c>
      <c r="P3" s="24" t="e">
        <f>'Field data and Waste 1'!O31</f>
        <v>#VALUE!</v>
      </c>
      <c r="Q3" s="24" t="e">
        <f>'Field data and Waste 1'!P31</f>
        <v>#VALUE!</v>
      </c>
      <c r="R3" s="24">
        <f>'Field data and Waste 1'!Q31</f>
        <v>0</v>
      </c>
      <c r="S3" s="24">
        <f>'Field data and Waste 1'!R31</f>
        <v>0</v>
      </c>
      <c r="T3" s="24">
        <f>'Field data and Waste 1'!S31</f>
        <v>0</v>
      </c>
      <c r="U3" s="24">
        <f>'Field data and Waste 1'!T31</f>
        <v>0</v>
      </c>
      <c r="V3" s="24">
        <f>'Field data and Waste 1'!U31</f>
        <v>0</v>
      </c>
    </row>
    <row r="4" spans="1:22" x14ac:dyDescent="0.2">
      <c r="A4" s="27">
        <v>2</v>
      </c>
      <c r="B4" s="78"/>
      <c r="C4" s="24">
        <f>'Waste 2'!B31</f>
        <v>0</v>
      </c>
      <c r="D4" s="24">
        <f>'Waste 2'!C31</f>
        <v>0</v>
      </c>
      <c r="E4" s="24">
        <f>'Waste 2'!D31</f>
        <v>0</v>
      </c>
      <c r="F4" s="24">
        <f>'Waste 2'!E31</f>
        <v>0</v>
      </c>
      <c r="G4" s="24">
        <f>'Waste 2'!F31</f>
        <v>0</v>
      </c>
      <c r="H4" s="24">
        <f>'Waste 2'!G31</f>
        <v>0</v>
      </c>
      <c r="I4" s="24">
        <f>'Waste 2'!H31</f>
        <v>0</v>
      </c>
      <c r="J4" s="24">
        <f>'Waste 2'!I31</f>
        <v>0</v>
      </c>
      <c r="K4" s="24">
        <f>'Waste 2'!J31</f>
        <v>0</v>
      </c>
      <c r="L4" s="24">
        <f>'Waste 2'!K31</f>
        <v>0</v>
      </c>
      <c r="M4" s="24">
        <f>'Waste 2'!L31</f>
        <v>0</v>
      </c>
      <c r="N4" s="24">
        <f>'Waste 2'!M31</f>
        <v>0</v>
      </c>
      <c r="O4" s="24">
        <f>'Waste 2'!N31</f>
        <v>0</v>
      </c>
      <c r="P4" s="24">
        <f>'Waste 2'!O31</f>
        <v>0</v>
      </c>
      <c r="Q4" s="24">
        <f>'Waste 2'!P31</f>
        <v>0</v>
      </c>
      <c r="R4" s="24">
        <f>'Waste 2'!Q31</f>
        <v>0</v>
      </c>
      <c r="S4" s="24">
        <f>'Waste 2'!R31</f>
        <v>0</v>
      </c>
      <c r="T4" s="24">
        <f>'Waste 2'!S31</f>
        <v>0</v>
      </c>
      <c r="U4" s="24">
        <f>'Waste 2'!T31</f>
        <v>0</v>
      </c>
      <c r="V4" s="24">
        <f>'Waste 2'!U31</f>
        <v>0</v>
      </c>
    </row>
    <row r="5" spans="1:22" x14ac:dyDescent="0.2">
      <c r="A5" s="27">
        <v>3</v>
      </c>
      <c r="B5" s="78"/>
      <c r="C5" s="24">
        <f>'Waste 3'!B31</f>
        <v>0</v>
      </c>
      <c r="D5" s="24">
        <f>'Waste 3'!C31</f>
        <v>0</v>
      </c>
      <c r="E5" s="24">
        <f>'Waste 3'!D31</f>
        <v>0</v>
      </c>
      <c r="F5" s="24">
        <f>'Waste 3'!E31</f>
        <v>0</v>
      </c>
      <c r="G5" s="24">
        <f>'Waste 3'!F31</f>
        <v>0</v>
      </c>
      <c r="H5" s="24">
        <f>'Waste 3'!G31</f>
        <v>0</v>
      </c>
      <c r="I5" s="24">
        <f>'Waste 3'!H31</f>
        <v>0</v>
      </c>
      <c r="J5" s="24">
        <f>'Waste 3'!I31</f>
        <v>0</v>
      </c>
      <c r="K5" s="24">
        <f>'Waste 3'!J31</f>
        <v>0</v>
      </c>
      <c r="L5" s="24">
        <f>'Waste 3'!K31</f>
        <v>0</v>
      </c>
      <c r="M5" s="24">
        <f>'Waste 3'!L31</f>
        <v>0</v>
      </c>
      <c r="N5" s="24">
        <f>'Waste 3'!M31</f>
        <v>0</v>
      </c>
      <c r="O5" s="24">
        <f>'Waste 3'!N31</f>
        <v>0</v>
      </c>
      <c r="P5" s="24">
        <f>'Waste 3'!O31</f>
        <v>0</v>
      </c>
      <c r="Q5" s="24">
        <f>'Waste 3'!P31</f>
        <v>0</v>
      </c>
      <c r="R5" s="24">
        <f>'Waste 3'!Q31</f>
        <v>0</v>
      </c>
      <c r="S5" s="24">
        <f>'Waste 3'!R31</f>
        <v>0</v>
      </c>
      <c r="T5" s="24">
        <f>'Waste 3'!S31</f>
        <v>0</v>
      </c>
      <c r="U5" s="24">
        <f>'Waste 3'!T31</f>
        <v>0</v>
      </c>
      <c r="V5" s="24">
        <f>'Waste 3'!U31</f>
        <v>0</v>
      </c>
    </row>
    <row r="6" spans="1:22" x14ac:dyDescent="0.2">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
      <c r="B13" s="28"/>
      <c r="C13" s="14"/>
      <c r="D13" s="14"/>
      <c r="E13" s="14"/>
      <c r="F13" s="14"/>
      <c r="G13" s="14"/>
      <c r="H13" s="14"/>
      <c r="I13" s="14"/>
      <c r="J13" s="14"/>
      <c r="K13" s="14"/>
      <c r="L13" s="14"/>
      <c r="M13" s="14"/>
      <c r="N13" s="14"/>
      <c r="O13" s="14"/>
      <c r="P13" s="14"/>
      <c r="Q13" s="14"/>
      <c r="R13" s="14"/>
      <c r="S13" s="14"/>
      <c r="T13" s="14"/>
      <c r="U13" s="14"/>
      <c r="V13" s="14"/>
    </row>
    <row r="14" spans="1:22" x14ac:dyDescent="0.2">
      <c r="A14" s="71" t="s">
        <v>86</v>
      </c>
      <c r="C14" s="71"/>
      <c r="D14" s="71"/>
      <c r="E14" s="71"/>
      <c r="F14" s="71"/>
      <c r="G14" s="71"/>
      <c r="H14" s="71"/>
      <c r="I14" s="71"/>
      <c r="J14" s="71"/>
      <c r="K14" s="71"/>
      <c r="L14" s="71"/>
      <c r="M14" s="71"/>
      <c r="N14" s="71"/>
    </row>
    <row r="15" spans="1:22" ht="38.25" x14ac:dyDescent="0.2">
      <c r="A15" s="174" t="s">
        <v>84</v>
      </c>
      <c r="B15" s="26" t="s">
        <v>152</v>
      </c>
      <c r="C15" s="26">
        <f>'Field data and Waste 1'!B43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5" x14ac:dyDescent="0.2">
      <c r="A16" s="174"/>
      <c r="B16" s="23" t="s">
        <v>46</v>
      </c>
      <c r="C16" s="26">
        <f>'Field data and Waste 1'!B44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
      <c r="A17" s="72">
        <v>1</v>
      </c>
      <c r="B17" s="73">
        <f>B3</f>
        <v>0</v>
      </c>
      <c r="C17" s="74" t="str">
        <f>C3</f>
        <v>?</v>
      </c>
      <c r="D17" s="75">
        <f>D3*$B$3</f>
        <v>0</v>
      </c>
      <c r="E17" s="75" t="e">
        <f t="shared" ref="E17:V17" si="2">E3*$B$3</f>
        <v>#VALUE!</v>
      </c>
      <c r="F17" s="75" t="e">
        <f t="shared" si="2"/>
        <v>#VALUE!</v>
      </c>
      <c r="G17" s="75" t="e">
        <f t="shared" si="2"/>
        <v>#VALUE!</v>
      </c>
      <c r="H17" s="75" t="e">
        <f t="shared" si="2"/>
        <v>#VALUE!</v>
      </c>
      <c r="I17" s="75" t="e">
        <f t="shared" si="2"/>
        <v>#VALUE!</v>
      </c>
      <c r="J17" s="75" t="e">
        <f t="shared" si="2"/>
        <v>#VALUE!</v>
      </c>
      <c r="K17" s="75" t="e">
        <f t="shared" si="2"/>
        <v>#VALUE!</v>
      </c>
      <c r="L17" s="75">
        <f t="shared" si="2"/>
        <v>0</v>
      </c>
      <c r="M17" s="75" t="e">
        <f t="shared" si="2"/>
        <v>#VALUE!</v>
      </c>
      <c r="N17" s="75" t="e">
        <f t="shared" si="2"/>
        <v>#VALUE!</v>
      </c>
      <c r="O17" s="75" t="e">
        <f t="shared" si="2"/>
        <v>#VALUE!</v>
      </c>
      <c r="P17" s="75" t="e">
        <f t="shared" si="2"/>
        <v>#VALUE!</v>
      </c>
      <c r="Q17" s="75" t="e">
        <f t="shared" si="2"/>
        <v>#VALUE!</v>
      </c>
      <c r="R17" s="75">
        <f t="shared" si="2"/>
        <v>0</v>
      </c>
      <c r="S17" s="75">
        <f t="shared" si="2"/>
        <v>0</v>
      </c>
      <c r="T17" s="75">
        <f t="shared" si="2"/>
        <v>0</v>
      </c>
      <c r="U17" s="75">
        <f t="shared" si="2"/>
        <v>0</v>
      </c>
      <c r="V17" s="75">
        <f t="shared" si="2"/>
        <v>0</v>
      </c>
    </row>
    <row r="18" spans="1:22" x14ac:dyDescent="0.2">
      <c r="A18" s="72">
        <v>2</v>
      </c>
      <c r="B18" s="73">
        <f t="shared" ref="B18:C18" si="3">B4</f>
        <v>0</v>
      </c>
      <c r="C18" s="74">
        <f t="shared" si="3"/>
        <v>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
      <c r="A19" s="72">
        <v>3</v>
      </c>
      <c r="B19" s="73">
        <f t="shared" ref="B19:C19" si="5">B5</f>
        <v>0</v>
      </c>
      <c r="C19" s="74">
        <f t="shared" si="5"/>
        <v>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75" x14ac:dyDescent="0.25">
      <c r="A27" s="176" t="s">
        <v>85</v>
      </c>
      <c r="B27" s="176"/>
      <c r="C27" s="176"/>
      <c r="D27" s="76">
        <f>SUM(D17:D26)</f>
        <v>0</v>
      </c>
      <c r="E27" s="76" t="e">
        <f t="shared" ref="E27:V27" si="21">SUM(E17:E26)</f>
        <v>#VALUE!</v>
      </c>
      <c r="F27" s="76" t="e">
        <f t="shared" si="21"/>
        <v>#VALUE!</v>
      </c>
      <c r="G27" s="76" t="e">
        <f t="shared" si="21"/>
        <v>#VALUE!</v>
      </c>
      <c r="H27" s="76" t="e">
        <f t="shared" si="21"/>
        <v>#VALUE!</v>
      </c>
      <c r="I27" s="76" t="e">
        <f t="shared" si="21"/>
        <v>#VALUE!</v>
      </c>
      <c r="J27" s="76" t="e">
        <f t="shared" si="21"/>
        <v>#VALUE!</v>
      </c>
      <c r="K27" s="76" t="e">
        <f t="shared" si="21"/>
        <v>#VALUE!</v>
      </c>
      <c r="L27" s="76">
        <f t="shared" si="21"/>
        <v>0</v>
      </c>
      <c r="M27" s="76" t="e">
        <f t="shared" si="21"/>
        <v>#VALUE!</v>
      </c>
      <c r="N27" s="76" t="e">
        <f t="shared" si="21"/>
        <v>#VALUE!</v>
      </c>
      <c r="O27" s="76" t="e">
        <f t="shared" si="21"/>
        <v>#VALUE!</v>
      </c>
      <c r="P27" s="76" t="e">
        <f t="shared" si="21"/>
        <v>#VALUE!</v>
      </c>
      <c r="Q27" s="76" t="e">
        <f t="shared" si="21"/>
        <v>#VALUE!</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72935459F59954D959953CC5AA0E61F" ma:contentTypeVersion="786" ma:contentTypeDescription="Permitting &amp; Compliance Excel Document" ma:contentTypeScope="" ma:versionID="d860615118d319c830a5187003c846c3">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9d66bfa07a5b66a027197b76f8240760"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REGU-1650478595-104</_dlc_DocId>
    <_dlc_DocIdUrl xmlns="9be56660-2c31-41ef-bc00-23e72f632f2a">
      <Url>https://cyfoethnaturiolcymru.sharepoint.com/teams/Regulatory/Permitting/_layouts/15/DocIdRedir.aspx?ID=REGU-1650478595-104</Url>
      <Description>REGU-1650478595-104</Description>
    </_dlc_DocIdUrl>
    <Site_x0020_Name xmlns="859f7ad6-93f6-4205-b62b-a17f28acbbac">Mobile Plant</Site_x0020_Name>
    <Permit_x0020_Number xmlns="859f7ad6-93f6-4205-b62b-a17f28acbbac">EPR-DB3592ZM</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2025-10-21T23:00:00+00:00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Puffin Produce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25BACD77-0DEF-47C8-B8C4-451E306D5D80}"/>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F2AF31E7-7482-4684-B82C-9286A7BBF706}"/>
</file>

<file path=customXml/itemProps5.xml><?xml version="1.0" encoding="utf-8"?>
<ds:datastoreItem xmlns:ds="http://schemas.openxmlformats.org/officeDocument/2006/customXml" ds:itemID="{3EB88BFD-E29A-4849-A8E6-116EB74B98EA}">
  <ds:schemaRefs>
    <ds:schemaRef ds:uri="http://www.w3.org/XML/1998/namespace"/>
    <ds:schemaRef ds:uri="http://schemas.microsoft.com/office/2006/documentManagement/types"/>
    <ds:schemaRef ds:uri="http://purl.org/dc/terms/"/>
    <ds:schemaRef ds:uri="http://schemas.microsoft.com/office/2006/metadata/properties"/>
    <ds:schemaRef ds:uri="9be56660-2c31-41ef-bc00-23e72f632f2a"/>
    <ds:schemaRef ds:uri="http://purl.org/dc/dcmitype/"/>
    <ds:schemaRef ds:uri="http://purl.org/dc/elements/1.1/"/>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Bailey, Louise</cp:lastModifiedBy>
  <dcterms:created xsi:type="dcterms:W3CDTF">2016-09-26T10:07:59Z</dcterms:created>
  <dcterms:modified xsi:type="dcterms:W3CDTF">2025-10-22T12:10:31Z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0x01010067EB80C5FE939D4A9B3D8BA62129B7F5020200672935459F59954D959953CC5AA0E61F</vt:lpwstr>
  </property>
  <property fmtid="{D5CDD505-2E9C-101B-9397-08002B2CF9AE}" pid="3" name="_dlc_DocIdItemGuid">
    <vt:lpwstr>7916f27d-4345-47c4-a8b7-adc40b10f4e0</vt:lpwstr>
  </property>
</Properties>
</file>