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30617/"/>
    </mc:Choice>
  </mc:AlternateContent>
  <xr:revisionPtr revIDLastSave="0" documentId="13_ncr:1_{E14BDAF9-88AE-4B14-9579-6440526F89FB}" xr6:coauthVersionLast="47" xr6:coauthVersionMax="47" xr10:uidLastSave="{00000000-0000-0000-0000-000000000000}"/>
  <bookViews>
    <workbookView xWindow="33720" yWindow="-120" windowWidth="29040" windowHeight="15720" tabRatio="870" xr2:uid="{00000000-000D-0000-FFFF-FFFF00000000}"/>
  </bookViews>
  <sheets>
    <sheet name="Dairy Partners" sheetId="1" r:id="rId1"/>
    <sheet name="Volv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P65" i="1" l="1"/>
  <c r="Q65" i="1"/>
  <c r="R65" i="1"/>
  <c r="S65" i="1"/>
  <c r="T65" i="1"/>
  <c r="U65" i="1"/>
  <c r="P65" i="21"/>
  <c r="Q65" i="21"/>
  <c r="R65" i="21"/>
  <c r="S65" i="21"/>
  <c r="T65" i="21"/>
  <c r="U65" i="21"/>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V20" i="27"/>
  <c r="U20" i="27"/>
  <c r="T20" i="27"/>
  <c r="S20" i="27"/>
  <c r="R20" i="27"/>
  <c r="Q20" i="27"/>
  <c r="P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D65"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D23" i="21"/>
  <c r="D24" i="21" s="1"/>
  <c r="S58" i="21"/>
  <c r="S61" i="21" s="1"/>
  <c r="C58" i="21"/>
  <c r="C61" i="21" s="1"/>
  <c r="C64"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J65" i="27" s="1"/>
  <c r="R58" i="27"/>
  <c r="R61" i="27" s="1"/>
  <c r="R64" i="27" s="1"/>
  <c r="L21" i="27"/>
  <c r="L23" i="27" s="1"/>
  <c r="L24" i="27" s="1"/>
  <c r="T21" i="27"/>
  <c r="P58" i="21"/>
  <c r="P61" i="21" s="1"/>
  <c r="H58" i="21"/>
  <c r="H61" i="21" s="1"/>
  <c r="R57" i="21"/>
  <c r="D58" i="27"/>
  <c r="D61" i="27" s="1"/>
  <c r="D64" i="27" s="1"/>
  <c r="D65"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Q64" i="27" s="1"/>
  <c r="H57" i="27"/>
  <c r="F59" i="27"/>
  <c r="P19" i="21"/>
  <c r="P23" i="27"/>
  <c r="P24" i="27" s="1"/>
  <c r="N57" i="27"/>
  <c r="H59" i="27"/>
  <c r="Q58" i="21"/>
  <c r="Q61" i="21" s="1"/>
  <c r="Q64" i="21" s="1"/>
  <c r="I58" i="21"/>
  <c r="I61" i="21" s="1"/>
  <c r="C58" i="27"/>
  <c r="C61" i="27" s="1"/>
  <c r="K58" i="27"/>
  <c r="K61" i="27" s="1"/>
  <c r="S58" i="27"/>
  <c r="S61" i="27" s="1"/>
  <c r="S64" i="27" s="1"/>
  <c r="P57" i="27"/>
  <c r="N59" i="27"/>
  <c r="M19" i="21"/>
  <c r="M20" i="21" s="1"/>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P64" i="21"/>
  <c r="A33" i="21"/>
  <c r="A37" i="21"/>
  <c r="A41" i="21"/>
  <c r="A45" i="21"/>
  <c r="A49" i="21"/>
  <c r="E58" i="21"/>
  <c r="E61" i="21" s="1"/>
  <c r="M58" i="21"/>
  <c r="M61" i="21" s="1"/>
  <c r="U58" i="21"/>
  <c r="U61" i="21" s="1"/>
  <c r="U64" i="21" s="1"/>
  <c r="U66" i="21" s="1"/>
  <c r="S19" i="21"/>
  <c r="G23" i="21"/>
  <c r="G24" i="21" s="1"/>
  <c r="C57" i="21"/>
  <c r="K57" i="21"/>
  <c r="S57" i="21"/>
  <c r="G19" i="21"/>
  <c r="G20" i="21" s="1"/>
  <c r="Q19" i="21"/>
  <c r="R23" i="21"/>
  <c r="R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4" i="21" l="1"/>
  <c r="O65" i="21" s="1"/>
  <c r="E65" i="27"/>
  <c r="L65" i="21"/>
  <c r="C65" i="21"/>
  <c r="C23" i="21"/>
  <c r="C24" i="21" s="1"/>
  <c r="K64" i="27"/>
  <c r="K65" i="27" s="1"/>
  <c r="I64" i="27"/>
  <c r="I65" i="27" s="1"/>
  <c r="C64" i="27"/>
  <c r="C65" i="27" s="1"/>
  <c r="N66" i="21"/>
  <c r="N65" i="21"/>
  <c r="P64" i="27"/>
  <c r="G64" i="21"/>
  <c r="S64" i="21"/>
  <c r="S66" i="21" s="1"/>
  <c r="E64" i="21"/>
  <c r="F64" i="21"/>
  <c r="J64" i="21"/>
  <c r="H64" i="21"/>
  <c r="H65" i="21" s="1"/>
  <c r="M64" i="27"/>
  <c r="H64" i="27"/>
  <c r="L64" i="27"/>
  <c r="M64" i="21"/>
  <c r="M65" i="21" s="1"/>
  <c r="I64" i="21"/>
  <c r="U64" i="27"/>
  <c r="U66" i="27" s="1"/>
  <c r="S66" i="27"/>
  <c r="B64" i="27"/>
  <c r="B64" i="21"/>
  <c r="O64" i="27"/>
  <c r="N64" i="27"/>
  <c r="Q66" i="21"/>
  <c r="P66" i="21"/>
  <c r="K66" i="27"/>
  <c r="R66" i="27"/>
  <c r="J66" i="27"/>
  <c r="G64" i="27"/>
  <c r="F64" i="27"/>
  <c r="T66" i="27"/>
  <c r="T66" i="21"/>
  <c r="L66" i="21"/>
  <c r="S64" i="1"/>
  <c r="D66" i="27"/>
  <c r="R64" i="1"/>
  <c r="Q64" i="1"/>
  <c r="U64" i="1"/>
  <c r="P64" i="1"/>
  <c r="E66" i="27"/>
  <c r="Q66" i="27"/>
  <c r="I66" i="27"/>
  <c r="P66" i="27"/>
  <c r="K66" i="21"/>
  <c r="C66" i="21"/>
  <c r="D66" i="21"/>
  <c r="R66" i="21"/>
  <c r="N64" i="1"/>
  <c r="M64" i="1"/>
  <c r="T64" i="1"/>
  <c r="L64" i="1"/>
  <c r="J64" i="1"/>
  <c r="K64" i="1"/>
  <c r="O64" i="1"/>
  <c r="O65" i="1" s="1"/>
  <c r="C64" i="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O66" i="21" l="1"/>
  <c r="C66" i="27"/>
  <c r="O66" i="27"/>
  <c r="O65" i="27"/>
  <c r="N65" i="1"/>
  <c r="I65" i="1"/>
  <c r="K65" i="1"/>
  <c r="J65" i="1"/>
  <c r="L65" i="1"/>
  <c r="M65" i="1"/>
  <c r="H65" i="1"/>
  <c r="D65" i="1"/>
  <c r="C65" i="1"/>
  <c r="B65" i="1"/>
  <c r="H66" i="21"/>
  <c r="N66" i="27"/>
  <c r="N65" i="27"/>
  <c r="M66" i="21"/>
  <c r="L66" i="27"/>
  <c r="L65" i="27"/>
  <c r="J66" i="21"/>
  <c r="J65" i="21"/>
  <c r="I66" i="21"/>
  <c r="I65" i="21"/>
  <c r="H66" i="27"/>
  <c r="H65" i="27"/>
  <c r="G66" i="21"/>
  <c r="G65" i="21"/>
  <c r="G66" i="27"/>
  <c r="G65" i="27"/>
  <c r="F66" i="21"/>
  <c r="F65" i="21"/>
  <c r="F66" i="27"/>
  <c r="F65" i="27"/>
  <c r="E66" i="21"/>
  <c r="E65" i="21"/>
  <c r="M66" i="27"/>
  <c r="M65" i="27"/>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<sst xmlns="http://schemas.openxmlformats.org/spreadsheetml/2006/main" count="706" uniqueCount="172">
  <si>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</si>
  <si>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</si>
  <si>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</si>
  <si>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</si>
  <si>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</si>
  <si>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</si>
  <si>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</si>
  <si>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</si>
  <si>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</si>
  <si>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</si>
  <si>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</si>
  <si>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</si>
  <si>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</si>
  <si>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</si>
  <si>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</si>
  <si>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</si>
  <si>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</si>
  <si>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</si>
  <si>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</si>
  <si>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</si>
  <si>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</si>
  <si>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</si>
  <si>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</si>
  <si>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</si>
  <si>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</si>
  <si>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</si>
  <si>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</si>
  <si>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</si>
  <si>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</si>
  <si>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</si>
  <si>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</si>
  <si>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</si>
  <si>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</si>
  <si>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</si>
  <si>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</si>
  <si>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</si>
  <si>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</si>
  <si>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</si>
  <si>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</si>
  <si>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</si>
  <si>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</si>
  <si>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</si>
  <si>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</si>
  <si>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</si>
  <si>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</si>
  <si>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</si>
  <si>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</si>
  <si>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</si>
  <si>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</si>
  <si>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</si>
  <si>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</si>
  <si>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</si>
  <si>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</si>
  <si>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</si>
  <si>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</si>
  <si>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</si>
  <si>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</si>
  <si>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</si>
  <si>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</si>
  <si>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</si>
  <si>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</si>
  <si>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</si>
  <si>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</si>
  <si>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</si>
  <si>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</si>
  <si>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</si>
  <si>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</si>
  <si>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</si>
  <si>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</si>
  <si>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</si>
  <si>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</si>
  <si>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</si>
  <si>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</si>
  <si>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</si>
  <si>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</si>
  <si>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</si>
  <si>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</si>
  <si>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</si>
  <si>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</si>
  <si>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</si>
  <si>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</si>
  <si>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</si>
  <si>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</si>
  <si>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</si>
  <si>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</si>
  <si>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</si>
  <si>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</si>
  <si>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</si>
  <si>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</si>
  <si>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</si>
  <si>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</si>
  <si>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</si>
  <si>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</si>
  <si>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</si>
  <si>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</si>
  <si>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</si>
  <si>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</si>
  <si>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</si>
  <si>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</si>
  <si>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</si>
  <si>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</si>
  <si>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</si>
  <si>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</si>
  <si>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</si>
  <si>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</si>
  <si>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</si>
  <si>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</si>
  <si>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</si>
  <si>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</si>
  <si>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</si>
  <si>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</si>
  <si>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</si>
  <si>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</si>
  <si>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</si>
  <si>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</si>
  <si>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</si>
  <si>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</si>
  <si>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</si>
  <si>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</si>
  <si>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</si>
  <si>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</si>
  <si>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</si>
  <si>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</si>
  <si>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</si>
  <si>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</si>
  <si>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</si>
  <si>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</si>
  <si>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</si>
  <si>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</si>
  <si>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</si>
  <si>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</si>
  <si>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</si>
  <si>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</si>
  <si>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</si>
  <si>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</si>
  <si>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</si>
  <si>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</si>
  <si>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</si>
  <si>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</si>
  <si>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</si>
  <si>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</si>
  <si>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</si>
  <si>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</si>
  <si>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</si>
  <si>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</si>
  <si>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</si>
  <si>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</si>
  <si>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</si>
  <si>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</si>
  <si>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</si>
  <si>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</si>
  <si>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</si>
  <si>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</si>
  <si>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</si>
  <si>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</si>
  <si>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</si>
  <si>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</si>
  <si>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</si>
  <si>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</si>
  <si>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</si>
  <si>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PAN-030617</t>
  </si>
  <si>
    <t>CB7</t>
  </si>
  <si>
    <t>moderate</t>
  </si>
  <si>
    <t xml:space="preserve">moderate </t>
  </si>
  <si>
    <t>Dairy Partners</t>
  </si>
  <si>
    <t>EPR/AB3891CX</t>
  </si>
  <si>
    <t>Mr Daniel James and Mrs Carys James</t>
  </si>
  <si>
    <t>Cilrhue Farm, Boncath, Pembrokshire, SA37 0HS</t>
  </si>
  <si>
    <t>Megan Tucker</t>
  </si>
  <si>
    <t>02 05 02</t>
  </si>
  <si>
    <t>First Milk</t>
  </si>
  <si>
    <t>Volvac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</si>
</sst>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20" dataDxfId="118" headerRowBorderDxfId="119" tableBorderDxfId="117" totalsRowBorderDxfId="116">
  <autoFilter ref="AI1:AN26" xr:uid="{F8B5EC87-3095-445A-A980-2CFAA0A7B9A2}"/>
  <sortState xmlns:xlrd2="http://schemas.microsoft.com/office/spreadsheetml/2017/richdata2" ref="AI2:AL25">
    <sortCondition ref="AL1:AL25"/>
  </sortState>
  <tableColumns count="6">
    <tableColumn id="1" xr3:uid="{360F44E4-7249-415F-8D5E-41D249F9A162}" name="Crop" dataDxfId="115"/>
    <tableColumn id="2" xr3:uid="{55E07717-B4EC-4E8A-B9A9-34F3CF85E32D}" name="P Offtake" dataDxfId="114"/>
    <tableColumn id="3" xr3:uid="{7B25FA52-8104-4FE3-AED4-B53CBFDF89B2}" name="K Offtake" dataDxfId="113"/>
    <tableColumn id="4" xr3:uid="{0DBAE461-2D09-43C8-9342-3980D552AE4D}" name="Order" dataDxfId="112"/>
    <tableColumn id="5" xr3:uid="{52CACE7B-0CBA-46FC-9F24-02CBD6100239}" name="Lime pH requirement" dataDxfId="111"/>
    <tableColumn id="6" xr3:uid="{F1432630-9B16-4266-8147-CE754A715307}" name="Column1" dataDxfId="1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9" dataDxfId="107" headerRowBorderDxfId="108" tableBorderDxfId="106" totalsRowBorderDxfId="105">
  <autoFilter ref="AI1:AN26" xr:uid="{F8B5EC87-3095-445A-A980-2CFAA0A7B9A2}"/>
  <sortState xmlns:xlrd2="http://schemas.microsoft.com/office/spreadsheetml/2017/richdata2" ref="AI2:AL25">
    <sortCondition ref="AL1:AL25"/>
  </sortState>
  <tableColumns count="6">
    <tableColumn id="1" xr3:uid="{7E96A84B-948F-445F-BD6E-30CC8E6E6DD1}" name="Crop" dataDxfId="104"/>
    <tableColumn id="2" xr3:uid="{12657DDB-F680-47DE-ABB1-8675D5F91E41}" name="P Offtake" dataDxfId="103"/>
    <tableColumn id="3" xr3:uid="{DEB99109-D325-4F98-8A71-E70C03433437}" name="K Offtake" dataDxfId="102"/>
    <tableColumn id="4" xr3:uid="{E96A561F-7E7F-4FB3-97AA-0B35D8C8E93A}" name="Order" dataDxfId="101"/>
    <tableColumn id="5" xr3:uid="{181DD475-0A71-4C52-AF1A-8BFF46F5A827}" name="Lime pH requirement" dataDxfId="100"/>
    <tableColumn id="6" xr3:uid="{AC3FA7E8-D76B-43A3-B715-04446DFF63C6}" name="Column1"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8" dataDxfId="96" headerRowBorderDxfId="97" tableBorderDxfId="95" totalsRowBorderDxfId="94">
  <autoFilter ref="AI1:AN26" xr:uid="{F8B5EC87-3095-445A-A980-2CFAA0A7B9A2}"/>
  <sortState xmlns:xlrd2="http://schemas.microsoft.com/office/spreadsheetml/2017/richdata2" ref="AI2:AL25">
    <sortCondition ref="AL1:AL25"/>
  </sortState>
  <tableColumns count="6">
    <tableColumn id="1" xr3:uid="{06008BA1-A1E9-4286-B67A-352533C06A26}" name="Crop" dataDxfId="93"/>
    <tableColumn id="2" xr3:uid="{2AEB5EEB-C9D1-41DC-913E-953A33D1A4AF}" name="P Offtake" dataDxfId="92"/>
    <tableColumn id="3" xr3:uid="{8FA16A0B-1017-4CEE-862E-0A8CBD8EB3D3}" name="K Offtake" dataDxfId="91"/>
    <tableColumn id="4" xr3:uid="{E7A3B8CD-4036-47F4-B818-C3F22E80C749}" name="Order" dataDxfId="90"/>
    <tableColumn id="5" xr3:uid="{8F3EBD84-7904-4559-9B5C-63088B792C98}" name="Lime pH requirement" dataDxfId="89"/>
    <tableColumn id="6" xr3:uid="{A21DD95A-C955-4510-9114-E3F1CB645370}" name="Column1" dataDxfId="8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H12" sqref="H1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43.5</v>
      </c>
      <c r="G1" s="162" t="s">
        <v>43</v>
      </c>
      <c r="H1" s="163"/>
      <c r="I1" s="109">
        <v>5.95</v>
      </c>
      <c r="J1" s="130" t="s">
        <v>153</v>
      </c>
      <c r="K1" s="131"/>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165</v>
      </c>
      <c r="D2" s="155"/>
      <c r="E2" s="96" t="s">
        <v>109</v>
      </c>
      <c r="F2" s="110" t="s">
        <v>169</v>
      </c>
      <c r="G2" s="164" t="s">
        <v>110</v>
      </c>
      <c r="H2" s="165"/>
      <c r="I2" s="110">
        <v>340</v>
      </c>
      <c r="J2" s="132" t="s">
        <v>158</v>
      </c>
      <c r="K2" s="133"/>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166</v>
      </c>
      <c r="D3" s="155"/>
      <c r="E3" s="96" t="s">
        <v>108</v>
      </c>
      <c r="F3" s="111" t="s">
        <v>77</v>
      </c>
      <c r="G3" s="132" t="s">
        <v>159</v>
      </c>
      <c r="H3" s="133"/>
      <c r="I3" s="110">
        <v>17720</v>
      </c>
      <c r="J3" s="134" t="s">
        <v>154</v>
      </c>
      <c r="K3" s="135"/>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167</v>
      </c>
      <c r="D4" s="157"/>
      <c r="E4" s="99" t="s">
        <v>1</v>
      </c>
      <c r="F4" s="110" t="s">
        <v>164</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168</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1</v>
      </c>
      <c r="D8" s="11">
        <v>2</v>
      </c>
      <c r="E8" s="11">
        <v>7</v>
      </c>
      <c r="F8" s="11">
        <v>8</v>
      </c>
      <c r="G8" s="11">
        <v>13</v>
      </c>
      <c r="H8" s="11">
        <v>14</v>
      </c>
      <c r="I8" s="11">
        <v>15</v>
      </c>
      <c r="J8" s="11">
        <v>16</v>
      </c>
      <c r="K8" s="11">
        <v>17</v>
      </c>
      <c r="L8" s="11">
        <v>18</v>
      </c>
      <c r="M8" s="11">
        <v>19</v>
      </c>
      <c r="N8" s="11">
        <v>20</v>
      </c>
      <c r="O8" s="11" t="s">
        <v>161</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v>1</v>
      </c>
      <c r="D9" s="11" t="s">
        <v>162</v>
      </c>
      <c r="E9" s="11" t="s">
        <v>162</v>
      </c>
      <c r="F9" s="11" t="s">
        <v>163</v>
      </c>
      <c r="G9" s="11">
        <v>1</v>
      </c>
      <c r="H9" s="11">
        <v>1</v>
      </c>
      <c r="I9" s="11" t="s">
        <v>162</v>
      </c>
      <c r="J9" s="11" t="s">
        <v>162</v>
      </c>
      <c r="K9" s="11" t="s">
        <v>162</v>
      </c>
      <c r="L9" s="11" t="s">
        <v>162</v>
      </c>
      <c r="M9" s="11" t="s">
        <v>162</v>
      </c>
      <c r="N9" s="11" t="s">
        <v>162</v>
      </c>
      <c r="O9" s="11" t="s">
        <v>162</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5.8</v>
      </c>
      <c r="D10" s="11">
        <v>6.2</v>
      </c>
      <c r="E10" s="11">
        <v>5.8</v>
      </c>
      <c r="F10" s="11">
        <v>6.4</v>
      </c>
      <c r="G10" s="11">
        <v>5.7</v>
      </c>
      <c r="H10" s="11">
        <v>5.8</v>
      </c>
      <c r="I10" s="11">
        <v>6</v>
      </c>
      <c r="J10" s="11">
        <v>5.9</v>
      </c>
      <c r="K10" s="11">
        <v>5.6</v>
      </c>
      <c r="L10" s="11">
        <v>6.1</v>
      </c>
      <c r="M10" s="11">
        <v>6.3</v>
      </c>
      <c r="N10" s="11">
        <v>5.9</v>
      </c>
      <c r="O10" s="11">
        <v>5.6</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3</v>
      </c>
      <c r="E11" s="11">
        <v>0</v>
      </c>
      <c r="F11" s="11">
        <v>2</v>
      </c>
      <c r="G11" s="11">
        <v>0</v>
      </c>
      <c r="H11" s="11">
        <v>1</v>
      </c>
      <c r="I11" s="11">
        <v>2</v>
      </c>
      <c r="J11" s="11">
        <v>3</v>
      </c>
      <c r="K11" s="11">
        <v>2</v>
      </c>
      <c r="L11" s="11">
        <v>3</v>
      </c>
      <c r="M11" s="11">
        <v>2</v>
      </c>
      <c r="N11" s="11">
        <v>2</v>
      </c>
      <c r="O11" s="11">
        <v>0</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2</v>
      </c>
      <c r="E12" s="11">
        <v>1</v>
      </c>
      <c r="F12" s="11">
        <v>2</v>
      </c>
      <c r="G12" s="11">
        <v>1</v>
      </c>
      <c r="H12" s="11">
        <v>1</v>
      </c>
      <c r="I12" s="11">
        <v>2</v>
      </c>
      <c r="J12" s="11">
        <v>3</v>
      </c>
      <c r="K12" s="11">
        <v>1</v>
      </c>
      <c r="L12" s="11">
        <v>2</v>
      </c>
      <c r="M12" s="11">
        <v>1</v>
      </c>
      <c r="N12" s="11">
        <v>1</v>
      </c>
      <c r="O12" s="11">
        <v>0</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2</v>
      </c>
      <c r="H13" s="11">
        <v>2</v>
      </c>
      <c r="I13" s="11">
        <v>2</v>
      </c>
      <c r="J13" s="11">
        <v>2</v>
      </c>
      <c r="K13" s="11">
        <v>2</v>
      </c>
      <c r="L13" s="11">
        <v>2</v>
      </c>
      <c r="M13" s="11">
        <v>2</v>
      </c>
      <c r="N13" s="11">
        <v>2</v>
      </c>
      <c r="O13" s="11">
        <v>2</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96</v>
      </c>
      <c r="D14" s="82" t="s">
        <v>113</v>
      </c>
      <c r="E14" s="82" t="s">
        <v>113</v>
      </c>
      <c r="F14" s="82" t="s">
        <v>113</v>
      </c>
      <c r="G14" s="82" t="s">
        <v>96</v>
      </c>
      <c r="H14" s="82" t="s">
        <v>96</v>
      </c>
      <c r="I14" s="82" t="s">
        <v>113</v>
      </c>
      <c r="J14" s="82" t="s">
        <v>113</v>
      </c>
      <c r="K14" s="82" t="s">
        <v>113</v>
      </c>
      <c r="L14" s="82" t="s">
        <v>113</v>
      </c>
      <c r="M14" s="82" t="s">
        <v>113</v>
      </c>
      <c r="N14" s="82" t="s">
        <v>113</v>
      </c>
      <c r="O14" s="82" t="s">
        <v>113</v>
      </c>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6.5</v>
      </c>
      <c r="D15" s="11">
        <v>47</v>
      </c>
      <c r="E15" s="11">
        <v>47</v>
      </c>
      <c r="F15" s="11">
        <v>47</v>
      </c>
      <c r="G15" s="11">
        <v>6.5</v>
      </c>
      <c r="H15" s="11">
        <v>6.5</v>
      </c>
      <c r="I15" s="11">
        <v>47</v>
      </c>
      <c r="J15" s="11">
        <v>47</v>
      </c>
      <c r="K15" s="11">
        <v>47</v>
      </c>
      <c r="L15" s="11">
        <v>47</v>
      </c>
      <c r="M15" s="11">
        <v>47</v>
      </c>
      <c r="N15" s="11">
        <v>47</v>
      </c>
      <c r="O15" s="11">
        <v>38</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79.899999999999991</v>
      </c>
      <c r="E17" s="20">
        <f t="shared" si="0"/>
        <v>79.899999999999991</v>
      </c>
      <c r="F17" s="20">
        <f t="shared" si="0"/>
        <v>79.899999999999991</v>
      </c>
      <c r="G17" s="20">
        <f t="shared" si="0"/>
        <v>55.25</v>
      </c>
      <c r="H17" s="20">
        <f t="shared" si="0"/>
        <v>55.25</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53.827044999999998</v>
      </c>
      <c r="D18" s="12">
        <f>$D32</f>
        <v>80.01317499999999</v>
      </c>
      <c r="E18" s="12">
        <f>$D33</f>
        <v>145.4785</v>
      </c>
      <c r="F18" s="12">
        <f>$D34</f>
        <v>80.01317499999999</v>
      </c>
      <c r="G18" s="12">
        <f>$D35</f>
        <v>145.4785</v>
      </c>
      <c r="H18" s="12">
        <f>$D36</f>
        <v>141.11414499999998</v>
      </c>
      <c r="I18" s="12">
        <f>$D37</f>
        <v>80.01317499999999</v>
      </c>
      <c r="J18" s="12">
        <f>$D38</f>
        <v>80.01317499999999</v>
      </c>
      <c r="K18" s="12">
        <f>$D39</f>
        <v>80.01317499999999</v>
      </c>
      <c r="L18" s="12">
        <f>$D40</f>
        <v>80.01317499999999</v>
      </c>
      <c r="M18" s="12">
        <f>$D41</f>
        <v>80.01317499999999</v>
      </c>
      <c r="N18" s="12">
        <f>$D42</f>
        <v>80.01317499999999</v>
      </c>
      <c r="O18" s="12">
        <f>$D43</f>
        <v>145.4785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-1.4229550000000017</v>
      </c>
      <c r="D19" s="12">
        <f t="shared" ref="D19:V19" si="1">D18-D17</f>
        <v>0.11317499999999825</v>
      </c>
      <c r="E19" s="12">
        <f t="shared" si="1"/>
        <v>65.578500000000005</v>
      </c>
      <c r="F19" s="12">
        <f t="shared" si="1"/>
        <v>0.11317499999999825</v>
      </c>
      <c r="G19" s="12">
        <f t="shared" si="1"/>
        <v>90.228499999999997</v>
      </c>
      <c r="H19" s="12">
        <f t="shared" si="1"/>
        <v>85.864144999999979</v>
      </c>
      <c r="I19" s="12">
        <f t="shared" si="1"/>
        <v>0.11317499999999825</v>
      </c>
      <c r="J19" s="12">
        <f t="shared" si="1"/>
        <v>0.11317499999999825</v>
      </c>
      <c r="K19" s="12">
        <f t="shared" si="1"/>
        <v>0.11317499999999825</v>
      </c>
      <c r="L19" s="12">
        <f t="shared" si="1"/>
        <v>0.11317499999999825</v>
      </c>
      <c r="M19" s="12">
        <f t="shared" si="1"/>
        <v>0.11317499999999825</v>
      </c>
      <c r="N19" s="12">
        <f t="shared" si="1"/>
        <v>0.11317499999999825</v>
      </c>
      <c r="O19" s="12">
        <f t="shared" si="1"/>
        <v>80.878500000000003</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68.25</v>
      </c>
      <c r="D21" s="20">
        <f t="shared" ref="D21:V21" si="2">(VLOOKUP(D$14,$AI2:$AK26,3,FALSE))*D$15</f>
        <v>282</v>
      </c>
      <c r="E21" s="20">
        <f t="shared" si="2"/>
        <v>282</v>
      </c>
      <c r="F21" s="20">
        <f t="shared" si="2"/>
        <v>282</v>
      </c>
      <c r="G21" s="20">
        <f t="shared" si="2"/>
        <v>68.25</v>
      </c>
      <c r="H21" s="20">
        <f t="shared" si="2"/>
        <v>68.25</v>
      </c>
      <c r="I21" s="20">
        <f t="shared" si="2"/>
        <v>282</v>
      </c>
      <c r="J21" s="20">
        <f t="shared" si="2"/>
        <v>282</v>
      </c>
      <c r="K21" s="20">
        <f t="shared" si="2"/>
        <v>282</v>
      </c>
      <c r="L21" s="20">
        <f t="shared" si="2"/>
        <v>282</v>
      </c>
      <c r="M21" s="20">
        <f t="shared" si="2"/>
        <v>282</v>
      </c>
      <c r="N21" s="20">
        <f t="shared" si="2"/>
        <v>282</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12.528385000000002</v>
      </c>
      <c r="D22" s="12">
        <f>$E32</f>
        <v>18.623275000000003</v>
      </c>
      <c r="E22" s="12">
        <f>$E33</f>
        <v>33.860500000000002</v>
      </c>
      <c r="F22" s="12">
        <f>$E34</f>
        <v>18.623275000000003</v>
      </c>
      <c r="G22" s="12">
        <f>$E35</f>
        <v>33.860500000000002</v>
      </c>
      <c r="H22" s="12">
        <f>$E36</f>
        <v>32.844685000000005</v>
      </c>
      <c r="I22" s="12">
        <f>$E37</f>
        <v>18.623275000000003</v>
      </c>
      <c r="J22" s="12">
        <f>$E38</f>
        <v>18.623275000000003</v>
      </c>
      <c r="K22" s="12">
        <f>$E39</f>
        <v>18.623275000000003</v>
      </c>
      <c r="L22" s="12">
        <f>$E40</f>
        <v>18.623275000000003</v>
      </c>
      <c r="M22" s="12">
        <f>$E41</f>
        <v>18.623275000000003</v>
      </c>
      <c r="N22" s="12">
        <f>$E42</f>
        <v>18.623275000000003</v>
      </c>
      <c r="O22" s="12">
        <f>$E43</f>
        <v>33.860500000000002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-55.721615</v>
      </c>
      <c r="D23" s="12">
        <f t="shared" ref="D23:V23" si="3">D22-D21</f>
        <v>-263.37672500000002</v>
      </c>
      <c r="E23" s="12">
        <f t="shared" si="3"/>
        <v>-248.1395</v>
      </c>
      <c r="F23" s="12">
        <f t="shared" si="3"/>
        <v>-263.37672500000002</v>
      </c>
      <c r="G23" s="12">
        <f t="shared" si="3"/>
        <v>-34.389499999999998</v>
      </c>
      <c r="H23" s="12">
        <f t="shared" si="3"/>
        <v>-35.405314999999995</v>
      </c>
      <c r="I23" s="12">
        <f t="shared" si="3"/>
        <v>-263.37672500000002</v>
      </c>
      <c r="J23" s="12">
        <f t="shared" si="3"/>
        <v>-263.37672500000002</v>
      </c>
      <c r="K23" s="12">
        <f t="shared" si="3"/>
        <v>-263.37672500000002</v>
      </c>
      <c r="L23" s="12">
        <f t="shared" si="3"/>
        <v>-263.37672500000002</v>
      </c>
      <c r="M23" s="12">
        <f t="shared" si="3"/>
        <v>-263.37672500000002</v>
      </c>
      <c r="N23" s="12">
        <f t="shared" si="3"/>
        <v>-263.37672500000002</v>
      </c>
      <c r="O23" s="12">
        <f t="shared" si="3"/>
        <v>-194.1395</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37</v>
      </c>
      <c r="C31" s="65">
        <f>IF(C$27="%w/w SAR",((C$28*10)*$B31),IF(C$27="%w/w DM",(((C$28*10)*($B$28/100))*$B31),IF(C$27="kg/t SAR",(C$28*$B31),IF(C$27="kg/t DM",((C$28*($B$28/100))*$B31),IF(C$27="mg/kg SAR",((C$28*0.001)*$B31),IF(C$27="mg/kg DM",(((C$28*0.001)*($B$28/100))*$B31),0))))))</f>
        <v>88.8</v>
      </c>
      <c r="D31" s="65">
        <f>(IF(D$27="%w/w SAR",((D$28*10)*$B31),IF(D$27="%w/w DM",(((D$28*10)*($B$28/100))*$B31),IF(D$27="kg/t SAR",(D$28*$B31),IF(D$27="kg/t DM",((D$28*($B$28/100))*$B31),IF(D$27="mg/kg SAR",((D$28*0.001)*$B31),IF(D$27="mg/kg DM",(((D$28*0.001)*($B$28/100))*$B31),"0")))))))*2.291</f>
        <v>53.827044999999998</v>
      </c>
      <c r="E31" s="65">
        <f>(IF(E$27="%w/w SAR",((E$28*10)*$B31),IF(E$27="%w/w DM",(((E$28*10)*($B$28/100))*$B31),IF(E$27="kg/t SAR",(E$28*$B31),IF(E$27="kg/t DM",((E$28*($B$28/100))*$B31),IF(E$27="mg/kg SAR",((E$28*0.001)*$B31),IF(E$27="mg/kg DM",(((E$28*0.001)*($B$28/100))*$B31),"0")))))))*1.205</f>
        <v>12.528385000000002</v>
      </c>
      <c r="F31" s="65">
        <f>(IF(F$27="%w/w SAR",((F$28*10)*$B31),IF(F$27="%w/w DM",(((F$28*10)*($B$28/100))*$B31),IF(F$27="kg/t SAR",(F$28*$B31),IF(F$27="kg/t DM",((F$28*($B$28/100))*$B31),IF(F$27="mg/kg SAR",((F$28*0.001)*$B31),IF(F$27="mg/kg DM",(((F$28*0.001)*($B$28/100))*$B31),"0")))))))*1.658</f>
        <v>2.8341852000000003</v>
      </c>
      <c r="G31" s="65">
        <f t="shared" ref="G31:P31" si="5">IF(G$27="%w/w SAR",((G$28*10)*$B31),IF(G$27="%w/w DM",(((G$28*10)*($B$28/100))*$B31),IF(G$27="kg/t SAR",(G$28*$B31),IF(G$27="kg/t DM",((G$28*($B$28/100))*$B31),IF(G$27="mg/kg SAR",((G$28*0.001)*$B31),IF(G$27="mg/kg DM",(((G$28*0.001)*($B$28/100))*$B31),0))))))</f>
        <v>1.813E-2</v>
      </c>
      <c r="H31" s="65">
        <f t="shared" si="5"/>
        <v>6.6600000000000006E-2</v>
      </c>
      <c r="I31" s="65">
        <f t="shared" si="5"/>
        <v>1.8499999999999999E-2</v>
      </c>
      <c r="J31" s="65">
        <f t="shared" si="5"/>
        <v>3.7000000000000005E-4</v>
      </c>
      <c r="K31" s="65">
        <f t="shared" si="5"/>
        <v>1.8500000000000001E-3</v>
      </c>
      <c r="L31" s="65">
        <f t="shared" si="5"/>
        <v>7.4000000000000003E-3</v>
      </c>
      <c r="M31" s="65">
        <f t="shared" si="5"/>
        <v>8.5100000000000002E-3</v>
      </c>
      <c r="N31" s="65">
        <f t="shared" si="5"/>
        <v>0</v>
      </c>
      <c r="O31" s="65">
        <f t="shared" si="5"/>
        <v>0</v>
      </c>
      <c r="P31" s="65">
        <f t="shared" si="5"/>
        <v>7.6220000000000008</v>
      </c>
      <c r="Q31" s="65">
        <f>(IF(Q$27="%w/w SAR",((Q$28*10)*$B31),IF(Q$27="%w/w DM",(((Q$28*10)*($B$28/100))*$B31),IF(Q$27="kg/t SAR",(Q$28*$B31),IF(Q$27="kg/t DM",((Q$28*($B$28/100))*$B31),IF(Q$27="mg/kg SAR",((Q$28*0.001)*$B31),IF(Q$27="mg/kg DM",(((Q$28*0.001)*($B$28/100))*$B31),0)))))))*2.5</f>
        <v>14.3375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55</v>
      </c>
      <c r="C32" s="65">
        <f t="shared" ref="C32:C50" si="6">IF(C$27="%w/w SAR",((C$28*10)*$B32),IF(C$27="%w/w DM",(((C$28*10)*($B$28/100))*$B32),IF(C$27="kg/t SAR",(C$28*$B32),IF(C$27="kg/t DM",((C$28*($B$28/100))*$B32),IF(C$27="mg/kg SAR",((C$28*0.001)*$B32),IF(C$27="mg/kg DM",(((C$28*0.001)*($B$28/100))*$B32),0))))))</f>
        <v>132</v>
      </c>
      <c r="D32" s="65">
        <f t="shared" ref="D32:D50" si="7">(IF(D$27="%w/w SAR",((D$28*10)*$B32),IF(D$27="%w/w DM",(((D$28*10)*($B$28/100))*$B32),IF(D$27="kg/t SAR",(D$28*$B32),IF(D$27="kg/t DM",((D$28*($B$28/100))*$B32),IF(D$27="mg/kg SAR",((D$28*0.001)*$B32),IF(D$27="mg/kg DM",(((D$28*0.001)*($B$28/100))*$B32),"0")))))))*2.291</f>
        <v>80.01317499999999</v>
      </c>
      <c r="E32" s="65">
        <f t="shared" ref="E32:E50" si="8">(IF(E$27="%w/w SAR",((E$28*10)*$B32),IF(E$27="%w/w DM",(((E$28*10)*($B$28/100))*$B32),IF(E$27="kg/t SAR",(E$28*$B32),IF(E$27="kg/t DM",((E$28*($B$28/100))*$B32),IF(E$27="mg/kg SAR",((E$28*0.001)*$B32),IF(E$27="mg/kg DM",(((E$28*0.001)*($B$28/100))*$B32),"0")))))))*1.205</f>
        <v>18.623275000000003</v>
      </c>
      <c r="F32" s="65">
        <f t="shared" ref="F32:F50" si="9">(IF(F$27="%w/w SAR",((F$28*10)*$B32),IF(F$27="%w/w DM",(((F$28*10)*($B$28/100))*$B32),IF(F$27="kg/t SAR",(F$28*$B32),IF(F$27="kg/t DM",((F$28*($B$28/100))*$B32),IF(F$27="mg/kg SAR",((F$28*0.001)*$B32),IF(F$27="mg/kg DM",(((F$28*0.001)*($B$28/100))*$B32),"0")))))))*1.658</f>
        <v>4.2129780000000006</v>
      </c>
      <c r="G32" s="65">
        <f t="shared" ref="G32:P50" si="10">IF(G$27="%w/w SAR",((G$28*10)*$B32),IF(G$27="%w/w DM",(((G$28*10)*($B$28/100))*$B32),IF(G$27="kg/t SAR",(G$28*$B32),IF(G$27="kg/t DM",((G$28*($B$28/100))*$B32),IF(G$27="mg/kg SAR",((G$28*0.001)*$B32),IF(G$27="mg/kg DM",(((G$28*0.001)*($B$28/100))*$B32),0))))))</f>
        <v>2.6949999999999998E-2</v>
      </c>
      <c r="H32" s="65">
        <f t="shared" si="10"/>
        <v>9.9000000000000005E-2</v>
      </c>
      <c r="I32" s="65">
        <f t="shared" si="10"/>
        <v>2.75E-2</v>
      </c>
      <c r="J32" s="65">
        <f t="shared" si="10"/>
        <v>5.5000000000000003E-4</v>
      </c>
      <c r="K32" s="65">
        <f t="shared" si="10"/>
        <v>2.7500000000000003E-3</v>
      </c>
      <c r="L32" s="65">
        <f t="shared" si="10"/>
        <v>1.1000000000000001E-2</v>
      </c>
      <c r="M32" s="65">
        <f t="shared" si="10"/>
        <v>1.265E-2</v>
      </c>
      <c r="N32" s="65">
        <f t="shared" si="10"/>
        <v>0</v>
      </c>
      <c r="O32" s="65">
        <f t="shared" si="10"/>
        <v>0</v>
      </c>
      <c r="P32" s="65">
        <f t="shared" si="10"/>
        <v>11.33</v>
      </c>
      <c r="Q32" s="65">
        <f t="shared" ref="Q32:Q50" si="11">(IF(Q$27="%w/w SAR",((Q$28*10)*$B32),IF(Q$27="%w/w DM",(((Q$28*10)*($B$28/100))*$B32),IF(Q$27="kg/t SAR",(Q$28*$B32),IF(Q$27="kg/t DM",((Q$28*($B$28/100))*$B32),IF(Q$27="mg/kg SAR",((Q$28*0.001)*$B32),IF(Q$27="mg/kg DM",(((Q$28*0.001)*($B$28/100))*$B32),0)))))))*2.5</f>
        <v>21.3125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7</v>
      </c>
      <c r="B33" s="11">
        <v>100</v>
      </c>
      <c r="C33" s="65">
        <f t="shared" si="6"/>
        <v>240</v>
      </c>
      <c r="D33" s="65">
        <f t="shared" si="7"/>
        <v>145.4785</v>
      </c>
      <c r="E33" s="65">
        <f t="shared" si="8"/>
        <v>33.860500000000002</v>
      </c>
      <c r="F33" s="65">
        <f t="shared" si="9"/>
        <v>7.6599599999999999</v>
      </c>
      <c r="G33" s="65">
        <f t="shared" si="10"/>
        <v>4.9000000000000002E-2</v>
      </c>
      <c r="H33" s="65">
        <f t="shared" si="10"/>
        <v>0.18000000000000002</v>
      </c>
      <c r="I33" s="65">
        <f t="shared" si="10"/>
        <v>0.05</v>
      </c>
      <c r="J33" s="65">
        <f t="shared" si="10"/>
        <v>1E-3</v>
      </c>
      <c r="K33" s="65">
        <f t="shared" si="10"/>
        <v>5.0000000000000001E-3</v>
      </c>
      <c r="L33" s="65">
        <f t="shared" si="10"/>
        <v>0.02</v>
      </c>
      <c r="M33" s="65">
        <f t="shared" si="10"/>
        <v>2.3E-2</v>
      </c>
      <c r="N33" s="65">
        <f t="shared" si="10"/>
        <v>0</v>
      </c>
      <c r="O33" s="65">
        <f t="shared" si="10"/>
        <v>0</v>
      </c>
      <c r="P33" s="65">
        <f t="shared" si="10"/>
        <v>20.6</v>
      </c>
      <c r="Q33" s="65">
        <f t="shared" si="11"/>
        <v>38.75</v>
      </c>
      <c r="R33" s="65">
        <f t="shared" si="12"/>
        <v>0</v>
      </c>
      <c r="S33" s="65">
        <f t="shared" si="12"/>
        <v>0</v>
      </c>
      <c r="T33" s="65">
        <f t="shared" si="12"/>
        <v>0</v>
      </c>
      <c r="U33" s="126">
        <f t="shared" si="12"/>
        <v>0</v>
      </c>
    </row>
    <row r="34" spans="1:21" s="48" customFormat="1" ht="13" x14ac:dyDescent="0.35">
      <c r="A34" s="125">
        <f>F8</f>
        <v>8</v>
      </c>
      <c r="B34" s="11">
        <v>55</v>
      </c>
      <c r="C34" s="65">
        <f t="shared" si="6"/>
        <v>132</v>
      </c>
      <c r="D34" s="65">
        <f t="shared" si="7"/>
        <v>80.01317499999999</v>
      </c>
      <c r="E34" s="65">
        <f t="shared" si="8"/>
        <v>18.623275000000003</v>
      </c>
      <c r="F34" s="65">
        <f t="shared" si="9"/>
        <v>4.2129780000000006</v>
      </c>
      <c r="G34" s="65">
        <f t="shared" si="10"/>
        <v>2.6949999999999998E-2</v>
      </c>
      <c r="H34" s="65">
        <f t="shared" si="10"/>
        <v>9.9000000000000005E-2</v>
      </c>
      <c r="I34" s="65">
        <f t="shared" si="10"/>
        <v>2.75E-2</v>
      </c>
      <c r="J34" s="65">
        <f t="shared" si="10"/>
        <v>5.5000000000000003E-4</v>
      </c>
      <c r="K34" s="65">
        <f t="shared" si="10"/>
        <v>2.7500000000000003E-3</v>
      </c>
      <c r="L34" s="65">
        <f t="shared" si="10"/>
        <v>1.1000000000000001E-2</v>
      </c>
      <c r="M34" s="65">
        <f t="shared" si="10"/>
        <v>1.265E-2</v>
      </c>
      <c r="N34" s="65">
        <f t="shared" si="10"/>
        <v>0</v>
      </c>
      <c r="O34" s="65">
        <f t="shared" si="10"/>
        <v>0</v>
      </c>
      <c r="P34" s="65">
        <f t="shared" si="10"/>
        <v>11.33</v>
      </c>
      <c r="Q34" s="65">
        <f t="shared" si="11"/>
        <v>21.3125</v>
      </c>
      <c r="R34" s="65">
        <f t="shared" si="12"/>
        <v>0</v>
      </c>
      <c r="S34" s="65">
        <f t="shared" si="12"/>
        <v>0</v>
      </c>
      <c r="T34" s="65">
        <f t="shared" si="12"/>
        <v>0</v>
      </c>
      <c r="U34" s="126">
        <f t="shared" si="12"/>
        <v>0</v>
      </c>
    </row>
    <row r="35" spans="1:21" s="48" customFormat="1" ht="13" x14ac:dyDescent="0.35">
      <c r="A35" s="125">
        <f>G8</f>
        <v>13</v>
      </c>
      <c r="B35" s="11">
        <v>100</v>
      </c>
      <c r="C35" s="65">
        <f t="shared" si="6"/>
        <v>240</v>
      </c>
      <c r="D35" s="65">
        <f t="shared" si="7"/>
        <v>145.4785</v>
      </c>
      <c r="E35" s="65">
        <f t="shared" si="8"/>
        <v>33.860500000000002</v>
      </c>
      <c r="F35" s="65">
        <f t="shared" si="9"/>
        <v>7.6599599999999999</v>
      </c>
      <c r="G35" s="65">
        <f t="shared" si="10"/>
        <v>4.9000000000000002E-2</v>
      </c>
      <c r="H35" s="65">
        <f t="shared" si="10"/>
        <v>0.18000000000000002</v>
      </c>
      <c r="I35" s="65">
        <f t="shared" si="10"/>
        <v>0.05</v>
      </c>
      <c r="J35" s="65">
        <f t="shared" si="10"/>
        <v>1E-3</v>
      </c>
      <c r="K35" s="65">
        <f t="shared" si="10"/>
        <v>5.0000000000000001E-3</v>
      </c>
      <c r="L35" s="65">
        <f t="shared" si="10"/>
        <v>0.02</v>
      </c>
      <c r="M35" s="65">
        <f t="shared" si="10"/>
        <v>2.3E-2</v>
      </c>
      <c r="N35" s="65">
        <f t="shared" si="10"/>
        <v>0</v>
      </c>
      <c r="O35" s="65">
        <f t="shared" si="10"/>
        <v>0</v>
      </c>
      <c r="P35" s="65">
        <f t="shared" si="10"/>
        <v>20.6</v>
      </c>
      <c r="Q35" s="65">
        <f t="shared" si="11"/>
        <v>38.75</v>
      </c>
      <c r="R35" s="65">
        <f t="shared" si="12"/>
        <v>0</v>
      </c>
      <c r="S35" s="65">
        <f t="shared" si="12"/>
        <v>0</v>
      </c>
      <c r="T35" s="65">
        <f t="shared" si="12"/>
        <v>0</v>
      </c>
      <c r="U35" s="126">
        <f t="shared" si="12"/>
        <v>0</v>
      </c>
    </row>
    <row r="36" spans="1:21" s="48" customFormat="1" ht="13" x14ac:dyDescent="0.35">
      <c r="A36" s="125">
        <f>H8</f>
        <v>14</v>
      </c>
      <c r="B36" s="11">
        <v>97</v>
      </c>
      <c r="C36" s="65">
        <f t="shared" si="6"/>
        <v>232.79999999999998</v>
      </c>
      <c r="D36" s="65">
        <f t="shared" si="7"/>
        <v>141.11414499999998</v>
      </c>
      <c r="E36" s="65">
        <f t="shared" si="8"/>
        <v>32.844685000000005</v>
      </c>
      <c r="F36" s="65">
        <f t="shared" si="9"/>
        <v>7.4301612000000006</v>
      </c>
      <c r="G36" s="65">
        <f t="shared" si="10"/>
        <v>4.7529999999999996E-2</v>
      </c>
      <c r="H36" s="65">
        <f t="shared" si="10"/>
        <v>0.17460000000000001</v>
      </c>
      <c r="I36" s="65">
        <f t="shared" si="10"/>
        <v>4.8500000000000001E-2</v>
      </c>
      <c r="J36" s="65">
        <f t="shared" si="10"/>
        <v>9.7000000000000005E-4</v>
      </c>
      <c r="K36" s="65">
        <f t="shared" si="10"/>
        <v>4.8500000000000001E-3</v>
      </c>
      <c r="L36" s="65">
        <f t="shared" si="10"/>
        <v>1.9400000000000001E-2</v>
      </c>
      <c r="M36" s="65">
        <f t="shared" si="10"/>
        <v>2.231E-2</v>
      </c>
      <c r="N36" s="65">
        <f t="shared" si="10"/>
        <v>0</v>
      </c>
      <c r="O36" s="65">
        <f t="shared" si="10"/>
        <v>0</v>
      </c>
      <c r="P36" s="65">
        <f t="shared" si="10"/>
        <v>19.982000000000003</v>
      </c>
      <c r="Q36" s="65">
        <f t="shared" si="11"/>
        <v>37.587499999999999</v>
      </c>
      <c r="R36" s="65">
        <f t="shared" si="12"/>
        <v>0</v>
      </c>
      <c r="S36" s="65">
        <f t="shared" si="12"/>
        <v>0</v>
      </c>
      <c r="T36" s="65">
        <f t="shared" si="12"/>
        <v>0</v>
      </c>
      <c r="U36" s="126">
        <f t="shared" si="12"/>
        <v>0</v>
      </c>
    </row>
    <row r="37" spans="1:21" s="48" customFormat="1" ht="13" x14ac:dyDescent="0.35">
      <c r="A37" s="125">
        <f>I8</f>
        <v>15</v>
      </c>
      <c r="B37" s="11">
        <v>55</v>
      </c>
      <c r="C37" s="65">
        <f t="shared" si="6"/>
        <v>132</v>
      </c>
      <c r="D37" s="65">
        <f t="shared" si="7"/>
        <v>80.01317499999999</v>
      </c>
      <c r="E37" s="65">
        <f t="shared" si="8"/>
        <v>18.623275000000003</v>
      </c>
      <c r="F37" s="65">
        <f t="shared" si="9"/>
        <v>4.2129780000000006</v>
      </c>
      <c r="G37" s="65">
        <f t="shared" si="10"/>
        <v>2.6949999999999998E-2</v>
      </c>
      <c r="H37" s="65">
        <f t="shared" si="10"/>
        <v>9.9000000000000005E-2</v>
      </c>
      <c r="I37" s="65">
        <f t="shared" si="10"/>
        <v>2.75E-2</v>
      </c>
      <c r="J37" s="65">
        <f t="shared" si="10"/>
        <v>5.5000000000000003E-4</v>
      </c>
      <c r="K37" s="65">
        <f t="shared" si="10"/>
        <v>2.7500000000000003E-3</v>
      </c>
      <c r="L37" s="65">
        <f t="shared" si="10"/>
        <v>1.1000000000000001E-2</v>
      </c>
      <c r="M37" s="65">
        <f t="shared" si="10"/>
        <v>1.265E-2</v>
      </c>
      <c r="N37" s="65">
        <f t="shared" si="10"/>
        <v>0</v>
      </c>
      <c r="O37" s="65">
        <f t="shared" si="10"/>
        <v>0</v>
      </c>
      <c r="P37" s="65">
        <f t="shared" si="10"/>
        <v>11.33</v>
      </c>
      <c r="Q37" s="65">
        <f t="shared" si="11"/>
        <v>21.3125</v>
      </c>
      <c r="R37" s="65">
        <f t="shared" si="12"/>
        <v>0</v>
      </c>
      <c r="S37" s="65">
        <f t="shared" si="12"/>
        <v>0</v>
      </c>
      <c r="T37" s="65">
        <f t="shared" si="12"/>
        <v>0</v>
      </c>
      <c r="U37" s="126">
        <f t="shared" si="12"/>
        <v>0</v>
      </c>
    </row>
    <row r="38" spans="1:21" s="48" customFormat="1" ht="13" x14ac:dyDescent="0.35">
      <c r="A38" s="125">
        <f>J8</f>
        <v>16</v>
      </c>
      <c r="B38" s="11">
        <v>55</v>
      </c>
      <c r="C38" s="65">
        <f t="shared" si="6"/>
        <v>132</v>
      </c>
      <c r="D38" s="65">
        <f t="shared" si="7"/>
        <v>80.01317499999999</v>
      </c>
      <c r="E38" s="65">
        <f t="shared" si="8"/>
        <v>18.623275000000003</v>
      </c>
      <c r="F38" s="65">
        <f t="shared" si="9"/>
        <v>4.2129780000000006</v>
      </c>
      <c r="G38" s="65">
        <f t="shared" si="10"/>
        <v>2.6949999999999998E-2</v>
      </c>
      <c r="H38" s="65">
        <f t="shared" si="10"/>
        <v>9.9000000000000005E-2</v>
      </c>
      <c r="I38" s="65">
        <f t="shared" si="10"/>
        <v>2.75E-2</v>
      </c>
      <c r="J38" s="65">
        <f t="shared" si="10"/>
        <v>5.5000000000000003E-4</v>
      </c>
      <c r="K38" s="65">
        <f t="shared" si="10"/>
        <v>2.7500000000000003E-3</v>
      </c>
      <c r="L38" s="65">
        <f t="shared" si="10"/>
        <v>1.1000000000000001E-2</v>
      </c>
      <c r="M38" s="65">
        <f t="shared" si="10"/>
        <v>1.265E-2</v>
      </c>
      <c r="N38" s="65">
        <f t="shared" si="10"/>
        <v>0</v>
      </c>
      <c r="O38" s="65">
        <f t="shared" si="10"/>
        <v>0</v>
      </c>
      <c r="P38" s="65">
        <f t="shared" si="10"/>
        <v>11.33</v>
      </c>
      <c r="Q38" s="65">
        <f t="shared" si="11"/>
        <v>21.3125</v>
      </c>
      <c r="R38" s="65">
        <f t="shared" si="12"/>
        <v>0</v>
      </c>
      <c r="S38" s="65">
        <f t="shared" si="12"/>
        <v>0</v>
      </c>
      <c r="T38" s="65">
        <f t="shared" si="12"/>
        <v>0</v>
      </c>
      <c r="U38" s="126">
        <f t="shared" si="12"/>
        <v>0</v>
      </c>
    </row>
    <row r="39" spans="1:21" s="48" customFormat="1" ht="13" x14ac:dyDescent="0.35">
      <c r="A39" s="125">
        <f>K8</f>
        <v>17</v>
      </c>
      <c r="B39" s="11">
        <v>55</v>
      </c>
      <c r="C39" s="65">
        <f t="shared" si="6"/>
        <v>132</v>
      </c>
      <c r="D39" s="65">
        <f t="shared" si="7"/>
        <v>80.01317499999999</v>
      </c>
      <c r="E39" s="65">
        <f t="shared" si="8"/>
        <v>18.623275000000003</v>
      </c>
      <c r="F39" s="65">
        <f t="shared" si="9"/>
        <v>4.2129780000000006</v>
      </c>
      <c r="G39" s="65">
        <f t="shared" si="10"/>
        <v>2.6949999999999998E-2</v>
      </c>
      <c r="H39" s="65">
        <f t="shared" si="10"/>
        <v>9.9000000000000005E-2</v>
      </c>
      <c r="I39" s="65">
        <f t="shared" si="10"/>
        <v>2.75E-2</v>
      </c>
      <c r="J39" s="65">
        <f t="shared" si="10"/>
        <v>5.5000000000000003E-4</v>
      </c>
      <c r="K39" s="65">
        <f t="shared" si="10"/>
        <v>2.7500000000000003E-3</v>
      </c>
      <c r="L39" s="65">
        <f t="shared" si="10"/>
        <v>1.1000000000000001E-2</v>
      </c>
      <c r="M39" s="65">
        <f t="shared" si="10"/>
        <v>1.265E-2</v>
      </c>
      <c r="N39" s="65">
        <f t="shared" si="10"/>
        <v>0</v>
      </c>
      <c r="O39" s="65">
        <f t="shared" si="10"/>
        <v>0</v>
      </c>
      <c r="P39" s="65">
        <f t="shared" si="10"/>
        <v>11.33</v>
      </c>
      <c r="Q39" s="65">
        <f t="shared" si="11"/>
        <v>21.3125</v>
      </c>
      <c r="R39" s="65">
        <f t="shared" si="12"/>
        <v>0</v>
      </c>
      <c r="S39" s="65">
        <f t="shared" si="12"/>
        <v>0</v>
      </c>
      <c r="T39" s="65">
        <f t="shared" si="12"/>
        <v>0</v>
      </c>
      <c r="U39" s="126">
        <f t="shared" si="12"/>
        <v>0</v>
      </c>
    </row>
    <row r="40" spans="1:21" s="48" customFormat="1" ht="13" x14ac:dyDescent="0.35">
      <c r="A40" s="125">
        <f>L8</f>
        <v>18</v>
      </c>
      <c r="B40" s="11">
        <v>55</v>
      </c>
      <c r="C40" s="65">
        <f t="shared" si="6"/>
        <v>132</v>
      </c>
      <c r="D40" s="65">
        <f t="shared" si="7"/>
        <v>80.01317499999999</v>
      </c>
      <c r="E40" s="65">
        <f t="shared" si="8"/>
        <v>18.623275000000003</v>
      </c>
      <c r="F40" s="65">
        <f t="shared" si="9"/>
        <v>4.2129780000000006</v>
      </c>
      <c r="G40" s="65">
        <f t="shared" si="10"/>
        <v>2.6949999999999998E-2</v>
      </c>
      <c r="H40" s="65">
        <f t="shared" si="10"/>
        <v>9.9000000000000005E-2</v>
      </c>
      <c r="I40" s="65">
        <f t="shared" si="10"/>
        <v>2.75E-2</v>
      </c>
      <c r="J40" s="65">
        <f t="shared" si="10"/>
        <v>5.5000000000000003E-4</v>
      </c>
      <c r="K40" s="65">
        <f t="shared" si="10"/>
        <v>2.7500000000000003E-3</v>
      </c>
      <c r="L40" s="65">
        <f t="shared" si="10"/>
        <v>1.1000000000000001E-2</v>
      </c>
      <c r="M40" s="65">
        <f t="shared" si="10"/>
        <v>1.265E-2</v>
      </c>
      <c r="N40" s="65">
        <f t="shared" si="10"/>
        <v>0</v>
      </c>
      <c r="O40" s="65">
        <f t="shared" si="10"/>
        <v>0</v>
      </c>
      <c r="P40" s="65">
        <f t="shared" si="10"/>
        <v>11.33</v>
      </c>
      <c r="Q40" s="65">
        <f t="shared" si="11"/>
        <v>21.3125</v>
      </c>
      <c r="R40" s="65">
        <f t="shared" si="12"/>
        <v>0</v>
      </c>
      <c r="S40" s="65">
        <f t="shared" si="12"/>
        <v>0</v>
      </c>
      <c r="T40" s="65">
        <f t="shared" si="12"/>
        <v>0</v>
      </c>
      <c r="U40" s="126">
        <f t="shared" si="12"/>
        <v>0</v>
      </c>
    </row>
    <row r="41" spans="1:21" s="48" customFormat="1" ht="13" x14ac:dyDescent="0.35">
      <c r="A41" s="125">
        <f>M8</f>
        <v>19</v>
      </c>
      <c r="B41" s="11">
        <v>55</v>
      </c>
      <c r="C41" s="65">
        <f t="shared" si="6"/>
        <v>132</v>
      </c>
      <c r="D41" s="65">
        <f t="shared" si="7"/>
        <v>80.01317499999999</v>
      </c>
      <c r="E41" s="65">
        <f t="shared" si="8"/>
        <v>18.623275000000003</v>
      </c>
      <c r="F41" s="65">
        <f t="shared" si="9"/>
        <v>4.2129780000000006</v>
      </c>
      <c r="G41" s="65">
        <f t="shared" si="10"/>
        <v>2.6949999999999998E-2</v>
      </c>
      <c r="H41" s="65">
        <f t="shared" si="10"/>
        <v>9.9000000000000005E-2</v>
      </c>
      <c r="I41" s="65">
        <f t="shared" si="10"/>
        <v>2.75E-2</v>
      </c>
      <c r="J41" s="65">
        <f t="shared" si="10"/>
        <v>5.5000000000000003E-4</v>
      </c>
      <c r="K41" s="65">
        <f t="shared" si="10"/>
        <v>2.7500000000000003E-3</v>
      </c>
      <c r="L41" s="65">
        <f t="shared" si="10"/>
        <v>1.1000000000000001E-2</v>
      </c>
      <c r="M41" s="65">
        <f t="shared" si="10"/>
        <v>1.265E-2</v>
      </c>
      <c r="N41" s="65">
        <f t="shared" si="10"/>
        <v>0</v>
      </c>
      <c r="O41" s="65">
        <f t="shared" si="10"/>
        <v>0</v>
      </c>
      <c r="P41" s="65">
        <f t="shared" si="10"/>
        <v>11.33</v>
      </c>
      <c r="Q41" s="65">
        <f t="shared" si="11"/>
        <v>21.3125</v>
      </c>
      <c r="R41" s="65">
        <f t="shared" si="12"/>
        <v>0</v>
      </c>
      <c r="S41" s="65">
        <f t="shared" si="12"/>
        <v>0</v>
      </c>
      <c r="T41" s="65">
        <f t="shared" si="12"/>
        <v>0</v>
      </c>
      <c r="U41" s="126">
        <f t="shared" si="12"/>
        <v>0</v>
      </c>
    </row>
    <row r="42" spans="1:21" s="48" customFormat="1" ht="13" x14ac:dyDescent="0.35">
      <c r="A42" s="125">
        <f>N8</f>
        <v>20</v>
      </c>
      <c r="B42" s="11">
        <v>55</v>
      </c>
      <c r="C42" s="65">
        <f t="shared" si="6"/>
        <v>132</v>
      </c>
      <c r="D42" s="65">
        <f t="shared" si="7"/>
        <v>80.01317499999999</v>
      </c>
      <c r="E42" s="65">
        <f t="shared" si="8"/>
        <v>18.623275000000003</v>
      </c>
      <c r="F42" s="65">
        <f t="shared" si="9"/>
        <v>4.2129780000000006</v>
      </c>
      <c r="G42" s="65">
        <f t="shared" si="10"/>
        <v>2.6949999999999998E-2</v>
      </c>
      <c r="H42" s="65">
        <f t="shared" si="10"/>
        <v>9.9000000000000005E-2</v>
      </c>
      <c r="I42" s="65">
        <f t="shared" si="10"/>
        <v>2.75E-2</v>
      </c>
      <c r="J42" s="65">
        <f t="shared" si="10"/>
        <v>5.5000000000000003E-4</v>
      </c>
      <c r="K42" s="65">
        <f t="shared" si="10"/>
        <v>2.7500000000000003E-3</v>
      </c>
      <c r="L42" s="65">
        <f t="shared" si="10"/>
        <v>1.1000000000000001E-2</v>
      </c>
      <c r="M42" s="65">
        <f t="shared" si="10"/>
        <v>1.265E-2</v>
      </c>
      <c r="N42" s="65">
        <f t="shared" si="10"/>
        <v>0</v>
      </c>
      <c r="O42" s="65">
        <f t="shared" si="10"/>
        <v>0</v>
      </c>
      <c r="P42" s="65">
        <f t="shared" si="10"/>
        <v>11.33</v>
      </c>
      <c r="Q42" s="65">
        <f t="shared" si="11"/>
        <v>21.3125</v>
      </c>
      <c r="R42" s="65">
        <f t="shared" si="12"/>
        <v>0</v>
      </c>
      <c r="S42" s="65">
        <f t="shared" si="12"/>
        <v>0</v>
      </c>
      <c r="T42" s="65">
        <f t="shared" si="12"/>
        <v>0</v>
      </c>
      <c r="U42" s="126">
        <f t="shared" si="12"/>
        <v>0</v>
      </c>
    </row>
    <row r="43" spans="1:21" s="48" customFormat="1" ht="13" x14ac:dyDescent="0.35">
      <c r="A43" s="125" t="str">
        <f>O8</f>
        <v>CB7</v>
      </c>
      <c r="B43" s="11">
        <v>100</v>
      </c>
      <c r="C43" s="65">
        <f t="shared" si="6"/>
        <v>240</v>
      </c>
      <c r="D43" s="65">
        <f t="shared" si="7"/>
        <v>145.4785</v>
      </c>
      <c r="E43" s="65">
        <f t="shared" si="8"/>
        <v>33.860500000000002</v>
      </c>
      <c r="F43" s="65">
        <f t="shared" si="9"/>
        <v>7.6599599999999999</v>
      </c>
      <c r="G43" s="65">
        <f t="shared" si="10"/>
        <v>4.9000000000000002E-2</v>
      </c>
      <c r="H43" s="65">
        <f t="shared" si="10"/>
        <v>0.18000000000000002</v>
      </c>
      <c r="I43" s="65">
        <f t="shared" si="10"/>
        <v>0.05</v>
      </c>
      <c r="J43" s="65">
        <f t="shared" si="10"/>
        <v>1E-3</v>
      </c>
      <c r="K43" s="65">
        <f t="shared" si="10"/>
        <v>5.0000000000000001E-3</v>
      </c>
      <c r="L43" s="65">
        <f t="shared" si="10"/>
        <v>0.02</v>
      </c>
      <c r="M43" s="65">
        <f t="shared" si="10"/>
        <v>2.3E-2</v>
      </c>
      <c r="N43" s="65">
        <f t="shared" si="10"/>
        <v>0</v>
      </c>
      <c r="O43" s="65">
        <f t="shared" si="10"/>
        <v>0</v>
      </c>
      <c r="P43" s="65">
        <f t="shared" si="10"/>
        <v>20.6</v>
      </c>
      <c r="Q43" s="65">
        <f t="shared" si="11"/>
        <v>38.75</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7</v>
      </c>
      <c r="E57" s="8">
        <f t="shared" si="13"/>
        <v>8</v>
      </c>
      <c r="F57" s="8">
        <f t="shared" si="13"/>
        <v>13</v>
      </c>
      <c r="G57" s="8">
        <f t="shared" si="13"/>
        <v>14</v>
      </c>
      <c r="H57" s="8">
        <f t="shared" si="13"/>
        <v>15</v>
      </c>
      <c r="I57" s="8">
        <f t="shared" si="13"/>
        <v>16</v>
      </c>
      <c r="J57" s="8">
        <f t="shared" si="13"/>
        <v>17</v>
      </c>
      <c r="K57" s="8">
        <f t="shared" si="13"/>
        <v>18</v>
      </c>
      <c r="L57" s="8">
        <f t="shared" si="13"/>
        <v>19</v>
      </c>
      <c r="M57" s="8">
        <f t="shared" si="13"/>
        <v>20</v>
      </c>
      <c r="N57" s="8" t="str">
        <f t="shared" si="13"/>
        <v>CB7</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Arable</v>
      </c>
      <c r="G58" s="10" t="str">
        <f>H16&amp;" I "&amp;(VLOOKUP(H14,Table24[],6,FALSE))</f>
        <v>Medium/Clay I Arable</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6.2</v>
      </c>
      <c r="D59" s="64">
        <f>VLOOKUP(E$14,Table24[],5,FALSE)</f>
        <v>6.2</v>
      </c>
      <c r="E59" s="64">
        <f>VLOOKUP(F$14,Table24[],5,FALSE)</f>
        <v>6.2</v>
      </c>
      <c r="F59" s="64">
        <f>VLOOKUP(G$14,Table24[],5,FALSE)</f>
        <v>6.7</v>
      </c>
      <c r="G59" s="64">
        <f>VLOOKUP(H$14,Table24[],5,FALSE)</f>
        <v>6.7</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5.8</v>
      </c>
      <c r="C60" s="64">
        <f t="shared" ref="C60:U60" si="14">D10</f>
        <v>6.2</v>
      </c>
      <c r="D60" s="64">
        <f t="shared" si="14"/>
        <v>5.8</v>
      </c>
      <c r="E60" s="64">
        <f t="shared" si="14"/>
        <v>6.4</v>
      </c>
      <c r="F60" s="64">
        <f t="shared" si="14"/>
        <v>5.7</v>
      </c>
      <c r="G60" s="64">
        <f t="shared" si="14"/>
        <v>5.8</v>
      </c>
      <c r="H60" s="64">
        <f t="shared" si="14"/>
        <v>6</v>
      </c>
      <c r="I60" s="64">
        <f t="shared" si="14"/>
        <v>5.9</v>
      </c>
      <c r="J60" s="64">
        <f t="shared" si="14"/>
        <v>5.6</v>
      </c>
      <c r="K60" s="64">
        <f t="shared" si="14"/>
        <v>6.1</v>
      </c>
      <c r="L60" s="64">
        <f t="shared" si="14"/>
        <v>6.3</v>
      </c>
      <c r="M60" s="64">
        <f t="shared" si="14"/>
        <v>5.9</v>
      </c>
      <c r="N60" s="64">
        <f t="shared" si="14"/>
        <v>5.6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37</v>
      </c>
      <c r="C62" s="65">
        <f>B32</f>
        <v>55</v>
      </c>
      <c r="D62" s="65">
        <f>B33</f>
        <v>100</v>
      </c>
      <c r="E62" s="65">
        <f>B34</f>
        <v>55</v>
      </c>
      <c r="F62" s="65">
        <f>B35</f>
        <v>100</v>
      </c>
      <c r="G62" s="65">
        <f>B36</f>
        <v>97</v>
      </c>
      <c r="H62" s="65">
        <f>B37</f>
        <v>55</v>
      </c>
      <c r="I62" s="65">
        <f>B38</f>
        <v>55</v>
      </c>
      <c r="J62" s="65">
        <f>B39</f>
        <v>55</v>
      </c>
      <c r="K62" s="65">
        <f>B40</f>
        <v>55</v>
      </c>
      <c r="L62" s="65">
        <f>B41</f>
        <v>55</v>
      </c>
      <c r="M62" s="65">
        <f>B42</f>
        <v>55</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7.2000000000000028</v>
      </c>
      <c r="C64" s="65">
        <f t="shared" ref="C64:U64" si="17">(C59-C60)*C61</f>
        <v>0</v>
      </c>
      <c r="D64" s="65">
        <f t="shared" si="17"/>
        <v>2.4000000000000021</v>
      </c>
      <c r="E64" s="65">
        <f t="shared" si="17"/>
        <v>-1.2000000000000011</v>
      </c>
      <c r="F64" s="65">
        <f t="shared" si="17"/>
        <v>8</v>
      </c>
      <c r="G64" s="65">
        <f t="shared" si="17"/>
        <v>7.2000000000000028</v>
      </c>
      <c r="H64" s="65">
        <f t="shared" si="17"/>
        <v>1.2000000000000011</v>
      </c>
      <c r="I64" s="65">
        <f t="shared" si="17"/>
        <v>1.7999999999999989</v>
      </c>
      <c r="J64" s="65">
        <f t="shared" si="17"/>
        <v>3.6000000000000032</v>
      </c>
      <c r="K64" s="65">
        <f t="shared" si="17"/>
        <v>0.6000000000000032</v>
      </c>
      <c r="L64" s="65">
        <f t="shared" si="17"/>
        <v>-0.59999999999999787</v>
      </c>
      <c r="M64" s="65">
        <f t="shared" si="17"/>
        <v>1.7999999999999989</v>
      </c>
      <c r="N64" s="65">
        <f t="shared" si="17"/>
        <v>3.6000000000000032</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-7.2000000000000028</v>
      </c>
      <c r="C65" s="65">
        <f t="shared" ref="C65:U65" si="18">C63-C64</f>
        <v>0</v>
      </c>
      <c r="D65" s="65">
        <f t="shared" si="18"/>
        <v>-2.4000000000000021</v>
      </c>
      <c r="E65" s="65">
        <f t="shared" si="18"/>
        <v>1.2000000000000011</v>
      </c>
      <c r="F65" s="65">
        <f t="shared" si="18"/>
        <v>-8</v>
      </c>
      <c r="G65" s="65">
        <f t="shared" si="18"/>
        <v>-7.2000000000000028</v>
      </c>
      <c r="H65" s="65">
        <f t="shared" si="18"/>
        <v>-1.2000000000000011</v>
      </c>
      <c r="I65" s="65">
        <f t="shared" si="18"/>
        <v>-1.7999999999999989</v>
      </c>
      <c r="J65" s="65">
        <f t="shared" si="18"/>
        <v>-3.6000000000000032</v>
      </c>
      <c r="K65" s="65">
        <f t="shared" si="18"/>
        <v>-0.6000000000000032</v>
      </c>
      <c r="L65" s="65">
        <f t="shared" si="18"/>
        <v>0.59999999999999787</v>
      </c>
      <c r="M65" s="65">
        <f t="shared" si="18"/>
        <v>-1.7999999999999989</v>
      </c>
      <c r="N65" s="65">
        <f t="shared" si="18"/>
        <v>-3.6000000000000032</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UNDER</v>
      </c>
      <c r="E66" s="66" t="str">
        <f t="shared" si="19"/>
        <v>OVER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87" priority="48" operator="greaterThan">
      <formula>$B$51</formula>
    </cfRule>
  </conditionalFormatting>
  <conditionalFormatting sqref="B66:U66">
    <cfRule type="cellIs" dxfId="86" priority="10" operator="equal">
      <formula>"UNDER"</formula>
    </cfRule>
    <cfRule type="cellIs" dxfId="85" priority="11" operator="equal">
      <formula>"OVER"</formula>
    </cfRule>
  </conditionalFormatting>
  <conditionalFormatting sqref="C31:C50">
    <cfRule type="cellIs" dxfId="84" priority="47" operator="greaterThan">
      <formula>$C$51</formula>
    </cfRule>
  </conditionalFormatting>
  <conditionalFormatting sqref="C11:V13">
    <cfRule type="cellIs" dxfId="83" priority="1" operator="greaterThan">
      <formula>2</formula>
    </cfRule>
  </conditionalFormatting>
  <conditionalFormatting sqref="C13:V13">
    <cfRule type="cellIs" dxfId="82" priority="2" operator="greaterThan">
      <formula>3</formula>
    </cfRule>
  </conditionalFormatting>
  <conditionalFormatting sqref="C17:V19">
    <cfRule type="cellIs" dxfId="81" priority="40" operator="equal">
      <formula>0</formula>
    </cfRule>
  </conditionalFormatting>
  <conditionalFormatting sqref="C20:V21">
    <cfRule type="cellIs" dxfId="80" priority="49" operator="equal">
      <formula>"DECREASE"</formula>
    </cfRule>
    <cfRule type="cellIs" dxfId="79" priority="50" operator="equal">
      <formula>"INCREASE"</formula>
    </cfRule>
  </conditionalFormatting>
  <conditionalFormatting sqref="C21:V21">
    <cfRule type="cellIs" dxfId="78" priority="14"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7" operator="greaterThan">
      <formula>$G$51</formula>
    </cfRule>
  </conditionalFormatting>
  <conditionalFormatting sqref="H31:H50">
    <cfRule type="cellIs" dxfId="73" priority="36" operator="greaterThan">
      <formula>$H$51</formula>
    </cfRule>
  </conditionalFormatting>
  <conditionalFormatting sqref="I1">
    <cfRule type="cellIs" dxfId="72" priority="17" operator="between">
      <formula>0.1</formula>
      <formula>5</formula>
    </cfRule>
  </conditionalFormatting>
  <conditionalFormatting sqref="I2">
    <cfRule type="cellIs" dxfId="71" priority="16" operator="greaterThan">
      <formula>5000.1</formula>
    </cfRule>
  </conditionalFormatting>
  <conditionalFormatting sqref="I3">
    <cfRule type="cellIs" dxfId="70" priority="15" operator="greaterThan">
      <formula>40000.01</formula>
    </cfRule>
  </conditionalFormatting>
  <conditionalFormatting sqref="I31:I50">
    <cfRule type="cellIs" dxfId="69" priority="35" operator="greaterThan">
      <formula>$I$51</formula>
    </cfRule>
  </conditionalFormatting>
  <conditionalFormatting sqref="J31:J50">
    <cfRule type="cellIs" dxfId="68" priority="9" operator="greaterThan">
      <formula>$J$51</formula>
    </cfRule>
  </conditionalFormatting>
  <conditionalFormatting sqref="K31:K50">
    <cfRule type="cellIs" dxfId="67" priority="33"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2" operator="greaterThan">
      <formula>$L$51</formula>
    </cfRule>
  </conditionalFormatting>
  <conditionalFormatting sqref="M31:M50">
    <cfRule type="cellIs" dxfId="63" priority="31" operator="greaterThan">
      <formula>$M$51</formula>
    </cfRule>
  </conditionalFormatting>
  <conditionalFormatting sqref="P31:P50">
    <cfRule type="cellIs" dxfId="62" priority="30" operator="greaterThan">
      <formula>$P$51</formula>
    </cfRule>
  </conditionalFormatting>
  <conditionalFormatting sqref="R31:R50">
    <cfRule type="cellIs" dxfId="61" priority="29" operator="greaterThan">
      <formula>$R$51</formula>
    </cfRule>
  </conditionalFormatting>
  <conditionalFormatting sqref="S31:S50">
    <cfRule type="cellIs" dxfId="60" priority="28" operator="greaterThan">
      <formula>$S$51</formula>
    </cfRule>
  </conditionalFormatting>
  <conditionalFormatting sqref="T31:T50">
    <cfRule type="cellIs" dxfId="59" priority="27" operator="greaterThan">
      <formula>$T$51</formula>
    </cfRule>
  </conditionalFormatting>
  <conditionalFormatting sqref="U31:U50">
    <cfRule type="cellIs" dxfId="58"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16" sqref="C1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'Dairy Partners'!C1:D1</f>
        <v>PAN-030617</v>
      </c>
      <c r="D1" s="173"/>
      <c r="E1" s="106" t="s">
        <v>45</v>
      </c>
      <c r="F1" s="113">
        <f>'Dairy Partners'!F1</f>
        <v>43.5</v>
      </c>
      <c r="G1" s="162" t="s">
        <v>43</v>
      </c>
      <c r="H1" s="163"/>
      <c r="I1" s="109">
        <v>7.76</v>
      </c>
      <c r="J1" s="130" t="s">
        <v>153</v>
      </c>
      <c r="K1" s="131"/>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'Dairy Partners'!C2:D2</f>
        <v>EPR/AB3891CX</v>
      </c>
      <c r="D2" s="169"/>
      <c r="E2" s="96" t="s">
        <v>109</v>
      </c>
      <c r="F2" s="110" t="s">
        <v>169</v>
      </c>
      <c r="G2" s="164" t="s">
        <v>110</v>
      </c>
      <c r="H2" s="165"/>
      <c r="I2" s="110">
        <v>1917</v>
      </c>
      <c r="J2" s="132" t="s">
        <v>158</v>
      </c>
      <c r="K2" s="133"/>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'Dairy Partners'!C3:D3</f>
        <v>Mr Daniel James and Mrs Carys James</v>
      </c>
      <c r="D3" s="169"/>
      <c r="E3" s="96" t="s">
        <v>108</v>
      </c>
      <c r="F3" s="111" t="s">
        <v>77</v>
      </c>
      <c r="G3" s="132" t="s">
        <v>159</v>
      </c>
      <c r="H3" s="133"/>
      <c r="I3" s="110">
        <v>1099</v>
      </c>
      <c r="J3" s="134" t="s">
        <v>154</v>
      </c>
      <c r="K3" s="135"/>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'Dairy Partners'!C4:D4</f>
        <v>Cilrhue Farm, Boncath, Pembrokshire, SA37 0HS</v>
      </c>
      <c r="D4" s="171"/>
      <c r="E4" s="99" t="s">
        <v>1</v>
      </c>
      <c r="F4" s="110" t="s">
        <v>171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'Dairy Partners'!C5:D5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'Dairy Partners'!C8</f>
        <v>1</v>
      </c>
      <c r="D8" s="49">
        <f>'Dairy Partners'!D8</f>
        <v>2</v>
      </c>
      <c r="E8" s="49">
        <f>'Dairy Partners'!E8</f>
        <v>7</v>
      </c>
      <c r="F8" s="49">
        <f>'Dairy Partners'!F8</f>
        <v>8</v>
      </c>
      <c r="G8" s="49">
        <f>'Dairy Partners'!G8</f>
        <v>13</v>
      </c>
      <c r="H8" s="49">
        <f>'Dairy Partners'!H8</f>
        <v>14</v>
      </c>
      <c r="I8" s="49">
        <f>'Dairy Partners'!I8</f>
        <v>15</v>
      </c>
      <c r="J8" s="49">
        <f>'Dairy Partners'!J8</f>
        <v>16</v>
      </c>
      <c r="K8" s="49">
        <f>'Dairy Partners'!K8</f>
        <v>17</v>
      </c>
      <c r="L8" s="49">
        <f>'Dairy Partners'!L8</f>
        <v>18</v>
      </c>
      <c r="M8" s="49">
        <f>'Dairy Partners'!M8</f>
        <v>19</v>
      </c>
      <c r="N8" s="49">
        <f>'Dairy Partners'!N8</f>
        <v>20</v>
      </c>
      <c r="O8" s="49" t="str">
        <f>'Dairy Partners'!O8</f>
        <v>CB7</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'Dairy Partners'!C9</f>
        <v>1</v>
      </c>
      <c r="D9" s="49" t="str">
        <f>'Dairy Partners'!D9</f>
        <v>moderate</v>
      </c>
      <c r="E9" s="49" t="str">
        <f>'Dairy Partners'!E9</f>
        <v>moderate</v>
      </c>
      <c r="F9" s="49" t="str">
        <f>'Dairy Partners'!F9</f>
        <v xml:space="preserve">moderate </v>
      </c>
      <c r="G9" s="49">
        <f>'Dairy Partners'!G9</f>
        <v>1</v>
      </c>
      <c r="H9" s="49">
        <f>'Dairy Partners'!H9</f>
        <v>1</v>
      </c>
      <c r="I9" s="49" t="str">
        <f>'Dairy Partners'!I9</f>
        <v>moderate</v>
      </c>
      <c r="J9" s="49" t="str">
        <f>'Dairy Partners'!J9</f>
        <v>moderate</v>
      </c>
      <c r="K9" s="49" t="str">
        <f>'Dairy Partners'!K9</f>
        <v>moderate</v>
      </c>
      <c r="L9" s="49" t="str">
        <f>'Dairy Partners'!L9</f>
        <v>moderate</v>
      </c>
      <c r="M9" s="49" t="str">
        <f>'Dairy Partners'!M9</f>
        <v>moderate</v>
      </c>
      <c r="N9" s="49" t="str">
        <f>'Dairy Partners'!N9</f>
        <v>moderate</v>
      </c>
      <c r="O9" s="49" t="str">
        <f>'Dairy Partners'!O9</f>
        <v>moderate</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'Dairy Partners'!C10</f>
        <v>5.8</v>
      </c>
      <c r="D10" s="49">
        <f>'Dairy Partners'!D10</f>
        <v>6.2</v>
      </c>
      <c r="E10" s="49">
        <f>'Dairy Partners'!E10</f>
        <v>5.8</v>
      </c>
      <c r="F10" s="49">
        <f>'Dairy Partners'!F10</f>
        <v>6.4</v>
      </c>
      <c r="G10" s="49">
        <f>'Dairy Partners'!G10</f>
        <v>5.7</v>
      </c>
      <c r="H10" s="49">
        <f>'Dairy Partners'!H10</f>
        <v>5.8</v>
      </c>
      <c r="I10" s="49">
        <f>'Dairy Partners'!I10</f>
        <v>6</v>
      </c>
      <c r="J10" s="49">
        <f>'Dairy Partners'!J10</f>
        <v>5.9</v>
      </c>
      <c r="K10" s="49">
        <f>'Dairy Partners'!K10</f>
        <v>5.6</v>
      </c>
      <c r="L10" s="49">
        <f>'Dairy Partners'!L10</f>
        <v>6.1</v>
      </c>
      <c r="M10" s="49">
        <f>'Dairy Partners'!M10</f>
        <v>6.3</v>
      </c>
      <c r="N10" s="49">
        <f>'Dairy Partners'!N10</f>
        <v>5.9</v>
      </c>
      <c r="O10" s="49">
        <f>'Dairy Partners'!O10</f>
        <v>5.6</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'Dairy Partners'!C11</f>
        <v>3</v>
      </c>
      <c r="D11" s="49">
        <f>'Dairy Partners'!D11</f>
        <v>3</v>
      </c>
      <c r="E11" s="49">
        <f>'Dairy Partners'!E11</f>
        <v>0</v>
      </c>
      <c r="F11" s="49">
        <f>'Dairy Partners'!F11</f>
        <v>2</v>
      </c>
      <c r="G11" s="49">
        <f>'Dairy Partners'!G11</f>
        <v>0</v>
      </c>
      <c r="H11" s="49">
        <f>'Dairy Partners'!H11</f>
        <v>1</v>
      </c>
      <c r="I11" s="49">
        <f>'Dairy Partners'!I11</f>
        <v>2</v>
      </c>
      <c r="J11" s="49">
        <f>'Dairy Partners'!J11</f>
        <v>3</v>
      </c>
      <c r="K11" s="49">
        <f>'Dairy Partners'!K11</f>
        <v>2</v>
      </c>
      <c r="L11" s="49">
        <f>'Dairy Partners'!L11</f>
        <v>3</v>
      </c>
      <c r="M11" s="49">
        <f>'Dairy Partners'!M11</f>
        <v>2</v>
      </c>
      <c r="N11" s="49">
        <f>'Dairy Partners'!N11</f>
        <v>2</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'Dairy Partners'!C12</f>
        <v>2</v>
      </c>
      <c r="D12" s="49">
        <f>'Dairy Partners'!D12</f>
        <v>2</v>
      </c>
      <c r="E12" s="49">
        <f>'Dairy Partners'!E12</f>
        <v>1</v>
      </c>
      <c r="F12" s="49">
        <f>'Dairy Partners'!F12</f>
        <v>2</v>
      </c>
      <c r="G12" s="49">
        <f>'Dairy Partners'!G12</f>
        <v>1</v>
      </c>
      <c r="H12" s="49">
        <f>'Dairy Partners'!H12</f>
        <v>1</v>
      </c>
      <c r="I12" s="49">
        <f>'Dairy Partners'!I12</f>
        <v>2</v>
      </c>
      <c r="J12" s="49">
        <f>'Dairy Partners'!J12</f>
        <v>3</v>
      </c>
      <c r="K12" s="49">
        <f>'Dairy Partners'!K12</f>
        <v>1</v>
      </c>
      <c r="L12" s="49">
        <f>'Dairy Partners'!L12</f>
        <v>2</v>
      </c>
      <c r="M12" s="49">
        <f>'Dairy Partners'!M12</f>
        <v>1</v>
      </c>
      <c r="N12" s="49">
        <f>'Dairy Partners'!N12</f>
        <v>1</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'Dairy Partners'!C13</f>
        <v>2</v>
      </c>
      <c r="D13" s="49">
        <f>'Dairy Partners'!D13</f>
        <v>2</v>
      </c>
      <c r="E13" s="49">
        <f>'Dairy Partners'!E13</f>
        <v>2</v>
      </c>
      <c r="F13" s="49">
        <f>'Dairy Partners'!F13</f>
        <v>2</v>
      </c>
      <c r="G13" s="49">
        <f>'Dairy Partners'!G13</f>
        <v>2</v>
      </c>
      <c r="H13" s="49">
        <f>'Dairy Partners'!H13</f>
        <v>2</v>
      </c>
      <c r="I13" s="49">
        <f>'Dairy Partners'!I13</f>
        <v>2</v>
      </c>
      <c r="J13" s="49">
        <f>'Dairy Partners'!J13</f>
        <v>2</v>
      </c>
      <c r="K13" s="49">
        <f>'Dairy Partners'!K13</f>
        <v>2</v>
      </c>
      <c r="L13" s="49">
        <f>'Dairy Partners'!L13</f>
        <v>2</v>
      </c>
      <c r="M13" s="49">
        <f>'Dairy Partners'!M13</f>
        <v>2</v>
      </c>
      <c r="N13" s="49">
        <f>'Dairy Partners'!N13</f>
        <v>2</v>
      </c>
      <c r="O13" s="49">
        <f>'Dairy Partners'!O13</f>
        <v>2</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'Dairy Partners'!C14</f>
        <v>Winter barley/triticale/rye</v>
      </c>
      <c r="D14" s="83" t="str">
        <f>'Dairy Partners'!D14</f>
        <v xml:space="preserve">Grass Silage (25% DM) </v>
      </c>
      <c r="E14" s="83" t="str">
        <f>'Dairy Partners'!E14</f>
        <v xml:space="preserve">Grass Silage (25% DM) </v>
      </c>
      <c r="F14" s="83" t="str">
        <f>'Dairy Partners'!F14</f>
        <v xml:space="preserve">Grass Silage (25% DM) </v>
      </c>
      <c r="G14" s="83" t="str">
        <f>'Dairy Partners'!G14</f>
        <v>Winter barley/triticale/rye</v>
      </c>
      <c r="H14" s="83" t="str">
        <f>'Dairy Partners'!H14</f>
        <v>Winter barley/triticale/rye</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t="str">
        <f>'Dairy Partners'!N14</f>
        <v xml:space="preserve">Grass Silage (25% DM) </v>
      </c>
      <c r="O14" s="83" t="str">
        <f>'Dairy Partners'!O14</f>
        <v xml:space="preserve">Grass Silage (25% DM) </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48" t="s">
        <v>9</v>
      </c>
      <c r="B15" s="149"/>
      <c r="C15" s="49">
        <f>'Dairy Partners'!C15</f>
        <v>6.5</v>
      </c>
      <c r="D15" s="49">
        <f>'Dairy Partners'!D15</f>
        <v>47</v>
      </c>
      <c r="E15" s="49">
        <f>'Dairy Partners'!E15</f>
        <v>47</v>
      </c>
      <c r="F15" s="49">
        <f>'Dairy Partners'!F15</f>
        <v>47</v>
      </c>
      <c r="G15" s="49">
        <f>'Dairy Partners'!G15</f>
        <v>6.5</v>
      </c>
      <c r="H15" s="49">
        <f>'Dairy Partners'!H15</f>
        <v>6.5</v>
      </c>
      <c r="I15" s="49">
        <f>'Dairy Partners'!I15</f>
        <v>47</v>
      </c>
      <c r="J15" s="49">
        <f>'Dairy Partners'!J15</f>
        <v>47</v>
      </c>
      <c r="K15" s="49">
        <f>'Dairy Partners'!K15</f>
        <v>47</v>
      </c>
      <c r="L15" s="49">
        <f>'Dairy Partners'!L15</f>
        <v>47</v>
      </c>
      <c r="M15" s="49">
        <f>'Dairy Partners'!M15</f>
        <v>47</v>
      </c>
      <c r="N15" s="49">
        <f>'Dairy Partners'!N15</f>
        <v>47</v>
      </c>
      <c r="O15" s="49">
        <f>'Dairy Partners'!O15</f>
        <v>38</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2" t="s">
        <v>44</v>
      </c>
      <c r="B16" s="153"/>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t="str">
        <f>'Dairy Partners'!N16</f>
        <v>Medium/Clay</v>
      </c>
      <c r="O16" s="104" t="str">
        <f>'Dairy Partners'!O16</f>
        <v>Medium/Clay</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79.899999999999991</v>
      </c>
      <c r="E17" s="20">
        <f t="shared" si="0"/>
        <v>79.899999999999991</v>
      </c>
      <c r="F17" s="20">
        <f t="shared" si="0"/>
        <v>79.899999999999991</v>
      </c>
      <c r="G17" s="20">
        <f t="shared" si="0"/>
        <v>55.25</v>
      </c>
      <c r="H17" s="20">
        <f t="shared" si="0"/>
        <v>55.25</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54.124874999999996</v>
      </c>
      <c r="D18" s="12">
        <f>$D32</f>
        <v>79.383150000000001</v>
      </c>
      <c r="E18" s="12">
        <f>$D33</f>
        <v>180.41624999999999</v>
      </c>
      <c r="F18" s="12">
        <f>$D34</f>
        <v>79.383150000000001</v>
      </c>
      <c r="G18" s="12">
        <f>$D35</f>
        <v>117.87195</v>
      </c>
      <c r="H18" s="12">
        <f>$D36</f>
        <v>117.87195</v>
      </c>
      <c r="I18" s="12">
        <f>$D37</f>
        <v>79.383150000000001</v>
      </c>
      <c r="J18" s="12">
        <f>$D38</f>
        <v>79.383150000000001</v>
      </c>
      <c r="K18" s="12">
        <f>$D39</f>
        <v>79.383150000000001</v>
      </c>
      <c r="L18" s="12">
        <f>$D40</f>
        <v>79.383150000000001</v>
      </c>
      <c r="M18" s="12">
        <f>$D41</f>
        <v>79.383150000000001</v>
      </c>
      <c r="N18" s="12">
        <f>$D42</f>
        <v>79.383150000000001</v>
      </c>
      <c r="O18" s="12">
        <f>$D43</f>
        <v>180.41624999999999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-1.1251250000000041</v>
      </c>
      <c r="D19" s="12">
        <f t="shared" ref="D19:V19" si="1">D18-D17</f>
        <v>-0.51684999999999093</v>
      </c>
      <c r="E19" s="12">
        <f t="shared" si="1"/>
        <v>100.51625</v>
      </c>
      <c r="F19" s="12">
        <f t="shared" si="1"/>
        <v>-0.51684999999999093</v>
      </c>
      <c r="G19" s="12">
        <f t="shared" si="1"/>
        <v>62.621949999999998</v>
      </c>
      <c r="H19" s="12">
        <f t="shared" si="1"/>
        <v>62.621949999999998</v>
      </c>
      <c r="I19" s="12">
        <f t="shared" si="1"/>
        <v>-0.51684999999999093</v>
      </c>
      <c r="J19" s="12">
        <f t="shared" si="1"/>
        <v>-0.51684999999999093</v>
      </c>
      <c r="K19" s="12">
        <f t="shared" si="1"/>
        <v>-0.51684999999999093</v>
      </c>
      <c r="L19" s="12">
        <f t="shared" si="1"/>
        <v>-0.51684999999999093</v>
      </c>
      <c r="M19" s="12">
        <f t="shared" si="1"/>
        <v>-0.51684999999999093</v>
      </c>
      <c r="N19" s="12">
        <f t="shared" si="1"/>
        <v>-0.51684999999999093</v>
      </c>
      <c r="O19" s="12">
        <f t="shared" si="1"/>
        <v>115.81625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DECREASE</v>
      </c>
      <c r="G20" s="18" t="str">
        <f>IF($B35="","",IF(G$19&gt;=0,"INCREASE","DECREASE"))</f>
        <v>INCREASE</v>
      </c>
      <c r="H20" s="18" t="str">
        <f>IF($B36="","",IF(H$19&gt;=0,"INCREASE","DECREASE"))</f>
        <v>INCREASE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68.25</v>
      </c>
      <c r="D21" s="20">
        <f t="shared" ref="D21:V21" si="2">(VLOOKUP(D$14,$AI2:$AK26,3,FALSE))*D$15</f>
        <v>282</v>
      </c>
      <c r="E21" s="20">
        <f t="shared" si="2"/>
        <v>282</v>
      </c>
      <c r="F21" s="20">
        <f t="shared" si="2"/>
        <v>282</v>
      </c>
      <c r="G21" s="20">
        <f t="shared" si="2"/>
        <v>68.25</v>
      </c>
      <c r="H21" s="20">
        <f t="shared" si="2"/>
        <v>68.25</v>
      </c>
      <c r="I21" s="20">
        <f t="shared" si="2"/>
        <v>282</v>
      </c>
      <c r="J21" s="20">
        <f t="shared" si="2"/>
        <v>282</v>
      </c>
      <c r="K21" s="20">
        <f t="shared" si="2"/>
        <v>282</v>
      </c>
      <c r="L21" s="20">
        <f t="shared" si="2"/>
        <v>282</v>
      </c>
      <c r="M21" s="20">
        <f t="shared" si="2"/>
        <v>282</v>
      </c>
      <c r="N21" s="20">
        <f t="shared" si="2"/>
        <v>282</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57.532724999999999</v>
      </c>
      <c r="D22" s="12">
        <f>$E32</f>
        <v>84.381330000000005</v>
      </c>
      <c r="E22" s="12">
        <f>$E33</f>
        <v>191.77574999999999</v>
      </c>
      <c r="F22" s="12">
        <f>$E34</f>
        <v>84.381330000000005</v>
      </c>
      <c r="G22" s="12">
        <f>$E35</f>
        <v>125.29349000000001</v>
      </c>
      <c r="H22" s="12">
        <f>$E36</f>
        <v>125.29349000000001</v>
      </c>
      <c r="I22" s="12">
        <f>$E37</f>
        <v>84.381330000000005</v>
      </c>
      <c r="J22" s="12">
        <f>$E38</f>
        <v>84.381330000000005</v>
      </c>
      <c r="K22" s="12">
        <f>$E39</f>
        <v>84.381330000000005</v>
      </c>
      <c r="L22" s="12">
        <f>$E40</f>
        <v>84.381330000000005</v>
      </c>
      <c r="M22" s="12">
        <f>$E41</f>
        <v>84.381330000000005</v>
      </c>
      <c r="N22" s="12">
        <f>$E42</f>
        <v>84.381330000000005</v>
      </c>
      <c r="O22" s="12">
        <f>$E43</f>
        <v>191.77574999999999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-10.717275000000001</v>
      </c>
      <c r="D23" s="12">
        <f t="shared" ref="D23:V23" si="3">D22-D21</f>
        <v>-197.61867000000001</v>
      </c>
      <c r="E23" s="12">
        <f t="shared" si="3"/>
        <v>-90.224250000000012</v>
      </c>
      <c r="F23" s="12">
        <f t="shared" si="3"/>
        <v>-197.61867000000001</v>
      </c>
      <c r="G23" s="12">
        <f t="shared" si="3"/>
        <v>57.043490000000006</v>
      </c>
      <c r="H23" s="12">
        <f t="shared" si="3"/>
        <v>57.043490000000006</v>
      </c>
      <c r="I23" s="12">
        <f t="shared" si="3"/>
        <v>-197.61867000000001</v>
      </c>
      <c r="J23" s="12">
        <f t="shared" si="3"/>
        <v>-197.61867000000001</v>
      </c>
      <c r="K23" s="12">
        <f t="shared" si="3"/>
        <v>-197.61867000000001</v>
      </c>
      <c r="L23" s="12">
        <f t="shared" si="3"/>
        <v>-197.61867000000001</v>
      </c>
      <c r="M23" s="12">
        <f t="shared" si="3"/>
        <v>-197.61867000000001</v>
      </c>
      <c r="N23" s="12">
        <f t="shared" si="3"/>
        <v>-197.61867000000001</v>
      </c>
      <c r="O23" s="12">
        <f t="shared" si="3"/>
        <v>-36.224250000000012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INCREASE</v>
      </c>
      <c r="H24" s="18" t="str">
        <f t="shared" si="4"/>
        <v>INCREASE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45</v>
      </c>
      <c r="C31" s="65">
        <f>IF(C$27="%w/w SAR",((C$28*10)*$B31),IF(C$27="%w/w DM",(((C$28*10)*($B$28/100))*$B31),IF(C$27="kg/t SAR",(C$28*$B31),IF(C$27="kg/t DM",((C$28*($B$28/100))*$B31),IF(C$27="mg/kg SAR",((C$28*0.001)*$B31),IF(C$27="mg/kg DM",(((C$28*0.001)*($B$28/100))*$B31),0))))))</f>
        <v>49.500000000000007</v>
      </c>
      <c r="D31" s="65">
        <f>(IF(D$27="%w/w SAR",((D$28*10)*$B31),IF(D$27="%w/w DM",(((D$28*10)*($B$28/100))*$B31),IF(D$27="kg/t SAR",(D$28*$B31),IF(D$27="kg/t DM",((D$28*($B$28/100))*$B31),IF(D$27="mg/kg SAR",((D$28*0.001)*$B31),IF(D$27="mg/kg DM",(((D$28*0.001)*($B$28/100))*$B31),"0")))))))*2.291</f>
        <v>54.124874999999996</v>
      </c>
      <c r="E31" s="65">
        <f>(IF(E$27="%w/w SAR",((E$28*10)*$B31),IF(E$27="%w/w DM",(((E$28*10)*($B$28/100))*$B31),IF(E$27="kg/t SAR",(E$28*$B31),IF(E$27="kg/t DM",((E$28*($B$28/100))*$B31),IF(E$27="mg/kg SAR",((E$28*0.001)*$B31),IF(E$27="mg/kg DM",(((E$28*0.001)*($B$28/100))*$B31),"0")))))))*1.205</f>
        <v>57.532724999999999</v>
      </c>
      <c r="F31" s="65">
        <f>(IF(F$27="%w/w SAR",((F$28*10)*$B31),IF(F$27="%w/w DM",(((F$28*10)*($B$28/100))*$B31),IF(F$27="kg/t SAR",(F$28*$B31),IF(F$27="kg/t DM",((F$28*($B$28/100))*$B31),IF(F$27="mg/kg SAR",((F$28*0.001)*$B31),IF(F$27="mg/kg DM",(((F$28*0.001)*($B$28/100))*$B31),"0")))))))*1.658</f>
        <v>6.7820490000000007</v>
      </c>
      <c r="G31" s="65">
        <f t="shared" ref="G31:P46" si="5">IF(G$27="%w/w SAR",((G$28*10)*$B31),IF(G$27="%w/w DM",(((G$28*10)*($B$28/100))*$B31),IF(G$27="kg/t SAR",(G$28*$B31),IF(G$27="kg/t DM",((G$28*($B$28/100))*$B31),IF(G$27="mg/kg SAR",((G$28*0.001)*$B31),IF(G$27="mg/kg DM",(((G$28*0.001)*($B$28/100))*$B31),0))))))</f>
        <v>9.0000000000000011E-3</v>
      </c>
      <c r="H31" s="65">
        <f t="shared" si="5"/>
        <v>6.9750000000000006E-2</v>
      </c>
      <c r="I31" s="65">
        <f t="shared" si="5"/>
        <v>2.2499999999999999E-2</v>
      </c>
      <c r="J31" s="65">
        <f t="shared" si="5"/>
        <v>4.5000000000000004E-4</v>
      </c>
      <c r="K31" s="65">
        <f t="shared" si="5"/>
        <v>2.2500000000000003E-3</v>
      </c>
      <c r="L31" s="65">
        <f t="shared" si="5"/>
        <v>9.0000000000000011E-3</v>
      </c>
      <c r="M31" s="65">
        <f t="shared" si="5"/>
        <v>1.035E-2</v>
      </c>
      <c r="N31" s="65">
        <f t="shared" si="5"/>
        <v>0</v>
      </c>
      <c r="O31" s="65">
        <f t="shared" si="5"/>
        <v>0</v>
      </c>
      <c r="P31" s="65">
        <f t="shared" si="5"/>
        <v>32.625</v>
      </c>
      <c r="Q31" s="65">
        <f>(IF(Q$27="%w/w SAR",((Q$28*10)*$B31),IF(Q$27="%w/w DM",(((Q$28*10)*($B$28/100))*$B31),IF(Q$27="kg/t SAR",(Q$28*$B31),IF(Q$27="kg/t DM",((Q$28*($B$28/100))*$B31),IF(Q$27="mg/kg SAR",((Q$28*0.001)*$B31),IF(Q$27="mg/kg DM",(((Q$28*0.001)*($B$28/100))*$B31),0)))))))*2.5</f>
        <v>9.1125000000000007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66</v>
      </c>
      <c r="C32" s="65">
        <f t="shared" ref="C32:C50" si="6">IF(C$27="%w/w SAR",((C$28*10)*$B32),IF(C$27="%w/w DM",(((C$28*10)*($B$28/100))*$B32),IF(C$27="kg/t SAR",(C$28*$B32),IF(C$27="kg/t DM",((C$28*($B$28/100))*$B32),IF(C$27="mg/kg SAR",((C$28*0.001)*$B32),IF(C$27="mg/kg DM",(((C$28*0.001)*($B$28/100))*$B32),0))))))</f>
        <v>72.600000000000009</v>
      </c>
      <c r="D32" s="65">
        <f t="shared" ref="D32:D50" si="7">(IF(D$27="%w/w SAR",((D$28*10)*$B32),IF(D$27="%w/w DM",(((D$28*10)*($B$28/100))*$B32),IF(D$27="kg/t SAR",(D$28*$B32),IF(D$27="kg/t DM",((D$28*($B$28/100))*$B32),IF(D$27="mg/kg SAR",((D$28*0.001)*$B32),IF(D$27="mg/kg DM",(((D$28*0.001)*($B$28/100))*$B32),"0")))))))*2.291</f>
        <v>79.383150000000001</v>
      </c>
      <c r="E32" s="65">
        <f t="shared" ref="E32:E50" si="8">(IF(E$27="%w/w SAR",((E$28*10)*$B32),IF(E$27="%w/w DM",(((E$28*10)*($B$28/100))*$B32),IF(E$27="kg/t SAR",(E$28*$B32),IF(E$27="kg/t DM",((E$28*($B$28/100))*$B32),IF(E$27="mg/kg SAR",((E$28*0.001)*$B32),IF(E$27="mg/kg DM",(((E$28*0.001)*($B$28/100))*$B32),"0")))))))*1.205</f>
        <v>84.381330000000005</v>
      </c>
      <c r="F32" s="65">
        <f t="shared" ref="F32:F50" si="9">(IF(F$27="%w/w SAR",((F$28*10)*$B32),IF(F$27="%w/w DM",(((F$28*10)*($B$28/100))*$B32),IF(F$27="kg/t SAR",(F$28*$B32),IF(F$27="kg/t DM",((F$28*($B$28/100))*$B32),IF(F$27="mg/kg SAR",((F$28*0.001)*$B32),IF(F$27="mg/kg DM",(((F$28*0.001)*($B$28/100))*$B32),"0")))))))*1.658</f>
        <v>9.9470051999999995</v>
      </c>
      <c r="G32" s="65">
        <f t="shared" si="5"/>
        <v>1.32E-2</v>
      </c>
      <c r="H32" s="65">
        <f t="shared" si="5"/>
        <v>0.10230000000000002</v>
      </c>
      <c r="I32" s="65">
        <f t="shared" si="5"/>
        <v>3.3000000000000002E-2</v>
      </c>
      <c r="J32" s="65">
        <f t="shared" si="5"/>
        <v>6.600000000000001E-4</v>
      </c>
      <c r="K32" s="65">
        <f t="shared" si="5"/>
        <v>3.3E-3</v>
      </c>
      <c r="L32" s="65">
        <f t="shared" si="5"/>
        <v>1.32E-2</v>
      </c>
      <c r="M32" s="65">
        <f t="shared" si="5"/>
        <v>1.5180000000000001E-2</v>
      </c>
      <c r="N32" s="65">
        <f t="shared" si="5"/>
        <v>0</v>
      </c>
      <c r="O32" s="65">
        <f t="shared" si="5"/>
        <v>0</v>
      </c>
      <c r="P32" s="65">
        <f t="shared" si="5"/>
        <v>47.85</v>
      </c>
      <c r="Q32" s="65">
        <f t="shared" ref="Q32:Q50" si="10">(IF(Q$27="%w/w SAR",((Q$28*10)*$B32),IF(Q$27="%w/w DM",(((Q$28*10)*($B$28/100))*$B32),IF(Q$27="kg/t SAR",(Q$28*$B32),IF(Q$27="kg/t DM",((Q$28*($B$28/100))*$B32),IF(Q$27="mg/kg SAR",((Q$28*0.001)*$B32),IF(Q$27="mg/kg DM",(((Q$28*0.001)*($B$28/100))*$B32),0)))))))*2.5</f>
        <v>13.365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7</v>
      </c>
      <c r="B33" s="11">
        <v>150</v>
      </c>
      <c r="C33" s="65">
        <f t="shared" si="6"/>
        <v>165</v>
      </c>
      <c r="D33" s="65">
        <f t="shared" si="7"/>
        <v>180.41624999999999</v>
      </c>
      <c r="E33" s="65">
        <f t="shared" si="8"/>
        <v>191.77574999999999</v>
      </c>
      <c r="F33" s="65">
        <f t="shared" si="9"/>
        <v>22.606830000000002</v>
      </c>
      <c r="G33" s="65">
        <f t="shared" si="5"/>
        <v>3.0000000000000002E-2</v>
      </c>
      <c r="H33" s="65">
        <f t="shared" si="5"/>
        <v>0.23250000000000001</v>
      </c>
      <c r="I33" s="65">
        <f t="shared" si="5"/>
        <v>7.4999999999999997E-2</v>
      </c>
      <c r="J33" s="65">
        <f t="shared" si="5"/>
        <v>1.5E-3</v>
      </c>
      <c r="K33" s="65">
        <f t="shared" si="5"/>
        <v>7.5000000000000006E-3</v>
      </c>
      <c r="L33" s="65">
        <f t="shared" si="5"/>
        <v>3.0000000000000002E-2</v>
      </c>
      <c r="M33" s="65">
        <f t="shared" si="5"/>
        <v>3.4500000000000003E-2</v>
      </c>
      <c r="N33" s="65">
        <f t="shared" si="5"/>
        <v>0</v>
      </c>
      <c r="O33" s="65">
        <f t="shared" si="5"/>
        <v>0</v>
      </c>
      <c r="P33" s="65">
        <f t="shared" si="5"/>
        <v>108.75</v>
      </c>
      <c r="Q33" s="65">
        <f t="shared" si="10"/>
        <v>30.375</v>
      </c>
      <c r="R33" s="65">
        <f t="shared" si="11"/>
        <v>0</v>
      </c>
      <c r="S33" s="65">
        <f t="shared" si="11"/>
        <v>0</v>
      </c>
      <c r="T33" s="65">
        <f t="shared" si="11"/>
        <v>0</v>
      </c>
      <c r="U33" s="126">
        <f t="shared" si="11"/>
        <v>0</v>
      </c>
    </row>
    <row r="34" spans="1:21" s="48" customFormat="1" ht="13" x14ac:dyDescent="0.35">
      <c r="A34" s="125">
        <f>F8</f>
        <v>8</v>
      </c>
      <c r="B34" s="11">
        <v>66</v>
      </c>
      <c r="C34" s="65">
        <f t="shared" si="6"/>
        <v>72.600000000000009</v>
      </c>
      <c r="D34" s="65">
        <f t="shared" si="7"/>
        <v>79.383150000000001</v>
      </c>
      <c r="E34" s="65">
        <f t="shared" si="8"/>
        <v>84.381330000000005</v>
      </c>
      <c r="F34" s="65">
        <f t="shared" si="9"/>
        <v>9.9470051999999995</v>
      </c>
      <c r="G34" s="65">
        <f t="shared" si="5"/>
        <v>1.32E-2</v>
      </c>
      <c r="H34" s="65">
        <f t="shared" si="5"/>
        <v>0.10230000000000002</v>
      </c>
      <c r="I34" s="65">
        <f t="shared" si="5"/>
        <v>3.3000000000000002E-2</v>
      </c>
      <c r="J34" s="65">
        <f t="shared" si="5"/>
        <v>6.600000000000001E-4</v>
      </c>
      <c r="K34" s="65">
        <f t="shared" si="5"/>
        <v>3.3E-3</v>
      </c>
      <c r="L34" s="65">
        <f t="shared" si="5"/>
        <v>1.32E-2</v>
      </c>
      <c r="M34" s="65">
        <f t="shared" si="5"/>
        <v>1.5180000000000001E-2</v>
      </c>
      <c r="N34" s="65">
        <f t="shared" si="5"/>
        <v>0</v>
      </c>
      <c r="O34" s="65">
        <f t="shared" si="5"/>
        <v>0</v>
      </c>
      <c r="P34" s="65">
        <f t="shared" si="5"/>
        <v>47.85</v>
      </c>
      <c r="Q34" s="65">
        <f t="shared" si="10"/>
        <v>13.365</v>
      </c>
      <c r="R34" s="65">
        <f t="shared" si="11"/>
        <v>0</v>
      </c>
      <c r="S34" s="65">
        <f t="shared" si="11"/>
        <v>0</v>
      </c>
      <c r="T34" s="65">
        <f t="shared" si="11"/>
        <v>0</v>
      </c>
      <c r="U34" s="126">
        <f t="shared" si="11"/>
        <v>0</v>
      </c>
    </row>
    <row r="35" spans="1:21" s="48" customFormat="1" ht="13" x14ac:dyDescent="0.35">
      <c r="A35" s="125">
        <f>G8</f>
        <v>13</v>
      </c>
      <c r="B35" s="11">
        <v>98</v>
      </c>
      <c r="C35" s="65">
        <f t="shared" si="6"/>
        <v>107.80000000000001</v>
      </c>
      <c r="D35" s="65">
        <f t="shared" si="7"/>
        <v>117.87195</v>
      </c>
      <c r="E35" s="65">
        <f t="shared" si="8"/>
        <v>125.29349000000001</v>
      </c>
      <c r="F35" s="65">
        <f t="shared" si="9"/>
        <v>14.7697956</v>
      </c>
      <c r="G35" s="65">
        <f t="shared" si="5"/>
        <v>1.9599999999999999E-2</v>
      </c>
      <c r="H35" s="65">
        <f t="shared" si="5"/>
        <v>0.15190000000000001</v>
      </c>
      <c r="I35" s="65">
        <f t="shared" si="5"/>
        <v>4.9000000000000002E-2</v>
      </c>
      <c r="J35" s="65">
        <f t="shared" si="5"/>
        <v>9.8000000000000019E-4</v>
      </c>
      <c r="K35" s="65">
        <f t="shared" si="5"/>
        <v>4.8999999999999998E-3</v>
      </c>
      <c r="L35" s="65">
        <f t="shared" si="5"/>
        <v>1.9599999999999999E-2</v>
      </c>
      <c r="M35" s="65">
        <f t="shared" si="5"/>
        <v>2.2540000000000001E-2</v>
      </c>
      <c r="N35" s="65">
        <f t="shared" si="5"/>
        <v>0</v>
      </c>
      <c r="O35" s="65">
        <f t="shared" si="5"/>
        <v>0</v>
      </c>
      <c r="P35" s="65">
        <f t="shared" si="5"/>
        <v>71.05</v>
      </c>
      <c r="Q35" s="65">
        <f t="shared" si="10"/>
        <v>19.845000000000002</v>
      </c>
      <c r="R35" s="65">
        <f t="shared" si="11"/>
        <v>0</v>
      </c>
      <c r="S35" s="65">
        <f t="shared" si="11"/>
        <v>0</v>
      </c>
      <c r="T35" s="65">
        <f t="shared" si="11"/>
        <v>0</v>
      </c>
      <c r="U35" s="126">
        <f t="shared" si="11"/>
        <v>0</v>
      </c>
    </row>
    <row r="36" spans="1:21" s="48" customFormat="1" ht="13" x14ac:dyDescent="0.35">
      <c r="A36" s="125">
        <f>H8</f>
        <v>14</v>
      </c>
      <c r="B36" s="11">
        <v>98</v>
      </c>
      <c r="C36" s="65">
        <f t="shared" si="6"/>
        <v>107.80000000000001</v>
      </c>
      <c r="D36" s="65">
        <f t="shared" si="7"/>
        <v>117.87195</v>
      </c>
      <c r="E36" s="65">
        <f t="shared" si="8"/>
        <v>125.29349000000001</v>
      </c>
      <c r="F36" s="65">
        <f t="shared" si="9"/>
        <v>14.7697956</v>
      </c>
      <c r="G36" s="65">
        <f t="shared" si="5"/>
        <v>1.9599999999999999E-2</v>
      </c>
      <c r="H36" s="65">
        <f t="shared" si="5"/>
        <v>0.15190000000000001</v>
      </c>
      <c r="I36" s="65">
        <f t="shared" si="5"/>
        <v>4.9000000000000002E-2</v>
      </c>
      <c r="J36" s="65">
        <f t="shared" si="5"/>
        <v>9.8000000000000019E-4</v>
      </c>
      <c r="K36" s="65">
        <f t="shared" si="5"/>
        <v>4.8999999999999998E-3</v>
      </c>
      <c r="L36" s="65">
        <f t="shared" si="5"/>
        <v>1.9599999999999999E-2</v>
      </c>
      <c r="M36" s="65">
        <f t="shared" si="5"/>
        <v>2.2540000000000001E-2</v>
      </c>
      <c r="N36" s="65">
        <f t="shared" si="5"/>
        <v>0</v>
      </c>
      <c r="O36" s="65">
        <f t="shared" si="5"/>
        <v>0</v>
      </c>
      <c r="P36" s="65">
        <f t="shared" si="5"/>
        <v>71.05</v>
      </c>
      <c r="Q36" s="65">
        <f t="shared" si="10"/>
        <v>19.845000000000002</v>
      </c>
      <c r="R36" s="65">
        <f t="shared" si="11"/>
        <v>0</v>
      </c>
      <c r="S36" s="65">
        <f t="shared" si="11"/>
        <v>0</v>
      </c>
      <c r="T36" s="65">
        <f t="shared" si="11"/>
        <v>0</v>
      </c>
      <c r="U36" s="126">
        <f t="shared" si="11"/>
        <v>0</v>
      </c>
    </row>
    <row r="37" spans="1:21" s="48" customFormat="1" ht="13" x14ac:dyDescent="0.35">
      <c r="A37" s="125">
        <f>I8</f>
        <v>15</v>
      </c>
      <c r="B37" s="11">
        <v>66</v>
      </c>
      <c r="C37" s="65">
        <f t="shared" si="6"/>
        <v>72.600000000000009</v>
      </c>
      <c r="D37" s="65">
        <f t="shared" si="7"/>
        <v>79.383150000000001</v>
      </c>
      <c r="E37" s="65">
        <f t="shared" si="8"/>
        <v>84.381330000000005</v>
      </c>
      <c r="F37" s="65">
        <f t="shared" si="9"/>
        <v>9.9470051999999995</v>
      </c>
      <c r="G37" s="65">
        <f t="shared" si="5"/>
        <v>1.32E-2</v>
      </c>
      <c r="H37" s="65">
        <f t="shared" si="5"/>
        <v>0.10230000000000002</v>
      </c>
      <c r="I37" s="65">
        <f t="shared" si="5"/>
        <v>3.3000000000000002E-2</v>
      </c>
      <c r="J37" s="65">
        <f t="shared" si="5"/>
        <v>6.600000000000001E-4</v>
      </c>
      <c r="K37" s="65">
        <f t="shared" si="5"/>
        <v>3.3E-3</v>
      </c>
      <c r="L37" s="65">
        <f t="shared" si="5"/>
        <v>1.32E-2</v>
      </c>
      <c r="M37" s="65">
        <f t="shared" si="5"/>
        <v>1.5180000000000001E-2</v>
      </c>
      <c r="N37" s="65">
        <f t="shared" si="5"/>
        <v>0</v>
      </c>
      <c r="O37" s="65">
        <f t="shared" si="5"/>
        <v>0</v>
      </c>
      <c r="P37" s="65">
        <f t="shared" si="5"/>
        <v>47.85</v>
      </c>
      <c r="Q37" s="65">
        <f t="shared" si="10"/>
        <v>13.365</v>
      </c>
      <c r="R37" s="65">
        <f t="shared" si="11"/>
        <v>0</v>
      </c>
      <c r="S37" s="65">
        <f t="shared" si="11"/>
        <v>0</v>
      </c>
      <c r="T37" s="65">
        <f t="shared" si="11"/>
        <v>0</v>
      </c>
      <c r="U37" s="126">
        <f t="shared" si="11"/>
        <v>0</v>
      </c>
    </row>
    <row r="38" spans="1:21" s="48" customFormat="1" ht="13" x14ac:dyDescent="0.35">
      <c r="A38" s="125">
        <f>J8</f>
        <v>16</v>
      </c>
      <c r="B38" s="11">
        <v>66</v>
      </c>
      <c r="C38" s="65">
        <f t="shared" si="6"/>
        <v>72.600000000000009</v>
      </c>
      <c r="D38" s="65">
        <f t="shared" si="7"/>
        <v>79.383150000000001</v>
      </c>
      <c r="E38" s="65">
        <f t="shared" si="8"/>
        <v>84.381330000000005</v>
      </c>
      <c r="F38" s="65">
        <f t="shared" si="9"/>
        <v>9.9470051999999995</v>
      </c>
      <c r="G38" s="65">
        <f t="shared" si="5"/>
        <v>1.32E-2</v>
      </c>
      <c r="H38" s="65">
        <f t="shared" si="5"/>
        <v>0.10230000000000002</v>
      </c>
      <c r="I38" s="65">
        <f t="shared" si="5"/>
        <v>3.3000000000000002E-2</v>
      </c>
      <c r="J38" s="65">
        <f t="shared" si="5"/>
        <v>6.600000000000001E-4</v>
      </c>
      <c r="K38" s="65">
        <f t="shared" si="5"/>
        <v>3.3E-3</v>
      </c>
      <c r="L38" s="65">
        <f t="shared" si="5"/>
        <v>1.32E-2</v>
      </c>
      <c r="M38" s="65">
        <f t="shared" si="5"/>
        <v>1.5180000000000001E-2</v>
      </c>
      <c r="N38" s="65">
        <f t="shared" si="5"/>
        <v>0</v>
      </c>
      <c r="O38" s="65">
        <f t="shared" si="5"/>
        <v>0</v>
      </c>
      <c r="P38" s="65">
        <f t="shared" si="5"/>
        <v>47.85</v>
      </c>
      <c r="Q38" s="65">
        <f t="shared" si="10"/>
        <v>13.365</v>
      </c>
      <c r="R38" s="65">
        <f t="shared" si="11"/>
        <v>0</v>
      </c>
      <c r="S38" s="65">
        <f t="shared" si="11"/>
        <v>0</v>
      </c>
      <c r="T38" s="65">
        <f t="shared" si="11"/>
        <v>0</v>
      </c>
      <c r="U38" s="126">
        <f t="shared" si="11"/>
        <v>0</v>
      </c>
    </row>
    <row r="39" spans="1:21" s="48" customFormat="1" ht="13" x14ac:dyDescent="0.35">
      <c r="A39" s="125">
        <f>K8</f>
        <v>17</v>
      </c>
      <c r="B39" s="11">
        <v>66</v>
      </c>
      <c r="C39" s="65">
        <f t="shared" si="6"/>
        <v>72.600000000000009</v>
      </c>
      <c r="D39" s="65">
        <f t="shared" si="7"/>
        <v>79.383150000000001</v>
      </c>
      <c r="E39" s="65">
        <f t="shared" si="8"/>
        <v>84.381330000000005</v>
      </c>
      <c r="F39" s="65">
        <f t="shared" si="9"/>
        <v>9.9470051999999995</v>
      </c>
      <c r="G39" s="65">
        <f t="shared" si="5"/>
        <v>1.32E-2</v>
      </c>
      <c r="H39" s="65">
        <f t="shared" si="5"/>
        <v>0.10230000000000002</v>
      </c>
      <c r="I39" s="65">
        <f t="shared" si="5"/>
        <v>3.3000000000000002E-2</v>
      </c>
      <c r="J39" s="65">
        <f t="shared" si="5"/>
        <v>6.600000000000001E-4</v>
      </c>
      <c r="K39" s="65">
        <f t="shared" si="5"/>
        <v>3.3E-3</v>
      </c>
      <c r="L39" s="65">
        <f t="shared" si="5"/>
        <v>1.32E-2</v>
      </c>
      <c r="M39" s="65">
        <f t="shared" si="5"/>
        <v>1.5180000000000001E-2</v>
      </c>
      <c r="N39" s="65">
        <f t="shared" si="5"/>
        <v>0</v>
      </c>
      <c r="O39" s="65">
        <f t="shared" si="5"/>
        <v>0</v>
      </c>
      <c r="P39" s="65">
        <f t="shared" si="5"/>
        <v>47.85</v>
      </c>
      <c r="Q39" s="65">
        <f t="shared" si="10"/>
        <v>13.365</v>
      </c>
      <c r="R39" s="65">
        <f t="shared" si="11"/>
        <v>0</v>
      </c>
      <c r="S39" s="65">
        <f t="shared" si="11"/>
        <v>0</v>
      </c>
      <c r="T39" s="65">
        <f t="shared" si="11"/>
        <v>0</v>
      </c>
      <c r="U39" s="126">
        <f t="shared" si="11"/>
        <v>0</v>
      </c>
    </row>
    <row r="40" spans="1:21" s="48" customFormat="1" ht="13" x14ac:dyDescent="0.35">
      <c r="A40" s="125">
        <f>L8</f>
        <v>18</v>
      </c>
      <c r="B40" s="11">
        <v>66</v>
      </c>
      <c r="C40" s="65">
        <f t="shared" si="6"/>
        <v>72.600000000000009</v>
      </c>
      <c r="D40" s="65">
        <f t="shared" si="7"/>
        <v>79.383150000000001</v>
      </c>
      <c r="E40" s="65">
        <f t="shared" si="8"/>
        <v>84.381330000000005</v>
      </c>
      <c r="F40" s="65">
        <f t="shared" si="9"/>
        <v>9.9470051999999995</v>
      </c>
      <c r="G40" s="65">
        <f t="shared" si="5"/>
        <v>1.32E-2</v>
      </c>
      <c r="H40" s="65">
        <f t="shared" si="5"/>
        <v>0.10230000000000002</v>
      </c>
      <c r="I40" s="65">
        <f t="shared" si="5"/>
        <v>3.3000000000000002E-2</v>
      </c>
      <c r="J40" s="65">
        <f t="shared" si="5"/>
        <v>6.600000000000001E-4</v>
      </c>
      <c r="K40" s="65">
        <f t="shared" si="5"/>
        <v>3.3E-3</v>
      </c>
      <c r="L40" s="65">
        <f t="shared" si="5"/>
        <v>1.32E-2</v>
      </c>
      <c r="M40" s="65">
        <f t="shared" si="5"/>
        <v>1.5180000000000001E-2</v>
      </c>
      <c r="N40" s="65">
        <f t="shared" si="5"/>
        <v>0</v>
      </c>
      <c r="O40" s="65">
        <f t="shared" si="5"/>
        <v>0</v>
      </c>
      <c r="P40" s="65">
        <f t="shared" si="5"/>
        <v>47.85</v>
      </c>
      <c r="Q40" s="65">
        <f t="shared" si="10"/>
        <v>13.365</v>
      </c>
      <c r="R40" s="65">
        <f t="shared" si="11"/>
        <v>0</v>
      </c>
      <c r="S40" s="65">
        <f t="shared" si="11"/>
        <v>0</v>
      </c>
      <c r="T40" s="65">
        <f t="shared" si="11"/>
        <v>0</v>
      </c>
      <c r="U40" s="126">
        <f t="shared" si="11"/>
        <v>0</v>
      </c>
    </row>
    <row r="41" spans="1:21" s="48" customFormat="1" ht="13" x14ac:dyDescent="0.35">
      <c r="A41" s="125">
        <f>M8</f>
        <v>19</v>
      </c>
      <c r="B41" s="11">
        <v>66</v>
      </c>
      <c r="C41" s="65">
        <f t="shared" si="6"/>
        <v>72.600000000000009</v>
      </c>
      <c r="D41" s="65">
        <f t="shared" si="7"/>
        <v>79.383150000000001</v>
      </c>
      <c r="E41" s="65">
        <f t="shared" si="8"/>
        <v>84.381330000000005</v>
      </c>
      <c r="F41" s="65">
        <f t="shared" si="9"/>
        <v>9.9470051999999995</v>
      </c>
      <c r="G41" s="65">
        <f t="shared" si="5"/>
        <v>1.32E-2</v>
      </c>
      <c r="H41" s="65">
        <f t="shared" si="5"/>
        <v>0.10230000000000002</v>
      </c>
      <c r="I41" s="65">
        <f t="shared" si="5"/>
        <v>3.3000000000000002E-2</v>
      </c>
      <c r="J41" s="65">
        <f t="shared" si="5"/>
        <v>6.600000000000001E-4</v>
      </c>
      <c r="K41" s="65">
        <f t="shared" si="5"/>
        <v>3.3E-3</v>
      </c>
      <c r="L41" s="65">
        <f t="shared" si="5"/>
        <v>1.32E-2</v>
      </c>
      <c r="M41" s="65">
        <f t="shared" si="5"/>
        <v>1.5180000000000001E-2</v>
      </c>
      <c r="N41" s="65">
        <f t="shared" si="5"/>
        <v>0</v>
      </c>
      <c r="O41" s="65">
        <f t="shared" si="5"/>
        <v>0</v>
      </c>
      <c r="P41" s="65">
        <f t="shared" si="5"/>
        <v>47.85</v>
      </c>
      <c r="Q41" s="65">
        <f t="shared" si="10"/>
        <v>13.365</v>
      </c>
      <c r="R41" s="65">
        <f t="shared" si="11"/>
        <v>0</v>
      </c>
      <c r="S41" s="65">
        <f t="shared" si="11"/>
        <v>0</v>
      </c>
      <c r="T41" s="65">
        <f t="shared" si="11"/>
        <v>0</v>
      </c>
      <c r="U41" s="126">
        <f t="shared" si="11"/>
        <v>0</v>
      </c>
    </row>
    <row r="42" spans="1:21" s="48" customFormat="1" ht="13" x14ac:dyDescent="0.35">
      <c r="A42" s="125">
        <f>N8</f>
        <v>20</v>
      </c>
      <c r="B42" s="11">
        <v>66</v>
      </c>
      <c r="C42" s="65">
        <f t="shared" si="6"/>
        <v>72.600000000000009</v>
      </c>
      <c r="D42" s="65">
        <f t="shared" si="7"/>
        <v>79.383150000000001</v>
      </c>
      <c r="E42" s="65">
        <f t="shared" si="8"/>
        <v>84.381330000000005</v>
      </c>
      <c r="F42" s="65">
        <f t="shared" si="9"/>
        <v>9.9470051999999995</v>
      </c>
      <c r="G42" s="65">
        <f t="shared" si="5"/>
        <v>1.32E-2</v>
      </c>
      <c r="H42" s="65">
        <f t="shared" si="5"/>
        <v>0.10230000000000002</v>
      </c>
      <c r="I42" s="65">
        <f t="shared" si="5"/>
        <v>3.3000000000000002E-2</v>
      </c>
      <c r="J42" s="65">
        <f t="shared" si="5"/>
        <v>6.600000000000001E-4</v>
      </c>
      <c r="K42" s="65">
        <f t="shared" si="5"/>
        <v>3.3E-3</v>
      </c>
      <c r="L42" s="65">
        <f t="shared" si="5"/>
        <v>1.32E-2</v>
      </c>
      <c r="M42" s="65">
        <f t="shared" si="5"/>
        <v>1.5180000000000001E-2</v>
      </c>
      <c r="N42" s="65">
        <f t="shared" si="5"/>
        <v>0</v>
      </c>
      <c r="O42" s="65">
        <f t="shared" si="5"/>
        <v>0</v>
      </c>
      <c r="P42" s="65">
        <f t="shared" si="5"/>
        <v>47.85</v>
      </c>
      <c r="Q42" s="65">
        <f t="shared" si="10"/>
        <v>13.365</v>
      </c>
      <c r="R42" s="65">
        <f t="shared" si="11"/>
        <v>0</v>
      </c>
      <c r="S42" s="65">
        <f t="shared" si="11"/>
        <v>0</v>
      </c>
      <c r="T42" s="65">
        <f t="shared" si="11"/>
        <v>0</v>
      </c>
      <c r="U42" s="126">
        <f t="shared" si="11"/>
        <v>0</v>
      </c>
    </row>
    <row r="43" spans="1:21" s="48" customFormat="1" ht="13" x14ac:dyDescent="0.35">
      <c r="A43" s="125" t="str">
        <f>O8</f>
        <v>CB7</v>
      </c>
      <c r="B43" s="11">
        <v>150</v>
      </c>
      <c r="C43" s="65">
        <f t="shared" si="6"/>
        <v>165</v>
      </c>
      <c r="D43" s="65">
        <f t="shared" si="7"/>
        <v>180.41624999999999</v>
      </c>
      <c r="E43" s="65">
        <f t="shared" si="8"/>
        <v>191.77574999999999</v>
      </c>
      <c r="F43" s="65">
        <f t="shared" si="9"/>
        <v>22.606830000000002</v>
      </c>
      <c r="G43" s="65">
        <f t="shared" si="5"/>
        <v>3.0000000000000002E-2</v>
      </c>
      <c r="H43" s="65">
        <f t="shared" si="5"/>
        <v>0.23250000000000001</v>
      </c>
      <c r="I43" s="65">
        <f t="shared" si="5"/>
        <v>7.4999999999999997E-2</v>
      </c>
      <c r="J43" s="65">
        <f t="shared" si="5"/>
        <v>1.5E-3</v>
      </c>
      <c r="K43" s="65">
        <f t="shared" si="5"/>
        <v>7.5000000000000006E-3</v>
      </c>
      <c r="L43" s="65">
        <f t="shared" si="5"/>
        <v>3.0000000000000002E-2</v>
      </c>
      <c r="M43" s="65">
        <f t="shared" si="5"/>
        <v>3.4500000000000003E-2</v>
      </c>
      <c r="N43" s="65">
        <f t="shared" si="5"/>
        <v>0</v>
      </c>
      <c r="O43" s="65">
        <f t="shared" si="5"/>
        <v>0</v>
      </c>
      <c r="P43" s="65">
        <f t="shared" si="5"/>
        <v>108.75</v>
      </c>
      <c r="Q43" s="65">
        <f t="shared" si="10"/>
        <v>30.375</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7</v>
      </c>
      <c r="E57" s="8">
        <f t="shared" si="13"/>
        <v>8</v>
      </c>
      <c r="F57" s="8">
        <f t="shared" si="13"/>
        <v>13</v>
      </c>
      <c r="G57" s="8">
        <f t="shared" si="13"/>
        <v>14</v>
      </c>
      <c r="H57" s="8">
        <f t="shared" si="13"/>
        <v>15</v>
      </c>
      <c r="I57" s="8">
        <f t="shared" si="13"/>
        <v>16</v>
      </c>
      <c r="J57" s="8">
        <f t="shared" si="13"/>
        <v>17</v>
      </c>
      <c r="K57" s="8">
        <f t="shared" si="13"/>
        <v>18</v>
      </c>
      <c r="L57" s="8">
        <f t="shared" si="13"/>
        <v>19</v>
      </c>
      <c r="M57" s="8">
        <f t="shared" si="13"/>
        <v>20</v>
      </c>
      <c r="N57" s="8" t="str">
        <f t="shared" si="13"/>
        <v>CB7</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Arable</v>
      </c>
      <c r="G58" s="10" t="str">
        <f>H16&amp;" I "&amp;(VLOOKUP(H14,Table245[],6,FALSE))</f>
        <v>Medium/Clay I Arable</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6.2</v>
      </c>
      <c r="D59" s="64">
        <f>VLOOKUP(E$14,Table245[],5,FALSE)</f>
        <v>6.2</v>
      </c>
      <c r="E59" s="64">
        <f>VLOOKUP(F$14,Table245[],5,FALSE)</f>
        <v>6.2</v>
      </c>
      <c r="F59" s="64">
        <f>VLOOKUP(G$14,Table245[],5,FALSE)</f>
        <v>6.7</v>
      </c>
      <c r="G59" s="64">
        <f>VLOOKUP(H$14,Table245[],5,FALSE)</f>
        <v>6.7</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5.8</v>
      </c>
      <c r="C60" s="64">
        <f t="shared" ref="C60:U60" si="14">D10</f>
        <v>6.2</v>
      </c>
      <c r="D60" s="64">
        <f t="shared" si="14"/>
        <v>5.8</v>
      </c>
      <c r="E60" s="64">
        <f t="shared" si="14"/>
        <v>6.4</v>
      </c>
      <c r="F60" s="64">
        <f t="shared" si="14"/>
        <v>5.7</v>
      </c>
      <c r="G60" s="64">
        <f t="shared" si="14"/>
        <v>5.8</v>
      </c>
      <c r="H60" s="64">
        <f t="shared" si="14"/>
        <v>6</v>
      </c>
      <c r="I60" s="64">
        <f t="shared" si="14"/>
        <v>5.9</v>
      </c>
      <c r="J60" s="64">
        <f t="shared" si="14"/>
        <v>5.6</v>
      </c>
      <c r="K60" s="64">
        <f t="shared" si="14"/>
        <v>6.1</v>
      </c>
      <c r="L60" s="64">
        <f t="shared" si="14"/>
        <v>6.3</v>
      </c>
      <c r="M60" s="64">
        <f t="shared" si="14"/>
        <v>5.9</v>
      </c>
      <c r="N60" s="64">
        <f t="shared" si="14"/>
        <v>5.6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45</v>
      </c>
      <c r="C62" s="65">
        <f>B32</f>
        <v>66</v>
      </c>
      <c r="D62" s="65">
        <f>B33</f>
        <v>150</v>
      </c>
      <c r="E62" s="65">
        <f>B34</f>
        <v>66</v>
      </c>
      <c r="F62" s="65">
        <f>B35</f>
        <v>98</v>
      </c>
      <c r="G62" s="65">
        <f>B36</f>
        <v>98</v>
      </c>
      <c r="H62" s="65">
        <f>B37</f>
        <v>66</v>
      </c>
      <c r="I62" s="65">
        <f>B38</f>
        <v>66</v>
      </c>
      <c r="J62" s="65">
        <f>B39</f>
        <v>66</v>
      </c>
      <c r="K62" s="65">
        <f>B40</f>
        <v>66</v>
      </c>
      <c r="L62" s="65">
        <f>B41</f>
        <v>66</v>
      </c>
      <c r="M62" s="65">
        <f>B42</f>
        <v>66</v>
      </c>
      <c r="N62" s="65">
        <f>B43</f>
        <v>150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7.2000000000000028</v>
      </c>
      <c r="C64" s="65">
        <f t="shared" ref="C64:U64" si="17">(C59-C60)*C61</f>
        <v>0</v>
      </c>
      <c r="D64" s="65">
        <f t="shared" si="17"/>
        <v>2.4000000000000021</v>
      </c>
      <c r="E64" s="65">
        <f t="shared" si="17"/>
        <v>-1.2000000000000011</v>
      </c>
      <c r="F64" s="65">
        <f t="shared" si="17"/>
        <v>8</v>
      </c>
      <c r="G64" s="65">
        <f t="shared" si="17"/>
        <v>7.2000000000000028</v>
      </c>
      <c r="H64" s="65">
        <f t="shared" si="17"/>
        <v>1.2000000000000011</v>
      </c>
      <c r="I64" s="65">
        <f t="shared" si="17"/>
        <v>1.7999999999999989</v>
      </c>
      <c r="J64" s="65">
        <f t="shared" si="17"/>
        <v>3.6000000000000032</v>
      </c>
      <c r="K64" s="65">
        <f t="shared" si="17"/>
        <v>0.6000000000000032</v>
      </c>
      <c r="L64" s="65">
        <f t="shared" si="17"/>
        <v>-0.59999999999999787</v>
      </c>
      <c r="M64" s="65">
        <f t="shared" si="17"/>
        <v>1.7999999999999989</v>
      </c>
      <c r="N64" s="65">
        <f t="shared" si="17"/>
        <v>3.6000000000000032</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-7.2000000000000028</v>
      </c>
      <c r="C65" s="65">
        <f t="shared" ref="C65:U65" si="18">C63-C64</f>
        <v>0</v>
      </c>
      <c r="D65" s="65">
        <f t="shared" si="18"/>
        <v>-2.4000000000000021</v>
      </c>
      <c r="E65" s="65">
        <f t="shared" si="18"/>
        <v>1.2000000000000011</v>
      </c>
      <c r="F65" s="65">
        <f t="shared" si="18"/>
        <v>-8</v>
      </c>
      <c r="G65" s="65">
        <f t="shared" si="18"/>
        <v>-7.2000000000000028</v>
      </c>
      <c r="H65" s="65">
        <f t="shared" si="18"/>
        <v>-1.2000000000000011</v>
      </c>
      <c r="I65" s="65">
        <f t="shared" si="18"/>
        <v>-1.7999999999999989</v>
      </c>
      <c r="J65" s="65">
        <f t="shared" si="18"/>
        <v>-3.6000000000000032</v>
      </c>
      <c r="K65" s="65">
        <f t="shared" si="18"/>
        <v>-0.6000000000000032</v>
      </c>
      <c r="L65" s="65">
        <f t="shared" si="18"/>
        <v>0.59999999999999787</v>
      </c>
      <c r="M65" s="65">
        <f t="shared" si="18"/>
        <v>-1.7999999999999989</v>
      </c>
      <c r="N65" s="65">
        <f t="shared" si="18"/>
        <v>-3.6000000000000032</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UNDER</v>
      </c>
      <c r="E66" s="66" t="str">
        <f t="shared" si="19"/>
        <v>OVER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40" operator="greaterThan">
      <formula>$B$51</formula>
    </cfRule>
  </conditionalFormatting>
  <conditionalFormatting sqref="B66:U66">
    <cfRule type="cellIs" dxfId="56" priority="15" operator="equal">
      <formula>"UNDER"</formula>
    </cfRule>
    <cfRule type="cellIs" dxfId="55" priority="16" operator="equal">
      <formula>"OVER"</formula>
    </cfRule>
  </conditionalFormatting>
  <conditionalFormatting sqref="C31:C50">
    <cfRule type="cellIs" dxfId="54" priority="39" operator="greaterThan">
      <formula>$C$51</formula>
    </cfRule>
  </conditionalFormatting>
  <conditionalFormatting sqref="C11:V13">
    <cfRule type="cellIs" dxfId="53" priority="1" operator="greaterThan">
      <formula>2</formula>
    </cfRule>
  </conditionalFormatting>
  <conditionalFormatting sqref="C17:V19">
    <cfRule type="cellIs" dxfId="52" priority="36" operator="equal">
      <formula>0</formula>
    </cfRule>
  </conditionalFormatting>
  <conditionalFormatting sqref="C20:V21">
    <cfRule type="cellIs" dxfId="51" priority="41" operator="equal">
      <formula>"DECREASE"</formula>
    </cfRule>
    <cfRule type="cellIs" dxfId="50" priority="42" operator="equal">
      <formula>"INCREASE"</formula>
    </cfRule>
  </conditionalFormatting>
  <conditionalFormatting sqref="C21:V21">
    <cfRule type="cellIs" dxfId="49" priority="17" operator="equal">
      <formula>0</formula>
    </cfRule>
  </conditionalFormatting>
  <conditionalFormatting sqref="C22:V23">
    <cfRule type="cellIs" dxfId="48" priority="21" operator="equal">
      <formula>0</formula>
    </cfRule>
  </conditionalFormatting>
  <conditionalFormatting sqref="C24:V24">
    <cfRule type="cellIs" dxfId="47" priority="22" operator="equal">
      <formula>"DECREASE"</formula>
    </cfRule>
    <cfRule type="cellIs" dxfId="46" priority="23"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7" operator="between">
      <formula>0.1</formula>
      <formula>5</formula>
    </cfRule>
  </conditionalFormatting>
  <conditionalFormatting sqref="I2">
    <cfRule type="cellIs" dxfId="42" priority="6" operator="greaterThan">
      <formula>5000.1</formula>
    </cfRule>
  </conditionalFormatting>
  <conditionalFormatting sqref="I3">
    <cfRule type="cellIs" dxfId="41" priority="5" operator="greaterThan">
      <formula>40000.01</formula>
    </cfRule>
  </conditionalFormatting>
  <conditionalFormatting sqref="I31:I50">
    <cfRule type="cellIs" dxfId="40" priority="33" operator="greaterThan">
      <formula>$I$51</formula>
    </cfRule>
  </conditionalFormatting>
  <conditionalFormatting sqref="J31:J50">
    <cfRule type="cellIs" dxfId="39" priority="12" operator="greaterThan">
      <formula>$J$51</formula>
    </cfRule>
  </conditionalFormatting>
  <conditionalFormatting sqref="K31:K50">
    <cfRule type="cellIs" dxfId="38" priority="32" operator="greaterThan">
      <formula>$K$51</formula>
    </cfRule>
  </conditionalFormatting>
  <conditionalFormatting sqref="L3">
    <cfRule type="cellIs" dxfId="37" priority="8" operator="lessThan">
      <formula>30</formula>
    </cfRule>
    <cfRule type="cellIs" dxfId="36" priority="9" operator="greaterThanOrEqual">
      <formula>30</formula>
    </cfRule>
  </conditionalFormatting>
  <conditionalFormatting sqref="L31:L50">
    <cfRule type="cellIs" dxfId="35" priority="31" operator="greaterThan">
      <formula>$L$51</formula>
    </cfRule>
  </conditionalFormatting>
  <conditionalFormatting sqref="M31:M50">
    <cfRule type="cellIs" dxfId="34" priority="30" operator="greaterThan">
      <formula>$M$51</formula>
    </cfRule>
  </conditionalFormatting>
  <conditionalFormatting sqref="P31:P50">
    <cfRule type="cellIs" dxfId="33" priority="29" operator="greaterThan">
      <formula>$P$51</formula>
    </cfRule>
  </conditionalFormatting>
  <conditionalFormatting sqref="R31:R50">
    <cfRule type="cellIs" dxfId="32" priority="28" operator="greaterThan">
      <formula>$R$51</formula>
    </cfRule>
  </conditionalFormatting>
  <conditionalFormatting sqref="S31:S50">
    <cfRule type="cellIs" dxfId="31" priority="27" operator="greaterThan">
      <formula>$S$51</formula>
    </cfRule>
  </conditionalFormatting>
  <conditionalFormatting sqref="T31:T50">
    <cfRule type="cellIs" dxfId="30" priority="26" operator="greaterThan">
      <formula>$T$51</formula>
    </cfRule>
  </conditionalFormatting>
  <conditionalFormatting sqref="U31:U50">
    <cfRule type="cellIs" dxfId="29"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42" sqref="C4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'Dairy Partners'!C1:D1</f>
        <v>PAN-030617</v>
      </c>
      <c r="D1" s="173"/>
      <c r="E1" s="106" t="s">
        <v>45</v>
      </c>
      <c r="F1" s="113">
        <f>'Dairy Partners'!F1</f>
        <v>43.5</v>
      </c>
      <c r="G1" s="162" t="s">
        <v>43</v>
      </c>
      <c r="H1" s="163"/>
      <c r="I1" s="109">
        <v>6.76</v>
      </c>
      <c r="J1" s="130" t="s">
        <v>153</v>
      </c>
      <c r="K1" s="131"/>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'Dairy Partners'!C2:D2</f>
        <v>EPR/AB3891CX</v>
      </c>
      <c r="D2" s="169"/>
      <c r="E2" s="96" t="s">
        <v>109</v>
      </c>
      <c r="F2" s="110" t="s">
        <v>169</v>
      </c>
      <c r="G2" s="164" t="s">
        <v>110</v>
      </c>
      <c r="H2" s="165"/>
      <c r="I2" s="110">
        <v>649</v>
      </c>
      <c r="J2" s="132" t="s">
        <v>158</v>
      </c>
      <c r="K2" s="133"/>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'Dairy Partners'!C3:D3</f>
        <v>Mr Daniel James and Mrs Carys James</v>
      </c>
      <c r="D3" s="169"/>
      <c r="E3" s="96" t="s">
        <v>108</v>
      </c>
      <c r="F3" s="111" t="s">
        <v>77</v>
      </c>
      <c r="G3" s="132" t="s">
        <v>159</v>
      </c>
      <c r="H3" s="133"/>
      <c r="I3" s="110">
        <v>1820</v>
      </c>
      <c r="J3" s="134" t="s">
        <v>154</v>
      </c>
      <c r="K3" s="135"/>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'Dairy Partners'!C4:D4</f>
        <v>Cilrhue Farm, Boncath, Pembrokshire, SA37 0HS</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'Dairy Partners'!C5:D5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'Dairy Partners'!C8</f>
        <v>1</v>
      </c>
      <c r="D8" s="49">
        <f>'Dairy Partners'!D8</f>
        <v>2</v>
      </c>
      <c r="E8" s="49">
        <f>'Dairy Partners'!E8</f>
        <v>7</v>
      </c>
      <c r="F8" s="49">
        <f>'Dairy Partners'!F8</f>
        <v>8</v>
      </c>
      <c r="G8" s="49">
        <f>'Dairy Partners'!G8</f>
        <v>13</v>
      </c>
      <c r="H8" s="49">
        <f>'Dairy Partners'!H8</f>
        <v>14</v>
      </c>
      <c r="I8" s="49">
        <f>'Dairy Partners'!I8</f>
        <v>15</v>
      </c>
      <c r="J8" s="49">
        <f>'Dairy Partners'!J8</f>
        <v>16</v>
      </c>
      <c r="K8" s="49">
        <f>'Dairy Partners'!K8</f>
        <v>17</v>
      </c>
      <c r="L8" s="49">
        <f>'Dairy Partners'!L8</f>
        <v>18</v>
      </c>
      <c r="M8" s="49">
        <f>'Dairy Partners'!M8</f>
        <v>19</v>
      </c>
      <c r="N8" s="49">
        <f>'Dairy Partners'!N8</f>
        <v>20</v>
      </c>
      <c r="O8" s="49" t="str">
        <f>'Dairy Partners'!O8</f>
        <v>CB7</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'Dairy Partners'!C9</f>
        <v>1</v>
      </c>
      <c r="D9" s="49" t="str">
        <f>'Dairy Partners'!D9</f>
        <v>moderate</v>
      </c>
      <c r="E9" s="49" t="str">
        <f>'Dairy Partners'!E9</f>
        <v>moderate</v>
      </c>
      <c r="F9" s="49" t="str">
        <f>'Dairy Partners'!F9</f>
        <v xml:space="preserve">moderate </v>
      </c>
      <c r="G9" s="49">
        <f>'Dairy Partners'!G9</f>
        <v>1</v>
      </c>
      <c r="H9" s="49">
        <f>'Dairy Partners'!H9</f>
        <v>1</v>
      </c>
      <c r="I9" s="49" t="str">
        <f>'Dairy Partners'!I9</f>
        <v>moderate</v>
      </c>
      <c r="J9" s="49" t="str">
        <f>'Dairy Partners'!J9</f>
        <v>moderate</v>
      </c>
      <c r="K9" s="49" t="str">
        <f>'Dairy Partners'!K9</f>
        <v>moderate</v>
      </c>
      <c r="L9" s="49" t="str">
        <f>'Dairy Partners'!L9</f>
        <v>moderate</v>
      </c>
      <c r="M9" s="49" t="str">
        <f>'Dairy Partners'!M9</f>
        <v>moderate</v>
      </c>
      <c r="N9" s="49" t="str">
        <f>'Dairy Partners'!N9</f>
        <v>moderate</v>
      </c>
      <c r="O9" s="49" t="str">
        <f>'Dairy Partners'!O9</f>
        <v>moderate</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'Dairy Partners'!C10</f>
        <v>5.8</v>
      </c>
      <c r="D10" s="49">
        <f>'Dairy Partners'!D10</f>
        <v>6.2</v>
      </c>
      <c r="E10" s="49">
        <f>'Dairy Partners'!E10</f>
        <v>5.8</v>
      </c>
      <c r="F10" s="49">
        <f>'Dairy Partners'!F10</f>
        <v>6.4</v>
      </c>
      <c r="G10" s="49">
        <f>'Dairy Partners'!G10</f>
        <v>5.7</v>
      </c>
      <c r="H10" s="49">
        <f>'Dairy Partners'!H10</f>
        <v>5.8</v>
      </c>
      <c r="I10" s="49">
        <f>'Dairy Partners'!I10</f>
        <v>6</v>
      </c>
      <c r="J10" s="49">
        <f>'Dairy Partners'!J10</f>
        <v>5.9</v>
      </c>
      <c r="K10" s="49">
        <f>'Dairy Partners'!K10</f>
        <v>5.6</v>
      </c>
      <c r="L10" s="49">
        <f>'Dairy Partners'!L10</f>
        <v>6.1</v>
      </c>
      <c r="M10" s="49">
        <f>'Dairy Partners'!M10</f>
        <v>6.3</v>
      </c>
      <c r="N10" s="49">
        <f>'Dairy Partners'!N10</f>
        <v>5.9</v>
      </c>
      <c r="O10" s="49">
        <f>'Dairy Partners'!O10</f>
        <v>5.6</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'Dairy Partners'!C11</f>
        <v>3</v>
      </c>
      <c r="D11" s="49">
        <f>'Dairy Partners'!D11</f>
        <v>3</v>
      </c>
      <c r="E11" s="49">
        <f>'Dairy Partners'!E11</f>
        <v>0</v>
      </c>
      <c r="F11" s="49">
        <f>'Dairy Partners'!F11</f>
        <v>2</v>
      </c>
      <c r="G11" s="49">
        <f>'Dairy Partners'!G11</f>
        <v>0</v>
      </c>
      <c r="H11" s="49">
        <f>'Dairy Partners'!H11</f>
        <v>1</v>
      </c>
      <c r="I11" s="49">
        <f>'Dairy Partners'!I11</f>
        <v>2</v>
      </c>
      <c r="J11" s="49">
        <f>'Dairy Partners'!J11</f>
        <v>3</v>
      </c>
      <c r="K11" s="49">
        <f>'Dairy Partners'!K11</f>
        <v>2</v>
      </c>
      <c r="L11" s="49">
        <f>'Dairy Partners'!L11</f>
        <v>3</v>
      </c>
      <c r="M11" s="49">
        <f>'Dairy Partners'!M11</f>
        <v>2</v>
      </c>
      <c r="N11" s="49">
        <f>'Dairy Partners'!N11</f>
        <v>2</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'Dairy Partners'!C12</f>
        <v>2</v>
      </c>
      <c r="D12" s="49">
        <f>'Dairy Partners'!D12</f>
        <v>2</v>
      </c>
      <c r="E12" s="49">
        <f>'Dairy Partners'!E12</f>
        <v>1</v>
      </c>
      <c r="F12" s="49">
        <f>'Dairy Partners'!F12</f>
        <v>2</v>
      </c>
      <c r="G12" s="49">
        <f>'Dairy Partners'!G12</f>
        <v>1</v>
      </c>
      <c r="H12" s="49">
        <f>'Dairy Partners'!H12</f>
        <v>1</v>
      </c>
      <c r="I12" s="49">
        <f>'Dairy Partners'!I12</f>
        <v>2</v>
      </c>
      <c r="J12" s="49">
        <f>'Dairy Partners'!J12</f>
        <v>3</v>
      </c>
      <c r="K12" s="49">
        <f>'Dairy Partners'!K12</f>
        <v>1</v>
      </c>
      <c r="L12" s="49">
        <f>'Dairy Partners'!L12</f>
        <v>2</v>
      </c>
      <c r="M12" s="49">
        <f>'Dairy Partners'!M12</f>
        <v>1</v>
      </c>
      <c r="N12" s="49">
        <f>'Dairy Partners'!N12</f>
        <v>1</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'Dairy Partners'!C13</f>
        <v>2</v>
      </c>
      <c r="D13" s="49">
        <f>'Dairy Partners'!D13</f>
        <v>2</v>
      </c>
      <c r="E13" s="49">
        <f>'Dairy Partners'!E13</f>
        <v>2</v>
      </c>
      <c r="F13" s="49">
        <f>'Dairy Partners'!F13</f>
        <v>2</v>
      </c>
      <c r="G13" s="49">
        <f>'Dairy Partners'!G13</f>
        <v>2</v>
      </c>
      <c r="H13" s="49">
        <f>'Dairy Partners'!H13</f>
        <v>2</v>
      </c>
      <c r="I13" s="49">
        <f>'Dairy Partners'!I13</f>
        <v>2</v>
      </c>
      <c r="J13" s="49">
        <f>'Dairy Partners'!J13</f>
        <v>2</v>
      </c>
      <c r="K13" s="49">
        <f>'Dairy Partners'!K13</f>
        <v>2</v>
      </c>
      <c r="L13" s="49">
        <f>'Dairy Partners'!L13</f>
        <v>2</v>
      </c>
      <c r="M13" s="49">
        <f>'Dairy Partners'!M13</f>
        <v>2</v>
      </c>
      <c r="N13" s="49">
        <f>'Dairy Partners'!N13</f>
        <v>2</v>
      </c>
      <c r="O13" s="49">
        <f>'Dairy Partners'!O13</f>
        <v>2</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'Dairy Partners'!C14</f>
        <v>Winter barley/triticale/rye</v>
      </c>
      <c r="D14" s="83" t="str">
        <f>'Dairy Partners'!D14</f>
        <v xml:space="preserve">Grass Silage (25% DM) </v>
      </c>
      <c r="E14" s="83" t="str">
        <f>'Dairy Partners'!E14</f>
        <v xml:space="preserve">Grass Silage (25% DM) </v>
      </c>
      <c r="F14" s="83" t="str">
        <f>'Dairy Partners'!F14</f>
        <v xml:space="preserve">Grass Silage (25% DM) </v>
      </c>
      <c r="G14" s="83" t="str">
        <f>'Dairy Partners'!G14</f>
        <v>Winter barley/triticale/rye</v>
      </c>
      <c r="H14" s="83" t="str">
        <f>'Dairy Partners'!H14</f>
        <v>Winter barley/triticale/rye</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t="str">
        <f>'Dairy Partners'!N14</f>
        <v xml:space="preserve">Grass Silage (25% DM) </v>
      </c>
      <c r="O14" s="83" t="str">
        <f>'Dairy Partners'!O14</f>
        <v xml:space="preserve">Grass Silage (25% DM) </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48" t="s">
        <v>9</v>
      </c>
      <c r="B15" s="149"/>
      <c r="C15" s="49">
        <f>'Dairy Partners'!C15</f>
        <v>6.5</v>
      </c>
      <c r="D15" s="49">
        <f>'Dairy Partners'!D15</f>
        <v>47</v>
      </c>
      <c r="E15" s="49">
        <f>'Dairy Partners'!E15</f>
        <v>47</v>
      </c>
      <c r="F15" s="49">
        <f>'Dairy Partners'!F15</f>
        <v>47</v>
      </c>
      <c r="G15" s="49">
        <f>'Dairy Partners'!G15</f>
        <v>6.5</v>
      </c>
      <c r="H15" s="49">
        <f>'Dairy Partners'!H15</f>
        <v>6.5</v>
      </c>
      <c r="I15" s="49">
        <f>'Dairy Partners'!I15</f>
        <v>47</v>
      </c>
      <c r="J15" s="49">
        <f>'Dairy Partners'!J15</f>
        <v>47</v>
      </c>
      <c r="K15" s="49">
        <f>'Dairy Partners'!K15</f>
        <v>47</v>
      </c>
      <c r="L15" s="49">
        <f>'Dairy Partners'!L15</f>
        <v>47</v>
      </c>
      <c r="M15" s="49">
        <f>'Dairy Partners'!M15</f>
        <v>47</v>
      </c>
      <c r="N15" s="49">
        <f>'Dairy Partners'!N15</f>
        <v>47</v>
      </c>
      <c r="O15" s="49">
        <f>'Dairy Partners'!O15</f>
        <v>38</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2" t="s">
        <v>44</v>
      </c>
      <c r="B16" s="153"/>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t="str">
        <f>'Dairy Partners'!N16</f>
        <v>Medium/Clay</v>
      </c>
      <c r="O16" s="104" t="str">
        <f>'Dairy Partners'!O16</f>
        <v>Medium/Clay</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79.899999999999991</v>
      </c>
      <c r="E17" s="20">
        <f t="shared" si="0"/>
        <v>79.899999999999991</v>
      </c>
      <c r="F17" s="20">
        <f t="shared" si="0"/>
        <v>79.899999999999991</v>
      </c>
      <c r="G17" s="20">
        <f t="shared" si="0"/>
        <v>55.25</v>
      </c>
      <c r="H17" s="20">
        <f t="shared" si="0"/>
        <v>55.25</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54.585366</v>
      </c>
      <c r="D18" s="12">
        <f>$D32</f>
        <v>79.483953999999983</v>
      </c>
      <c r="E18" s="12">
        <f>$D33</f>
        <v>120.66238799999999</v>
      </c>
      <c r="F18" s="12">
        <f>$D34</f>
        <v>79.483953999999983</v>
      </c>
      <c r="G18" s="12">
        <f>$D35</f>
        <v>95.763799999999989</v>
      </c>
      <c r="H18" s="12">
        <f>$D36</f>
        <v>95.763799999999989</v>
      </c>
      <c r="I18" s="12">
        <f>$D37</f>
        <v>79.483953999999983</v>
      </c>
      <c r="J18" s="12">
        <f>$D38</f>
        <v>79.483953999999983</v>
      </c>
      <c r="K18" s="12">
        <f>$D39</f>
        <v>79.483953999999983</v>
      </c>
      <c r="L18" s="12">
        <f>$D40</f>
        <v>79.483953999999983</v>
      </c>
      <c r="M18" s="12">
        <f>$D41</f>
        <v>79.483953999999983</v>
      </c>
      <c r="N18" s="12">
        <f>$D42</f>
        <v>79.483953999999983</v>
      </c>
      <c r="O18" s="12">
        <f>$D43</f>
        <v>120.66238799999999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-0.6646339999999995</v>
      </c>
      <c r="D19" s="12">
        <f t="shared" ref="D19:V19" si="1">D18-D17</f>
        <v>-0.41604600000000858</v>
      </c>
      <c r="E19" s="12">
        <f t="shared" si="1"/>
        <v>40.762388000000001</v>
      </c>
      <c r="F19" s="12">
        <f t="shared" si="1"/>
        <v>-0.41604600000000858</v>
      </c>
      <c r="G19" s="12">
        <f t="shared" si="1"/>
        <v>40.513799999999989</v>
      </c>
      <c r="H19" s="12">
        <f t="shared" si="1"/>
        <v>40.513799999999989</v>
      </c>
      <c r="I19" s="12">
        <f t="shared" si="1"/>
        <v>-0.41604600000000858</v>
      </c>
      <c r="J19" s="12">
        <f t="shared" si="1"/>
        <v>-0.41604600000000858</v>
      </c>
      <c r="K19" s="12">
        <f t="shared" si="1"/>
        <v>-0.41604600000000858</v>
      </c>
      <c r="L19" s="12">
        <f t="shared" si="1"/>
        <v>-0.41604600000000858</v>
      </c>
      <c r="M19" s="12">
        <f t="shared" si="1"/>
        <v>-0.41604600000000858</v>
      </c>
      <c r="N19" s="12">
        <f t="shared" si="1"/>
        <v>-0.41604600000000858</v>
      </c>
      <c r="O19" s="12">
        <f t="shared" si="1"/>
        <v>56.062387999999999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DECREASE</v>
      </c>
      <c r="G20" s="18" t="str">
        <f>IF($B35="","",IF(G$19&gt;=0,"INCREASE","DECREASE"))</f>
        <v>INCREASE</v>
      </c>
      <c r="H20" s="18" t="str">
        <f>IF($B36="","",IF(H$19&gt;=0,"INCREASE","DECREASE"))</f>
        <v>INCREASE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68.25</v>
      </c>
      <c r="D21" s="20">
        <f t="shared" ref="D21:V21" si="2">(VLOOKUP(D$14,$AI2:$AK24,3,FALSE))*D$15</f>
        <v>282</v>
      </c>
      <c r="E21" s="20">
        <f t="shared" si="2"/>
        <v>282</v>
      </c>
      <c r="F21" s="20">
        <f t="shared" si="2"/>
        <v>282</v>
      </c>
      <c r="G21" s="20">
        <f t="shared" si="2"/>
        <v>68.25</v>
      </c>
      <c r="H21" s="20">
        <f t="shared" si="2"/>
        <v>68.25</v>
      </c>
      <c r="I21" s="20">
        <f t="shared" si="2"/>
        <v>282</v>
      </c>
      <c r="J21" s="20">
        <f t="shared" si="2"/>
        <v>282</v>
      </c>
      <c r="K21" s="20">
        <f t="shared" si="2"/>
        <v>282</v>
      </c>
      <c r="L21" s="20">
        <f t="shared" si="2"/>
        <v>282</v>
      </c>
      <c r="M21" s="20">
        <f t="shared" si="2"/>
        <v>282</v>
      </c>
      <c r="N21" s="20">
        <f t="shared" si="2"/>
        <v>282</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13.256205</v>
      </c>
      <c r="D22" s="12">
        <f>$E32</f>
        <v>19.302895000000003</v>
      </c>
      <c r="E22" s="12">
        <f>$E33</f>
        <v>29.303190000000004</v>
      </c>
      <c r="F22" s="12">
        <f>$E34</f>
        <v>19.302895000000003</v>
      </c>
      <c r="G22" s="12">
        <f>$E35</f>
        <v>23.256500000000003</v>
      </c>
      <c r="H22" s="12">
        <f>$E36</f>
        <v>23.256500000000003</v>
      </c>
      <c r="I22" s="12">
        <f>$E37</f>
        <v>19.302895000000003</v>
      </c>
      <c r="J22" s="12">
        <f>$E38</f>
        <v>19.302895000000003</v>
      </c>
      <c r="K22" s="12">
        <f>$E39</f>
        <v>19.302895000000003</v>
      </c>
      <c r="L22" s="12">
        <f>$E40</f>
        <v>19.302895000000003</v>
      </c>
      <c r="M22" s="12">
        <f>$E41</f>
        <v>19.302895000000003</v>
      </c>
      <c r="N22" s="12">
        <f>$E42</f>
        <v>19.302895000000003</v>
      </c>
      <c r="O22" s="12">
        <f>$E43</f>
        <v>29.303190000000004</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-54.993794999999999</v>
      </c>
      <c r="D23" s="12">
        <f t="shared" ref="D23:V23" si="3">D22-D21</f>
        <v>-262.69710500000002</v>
      </c>
      <c r="E23" s="12">
        <f t="shared" si="3"/>
        <v>-252.69681</v>
      </c>
      <c r="F23" s="12">
        <f t="shared" si="3"/>
        <v>-262.69710500000002</v>
      </c>
      <c r="G23" s="12">
        <f t="shared" si="3"/>
        <v>-44.993499999999997</v>
      </c>
      <c r="H23" s="12">
        <f t="shared" si="3"/>
        <v>-44.993499999999997</v>
      </c>
      <c r="I23" s="12">
        <f t="shared" si="3"/>
        <v>-262.69710500000002</v>
      </c>
      <c r="J23" s="12">
        <f t="shared" si="3"/>
        <v>-262.69710500000002</v>
      </c>
      <c r="K23" s="12">
        <f t="shared" si="3"/>
        <v>-262.69710500000002</v>
      </c>
      <c r="L23" s="12">
        <f t="shared" si="3"/>
        <v>-262.69710500000002</v>
      </c>
      <c r="M23" s="12">
        <f t="shared" si="3"/>
        <v>-262.69710500000002</v>
      </c>
      <c r="N23" s="12">
        <f t="shared" si="3"/>
        <v>-262.69710500000002</v>
      </c>
      <c r="O23" s="12">
        <f t="shared" si="3"/>
        <v>-198.69681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57</v>
      </c>
      <c r="C31" s="65">
        <f>IF(C$27="%w/w SAR",((C$28*10)*$B31),IF(C$27="%w/w DM",(((C$28*10)*($B$28/100))*$B31),IF(C$27="kg/t SAR",(C$28*$B31),IF(C$27="kg/t DM",((C$28*($B$28/100))*$B31),IF(C$27="mg/kg SAR",((C$28*0.001)*$B31),IF(C$27="mg/kg DM",(((C$28*0.001)*($B$28/100))*$B31),0))))))</f>
        <v>108.3</v>
      </c>
      <c r="D31" s="65">
        <f>(IF(D$27="%w/w SAR",((D$28*10)*$B31),IF(D$27="%w/w DM",(((D$28*10)*($B$28/100))*$B31),IF(D$27="kg/t SAR",(D$28*$B31),IF(D$27="kg/t DM",((D$28*($B$28/100))*$B31),IF(D$27="mg/kg SAR",((D$28*0.001)*$B31),IF(D$27="mg/kg DM",(((D$28*0.001)*($B$28/100))*$B31),"0")))))))*2.291</f>
        <v>54.585366</v>
      </c>
      <c r="E31" s="65">
        <f>(IF(E$27="%w/w SAR",((E$28*10)*$B31),IF(E$27="%w/w DM",(((E$28*10)*($B$28/100))*$B31),IF(E$27="kg/t SAR",(E$28*$B31),IF(E$27="kg/t DM",((E$28*($B$28/100))*$B31),IF(E$27="mg/kg SAR",((E$28*0.001)*$B31),IF(E$27="mg/kg DM",(((E$28*0.001)*($B$28/100))*$B31),"0")))))))*1.205</f>
        <v>13.256205</v>
      </c>
      <c r="F31" s="65">
        <f>(IF(F$27="%w/w SAR",((F$28*10)*$B31),IF(F$27="%w/w DM",(((F$28*10)*($B$28/100))*$B31),IF(F$27="kg/t SAR",(F$28*$B31),IF(F$27="kg/t DM",((F$28*($B$28/100))*$B31),IF(F$27="mg/kg SAR",((F$28*0.001)*$B31),IF(F$27="mg/kg DM",(((F$28*0.001)*($B$28/100))*$B31),"0")))))))*1.658</f>
        <v>2.4382547999999997</v>
      </c>
      <c r="G31" s="65">
        <f t="shared" ref="G31:P46" si="5">IF(G$27="%w/w SAR",((G$28*10)*$B31),IF(G$27="%w/w DM",(((G$28*10)*($B$28/100))*$B31),IF(G$27="kg/t SAR",(G$28*$B31),IF(G$27="kg/t DM",((G$28*($B$28/100))*$B31),IF(G$27="mg/kg SAR",((G$28*0.001)*$B31),IF(G$27="mg/kg DM",(((G$28*0.001)*($B$28/100))*$B31),0))))))</f>
        <v>1.14E-2</v>
      </c>
      <c r="H31" s="65">
        <f t="shared" si="5"/>
        <v>7.9799999999999996E-2</v>
      </c>
      <c r="I31" s="65">
        <f t="shared" si="5"/>
        <v>2.8500000000000001E-2</v>
      </c>
      <c r="J31" s="65">
        <f t="shared" si="5"/>
        <v>5.7000000000000009E-4</v>
      </c>
      <c r="K31" s="65">
        <f t="shared" si="5"/>
        <v>2.8500000000000001E-3</v>
      </c>
      <c r="L31" s="65">
        <f t="shared" si="5"/>
        <v>1.14E-2</v>
      </c>
      <c r="M31" s="65">
        <f t="shared" si="5"/>
        <v>1.653E-2</v>
      </c>
      <c r="N31" s="65">
        <f t="shared" si="5"/>
        <v>0</v>
      </c>
      <c r="O31" s="65">
        <f t="shared" si="5"/>
        <v>0</v>
      </c>
      <c r="P31" s="65">
        <f t="shared" si="5"/>
        <v>22.059000000000001</v>
      </c>
      <c r="Q31" s="65">
        <f>(IF(Q$27="%w/w SAR",((Q$28*10)*$B31),IF(Q$27="%w/w DM",(((Q$28*10)*($B$28/100))*$B31),IF(Q$27="kg/t SAR",(Q$28*$B31),IF(Q$27="kg/t DM",((Q$28*($B$28/100))*$B31),IF(Q$27="mg/kg SAR",((Q$28*0.001)*$B31),IF(Q$27="mg/kg DM",(((Q$28*0.001)*($B$28/100))*$B31),0)))))))*2.5</f>
        <v>16.815000000000001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83</v>
      </c>
      <c r="C32" s="65">
        <f t="shared" ref="C32:C50" si="6">IF(C$27="%w/w SAR",((C$28*10)*$B32),IF(C$27="%w/w DM",(((C$28*10)*($B$28/100))*$B32),IF(C$27="kg/t SAR",(C$28*$B32),IF(C$27="kg/t DM",((C$28*($B$28/100))*$B32),IF(C$27="mg/kg SAR",((C$28*0.001)*$B32),IF(C$27="mg/kg DM",(((C$28*0.001)*($B$28/100))*$B32),0))))))</f>
        <v>157.69999999999999</v>
      </c>
      <c r="D32" s="65">
        <f t="shared" ref="D32:D50" si="7">(IF(D$27="%w/w SAR",((D$28*10)*$B32),IF(D$27="%w/w DM",(((D$28*10)*($B$28/100))*$B32),IF(D$27="kg/t SAR",(D$28*$B32),IF(D$27="kg/t DM",((D$28*($B$28/100))*$B32),IF(D$27="mg/kg SAR",((D$28*0.001)*$B32),IF(D$27="mg/kg DM",(((D$28*0.001)*($B$28/100))*$B32),"0")))))))*2.291</f>
        <v>79.483953999999983</v>
      </c>
      <c r="E32" s="65">
        <f t="shared" ref="E32:E50" si="8">(IF(E$27="%w/w SAR",((E$28*10)*$B32),IF(E$27="%w/w DM",(((E$28*10)*($B$28/100))*$B32),IF(E$27="kg/t SAR",(E$28*$B32),IF(E$27="kg/t DM",((E$28*($B$28/100))*$B32),IF(E$27="mg/kg SAR",((E$28*0.001)*$B32),IF(E$27="mg/kg DM",(((E$28*0.001)*($B$28/100))*$B32),"0")))))))*1.205</f>
        <v>19.302895000000003</v>
      </c>
      <c r="F32" s="65">
        <f t="shared" ref="F32:F50" si="9">(IF(F$27="%w/w SAR",((F$28*10)*$B32),IF(F$27="%w/w DM",(((F$28*10)*($B$28/100))*$B32),IF(F$27="kg/t SAR",(F$28*$B32),IF(F$27="kg/t DM",((F$28*($B$28/100))*$B32),IF(F$27="mg/kg SAR",((F$28*0.001)*$B32),IF(F$27="mg/kg DM",(((F$28*0.001)*($B$28/100))*$B32),"0")))))))*1.658</f>
        <v>3.5504411999999999</v>
      </c>
      <c r="G32" s="65">
        <f t="shared" si="5"/>
        <v>1.66E-2</v>
      </c>
      <c r="H32" s="65">
        <f t="shared" si="5"/>
        <v>0.1162</v>
      </c>
      <c r="I32" s="65">
        <f t="shared" si="5"/>
        <v>4.1500000000000002E-2</v>
      </c>
      <c r="J32" s="65">
        <f t="shared" si="5"/>
        <v>8.3000000000000012E-4</v>
      </c>
      <c r="K32" s="65">
        <f t="shared" si="5"/>
        <v>4.15E-3</v>
      </c>
      <c r="L32" s="65">
        <f t="shared" si="5"/>
        <v>1.66E-2</v>
      </c>
      <c r="M32" s="65">
        <f t="shared" si="5"/>
        <v>2.4070000000000001E-2</v>
      </c>
      <c r="N32" s="65">
        <f t="shared" si="5"/>
        <v>0</v>
      </c>
      <c r="O32" s="65">
        <f t="shared" si="5"/>
        <v>0</v>
      </c>
      <c r="P32" s="65">
        <f t="shared" si="5"/>
        <v>32.121000000000002</v>
      </c>
      <c r="Q32" s="65">
        <f t="shared" ref="Q32:Q50" si="10">(IF(Q$27="%w/w SAR",((Q$28*10)*$B32),IF(Q$27="%w/w DM",(((Q$28*10)*($B$28/100))*$B32),IF(Q$27="kg/t SAR",(Q$28*$B32),IF(Q$27="kg/t DM",((Q$28*($B$28/100))*$B32),IF(Q$27="mg/kg SAR",((Q$28*0.001)*$B32),IF(Q$27="mg/kg DM",(((Q$28*0.001)*($B$28/100))*$B32),0)))))))*2.5</f>
        <v>24.484999999999999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7</v>
      </c>
      <c r="B33" s="11">
        <v>126</v>
      </c>
      <c r="C33" s="65">
        <f t="shared" si="6"/>
        <v>239.39999999999998</v>
      </c>
      <c r="D33" s="65">
        <f t="shared" si="7"/>
        <v>120.66238799999999</v>
      </c>
      <c r="E33" s="65">
        <f t="shared" si="8"/>
        <v>29.303190000000004</v>
      </c>
      <c r="F33" s="65">
        <f t="shared" si="9"/>
        <v>5.3898263999999996</v>
      </c>
      <c r="G33" s="65">
        <f t="shared" si="5"/>
        <v>2.52E-2</v>
      </c>
      <c r="H33" s="65">
        <f t="shared" si="5"/>
        <v>0.1764</v>
      </c>
      <c r="I33" s="65">
        <f t="shared" si="5"/>
        <v>6.3E-2</v>
      </c>
      <c r="J33" s="65">
        <f t="shared" si="5"/>
        <v>1.2600000000000001E-3</v>
      </c>
      <c r="K33" s="65">
        <f t="shared" si="5"/>
        <v>6.3E-3</v>
      </c>
      <c r="L33" s="65">
        <f t="shared" si="5"/>
        <v>2.52E-2</v>
      </c>
      <c r="M33" s="65">
        <f t="shared" si="5"/>
        <v>3.6540000000000003E-2</v>
      </c>
      <c r="N33" s="65">
        <f t="shared" si="5"/>
        <v>0</v>
      </c>
      <c r="O33" s="65">
        <f t="shared" si="5"/>
        <v>0</v>
      </c>
      <c r="P33" s="65">
        <f t="shared" si="5"/>
        <v>48.762</v>
      </c>
      <c r="Q33" s="65">
        <f t="shared" si="10"/>
        <v>37.17</v>
      </c>
      <c r="R33" s="65">
        <f t="shared" si="11"/>
        <v>0</v>
      </c>
      <c r="S33" s="65">
        <f t="shared" si="11"/>
        <v>0</v>
      </c>
      <c r="T33" s="65">
        <f t="shared" si="11"/>
        <v>0</v>
      </c>
      <c r="U33" s="126">
        <f t="shared" si="11"/>
        <v>0</v>
      </c>
    </row>
    <row r="34" spans="1:21" s="48" customFormat="1" ht="13" x14ac:dyDescent="0.35">
      <c r="A34" s="125">
        <f>F8</f>
        <v>8</v>
      </c>
      <c r="B34" s="11">
        <v>83</v>
      </c>
      <c r="C34" s="65">
        <f t="shared" si="6"/>
        <v>157.69999999999999</v>
      </c>
      <c r="D34" s="65">
        <f t="shared" si="7"/>
        <v>79.483953999999983</v>
      </c>
      <c r="E34" s="65">
        <f t="shared" si="8"/>
        <v>19.302895000000003</v>
      </c>
      <c r="F34" s="65">
        <f t="shared" si="9"/>
        <v>3.5504411999999999</v>
      </c>
      <c r="G34" s="65">
        <f t="shared" si="5"/>
        <v>1.66E-2</v>
      </c>
      <c r="H34" s="65">
        <f t="shared" si="5"/>
        <v>0.1162</v>
      </c>
      <c r="I34" s="65">
        <f t="shared" si="5"/>
        <v>4.1500000000000002E-2</v>
      </c>
      <c r="J34" s="65">
        <f t="shared" si="5"/>
        <v>8.3000000000000012E-4</v>
      </c>
      <c r="K34" s="65">
        <f t="shared" si="5"/>
        <v>4.15E-3</v>
      </c>
      <c r="L34" s="65">
        <f t="shared" si="5"/>
        <v>1.66E-2</v>
      </c>
      <c r="M34" s="65">
        <f t="shared" si="5"/>
        <v>2.4070000000000001E-2</v>
      </c>
      <c r="N34" s="65">
        <f t="shared" si="5"/>
        <v>0</v>
      </c>
      <c r="O34" s="65">
        <f t="shared" si="5"/>
        <v>0</v>
      </c>
      <c r="P34" s="65">
        <f t="shared" si="5"/>
        <v>32.121000000000002</v>
      </c>
      <c r="Q34" s="65">
        <f t="shared" si="10"/>
        <v>24.484999999999999</v>
      </c>
      <c r="R34" s="65">
        <f t="shared" si="11"/>
        <v>0</v>
      </c>
      <c r="S34" s="65">
        <f t="shared" si="11"/>
        <v>0</v>
      </c>
      <c r="T34" s="65">
        <f t="shared" si="11"/>
        <v>0</v>
      </c>
      <c r="U34" s="126">
        <f t="shared" si="11"/>
        <v>0</v>
      </c>
    </row>
    <row r="35" spans="1:21" s="48" customFormat="1" ht="13" x14ac:dyDescent="0.35">
      <c r="A35" s="125">
        <f>G8</f>
        <v>13</v>
      </c>
      <c r="B35" s="11">
        <v>100</v>
      </c>
      <c r="C35" s="65">
        <f t="shared" si="6"/>
        <v>190</v>
      </c>
      <c r="D35" s="65">
        <f t="shared" si="7"/>
        <v>95.763799999999989</v>
      </c>
      <c r="E35" s="65">
        <f t="shared" si="8"/>
        <v>23.256500000000003</v>
      </c>
      <c r="F35" s="65">
        <f t="shared" si="9"/>
        <v>4.2776399999999999</v>
      </c>
      <c r="G35" s="65">
        <f t="shared" si="5"/>
        <v>0.02</v>
      </c>
      <c r="H35" s="65">
        <f t="shared" si="5"/>
        <v>0.13999999999999999</v>
      </c>
      <c r="I35" s="65">
        <f t="shared" si="5"/>
        <v>0.05</v>
      </c>
      <c r="J35" s="65">
        <f t="shared" si="5"/>
        <v>1E-3</v>
      </c>
      <c r="K35" s="65">
        <f t="shared" si="5"/>
        <v>5.0000000000000001E-3</v>
      </c>
      <c r="L35" s="65">
        <f t="shared" si="5"/>
        <v>0.02</v>
      </c>
      <c r="M35" s="65">
        <f t="shared" si="5"/>
        <v>2.9000000000000001E-2</v>
      </c>
      <c r="N35" s="65">
        <f t="shared" si="5"/>
        <v>0</v>
      </c>
      <c r="O35" s="65">
        <f t="shared" si="5"/>
        <v>0</v>
      </c>
      <c r="P35" s="65">
        <f t="shared" si="5"/>
        <v>38.700000000000003</v>
      </c>
      <c r="Q35" s="65">
        <f t="shared" si="10"/>
        <v>29.5</v>
      </c>
      <c r="R35" s="65">
        <f t="shared" si="11"/>
        <v>0</v>
      </c>
      <c r="S35" s="65">
        <f t="shared" si="11"/>
        <v>0</v>
      </c>
      <c r="T35" s="65">
        <f t="shared" si="11"/>
        <v>0</v>
      </c>
      <c r="U35" s="126">
        <f t="shared" si="11"/>
        <v>0</v>
      </c>
    </row>
    <row r="36" spans="1:21" s="48" customFormat="1" ht="13" x14ac:dyDescent="0.35">
      <c r="A36" s="125">
        <f>H8</f>
        <v>14</v>
      </c>
      <c r="B36" s="11">
        <v>100</v>
      </c>
      <c r="C36" s="65">
        <f t="shared" si="6"/>
        <v>190</v>
      </c>
      <c r="D36" s="65">
        <f t="shared" si="7"/>
        <v>95.763799999999989</v>
      </c>
      <c r="E36" s="65">
        <f t="shared" si="8"/>
        <v>23.256500000000003</v>
      </c>
      <c r="F36" s="65">
        <f t="shared" si="9"/>
        <v>4.2776399999999999</v>
      </c>
      <c r="G36" s="65">
        <f t="shared" si="5"/>
        <v>0.02</v>
      </c>
      <c r="H36" s="65">
        <f t="shared" si="5"/>
        <v>0.13999999999999999</v>
      </c>
      <c r="I36" s="65">
        <f t="shared" si="5"/>
        <v>0.05</v>
      </c>
      <c r="J36" s="65">
        <f t="shared" si="5"/>
        <v>1E-3</v>
      </c>
      <c r="K36" s="65">
        <f t="shared" si="5"/>
        <v>5.0000000000000001E-3</v>
      </c>
      <c r="L36" s="65">
        <f t="shared" si="5"/>
        <v>0.02</v>
      </c>
      <c r="M36" s="65">
        <f t="shared" si="5"/>
        <v>2.9000000000000001E-2</v>
      </c>
      <c r="N36" s="65">
        <f t="shared" si="5"/>
        <v>0</v>
      </c>
      <c r="O36" s="65">
        <f t="shared" si="5"/>
        <v>0</v>
      </c>
      <c r="P36" s="65">
        <f t="shared" si="5"/>
        <v>38.700000000000003</v>
      </c>
      <c r="Q36" s="65">
        <f t="shared" si="10"/>
        <v>29.5</v>
      </c>
      <c r="R36" s="65">
        <f t="shared" si="11"/>
        <v>0</v>
      </c>
      <c r="S36" s="65">
        <f t="shared" si="11"/>
        <v>0</v>
      </c>
      <c r="T36" s="65">
        <f t="shared" si="11"/>
        <v>0</v>
      </c>
      <c r="U36" s="126">
        <f t="shared" si="11"/>
        <v>0</v>
      </c>
    </row>
    <row r="37" spans="1:21" s="48" customFormat="1" ht="13" x14ac:dyDescent="0.35">
      <c r="A37" s="125">
        <f>I8</f>
        <v>15</v>
      </c>
      <c r="B37" s="11">
        <v>83</v>
      </c>
      <c r="C37" s="65">
        <f t="shared" si="6"/>
        <v>157.69999999999999</v>
      </c>
      <c r="D37" s="65">
        <f t="shared" si="7"/>
        <v>79.483953999999983</v>
      </c>
      <c r="E37" s="65">
        <f t="shared" si="8"/>
        <v>19.302895000000003</v>
      </c>
      <c r="F37" s="65">
        <f t="shared" si="9"/>
        <v>3.5504411999999999</v>
      </c>
      <c r="G37" s="65">
        <f t="shared" si="5"/>
        <v>1.66E-2</v>
      </c>
      <c r="H37" s="65">
        <f t="shared" si="5"/>
        <v>0.1162</v>
      </c>
      <c r="I37" s="65">
        <f t="shared" si="5"/>
        <v>4.1500000000000002E-2</v>
      </c>
      <c r="J37" s="65">
        <f t="shared" si="5"/>
        <v>8.3000000000000012E-4</v>
      </c>
      <c r="K37" s="65">
        <f t="shared" si="5"/>
        <v>4.15E-3</v>
      </c>
      <c r="L37" s="65">
        <f t="shared" si="5"/>
        <v>1.66E-2</v>
      </c>
      <c r="M37" s="65">
        <f t="shared" si="5"/>
        <v>2.4070000000000001E-2</v>
      </c>
      <c r="N37" s="65">
        <f t="shared" si="5"/>
        <v>0</v>
      </c>
      <c r="O37" s="65">
        <f t="shared" si="5"/>
        <v>0</v>
      </c>
      <c r="P37" s="65">
        <f t="shared" si="5"/>
        <v>32.121000000000002</v>
      </c>
      <c r="Q37" s="65">
        <f t="shared" si="10"/>
        <v>24.484999999999999</v>
      </c>
      <c r="R37" s="65">
        <f t="shared" si="11"/>
        <v>0</v>
      </c>
      <c r="S37" s="65">
        <f t="shared" si="11"/>
        <v>0</v>
      </c>
      <c r="T37" s="65">
        <f t="shared" si="11"/>
        <v>0</v>
      </c>
      <c r="U37" s="126">
        <f t="shared" si="11"/>
        <v>0</v>
      </c>
    </row>
    <row r="38" spans="1:21" s="48" customFormat="1" ht="13" x14ac:dyDescent="0.35">
      <c r="A38" s="125">
        <f>J8</f>
        <v>16</v>
      </c>
      <c r="B38" s="11">
        <v>83</v>
      </c>
      <c r="C38" s="65">
        <f t="shared" si="6"/>
        <v>157.69999999999999</v>
      </c>
      <c r="D38" s="65">
        <f t="shared" si="7"/>
        <v>79.483953999999983</v>
      </c>
      <c r="E38" s="65">
        <f t="shared" si="8"/>
        <v>19.302895000000003</v>
      </c>
      <c r="F38" s="65">
        <f t="shared" si="9"/>
        <v>3.5504411999999999</v>
      </c>
      <c r="G38" s="65">
        <f t="shared" si="5"/>
        <v>1.66E-2</v>
      </c>
      <c r="H38" s="65">
        <f t="shared" si="5"/>
        <v>0.1162</v>
      </c>
      <c r="I38" s="65">
        <f t="shared" si="5"/>
        <v>4.1500000000000002E-2</v>
      </c>
      <c r="J38" s="65">
        <f t="shared" si="5"/>
        <v>8.3000000000000012E-4</v>
      </c>
      <c r="K38" s="65">
        <f t="shared" si="5"/>
        <v>4.15E-3</v>
      </c>
      <c r="L38" s="65">
        <f t="shared" si="5"/>
        <v>1.66E-2</v>
      </c>
      <c r="M38" s="65">
        <f t="shared" si="5"/>
        <v>2.4070000000000001E-2</v>
      </c>
      <c r="N38" s="65">
        <f t="shared" si="5"/>
        <v>0</v>
      </c>
      <c r="O38" s="65">
        <f t="shared" si="5"/>
        <v>0</v>
      </c>
      <c r="P38" s="65">
        <f t="shared" si="5"/>
        <v>32.121000000000002</v>
      </c>
      <c r="Q38" s="65">
        <f t="shared" si="10"/>
        <v>24.484999999999999</v>
      </c>
      <c r="R38" s="65">
        <f t="shared" si="11"/>
        <v>0</v>
      </c>
      <c r="S38" s="65">
        <f t="shared" si="11"/>
        <v>0</v>
      </c>
      <c r="T38" s="65">
        <f t="shared" si="11"/>
        <v>0</v>
      </c>
      <c r="U38" s="126">
        <f t="shared" si="11"/>
        <v>0</v>
      </c>
    </row>
    <row r="39" spans="1:21" s="48" customFormat="1" ht="13" x14ac:dyDescent="0.35">
      <c r="A39" s="125">
        <f>K8</f>
        <v>17</v>
      </c>
      <c r="B39" s="11">
        <v>83</v>
      </c>
      <c r="C39" s="65">
        <f t="shared" si="6"/>
        <v>157.69999999999999</v>
      </c>
      <c r="D39" s="65">
        <f t="shared" si="7"/>
        <v>79.483953999999983</v>
      </c>
      <c r="E39" s="65">
        <f t="shared" si="8"/>
        <v>19.302895000000003</v>
      </c>
      <c r="F39" s="65">
        <f t="shared" si="9"/>
        <v>3.5504411999999999</v>
      </c>
      <c r="G39" s="65">
        <f t="shared" si="5"/>
        <v>1.66E-2</v>
      </c>
      <c r="H39" s="65">
        <f t="shared" si="5"/>
        <v>0.1162</v>
      </c>
      <c r="I39" s="65">
        <f t="shared" si="5"/>
        <v>4.1500000000000002E-2</v>
      </c>
      <c r="J39" s="65">
        <f t="shared" si="5"/>
        <v>8.3000000000000012E-4</v>
      </c>
      <c r="K39" s="65">
        <f t="shared" si="5"/>
        <v>4.15E-3</v>
      </c>
      <c r="L39" s="65">
        <f t="shared" si="5"/>
        <v>1.66E-2</v>
      </c>
      <c r="M39" s="65">
        <f t="shared" si="5"/>
        <v>2.4070000000000001E-2</v>
      </c>
      <c r="N39" s="65">
        <f t="shared" si="5"/>
        <v>0</v>
      </c>
      <c r="O39" s="65">
        <f t="shared" si="5"/>
        <v>0</v>
      </c>
      <c r="P39" s="65">
        <f t="shared" si="5"/>
        <v>32.121000000000002</v>
      </c>
      <c r="Q39" s="65">
        <f t="shared" si="10"/>
        <v>24.484999999999999</v>
      </c>
      <c r="R39" s="65">
        <f t="shared" si="11"/>
        <v>0</v>
      </c>
      <c r="S39" s="65">
        <f t="shared" si="11"/>
        <v>0</v>
      </c>
      <c r="T39" s="65">
        <f t="shared" si="11"/>
        <v>0</v>
      </c>
      <c r="U39" s="126">
        <f t="shared" si="11"/>
        <v>0</v>
      </c>
    </row>
    <row r="40" spans="1:21" s="48" customFormat="1" ht="13" x14ac:dyDescent="0.35">
      <c r="A40" s="125">
        <f>L8</f>
        <v>18</v>
      </c>
      <c r="B40" s="11">
        <v>83</v>
      </c>
      <c r="C40" s="65">
        <f t="shared" si="6"/>
        <v>157.69999999999999</v>
      </c>
      <c r="D40" s="65">
        <f t="shared" si="7"/>
        <v>79.483953999999983</v>
      </c>
      <c r="E40" s="65">
        <f t="shared" si="8"/>
        <v>19.302895000000003</v>
      </c>
      <c r="F40" s="65">
        <f t="shared" si="9"/>
        <v>3.5504411999999999</v>
      </c>
      <c r="G40" s="65">
        <f t="shared" si="5"/>
        <v>1.66E-2</v>
      </c>
      <c r="H40" s="65">
        <f t="shared" si="5"/>
        <v>0.1162</v>
      </c>
      <c r="I40" s="65">
        <f t="shared" si="5"/>
        <v>4.1500000000000002E-2</v>
      </c>
      <c r="J40" s="65">
        <f t="shared" si="5"/>
        <v>8.3000000000000012E-4</v>
      </c>
      <c r="K40" s="65">
        <f t="shared" si="5"/>
        <v>4.15E-3</v>
      </c>
      <c r="L40" s="65">
        <f t="shared" si="5"/>
        <v>1.66E-2</v>
      </c>
      <c r="M40" s="65">
        <f t="shared" si="5"/>
        <v>2.4070000000000001E-2</v>
      </c>
      <c r="N40" s="65">
        <f t="shared" si="5"/>
        <v>0</v>
      </c>
      <c r="O40" s="65">
        <f t="shared" si="5"/>
        <v>0</v>
      </c>
      <c r="P40" s="65">
        <f t="shared" si="5"/>
        <v>32.121000000000002</v>
      </c>
      <c r="Q40" s="65">
        <f t="shared" si="10"/>
        <v>24.484999999999999</v>
      </c>
      <c r="R40" s="65">
        <f t="shared" si="11"/>
        <v>0</v>
      </c>
      <c r="S40" s="65">
        <f t="shared" si="11"/>
        <v>0</v>
      </c>
      <c r="T40" s="65">
        <f t="shared" si="11"/>
        <v>0</v>
      </c>
      <c r="U40" s="126">
        <f t="shared" si="11"/>
        <v>0</v>
      </c>
    </row>
    <row r="41" spans="1:21" s="48" customFormat="1" ht="13" x14ac:dyDescent="0.35">
      <c r="A41" s="125">
        <f>M8</f>
        <v>19</v>
      </c>
      <c r="B41" s="11">
        <v>83</v>
      </c>
      <c r="C41" s="65">
        <f t="shared" si="6"/>
        <v>157.69999999999999</v>
      </c>
      <c r="D41" s="65">
        <f t="shared" si="7"/>
        <v>79.483953999999983</v>
      </c>
      <c r="E41" s="65">
        <f t="shared" si="8"/>
        <v>19.302895000000003</v>
      </c>
      <c r="F41" s="65">
        <f t="shared" si="9"/>
        <v>3.5504411999999999</v>
      </c>
      <c r="G41" s="65">
        <f t="shared" si="5"/>
        <v>1.66E-2</v>
      </c>
      <c r="H41" s="65">
        <f t="shared" si="5"/>
        <v>0.1162</v>
      </c>
      <c r="I41" s="65">
        <f t="shared" si="5"/>
        <v>4.1500000000000002E-2</v>
      </c>
      <c r="J41" s="65">
        <f t="shared" si="5"/>
        <v>8.3000000000000012E-4</v>
      </c>
      <c r="K41" s="65">
        <f t="shared" si="5"/>
        <v>4.15E-3</v>
      </c>
      <c r="L41" s="65">
        <f t="shared" si="5"/>
        <v>1.66E-2</v>
      </c>
      <c r="M41" s="65">
        <f t="shared" si="5"/>
        <v>2.4070000000000001E-2</v>
      </c>
      <c r="N41" s="65">
        <f t="shared" si="5"/>
        <v>0</v>
      </c>
      <c r="O41" s="65">
        <f t="shared" si="5"/>
        <v>0</v>
      </c>
      <c r="P41" s="65">
        <f t="shared" si="5"/>
        <v>32.121000000000002</v>
      </c>
      <c r="Q41" s="65">
        <f t="shared" si="10"/>
        <v>24.484999999999999</v>
      </c>
      <c r="R41" s="65">
        <f t="shared" si="11"/>
        <v>0</v>
      </c>
      <c r="S41" s="65">
        <f t="shared" si="11"/>
        <v>0</v>
      </c>
      <c r="T41" s="65">
        <f t="shared" si="11"/>
        <v>0</v>
      </c>
      <c r="U41" s="126">
        <f t="shared" si="11"/>
        <v>0</v>
      </c>
    </row>
    <row r="42" spans="1:21" s="48" customFormat="1" ht="13" x14ac:dyDescent="0.35">
      <c r="A42" s="125">
        <f>N8</f>
        <v>20</v>
      </c>
      <c r="B42" s="11">
        <v>83</v>
      </c>
      <c r="C42" s="65">
        <f t="shared" si="6"/>
        <v>157.69999999999999</v>
      </c>
      <c r="D42" s="65">
        <f t="shared" si="7"/>
        <v>79.483953999999983</v>
      </c>
      <c r="E42" s="65">
        <f t="shared" si="8"/>
        <v>19.302895000000003</v>
      </c>
      <c r="F42" s="65">
        <f t="shared" si="9"/>
        <v>3.5504411999999999</v>
      </c>
      <c r="G42" s="65">
        <f t="shared" si="5"/>
        <v>1.66E-2</v>
      </c>
      <c r="H42" s="65">
        <f t="shared" si="5"/>
        <v>0.1162</v>
      </c>
      <c r="I42" s="65">
        <f t="shared" si="5"/>
        <v>4.1500000000000002E-2</v>
      </c>
      <c r="J42" s="65">
        <f t="shared" si="5"/>
        <v>8.3000000000000012E-4</v>
      </c>
      <c r="K42" s="65">
        <f t="shared" si="5"/>
        <v>4.15E-3</v>
      </c>
      <c r="L42" s="65">
        <f t="shared" si="5"/>
        <v>1.66E-2</v>
      </c>
      <c r="M42" s="65">
        <f t="shared" si="5"/>
        <v>2.4070000000000001E-2</v>
      </c>
      <c r="N42" s="65">
        <f t="shared" si="5"/>
        <v>0</v>
      </c>
      <c r="O42" s="65">
        <f t="shared" si="5"/>
        <v>0</v>
      </c>
      <c r="P42" s="65">
        <f t="shared" si="5"/>
        <v>32.121000000000002</v>
      </c>
      <c r="Q42" s="65">
        <f t="shared" si="10"/>
        <v>24.484999999999999</v>
      </c>
      <c r="R42" s="65">
        <f t="shared" si="11"/>
        <v>0</v>
      </c>
      <c r="S42" s="65">
        <f t="shared" si="11"/>
        <v>0</v>
      </c>
      <c r="T42" s="65">
        <f t="shared" si="11"/>
        <v>0</v>
      </c>
      <c r="U42" s="126">
        <f t="shared" si="11"/>
        <v>0</v>
      </c>
    </row>
    <row r="43" spans="1:21" s="48" customFormat="1" ht="13" x14ac:dyDescent="0.35">
      <c r="A43" s="125" t="str">
        <f>O8</f>
        <v>CB7</v>
      </c>
      <c r="B43" s="11">
        <v>126</v>
      </c>
      <c r="C43" s="65">
        <f t="shared" si="6"/>
        <v>239.39999999999998</v>
      </c>
      <c r="D43" s="65">
        <f t="shared" si="7"/>
        <v>120.66238799999999</v>
      </c>
      <c r="E43" s="65">
        <f t="shared" si="8"/>
        <v>29.303190000000004</v>
      </c>
      <c r="F43" s="65">
        <f t="shared" si="9"/>
        <v>5.3898263999999996</v>
      </c>
      <c r="G43" s="65">
        <f t="shared" si="5"/>
        <v>2.52E-2</v>
      </c>
      <c r="H43" s="65">
        <f t="shared" si="5"/>
        <v>0.1764</v>
      </c>
      <c r="I43" s="65">
        <f t="shared" si="5"/>
        <v>6.3E-2</v>
      </c>
      <c r="J43" s="65">
        <f t="shared" si="5"/>
        <v>1.2600000000000001E-3</v>
      </c>
      <c r="K43" s="65">
        <f t="shared" si="5"/>
        <v>6.3E-3</v>
      </c>
      <c r="L43" s="65">
        <f t="shared" si="5"/>
        <v>2.52E-2</v>
      </c>
      <c r="M43" s="65">
        <f t="shared" si="5"/>
        <v>3.6540000000000003E-2</v>
      </c>
      <c r="N43" s="65">
        <f t="shared" si="5"/>
        <v>0</v>
      </c>
      <c r="O43" s="65">
        <f t="shared" si="5"/>
        <v>0</v>
      </c>
      <c r="P43" s="65">
        <f t="shared" si="5"/>
        <v>48.762</v>
      </c>
      <c r="Q43" s="65">
        <f t="shared" si="10"/>
        <v>37.17</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7</v>
      </c>
      <c r="E57" s="8">
        <f t="shared" si="13"/>
        <v>8</v>
      </c>
      <c r="F57" s="8">
        <f t="shared" si="13"/>
        <v>13</v>
      </c>
      <c r="G57" s="8">
        <f t="shared" si="13"/>
        <v>14</v>
      </c>
      <c r="H57" s="8">
        <f t="shared" si="13"/>
        <v>15</v>
      </c>
      <c r="I57" s="8">
        <f t="shared" si="13"/>
        <v>16</v>
      </c>
      <c r="J57" s="8">
        <f t="shared" si="13"/>
        <v>17</v>
      </c>
      <c r="K57" s="8">
        <f t="shared" si="13"/>
        <v>18</v>
      </c>
      <c r="L57" s="8">
        <f t="shared" si="13"/>
        <v>19</v>
      </c>
      <c r="M57" s="8">
        <f t="shared" si="13"/>
        <v>20</v>
      </c>
      <c r="N57" s="8" t="str">
        <f t="shared" si="13"/>
        <v>CB7</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Arable</v>
      </c>
      <c r="G58" s="10" t="str">
        <f>H16&amp;" I "&amp;(VLOOKUP(H14,Table245811[],6,FALSE))</f>
        <v>Medium/Clay I Arable</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6.2</v>
      </c>
      <c r="D59" s="64">
        <f>VLOOKUP(E$14,Table245811[],5,FALSE)</f>
        <v>6.2</v>
      </c>
      <c r="E59" s="64">
        <f>VLOOKUP(F$14,Table245811[],5,FALSE)</f>
        <v>6.2</v>
      </c>
      <c r="F59" s="64">
        <f>VLOOKUP(G$14,Table245811[],5,FALSE)</f>
        <v>6.7</v>
      </c>
      <c r="G59" s="64">
        <f>VLOOKUP(H$14,Table245811[],5,FALSE)</f>
        <v>6.7</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5.8</v>
      </c>
      <c r="C60" s="64">
        <f t="shared" ref="C60:U60" si="14">D10</f>
        <v>6.2</v>
      </c>
      <c r="D60" s="64">
        <f t="shared" si="14"/>
        <v>5.8</v>
      </c>
      <c r="E60" s="64">
        <f t="shared" si="14"/>
        <v>6.4</v>
      </c>
      <c r="F60" s="64">
        <f t="shared" si="14"/>
        <v>5.7</v>
      </c>
      <c r="G60" s="64">
        <f t="shared" si="14"/>
        <v>5.8</v>
      </c>
      <c r="H60" s="64">
        <f t="shared" si="14"/>
        <v>6</v>
      </c>
      <c r="I60" s="64">
        <f t="shared" si="14"/>
        <v>5.9</v>
      </c>
      <c r="J60" s="64">
        <f t="shared" si="14"/>
        <v>5.6</v>
      </c>
      <c r="K60" s="64">
        <f t="shared" si="14"/>
        <v>6.1</v>
      </c>
      <c r="L60" s="64">
        <f t="shared" si="14"/>
        <v>6.3</v>
      </c>
      <c r="M60" s="64">
        <f t="shared" si="14"/>
        <v>5.9</v>
      </c>
      <c r="N60" s="64">
        <f t="shared" si="14"/>
        <v>5.6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57</v>
      </c>
      <c r="C62" s="65">
        <f>B32</f>
        <v>83</v>
      </c>
      <c r="D62" s="65">
        <f>B33</f>
        <v>126</v>
      </c>
      <c r="E62" s="65">
        <f>B34</f>
        <v>83</v>
      </c>
      <c r="F62" s="65">
        <f>B35</f>
        <v>100</v>
      </c>
      <c r="G62" s="65">
        <f>B36</f>
        <v>100</v>
      </c>
      <c r="H62" s="65">
        <f>B37</f>
        <v>83</v>
      </c>
      <c r="I62" s="65">
        <f>B38</f>
        <v>83</v>
      </c>
      <c r="J62" s="65">
        <f>B39</f>
        <v>83</v>
      </c>
      <c r="K62" s="65">
        <f>B40</f>
        <v>83</v>
      </c>
      <c r="L62" s="65">
        <f>B41</f>
        <v>83</v>
      </c>
      <c r="M62" s="65">
        <f>B42</f>
        <v>83</v>
      </c>
      <c r="N62" s="65">
        <f>B43</f>
        <v>126</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7.2000000000000028</v>
      </c>
      <c r="C64" s="65">
        <f t="shared" ref="C64:U64" si="17">(C59-C60)*C61</f>
        <v>0</v>
      </c>
      <c r="D64" s="65">
        <f t="shared" si="17"/>
        <v>2.4000000000000021</v>
      </c>
      <c r="E64" s="65">
        <f t="shared" si="17"/>
        <v>-1.2000000000000011</v>
      </c>
      <c r="F64" s="65">
        <f t="shared" si="17"/>
        <v>8</v>
      </c>
      <c r="G64" s="65">
        <f t="shared" si="17"/>
        <v>7.2000000000000028</v>
      </c>
      <c r="H64" s="65">
        <f t="shared" si="17"/>
        <v>1.2000000000000011</v>
      </c>
      <c r="I64" s="65">
        <f t="shared" si="17"/>
        <v>1.7999999999999989</v>
      </c>
      <c r="J64" s="65">
        <f t="shared" si="17"/>
        <v>3.6000000000000032</v>
      </c>
      <c r="K64" s="65">
        <f t="shared" si="17"/>
        <v>0.6000000000000032</v>
      </c>
      <c r="L64" s="65">
        <f t="shared" si="17"/>
        <v>-0.59999999999999787</v>
      </c>
      <c r="M64" s="65">
        <f t="shared" si="17"/>
        <v>1.7999999999999989</v>
      </c>
      <c r="N64" s="65">
        <f t="shared" si="17"/>
        <v>3.6000000000000032</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-7.2000000000000028</v>
      </c>
      <c r="C65" s="65">
        <f t="shared" ref="C65:U65" si="18">C63-C64</f>
        <v>0</v>
      </c>
      <c r="D65" s="65">
        <f t="shared" si="18"/>
        <v>-2.4000000000000021</v>
      </c>
      <c r="E65" s="65">
        <f t="shared" si="18"/>
        <v>1.2000000000000011</v>
      </c>
      <c r="F65" s="65">
        <f t="shared" si="18"/>
        <v>-8</v>
      </c>
      <c r="G65" s="65">
        <f t="shared" si="18"/>
        <v>-7.2000000000000028</v>
      </c>
      <c r="H65" s="65">
        <f t="shared" si="18"/>
        <v>-1.2000000000000011</v>
      </c>
      <c r="I65" s="65">
        <f t="shared" si="18"/>
        <v>-1.7999999999999989</v>
      </c>
      <c r="J65" s="65">
        <f t="shared" si="18"/>
        <v>-3.6000000000000032</v>
      </c>
      <c r="K65" s="65">
        <f t="shared" si="18"/>
        <v>-0.6000000000000032</v>
      </c>
      <c r="L65" s="65">
        <f t="shared" si="18"/>
        <v>0.59999999999999787</v>
      </c>
      <c r="M65" s="65">
        <f t="shared" si="18"/>
        <v>-1.7999999999999989</v>
      </c>
      <c r="N65" s="65">
        <f t="shared" si="18"/>
        <v>-3.6000000000000032</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UNDER</v>
      </c>
      <c r="E66" s="66" t="str">
        <f t="shared" si="19"/>
        <v>OVER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'Dairy Partners'!B29</f>
        <v>Application Rate</v>
      </c>
      <c r="C1" s="29" t="str">
        <f>'Dairy Partners'!C29</f>
        <v>Nitrogen Addition</v>
      </c>
      <c r="D1" s="29" t="str">
        <f>'Dairy Partners'!D29</f>
        <v>Phosphate Addition</v>
      </c>
      <c r="E1" s="29" t="str">
        <f>'Dairy Partners'!E29</f>
        <v>Potash  Addition</v>
      </c>
      <c r="F1" s="29" t="str">
        <f>'Dairy Partners'!F29</f>
        <v>Mg Oxide Addition</v>
      </c>
      <c r="G1" s="29" t="str">
        <f>'Dairy Partners'!G29</f>
        <v>Copper Addition</v>
      </c>
      <c r="H1" s="29" t="str">
        <f>'Dairy Partners'!H29</f>
        <v>Zinc Addition</v>
      </c>
      <c r="I1" s="29" t="str">
        <f>'Dairy Partners'!I29</f>
        <v>Lead Addition</v>
      </c>
      <c r="J1" s="29" t="str">
        <f>'Dairy Partners'!J29</f>
        <v>Cadmium Addition</v>
      </c>
      <c r="K1" s="29" t="str">
        <f>'Dairy Partners'!K29</f>
        <v>Mercury Addition</v>
      </c>
      <c r="L1" s="29" t="str">
        <f>'Dairy Partners'!L29</f>
        <v>Nickel Addition</v>
      </c>
      <c r="M1" s="29" t="str">
        <f>'Dairy Partners'!M29</f>
        <v>Chromium Addition</v>
      </c>
      <c r="N1" s="29" t="str">
        <f>'Dairy Partners'!N29</f>
        <v>Aluminium Addition</v>
      </c>
      <c r="O1" s="29" t="str">
        <f>'Dairy Partners'!O29</f>
        <v>Iron Addition</v>
      </c>
      <c r="P1" s="29" t="str">
        <f>'Dairy Partners'!P29</f>
        <v xml:space="preserve">Sodium Addition                 </v>
      </c>
      <c r="Q1" s="29" t="str">
        <f>'Dairy Partners'!Q29</f>
        <v>SO3  Addition                             kg/ha</v>
      </c>
      <c r="R1" s="29" t="str">
        <f>'Dairy Partners'!R29</f>
        <v xml:space="preserve">Selenium Addition </v>
      </c>
      <c r="S1" s="29" t="str">
        <f>'Dairy Partners'!S29</f>
        <v xml:space="preserve">Arsenic  Addition  </v>
      </c>
      <c r="T1" s="29" t="str">
        <f>'Dairy Partners'!T29</f>
        <v xml:space="preserve">Molybdenum Addition  </v>
      </c>
      <c r="U1" s="29" t="str">
        <f>'Dairy Partners'!U29</f>
        <v xml:space="preserve">Fluoride Addition </v>
      </c>
    </row>
    <row r="2" spans="1:21" ht="25" x14ac:dyDescent="0.25">
      <c r="A2" s="174"/>
      <c r="B2" s="29" t="str">
        <f>'Dairy Partners'!B30</f>
        <v>tonnes/ha</v>
      </c>
      <c r="C2" s="29" t="str">
        <f>'Dairy Partners'!C30</f>
        <v>kg/ha</v>
      </c>
      <c r="D2" s="29" t="str">
        <f>'Dairy Partners'!D30</f>
        <v>P2O5 
kg/ha</v>
      </c>
      <c r="E2" s="29" t="str">
        <f>'Dairy Partners'!E30</f>
        <v>K2O 
kg/ha</v>
      </c>
      <c r="F2" s="29" t="str">
        <f>'Dairy Partners'!F30</f>
        <v>MgO 
kg/ha</v>
      </c>
      <c r="G2" s="29" t="str">
        <f>'Dairy Partners'!G30</f>
        <v>kg/ha</v>
      </c>
      <c r="H2" s="29" t="str">
        <f>'Dairy Partners'!H30</f>
        <v>kg/ha</v>
      </c>
      <c r="I2" s="29" t="str">
        <f>'Dairy Partners'!I30</f>
        <v>kg/ha</v>
      </c>
      <c r="J2" s="29" t="str">
        <f>'Dairy Partners'!J30</f>
        <v>kg/ha</v>
      </c>
      <c r="K2" s="29" t="str">
        <f>'Dairy Partners'!K30</f>
        <v>kg/ha</v>
      </c>
      <c r="L2" s="29" t="str">
        <f>'Dairy Partners'!L30</f>
        <v>kg/ha</v>
      </c>
      <c r="M2" s="29" t="str">
        <f>'Dairy Partners'!M30</f>
        <v>kg/ha</v>
      </c>
      <c r="N2" s="29" t="str">
        <f>'Dairy Partners'!N30</f>
        <v>kg/ha</v>
      </c>
      <c r="O2" s="29" t="str">
        <f>'Dairy Partners'!O30</f>
        <v>kg/ha</v>
      </c>
      <c r="P2" s="29" t="str">
        <f>'Dairy Partners'!P30</f>
        <v>kg/ha</v>
      </c>
      <c r="Q2" s="29" t="str">
        <f>'Dairy Partners'!Q30</f>
        <v>kg/ha</v>
      </c>
      <c r="R2" s="29" t="str">
        <f>'Dairy Partners'!R30</f>
        <v>kg/ha</v>
      </c>
      <c r="S2" s="29" t="str">
        <f>'Dairy Partners'!S30</f>
        <v>kg/ha</v>
      </c>
      <c r="T2" s="29" t="str">
        <f>'Dairy Partners'!T30</f>
        <v>kg/ha</v>
      </c>
      <c r="U2" s="29" t="str">
        <f>'Dairy Partners'!U30</f>
        <v>kg/ha</v>
      </c>
    </row>
    <row r="3" spans="1:21" x14ac:dyDescent="0.25">
      <c r="A3" s="27">
        <v>1</v>
      </c>
      <c r="B3" s="24">
        <f>'Dairy Partners'!B31</f>
        <v>37</v>
      </c>
      <c r="C3" s="24">
        <f>'Dairy Partners'!C31</f>
        <v>88.8</v>
      </c>
      <c r="D3" s="24">
        <f>'Dairy Partners'!D31</f>
        <v>53.827044999999998</v>
      </c>
      <c r="E3" s="24">
        <f>'Dairy Partners'!E31</f>
        <v>12.528385000000002</v>
      </c>
      <c r="F3" s="24">
        <f>'Dairy Partners'!F31</f>
        <v>2.8341852000000003</v>
      </c>
      <c r="G3" s="24">
        <f>'Dairy Partners'!G31</f>
        <v>1.813E-2</v>
      </c>
      <c r="H3" s="24">
        <f>'Dairy Partners'!H31</f>
        <v>6.6600000000000006E-2</v>
      </c>
      <c r="I3" s="24">
        <f>'Dairy Partners'!I31</f>
        <v>1.8499999999999999E-2</v>
      </c>
      <c r="J3" s="24">
        <f>'Dairy Partners'!J31</f>
        <v>3.7000000000000005E-4</v>
      </c>
      <c r="K3" s="24">
        <f>'Dairy Partners'!K31</f>
        <v>1.8500000000000001E-3</v>
      </c>
      <c r="L3" s="24">
        <f>'Dairy Partners'!L31</f>
        <v>7.4000000000000003E-3</v>
      </c>
      <c r="M3" s="24">
        <f>'Dairy Partners'!M31</f>
        <v>8.5100000000000002E-3</v>
      </c>
      <c r="N3" s="24">
        <f>'Dairy Partners'!N31</f>
        <v>0</v>
      </c>
      <c r="O3" s="24">
        <f>'Dairy Partners'!O31</f>
        <v>0</v>
      </c>
      <c r="P3" s="24">
        <f>'Dairy Partners'!P31</f>
        <v>7.6220000000000008</v>
      </c>
      <c r="Q3" s="24">
        <f>'Dairy Partners'!Q31</f>
        <v>14.3375</v>
      </c>
      <c r="R3" s="24">
        <f>'Dairy Partners'!R31</f>
        <v>0</v>
      </c>
      <c r="S3" s="24">
        <f>'Dairy Partners'!S31</f>
        <v>0</v>
      </c>
      <c r="T3" s="24">
        <f>'Dairy Partners'!T31</f>
        <v>0</v>
      </c>
      <c r="U3" s="24">
        <f>'Dairy Partners'!U31</f>
        <v>0</v>
      </c>
    </row>
    <row r="4" spans="1:21" x14ac:dyDescent="0.25">
      <c r="A4" s="27">
        <v>2</v>
      </c>
      <c r="B4" s="24">
        <f>Volvac!B31</f>
        <v>45</v>
      </c>
      <c r="C4" s="24">
        <f>Volvac!C31</f>
        <v>49.500000000000007</v>
      </c>
      <c r="D4" s="24">
        <f>Volvac!D31</f>
        <v>54.124874999999996</v>
      </c>
      <c r="E4" s="24">
        <f>Volvac!E31</f>
        <v>57.532724999999999</v>
      </c>
      <c r="F4" s="24">
        <f>Volvac!F31</f>
        <v>6.7820490000000007</v>
      </c>
      <c r="G4" s="24">
        <f>Volvac!G31</f>
        <v>9.0000000000000011E-3</v>
      </c>
      <c r="H4" s="24">
        <f>Volvac!H31</f>
        <v>6.9750000000000006E-2</v>
      </c>
      <c r="I4" s="24">
        <f>Volvac!I31</f>
        <v>2.2499999999999999E-2</v>
      </c>
      <c r="J4" s="24">
        <f>Volvac!J31</f>
        <v>4.5000000000000004E-4</v>
      </c>
      <c r="K4" s="24">
        <f>Volvac!K31</f>
        <v>2.2500000000000003E-3</v>
      </c>
      <c r="L4" s="24">
        <f>Volvac!L31</f>
        <v>9.0000000000000011E-3</v>
      </c>
      <c r="M4" s="24">
        <f>Volvac!M31</f>
        <v>1.035E-2</v>
      </c>
      <c r="N4" s="24">
        <f>Volvac!N31</f>
        <v>0</v>
      </c>
      <c r="O4" s="24">
        <f>Volvac!O31</f>
        <v>0</v>
      </c>
      <c r="P4" s="24">
        <f>Volvac!P31</f>
        <v>32.625</v>
      </c>
      <c r="Q4" s="24">
        <f>Volvac!Q31</f>
        <v>9.1125000000000007</v>
      </c>
      <c r="R4" s="24">
        <f>Volvac!R31</f>
        <v>0</v>
      </c>
      <c r="S4" s="24">
        <f>Volvac!S31</f>
        <v>0</v>
      </c>
      <c r="T4" s="24">
        <f>Volvac!T31</f>
        <v>0</v>
      </c>
      <c r="U4" s="24">
        <f>Volvac!U31</f>
        <v>0</v>
      </c>
    </row>
    <row r="5" spans="1:21" x14ac:dyDescent="0.25">
      <c r="A5" s="27">
        <v>3</v>
      </c>
      <c r="B5" s="24">
        <f>'First milk'!B31</f>
        <v>57</v>
      </c>
      <c r="C5" s="24">
        <f>'First milk'!C31</f>
        <v>108.3</v>
      </c>
      <c r="D5" s="24">
        <f>'First milk'!D31</f>
        <v>54.585366</v>
      </c>
      <c r="E5" s="24">
        <f>'First milk'!E31</f>
        <v>13.256205</v>
      </c>
      <c r="F5" s="24">
        <f>'First milk'!F31</f>
        <v>2.4382547999999997</v>
      </c>
      <c r="G5" s="24">
        <f>'First milk'!G31</f>
        <v>1.14E-2</v>
      </c>
      <c r="H5" s="24">
        <f>'First milk'!H31</f>
        <v>7.9799999999999996E-2</v>
      </c>
      <c r="I5" s="24">
        <f>'First milk'!I31</f>
        <v>2.8500000000000001E-2</v>
      </c>
      <c r="J5" s="24">
        <f>'First milk'!J31</f>
        <v>5.7000000000000009E-4</v>
      </c>
      <c r="K5" s="24">
        <f>'First milk'!K31</f>
        <v>2.8500000000000001E-3</v>
      </c>
      <c r="L5" s="24">
        <f>'First milk'!L31</f>
        <v>1.14E-2</v>
      </c>
      <c r="M5" s="24">
        <f>'First milk'!M31</f>
        <v>1.653E-2</v>
      </c>
      <c r="N5" s="24">
        <f>'First milk'!N31</f>
        <v>0</v>
      </c>
      <c r="O5" s="24">
        <f>'First milk'!O31</f>
        <v>0</v>
      </c>
      <c r="P5" s="24">
        <f>'First milk'!P31</f>
        <v>22.059000000000001</v>
      </c>
      <c r="Q5" s="24">
        <f>'First milk'!Q31</f>
        <v>16.815000000000001</v>
      </c>
      <c r="R5" s="24">
        <f>'First milk'!R31</f>
        <v>0</v>
      </c>
      <c r="S5" s="24">
        <f>'First milk'!S31</f>
        <v>0</v>
      </c>
      <c r="T5" s="24">
        <f>'First milk'!T31</f>
        <v>0</v>
      </c>
      <c r="U5" s="24">
        <f>'First milk'!U31</f>
        <v>0</v>
      </c>
    </row>
    <row r="6" spans="1:21" x14ac:dyDescent="0.25">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'Dairy Partners'!B29</f>
        <v>Application Rate</v>
      </c>
      <c r="D1" s="26" t="str">
        <f>'Dairy Partners'!C29</f>
        <v>Nitrogen Addition</v>
      </c>
      <c r="E1" s="26" t="str">
        <f>'Dairy Partners'!D29</f>
        <v>Phosphate Addition</v>
      </c>
      <c r="F1" s="26" t="str">
        <f>'Dairy Partners'!E29</f>
        <v>Potash  Addition</v>
      </c>
      <c r="G1" s="26" t="str">
        <f>'Dairy Partners'!F29</f>
        <v>Mg Oxide Addition</v>
      </c>
      <c r="H1" s="26" t="str">
        <f>'Dairy Partners'!G29</f>
        <v>Copper Addition</v>
      </c>
      <c r="I1" s="26" t="str">
        <f>'Dairy Partners'!H29</f>
        <v>Zinc Addition</v>
      </c>
      <c r="J1" s="26" t="str">
        <f>'Dairy Partners'!I29</f>
        <v>Lead Addition</v>
      </c>
      <c r="K1" s="26" t="str">
        <f>'Dairy Partners'!J29</f>
        <v>Cadmium Addition</v>
      </c>
      <c r="L1" s="26" t="str">
        <f>'Dairy Partners'!K29</f>
        <v>Mercury Addition</v>
      </c>
      <c r="M1" s="26" t="str">
        <f>'Dairy Partners'!L29</f>
        <v>Nickel Addition</v>
      </c>
      <c r="N1" s="26" t="str">
        <f>'Dairy Partners'!M29</f>
        <v>Chromium Addition</v>
      </c>
      <c r="O1" s="26" t="str">
        <f>'Dairy Partners'!N29</f>
        <v>Aluminium Addition</v>
      </c>
      <c r="P1" s="26" t="str">
        <f>'Dairy Partners'!O29</f>
        <v>Iron Addition</v>
      </c>
      <c r="Q1" s="26" t="str">
        <f>'Dairy Partners'!P29</f>
        <v xml:space="preserve">Sodium Addition                 </v>
      </c>
      <c r="R1" s="26" t="str">
        <f>'Dairy Partners'!Q29</f>
        <v>SO3  Addition                             kg/ha</v>
      </c>
      <c r="S1" s="26" t="str">
        <f>'Dairy Partners'!R29</f>
        <v xml:space="preserve">Selenium Addition </v>
      </c>
      <c r="T1" s="26" t="str">
        <f>'Dairy Partners'!S29</f>
        <v xml:space="preserve">Arsenic  Addition  </v>
      </c>
      <c r="U1" s="26" t="str">
        <f>'Dairy Partners'!T29</f>
        <v xml:space="preserve">Molybdenum Addition  </v>
      </c>
      <c r="V1" s="26" t="str">
        <f>'Dairy Partners'!U29</f>
        <v xml:space="preserve">Fluoride Addition </v>
      </c>
    </row>
    <row r="2" spans="1:22" s="70" customFormat="1" ht="25" x14ac:dyDescent="0.35">
      <c r="A2" s="175"/>
      <c r="B2" s="23" t="s">
        <v>46</v>
      </c>
      <c r="C2" s="26" t="str">
        <f>'Dairy Partners'!B30</f>
        <v>tonnes/ha</v>
      </c>
      <c r="D2" s="26" t="str">
        <f>'Dairy Partners'!C30</f>
        <v>kg/ha</v>
      </c>
      <c r="E2" s="26" t="str">
        <f>'Dairy Partners'!D30</f>
        <v>P2O5 
kg/ha</v>
      </c>
      <c r="F2" s="26" t="str">
        <f>'Dairy Partners'!E30</f>
        <v>K2O 
kg/ha</v>
      </c>
      <c r="G2" s="26" t="str">
        <f>'Dairy Partners'!F30</f>
        <v>MgO 
kg/ha</v>
      </c>
      <c r="H2" s="26" t="str">
        <f>'Dairy Partners'!G30</f>
        <v>kg/ha</v>
      </c>
      <c r="I2" s="26" t="str">
        <f>'Dairy Partners'!H30</f>
        <v>kg/ha</v>
      </c>
      <c r="J2" s="26" t="str">
        <f>'Dairy Partners'!I30</f>
        <v>kg/ha</v>
      </c>
      <c r="K2" s="26" t="str">
        <f>'Dairy Partners'!J30</f>
        <v>kg/ha</v>
      </c>
      <c r="L2" s="26" t="str">
        <f>'Dairy Partners'!K30</f>
        <v>kg/ha</v>
      </c>
      <c r="M2" s="26" t="str">
        <f>'Dairy Partners'!L30</f>
        <v>kg/ha</v>
      </c>
      <c r="N2" s="26" t="str">
        <f>'Dairy Partners'!M30</f>
        <v>kg/ha</v>
      </c>
      <c r="O2" s="26" t="str">
        <f>'Dairy Partners'!N30</f>
        <v>kg/ha</v>
      </c>
      <c r="P2" s="26" t="str">
        <f>'Dairy Partners'!O30</f>
        <v>kg/ha</v>
      </c>
      <c r="Q2" s="26" t="str">
        <f>'Dairy Partners'!P30</f>
        <v>kg/ha</v>
      </c>
      <c r="R2" s="26" t="str">
        <f>'Dairy Partners'!Q30</f>
        <v>kg/ha</v>
      </c>
      <c r="S2" s="26" t="str">
        <f>'Dairy Partners'!R30</f>
        <v>kg/ha</v>
      </c>
      <c r="T2" s="26" t="str">
        <f>'Dairy Partners'!S30</f>
        <v>kg/ha</v>
      </c>
      <c r="U2" s="26" t="str">
        <f>'Dairy Partners'!T30</f>
        <v>kg/ha</v>
      </c>
      <c r="V2" s="26" t="str">
        <f>'Dairy Partners'!U30</f>
        <v>kg/ha</v>
      </c>
    </row>
    <row r="3" spans="1:22" x14ac:dyDescent="0.25">
      <c r="A3" s="27">
        <v>1</v>
      </c>
      <c r="B3" s="78"/>
      <c r="C3" s="24">
        <f>'Dairy Partners'!B31</f>
        <v>37</v>
      </c>
      <c r="D3" s="24">
        <f>'Dairy Partners'!C31</f>
        <v>88.8</v>
      </c>
      <c r="E3" s="24">
        <f>'Dairy Partners'!D31</f>
        <v>53.827044999999998</v>
      </c>
      <c r="F3" s="24">
        <f>'Dairy Partners'!E31</f>
        <v>12.528385000000002</v>
      </c>
      <c r="G3" s="24">
        <f>'Dairy Partners'!F31</f>
        <v>2.8341852000000003</v>
      </c>
      <c r="H3" s="24">
        <f>'Dairy Partners'!G31</f>
        <v>1.813E-2</v>
      </c>
      <c r="I3" s="24">
        <f>'Dairy Partners'!H31</f>
        <v>6.6600000000000006E-2</v>
      </c>
      <c r="J3" s="24">
        <f>'Dairy Partners'!I31</f>
        <v>1.8499999999999999E-2</v>
      </c>
      <c r="K3" s="24">
        <f>'Dairy Partners'!J31</f>
        <v>3.7000000000000005E-4</v>
      </c>
      <c r="L3" s="24">
        <f>'Dairy Partners'!K31</f>
        <v>1.8500000000000001E-3</v>
      </c>
      <c r="M3" s="24">
        <f>'Dairy Partners'!L31</f>
        <v>7.4000000000000003E-3</v>
      </c>
      <c r="N3" s="24">
        <f>'Dairy Partners'!M31</f>
        <v>8.5100000000000002E-3</v>
      </c>
      <c r="O3" s="24">
        <f>'Dairy Partners'!N31</f>
        <v>0</v>
      </c>
      <c r="P3" s="24">
        <f>'Dairy Partners'!O31</f>
        <v>0</v>
      </c>
      <c r="Q3" s="24">
        <f>'Dairy Partners'!P31</f>
        <v>7.6220000000000008</v>
      </c>
      <c r="R3" s="24">
        <f>'Dairy Partners'!Q31</f>
        <v>14.3375</v>
      </c>
      <c r="S3" s="24">
        <f>'Dairy Partners'!R31</f>
        <v>0</v>
      </c>
      <c r="T3" s="24">
        <f>'Dairy Partners'!S31</f>
        <v>0</v>
      </c>
      <c r="U3" s="24">
        <f>'Dairy Partners'!T31</f>
        <v>0</v>
      </c>
      <c r="V3" s="24">
        <f>'Dairy Partners'!U31</f>
        <v>0</v>
      </c>
    </row>
    <row r="4" spans="1:22" x14ac:dyDescent="0.25">
      <c r="A4" s="27">
        <v>2</v>
      </c>
      <c r="B4" s="78"/>
      <c r="C4" s="24">
        <f>Volvac!B31</f>
        <v>45</v>
      </c>
      <c r="D4" s="24">
        <f>Volvac!C31</f>
        <v>49.500000000000007</v>
      </c>
      <c r="E4" s="24">
        <f>Volvac!D31</f>
        <v>54.124874999999996</v>
      </c>
      <c r="F4" s="24">
        <f>Volvac!E31</f>
        <v>57.532724999999999</v>
      </c>
      <c r="G4" s="24">
        <f>Volvac!F31</f>
        <v>6.7820490000000007</v>
      </c>
      <c r="H4" s="24">
        <f>Volvac!G31</f>
        <v>9.0000000000000011E-3</v>
      </c>
      <c r="I4" s="24">
        <f>Volvac!H31</f>
        <v>6.9750000000000006E-2</v>
      </c>
      <c r="J4" s="24">
        <f>Volvac!I31</f>
        <v>2.2499999999999999E-2</v>
      </c>
      <c r="K4" s="24">
        <f>Volvac!J31</f>
        <v>4.5000000000000004E-4</v>
      </c>
      <c r="L4" s="24">
        <f>Volvac!K31</f>
        <v>2.2500000000000003E-3</v>
      </c>
      <c r="M4" s="24">
        <f>Volvac!L31</f>
        <v>9.0000000000000011E-3</v>
      </c>
      <c r="N4" s="24">
        <f>Volvac!M31</f>
        <v>1.035E-2</v>
      </c>
      <c r="O4" s="24">
        <f>Volvac!N31</f>
        <v>0</v>
      </c>
      <c r="P4" s="24">
        <f>Volvac!O31</f>
        <v>0</v>
      </c>
      <c r="Q4" s="24">
        <f>Volvac!P31</f>
        <v>32.625</v>
      </c>
      <c r="R4" s="24">
        <f>Volvac!Q31</f>
        <v>9.1125000000000007</v>
      </c>
      <c r="S4" s="24">
        <f>Volvac!R31</f>
        <v>0</v>
      </c>
      <c r="T4" s="24">
        <f>Volvac!S31</f>
        <v>0</v>
      </c>
      <c r="U4" s="24">
        <f>Volvac!T31</f>
        <v>0</v>
      </c>
      <c r="V4" s="24">
        <f>Volvac!U31</f>
        <v>0</v>
      </c>
    </row>
    <row r="5" spans="1:22" x14ac:dyDescent="0.25">
      <c r="A5" s="27">
        <v>3</v>
      </c>
      <c r="B5" s="78"/>
      <c r="C5" s="24">
        <f>'First milk'!B31</f>
        <v>57</v>
      </c>
      <c r="D5" s="24">
        <f>'First milk'!C31</f>
        <v>108.3</v>
      </c>
      <c r="E5" s="24">
        <f>'First milk'!D31</f>
        <v>54.585366</v>
      </c>
      <c r="F5" s="24">
        <f>'First milk'!E31</f>
        <v>13.256205</v>
      </c>
      <c r="G5" s="24">
        <f>'First milk'!F31</f>
        <v>2.4382547999999997</v>
      </c>
      <c r="H5" s="24">
        <f>'First milk'!G31</f>
        <v>1.14E-2</v>
      </c>
      <c r="I5" s="24">
        <f>'First milk'!H31</f>
        <v>7.9799999999999996E-2</v>
      </c>
      <c r="J5" s="24">
        <f>'First milk'!I31</f>
        <v>2.8500000000000001E-2</v>
      </c>
      <c r="K5" s="24">
        <f>'First milk'!J31</f>
        <v>5.7000000000000009E-4</v>
      </c>
      <c r="L5" s="24">
        <f>'First milk'!K31</f>
        <v>2.8500000000000001E-3</v>
      </c>
      <c r="M5" s="24">
        <f>'First milk'!L31</f>
        <v>1.14E-2</v>
      </c>
      <c r="N5" s="24">
        <f>'First milk'!M31</f>
        <v>1.653E-2</v>
      </c>
      <c r="O5" s="24">
        <f>'First milk'!N31</f>
        <v>0</v>
      </c>
      <c r="P5" s="24">
        <f>'First milk'!O31</f>
        <v>0</v>
      </c>
      <c r="Q5" s="24">
        <f>'First milk'!P31</f>
        <v>22.059000000000001</v>
      </c>
      <c r="R5" s="24">
        <f>'First milk'!Q31</f>
        <v>16.815000000000001</v>
      </c>
      <c r="S5" s="24">
        <f>'First milk'!R31</f>
        <v>0</v>
      </c>
      <c r="T5" s="24">
        <f>'First milk'!S31</f>
        <v>0</v>
      </c>
      <c r="U5" s="24">
        <f>'First milk'!T31</f>
        <v>0</v>
      </c>
      <c r="V5" s="24">
        <f>'First milk'!U31</f>
        <v>0</v>
      </c>
    </row>
    <row r="6" spans="1:22" x14ac:dyDescent="0.25">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'Dairy Partners'!B43</f>
        <v>100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'Dairy Partners'!B44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37</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45</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57</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C3580BFF811BC64AB5F83015A6DD408B" ma:contentTypeVersion="787" ma:contentTypeDescription="Permitting &amp; Compliance Word Document" ma:contentTypeScope="" ma:versionID="481d58128c5ab12875775cf6556ad377">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e51438f7d2ff2a2acb6630684808f3ad"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REGU-1650478595-139</_dlc_DocId>
    <_dlc_DocIdUrl xmlns="9be56660-2c31-41ef-bc00-23e72f632f2a">
      <Url>https://cyfoethnaturiolcymru.sharepoint.com/teams/Regulatory/Permitting/_layouts/15/DocIdRedir.aspx?ID=REGU-1650478595-139</Url>
      <Description>REGU-1650478595-139</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2025-11-12T00:00:00+00:00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4011BA5-2CC8-49DD-B5BD-86EC489F9BB4}"/>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2A31AD88-B024-476B-BE22-C9320D941D26}"/>
</file>

<file path=customXml/itemProps5.xml><?xml version="1.0" encoding="utf-8"?>
<ds:datastoreItem xmlns:ds="http://schemas.openxmlformats.org/officeDocument/2006/customXml" ds:itemID="{3EB88BFD-E29A-4849-A8E6-116EB74B98EA}">
  <ds:schemaRefs>
    <ds:schemaRef ds:uri="http://purl.org/dc/terms/"/>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purl.org/dc/dcmitype/"/>
    <ds:schemaRef ds:uri="9be56660-2c31-41ef-bc00-23e72f632f2a"/>
    <ds:schemaRef ds:uri="http://www.w3.org/XML/1998/namespac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Volvac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2025-11-11T13:44:05Z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0x01010067EB80C5FE939D4A9B3D8BA62129B7F5010200C3580BFF811BC64AB5F83015A6DD408B</vt:lpwstr>
  </property>
  <property fmtid="{D5CDD505-2E9C-101B-9397-08002B2CF9AE}" pid="3" name="_dlc_DocIdItemGuid">
    <vt:lpwstr>216a16f4-78a9-47e2-a398-adb596da6967</vt:lpwstr>
  </property>
  <property fmtid="{D5CDD505-2E9C-101B-9397-08002B2CF9AE}" pid="4" name="Order">
    <vt:r8>13900</vt:r8>
  </property>
</Properties>
</file>