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0538D/"/>
    </mc:Choice>
  </mc:AlternateContent>
  <xr:revisionPtr revIDLastSave="0" documentId="13_ncr:1_{723A9C83-2DBB-4F01-9725-8FF4C127A9B3}" xr6:coauthVersionLast="47" xr6:coauthVersionMax="47" xr10:uidLastSave="{00000000-0000-0000-0000-000000000000}"/>
  <bookViews>
    <workbookView xWindow="-28920" yWindow="3960" windowWidth="29040" windowHeight="15720" tabRatio="870" activeTab="2" xr2:uid="{00000000-000D-0000-FFFF-FFFF00000000}"/>
  </bookViews>
  <sheets>
    <sheet name="DAF sludge" sheetId="1" r:id="rId1"/>
    <sheet name="Wash water" sheetId="21" r:id="rId2"/>
    <sheet name="Whey"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P65" i="1" l="1"/>
  <c r="Q65" i="1"/>
  <c r="R65" i="1"/>
  <c r="S65" i="1"/>
  <c r="T65" i="1"/>
  <c r="U65" i="1"/>
  <c r="P65" i="21"/>
  <c r="Q65" i="21"/>
  <c r="R65" i="21"/>
  <c r="S65" i="21"/>
  <c r="T65" i="21"/>
  <c r="U65" i="21"/>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20" i="19"/>
  <c r="H24" i="19"/>
  <c r="C26" i="19"/>
  <c r="C25" i="19"/>
  <c r="C24" i="19"/>
  <c r="C23" i="19"/>
  <c r="C22" i="19"/>
  <c r="C21" i="19"/>
  <c r="C20" i="19"/>
  <c r="C5" i="19"/>
  <c r="C19" i="19" s="1"/>
  <c r="C4" i="19"/>
  <c r="C18" i="19" s="1"/>
  <c r="C3" i="19"/>
  <c r="C17" i="19" s="1"/>
  <c r="B5" i="20"/>
  <c r="B4" i="20"/>
  <c r="B3" i="20"/>
  <c r="R21" i="19"/>
  <c r="J21" i="19"/>
  <c r="T24" i="19"/>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U18" i="27"/>
  <c r="S18" i="27"/>
  <c r="R18" i="27"/>
  <c r="K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V18" i="21"/>
  <c r="F58" i="21" l="1"/>
  <c r="F61" i="21" s="1"/>
  <c r="U57" i="21"/>
  <c r="F57" i="21"/>
  <c r="S23" i="19"/>
  <c r="L20" i="19"/>
  <c r="R26" i="19"/>
  <c r="K23" i="19"/>
  <c r="D20" i="19"/>
  <c r="O58" i="21"/>
  <c r="O61" i="21" s="1"/>
  <c r="J26" i="19"/>
  <c r="V22" i="19"/>
  <c r="U25" i="19"/>
  <c r="N22" i="19"/>
  <c r="G58" i="21"/>
  <c r="G61" i="21" s="1"/>
  <c r="T58" i="21"/>
  <c r="T61" i="21" s="1"/>
  <c r="L58" i="21"/>
  <c r="L61" i="21" s="1"/>
  <c r="D58" i="21"/>
  <c r="D61" i="21" s="1"/>
  <c r="D64" i="21" s="1"/>
  <c r="D65" i="21" s="1"/>
  <c r="M25" i="19"/>
  <c r="F22" i="19"/>
  <c r="G17" i="27"/>
  <c r="G19" i="27" s="1"/>
  <c r="G20" i="27" s="1"/>
  <c r="O17" i="27"/>
  <c r="O19" i="27" s="1"/>
  <c r="O20" i="27" s="1"/>
  <c r="E25" i="19"/>
  <c r="Q21" i="19"/>
  <c r="P24" i="19"/>
  <c r="I21" i="19"/>
  <c r="D22" i="19"/>
  <c r="L22" i="19"/>
  <c r="T22" i="19"/>
  <c r="O4" i="20"/>
  <c r="P4" i="19"/>
  <c r="P18" i="19" s="1"/>
  <c r="H20" i="19"/>
  <c r="P20" i="19"/>
  <c r="G4" i="20"/>
  <c r="H4" i="19"/>
  <c r="H18" i="19" s="1"/>
  <c r="G26" i="19"/>
  <c r="O26" i="19"/>
  <c r="I4" i="20"/>
  <c r="J4" i="19"/>
  <c r="J18" i="19" s="1"/>
  <c r="I59" i="21"/>
  <c r="J17" i="21"/>
  <c r="J19" i="21" s="1"/>
  <c r="J20" i="21" s="1"/>
  <c r="J21" i="21"/>
  <c r="J23" i="21" s="1"/>
  <c r="J24" i="21" s="1"/>
  <c r="P26" i="19"/>
  <c r="R23" i="19"/>
  <c r="F5" i="20"/>
  <c r="G5" i="19"/>
  <c r="G19" i="19" s="1"/>
  <c r="N5" i="20"/>
  <c r="O5" i="19"/>
  <c r="O19" i="19" s="1"/>
  <c r="Q4" i="20"/>
  <c r="R4" i="19"/>
  <c r="R18" i="19" s="1"/>
  <c r="Q59" i="21"/>
  <c r="R21" i="21"/>
  <c r="R17" i="21"/>
  <c r="H26" i="19"/>
  <c r="J4" i="20"/>
  <c r="K4" i="19"/>
  <c r="K18" i="19" s="1"/>
  <c r="U63" i="21"/>
  <c r="N63" i="21"/>
  <c r="F63" i="21"/>
  <c r="P59" i="21"/>
  <c r="Q21" i="21"/>
  <c r="Q23" i="21" s="1"/>
  <c r="Q24" i="21" s="1"/>
  <c r="Q17" i="21"/>
  <c r="I17" i="21"/>
  <c r="I19" i="21" s="1"/>
  <c r="I20" i="21" s="1"/>
  <c r="I21" i="21"/>
  <c r="D59" i="27"/>
  <c r="E17" i="27"/>
  <c r="E19" i="27" s="1"/>
  <c r="E20" i="27" s="1"/>
  <c r="L59" i="27"/>
  <c r="M17" i="27"/>
  <c r="M19" i="27" s="1"/>
  <c r="M20" i="27" s="1"/>
  <c r="T59" i="27"/>
  <c r="U17" i="27"/>
  <c r="J23" i="19"/>
  <c r="R4" i="20"/>
  <c r="S4" i="19"/>
  <c r="S18" i="19" s="1"/>
  <c r="S25" i="19"/>
  <c r="M24" i="19"/>
  <c r="U24" i="19"/>
  <c r="K25" i="19"/>
  <c r="E24" i="19"/>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K20" i="27" s="1"/>
  <c r="R59" i="27"/>
  <c r="S17" i="27"/>
  <c r="S19" i="27" s="1"/>
  <c r="T26" i="19"/>
  <c r="L26" i="19"/>
  <c r="D26" i="19"/>
  <c r="O25" i="19"/>
  <c r="G25" i="19"/>
  <c r="R24" i="19"/>
  <c r="J24" i="19"/>
  <c r="U23" i="19"/>
  <c r="M23" i="19"/>
  <c r="E23" i="19"/>
  <c r="P22" i="19"/>
  <c r="H22" i="19"/>
  <c r="S21" i="19"/>
  <c r="K21" i="19"/>
  <c r="V20" i="19"/>
  <c r="N20" i="19"/>
  <c r="F20" i="19"/>
  <c r="Q5" i="19"/>
  <c r="Q19" i="19" s="1"/>
  <c r="I5" i="19"/>
  <c r="I19" i="19" s="1"/>
  <c r="T4" i="19"/>
  <c r="T18" i="19" s="1"/>
  <c r="L4" i="19"/>
  <c r="L18" i="19" s="1"/>
  <c r="D4" i="19"/>
  <c r="D18" i="19" s="1"/>
  <c r="C59" i="27"/>
  <c r="D17" i="27"/>
  <c r="K59" i="27"/>
  <c r="L17" i="27"/>
  <c r="L19" i="27" s="1"/>
  <c r="L20" i="27" s="1"/>
  <c r="S59" i="27"/>
  <c r="T17" i="27"/>
  <c r="T19" i="27" s="1"/>
  <c r="S26" i="19"/>
  <c r="K26" i="19"/>
  <c r="V25" i="19"/>
  <c r="N25" i="19"/>
  <c r="F25" i="19"/>
  <c r="Q24" i="19"/>
  <c r="I24" i="19"/>
  <c r="T23" i="19"/>
  <c r="L23" i="19"/>
  <c r="D23" i="19"/>
  <c r="O22" i="19"/>
  <c r="G22" i="19"/>
  <c r="U20" i="19"/>
  <c r="M20" i="19"/>
  <c r="E20" i="19"/>
  <c r="P5" i="19"/>
  <c r="P19" i="19" s="1"/>
  <c r="H5" i="19"/>
  <c r="H19" i="19" s="1"/>
  <c r="O59" i="21"/>
  <c r="P21" i="21"/>
  <c r="P23" i="21" s="1"/>
  <c r="P24" i="21" s="1"/>
  <c r="P17" i="21"/>
  <c r="H21" i="21"/>
  <c r="H17" i="21"/>
  <c r="H19" i="21" s="1"/>
  <c r="H20" i="21" s="1"/>
  <c r="E59" i="27"/>
  <c r="F17" i="27"/>
  <c r="F19" i="27" s="1"/>
  <c r="F20" i="27" s="1"/>
  <c r="M59" i="27"/>
  <c r="N17" i="27"/>
  <c r="N19" i="27" s="1"/>
  <c r="N20" i="27" s="1"/>
  <c r="U59" i="27"/>
  <c r="V17" i="27"/>
  <c r="L5" i="20"/>
  <c r="Q26" i="19"/>
  <c r="I26" i="19"/>
  <c r="T25" i="19"/>
  <c r="L25" i="19"/>
  <c r="D25" i="19"/>
  <c r="O24" i="19"/>
  <c r="G24" i="19"/>
  <c r="U22" i="19"/>
  <c r="M22" i="19"/>
  <c r="E22" i="19"/>
  <c r="P21" i="19"/>
  <c r="H21" i="19"/>
  <c r="S20" i="19"/>
  <c r="K20" i="19"/>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V24" i="19"/>
  <c r="N24" i="19"/>
  <c r="F24" i="19"/>
  <c r="Q23" i="19"/>
  <c r="I23" i="19"/>
  <c r="O21" i="19"/>
  <c r="G21" i="19"/>
  <c r="R20" i="19"/>
  <c r="J20" i="19"/>
  <c r="U5" i="19"/>
  <c r="U19" i="19" s="1"/>
  <c r="E5" i="19"/>
  <c r="E19" i="19" s="1"/>
  <c r="M59" i="21"/>
  <c r="N17" i="21"/>
  <c r="N19" i="21" s="1"/>
  <c r="N20" i="21" s="1"/>
  <c r="N21" i="21"/>
  <c r="H17" i="27"/>
  <c r="H19" i="27" s="1"/>
  <c r="H20" i="27" s="1"/>
  <c r="P17" i="27"/>
  <c r="P19" i="27" s="1"/>
  <c r="R25" i="19"/>
  <c r="J25" i="19"/>
  <c r="P23" i="19"/>
  <c r="H23" i="19"/>
  <c r="S22" i="19"/>
  <c r="K22" i="19"/>
  <c r="V21" i="19"/>
  <c r="N21" i="19"/>
  <c r="F21" i="19"/>
  <c r="Q20" i="19"/>
  <c r="I20" i="19"/>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21" i="21"/>
  <c r="E23" i="21" s="1"/>
  <c r="E24" i="21" s="1"/>
  <c r="I17" i="27"/>
  <c r="I19" i="27" s="1"/>
  <c r="I20" i="27" s="1"/>
  <c r="Q17" i="27"/>
  <c r="V26" i="19"/>
  <c r="N26" i="19"/>
  <c r="F26" i="19"/>
  <c r="Q25" i="19"/>
  <c r="I25" i="19"/>
  <c r="L24" i="19"/>
  <c r="D24" i="19"/>
  <c r="O23" i="19"/>
  <c r="G23" i="19"/>
  <c r="R22" i="19"/>
  <c r="J22" i="19"/>
  <c r="U21" i="19"/>
  <c r="M21" i="19"/>
  <c r="E21" i="19"/>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U26" i="19"/>
  <c r="M26" i="19"/>
  <c r="E26" i="19"/>
  <c r="P25" i="19"/>
  <c r="H25" i="19"/>
  <c r="S24" i="19"/>
  <c r="K24" i="19"/>
  <c r="V23" i="19"/>
  <c r="N23" i="19"/>
  <c r="F23" i="19"/>
  <c r="Q22" i="19"/>
  <c r="I22" i="19"/>
  <c r="T21" i="19"/>
  <c r="L21" i="19"/>
  <c r="D21" i="19"/>
  <c r="O20" i="19"/>
  <c r="G20" i="19"/>
  <c r="R5" i="19"/>
  <c r="R19" i="19" s="1"/>
  <c r="J5" i="19"/>
  <c r="J19" i="19" s="1"/>
  <c r="U4" i="19"/>
  <c r="U18" i="19" s="1"/>
  <c r="M4" i="19"/>
  <c r="M18" i="19" s="1"/>
  <c r="E4" i="19"/>
  <c r="E18" i="19" s="1"/>
  <c r="B59" i="27"/>
  <c r="C17" i="27"/>
  <c r="C19" i="27" s="1"/>
  <c r="C20" i="27" s="1"/>
  <c r="C21" i="27"/>
  <c r="C23" i="27" s="1"/>
  <c r="C24" i="27" s="1"/>
  <c r="B59" i="21"/>
  <c r="C21" i="21"/>
  <c r="C17" i="21"/>
  <c r="C19" i="21" s="1"/>
  <c r="C20" i="21" s="1"/>
  <c r="S58" i="21"/>
  <c r="S61" i="21" s="1"/>
  <c r="C58" i="21"/>
  <c r="C61" i="21" s="1"/>
  <c r="C64" i="21" s="1"/>
  <c r="K58" i="21"/>
  <c r="K61" i="21" s="1"/>
  <c r="I21" i="27"/>
  <c r="I23" i="27" s="1"/>
  <c r="I24" i="27" s="1"/>
  <c r="Q21" i="27"/>
  <c r="R58" i="21"/>
  <c r="R61" i="21" s="1"/>
  <c r="R64" i="21" s="1"/>
  <c r="O57" i="21"/>
  <c r="A43" i="21"/>
  <c r="J58" i="21"/>
  <c r="J61" i="21" s="1"/>
  <c r="E19" i="21"/>
  <c r="E20" i="21" s="1"/>
  <c r="G21" i="27"/>
  <c r="G23" i="27" s="1"/>
  <c r="G24" i="27" s="1"/>
  <c r="O21" i="27"/>
  <c r="O23" i="27" s="1"/>
  <c r="O24" i="27" s="1"/>
  <c r="H21" i="27"/>
  <c r="H23" i="27" s="1"/>
  <c r="H24" i="27" s="1"/>
  <c r="P21" i="27"/>
  <c r="J58" i="27"/>
  <c r="J61" i="27" s="1"/>
  <c r="J64" i="27" s="1"/>
  <c r="R58" i="27"/>
  <c r="R61" i="27" s="1"/>
  <c r="R64" i="27" s="1"/>
  <c r="D19" i="27"/>
  <c r="D20" i="27" s="1"/>
  <c r="L21" i="27"/>
  <c r="L23" i="27" s="1"/>
  <c r="L24" i="27" s="1"/>
  <c r="T21" i="27"/>
  <c r="P58" i="21"/>
  <c r="P61" i="21" s="1"/>
  <c r="H58" i="21"/>
  <c r="H61" i="21" s="1"/>
  <c r="R57" i="21"/>
  <c r="D58" i="27"/>
  <c r="D61" i="27" s="1"/>
  <c r="D64" i="27" s="1"/>
  <c r="L58" i="27"/>
  <c r="L61" i="27" s="1"/>
  <c r="T58" i="27"/>
  <c r="T61" i="27" s="1"/>
  <c r="T64" i="27" s="1"/>
  <c r="J57" i="21"/>
  <c r="H59" i="21"/>
  <c r="R21" i="27"/>
  <c r="R23" i="27" s="1"/>
  <c r="R24" i="27" s="1"/>
  <c r="E58" i="27"/>
  <c r="E61" i="27" s="1"/>
  <c r="E64" i="27" s="1"/>
  <c r="E65"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Q58" i="27"/>
  <c r="Q61" i="27" s="1"/>
  <c r="Q64" i="27" s="1"/>
  <c r="H57" i="27"/>
  <c r="F59" i="27"/>
  <c r="P19" i="21"/>
  <c r="P23" i="27"/>
  <c r="P24" i="27" s="1"/>
  <c r="N57" i="27"/>
  <c r="H59" i="27"/>
  <c r="Q58" i="21"/>
  <c r="Q61" i="21" s="1"/>
  <c r="Q64" i="21" s="1"/>
  <c r="I58" i="21"/>
  <c r="I61" i="21" s="1"/>
  <c r="C58" i="27"/>
  <c r="C61" i="27" s="1"/>
  <c r="C64" i="27" s="1"/>
  <c r="K58" i="27"/>
  <c r="K61" i="27" s="1"/>
  <c r="K64" i="27" s="1"/>
  <c r="S58" i="27"/>
  <c r="S61" i="27" s="1"/>
  <c r="S64" i="27" s="1"/>
  <c r="P57" i="27"/>
  <c r="N59" i="27"/>
  <c r="G57" i="21"/>
  <c r="P59" i="27"/>
  <c r="B58" i="27"/>
  <c r="B61" i="27" s="1"/>
  <c r="D5" i="20"/>
  <c r="D4"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C57" i="21"/>
  <c r="K57" i="21"/>
  <c r="S57" i="21"/>
  <c r="G19" i="21"/>
  <c r="G20" i="21" s="1"/>
  <c r="Q19" i="21"/>
  <c r="R23" i="21"/>
  <c r="R24" i="21" s="1"/>
  <c r="L19" i="21"/>
  <c r="L20" i="21" s="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K65" i="27"/>
  <c r="J65" i="27"/>
  <c r="D65" i="27"/>
  <c r="C65" i="27"/>
  <c r="C65" i="21"/>
  <c r="I64" i="27"/>
  <c r="I65" i="27" s="1"/>
  <c r="K64" i="21"/>
  <c r="K65" i="21" s="1"/>
  <c r="O64" i="21"/>
  <c r="O65" i="21" s="1"/>
  <c r="N66" i="21"/>
  <c r="N65" i="21"/>
  <c r="P64" i="27"/>
  <c r="G64" i="21"/>
  <c r="S64" i="21"/>
  <c r="S66" i="21" s="1"/>
  <c r="E64" i="21"/>
  <c r="F64" i="21"/>
  <c r="J64" i="21"/>
  <c r="H64" i="21"/>
  <c r="H65" i="21" s="1"/>
  <c r="M64" i="27"/>
  <c r="H64" i="27"/>
  <c r="O66" i="21"/>
  <c r="L64" i="27"/>
  <c r="M64" i="21"/>
  <c r="M65" i="21" s="1"/>
  <c r="I64" i="21"/>
  <c r="U64" i="27"/>
  <c r="U66" i="27" s="1"/>
  <c r="S66" i="27"/>
  <c r="B64" i="27"/>
  <c r="B64" i="21"/>
  <c r="O64" i="27"/>
  <c r="N64" i="27"/>
  <c r="Q66" i="21"/>
  <c r="P66" i="21"/>
  <c r="K66" i="27"/>
  <c r="R66" i="27"/>
  <c r="C66" i="27"/>
  <c r="J66" i="27"/>
  <c r="G64" i="27"/>
  <c r="F64" i="27"/>
  <c r="T66" i="27"/>
  <c r="T66" i="21"/>
  <c r="L66" i="21"/>
  <c r="S64" i="1"/>
  <c r="D66" i="27"/>
  <c r="R64" i="1"/>
  <c r="Q64" i="1"/>
  <c r="U64" i="1"/>
  <c r="P64" i="1"/>
  <c r="E66" i="27"/>
  <c r="Q66" i="27"/>
  <c r="I66" i="27"/>
  <c r="P66" i="27"/>
  <c r="K66" i="21"/>
  <c r="C66" i="21"/>
  <c r="D66" i="21"/>
  <c r="R66" i="21"/>
  <c r="N64" i="1"/>
  <c r="M64" i="1"/>
  <c r="T64" i="1"/>
  <c r="L64" i="1"/>
  <c r="J64" i="1"/>
  <c r="K64" i="1"/>
  <c r="O64" i="1"/>
  <c r="O65" i="1" s="1"/>
  <c r="C64" i="1"/>
  <c r="I64" i="1"/>
  <c r="H64" i="1"/>
  <c r="G64" i="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N65" i="1" l="1"/>
  <c r="M65" i="1"/>
  <c r="L65" i="1"/>
  <c r="K65" i="1"/>
  <c r="J65" i="1"/>
  <c r="I65" i="1"/>
  <c r="H65" i="1"/>
  <c r="G65" i="1"/>
  <c r="D65" i="1"/>
  <c r="C65" i="1"/>
  <c r="B65" i="1"/>
  <c r="O66" i="27"/>
  <c r="O65" i="27"/>
  <c r="H66" i="21"/>
  <c r="N66" i="27"/>
  <c r="N65" i="27"/>
  <c r="M66" i="21"/>
  <c r="M66" i="27"/>
  <c r="M65" i="27"/>
  <c r="L66" i="27"/>
  <c r="L65" i="27"/>
  <c r="J66" i="21"/>
  <c r="J65" i="21"/>
  <c r="I66" i="21"/>
  <c r="I65" i="21"/>
  <c r="H66" i="27"/>
  <c r="H65" i="27"/>
  <c r="G66" i="21"/>
  <c r="G65" i="21"/>
  <c r="G66" i="27"/>
  <c r="G65" i="27"/>
  <c r="F66" i="21"/>
  <c r="F65" i="21"/>
  <c r="F66" i="27"/>
  <c r="F65" i="27"/>
  <c r="E66" i="21"/>
  <c r="E65" i="21"/>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<sst xmlns="http://schemas.openxmlformats.org/spreadsheetml/2006/main" count="710" uniqueCount="171">
  <si>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</si>
  <si>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</si>
  <si>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</si>
  <si>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</si>
  <si>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</si>
  <si>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</si>
  <si>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</si>
  <si>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</si>
  <si>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</si>
  <si>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</si>
  <si>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</si>
  <si>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</si>
  <si>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</si>
  <si>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</si>
  <si>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</si>
  <si>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</si>
  <si>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</si>
  <si>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</si>
  <si>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</si>
  <si>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</si>
  <si>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</si>
  <si>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</si>
  <si>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</si>
  <si>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</si>
  <si>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</si>
  <si>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</si>
  <si>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</si>
  <si>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</si>
  <si>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</si>
  <si>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</si>
  <si>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</si>
  <si>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</si>
  <si>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</si>
  <si>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</si>
  <si>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</si>
  <si>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</si>
  <si>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</si>
  <si>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</si>
  <si>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</si>
  <si>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</si>
  <si>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</si>
  <si>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</si>
  <si>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</si>
  <si>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</si>
  <si>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</si>
  <si>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</si>
  <si>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</si>
  <si>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</si>
  <si>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</si>
  <si>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</si>
  <si>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</si>
  <si>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</si>
  <si>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</si>
  <si>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</si>
  <si>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</si>
  <si>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</si>
  <si>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</si>
  <si>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</si>
  <si>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</si>
  <si>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</si>
  <si>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</si>
  <si>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</si>
  <si>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</si>
  <si>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</si>
  <si>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</si>
  <si>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</si>
  <si>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</si>
  <si>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</si>
  <si>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</si>
  <si>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</si>
  <si>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</si>
  <si>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</si>
  <si>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</si>
  <si>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</si>
  <si>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</si>
  <si>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</si>
  <si>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</si>
  <si>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</si>
  <si>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</si>
  <si>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</si>
  <si>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</si>
  <si>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</si>
  <si>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</si>
  <si>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</si>
  <si>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</si>
  <si>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</si>
  <si>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</si>
  <si>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</si>
  <si>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</si>
  <si>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</si>
  <si>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</si>
  <si>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</si>
  <si>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</si>
  <si>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</si>
  <si>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</si>
  <si>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</si>
  <si>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</si>
  <si>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</si>
  <si>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</si>
  <si>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</si>
  <si>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</si>
  <si>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</si>
  <si>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</si>
  <si>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</si>
  <si>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</si>
  <si>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</si>
  <si>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</si>
  <si>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</si>
  <si>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</si>
  <si>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</si>
  <si>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</si>
  <si>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</si>
  <si>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</si>
  <si>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</si>
  <si>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</si>
  <si>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</si>
  <si>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</si>
  <si>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</si>
  <si>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</si>
  <si>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</si>
  <si>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</si>
  <si>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</si>
  <si>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</si>
  <si>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</si>
  <si>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</si>
  <si>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</si>
  <si>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</si>
  <si>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</si>
  <si>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</si>
  <si>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</si>
  <si>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</si>
  <si>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</si>
  <si>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</si>
  <si>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</si>
  <si>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</si>
  <si>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</si>
  <si>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</si>
  <si>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</si>
  <si>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</si>
  <si>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</si>
  <si>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</si>
  <si>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</si>
  <si>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</si>
  <si>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</si>
  <si>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</si>
  <si>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</si>
  <si>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</si>
  <si>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</si>
  <si>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</si>
  <si>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</si>
  <si>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</si>
  <si>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</si>
  <si>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</si>
  <si>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</si>
  <si>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</si>
  <si>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</si>
  <si>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</si>
  <si>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</si>
  <si>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</si>
  <si>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</si>
  <si>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PAN-030538</t>
  </si>
  <si>
    <t>EPR/JB3533RJ</t>
  </si>
  <si>
    <t xml:space="preserve">Simon Jones </t>
  </si>
  <si>
    <t>Sarnfadog, Llanerchymedd, LL71 8ER</t>
  </si>
  <si>
    <t>Owen Clee</t>
  </si>
  <si>
    <t>02 05 01</t>
  </si>
  <si>
    <t>DAF sludge</t>
  </si>
  <si>
    <t>Whey</t>
  </si>
  <si>
    <t>Wash water</t>
  </si>
  <si>
    <t>02 05 02</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</si>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</sst>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20" dataDxfId="118" headerRowBorderDxfId="119" tableBorderDxfId="117" totalsRowBorderDxfId="116">
  <autoFilter ref="AI1:AN26" xr:uid="{F8B5EC87-3095-445A-A980-2CFAA0A7B9A2}"/>
  <sortState xmlns:xlrd2="http://schemas.microsoft.com/office/spreadsheetml/2017/richdata2" ref="AI2:AL25">
    <sortCondition ref="AL1:AL25"/>
  </sortState>
  <tableColumns count="6">
    <tableColumn id="1" xr3:uid="{360F44E4-7249-415F-8D5E-41D249F9A162}" name="Crop" dataDxfId="115"/>
    <tableColumn id="2" xr3:uid="{55E07717-B4EC-4E8A-B9A9-34F3CF85E32D}" name="P Offtake" dataDxfId="114"/>
    <tableColumn id="3" xr3:uid="{7B25FA52-8104-4FE3-AED4-B53CBFDF89B2}" name="K Offtake" dataDxfId="113"/>
    <tableColumn id="4" xr3:uid="{0DBAE461-2D09-43C8-9342-3980D552AE4D}" name="Order" dataDxfId="112"/>
    <tableColumn id="5" xr3:uid="{52CACE7B-0CBA-46FC-9F24-02CBD6100239}" name="Lime pH requirement" dataDxfId="111"/>
    <tableColumn id="6" xr3:uid="{F1432630-9B16-4266-8147-CE754A715307}" name="Column1" dataDxfId="11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9" dataDxfId="107" headerRowBorderDxfId="108" tableBorderDxfId="106" totalsRowBorderDxfId="105">
  <autoFilter ref="AI1:AN26" xr:uid="{F8B5EC87-3095-445A-A980-2CFAA0A7B9A2}"/>
  <sortState xmlns:xlrd2="http://schemas.microsoft.com/office/spreadsheetml/2017/richdata2" ref="AI2:AL25">
    <sortCondition ref="AL1:AL25"/>
  </sortState>
  <tableColumns count="6">
    <tableColumn id="1" xr3:uid="{7E96A84B-948F-445F-BD6E-30CC8E6E6DD1}" name="Crop" dataDxfId="104"/>
    <tableColumn id="2" xr3:uid="{12657DDB-F680-47DE-ABB1-8675D5F91E41}" name="P Offtake" dataDxfId="103"/>
    <tableColumn id="3" xr3:uid="{DEB99109-D325-4F98-8A71-E70C03433437}" name="K Offtake" dataDxfId="102"/>
    <tableColumn id="4" xr3:uid="{E96A561F-7E7F-4FB3-97AA-0B35D8C8E93A}" name="Order" dataDxfId="101"/>
    <tableColumn id="5" xr3:uid="{181DD475-0A71-4C52-AF1A-8BFF46F5A827}" name="Lime pH requirement" dataDxfId="100"/>
    <tableColumn id="6" xr3:uid="{AC3FA7E8-D76B-43A3-B715-04446DFF63C6}" name="Column1" dataDxfId="9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8" dataDxfId="96" headerRowBorderDxfId="97" tableBorderDxfId="95" totalsRowBorderDxfId="94">
  <autoFilter ref="AI1:AN26" xr:uid="{F8B5EC87-3095-445A-A980-2CFAA0A7B9A2}"/>
  <sortState xmlns:xlrd2="http://schemas.microsoft.com/office/spreadsheetml/2017/richdata2" ref="AI2:AL25">
    <sortCondition ref="AL1:AL25"/>
  </sortState>
  <tableColumns count="6">
    <tableColumn id="1" xr3:uid="{06008BA1-A1E9-4286-B67A-352533C06A26}" name="Crop" dataDxfId="93"/>
    <tableColumn id="2" xr3:uid="{2AEB5EEB-C9D1-41DC-913E-953A33D1A4AF}" name="P Offtake" dataDxfId="92"/>
    <tableColumn id="3" xr3:uid="{8FA16A0B-1017-4CEE-862E-0A8CBD8EB3D3}" name="K Offtake" dataDxfId="91"/>
    <tableColumn id="4" xr3:uid="{E7A3B8CD-4036-47F4-B818-C3F22E80C749}" name="Order" dataDxfId="90"/>
    <tableColumn id="5" xr3:uid="{8F3EBD84-7904-4559-9B5C-63088B792C98}" name="Lime pH requirement" dataDxfId="89"/>
    <tableColumn id="6" xr3:uid="{A21DD95A-C955-4510-9114-E3F1CB645370}" name="Column1" dataDxfId="88"/>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I5" sqref="I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50</v>
      </c>
      <c r="G1" s="162" t="s">
        <v>43</v>
      </c>
      <c r="H1" s="163"/>
      <c r="I1" s="109">
        <v>5.62</v>
      </c>
      <c r="J1" s="130" t="s">
        <v>153</v>
      </c>
      <c r="K1" s="131"/>
      <c r="L1" s="109">
        <v>154</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t="s">
        <v>165</v>
      </c>
      <c r="G2" s="164" t="s">
        <v>110</v>
      </c>
      <c r="H2" s="165"/>
      <c r="I2" s="110">
        <v>337</v>
      </c>
      <c r="J2" s="132" t="s">
        <v>158</v>
      </c>
      <c r="K2" s="133"/>
      <c r="L2" s="110">
        <v>0.06</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77</v>
      </c>
      <c r="G3" s="132" t="s">
        <v>159</v>
      </c>
      <c r="H3" s="133"/>
      <c r="I3" s="110">
        <v>2359</v>
      </c>
      <c r="J3" s="134" t="s">
        <v>154</v>
      </c>
      <c r="K3" s="135"/>
      <c r="L3" s="110">
        <f>(L1/(L2*10000))*100</f>
        <v>25.666666666666664</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166</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528</v>
      </c>
      <c r="D8" s="11">
        <v>2928</v>
      </c>
      <c r="E8" s="11">
        <v>2952</v>
      </c>
      <c r="F8" s="11">
        <v>3171</v>
      </c>
      <c r="G8" s="11">
        <v>2949</v>
      </c>
      <c r="H8" s="11">
        <v>4726</v>
      </c>
      <c r="I8" s="11">
        <v>5111</v>
      </c>
      <c r="J8" s="11">
        <v>4300</v>
      </c>
      <c r="K8" s="11">
        <v>7291</v>
      </c>
      <c r="L8" s="11">
        <v>8570</v>
      </c>
      <c r="M8" s="11">
        <v>9685</v>
      </c>
      <c r="N8" s="11">
        <v>909</v>
      </c>
      <c r="O8" s="11">
        <v>1794</v>
      </c>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170</v>
      </c>
      <c r="D9" s="11" t="s">
        <v>170</v>
      </c>
      <c r="E9" s="11" t="s">
        <v>170</v>
      </c>
      <c r="F9" s="11" t="s">
        <v>170</v>
      </c>
      <c r="G9" s="11" t="s">
        <v>170</v>
      </c>
      <c r="H9" s="11" t="s">
        <v>170</v>
      </c>
      <c r="I9" s="11" t="s">
        <v>170</v>
      </c>
      <c r="J9" s="11" t="s">
        <v>170</v>
      </c>
      <c r="K9" s="11" t="s">
        <v>170</v>
      </c>
      <c r="L9" s="11" t="s">
        <v>170</v>
      </c>
      <c r="M9" s="11" t="s">
        <v>170</v>
      </c>
      <c r="N9" s="11" t="s">
        <v>170</v>
      </c>
      <c r="O9" s="11" t="s">
        <v>170</v>
      </c>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6.1</v>
      </c>
      <c r="D10" s="11">
        <v>6.4</v>
      </c>
      <c r="E10" s="11">
        <v>6.1</v>
      </c>
      <c r="F10" s="11">
        <v>6.5</v>
      </c>
      <c r="G10" s="11">
        <v>6.5</v>
      </c>
      <c r="H10" s="11">
        <v>7.1</v>
      </c>
      <c r="I10" s="11">
        <v>6.1</v>
      </c>
      <c r="J10" s="11">
        <v>5.9</v>
      </c>
      <c r="K10" s="11">
        <v>5.8</v>
      </c>
      <c r="L10" s="11">
        <v>6.2</v>
      </c>
      <c r="M10" s="11">
        <v>6.5</v>
      </c>
      <c r="N10" s="11">
        <v>6.3</v>
      </c>
      <c r="O10" s="11">
        <v>6</v>
      </c>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2</v>
      </c>
      <c r="E11" s="11">
        <v>3</v>
      </c>
      <c r="F11" s="11">
        <v>2</v>
      </c>
      <c r="G11" s="11">
        <v>2</v>
      </c>
      <c r="H11" s="11">
        <v>2</v>
      </c>
      <c r="I11" s="11">
        <v>0</v>
      </c>
      <c r="J11" s="11">
        <v>2</v>
      </c>
      <c r="K11" s="11">
        <v>1</v>
      </c>
      <c r="L11" s="11">
        <v>3</v>
      </c>
      <c r="M11" s="11">
        <v>3</v>
      </c>
      <c r="N11" s="11">
        <v>1</v>
      </c>
      <c r="O11" s="11">
        <v>1</v>
      </c>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2</v>
      </c>
      <c r="E12" s="11">
        <v>3</v>
      </c>
      <c r="F12" s="11">
        <v>1</v>
      </c>
      <c r="G12" s="11">
        <v>1</v>
      </c>
      <c r="H12" s="11">
        <v>1</v>
      </c>
      <c r="I12" s="11">
        <v>2</v>
      </c>
      <c r="J12" s="11">
        <v>2</v>
      </c>
      <c r="K12" s="11">
        <v>2</v>
      </c>
      <c r="L12" s="11">
        <v>2</v>
      </c>
      <c r="M12" s="11">
        <v>3</v>
      </c>
      <c r="N12" s="11">
        <v>3</v>
      </c>
      <c r="O12" s="11">
        <v>2</v>
      </c>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3</v>
      </c>
      <c r="D13" s="11">
        <v>3</v>
      </c>
      <c r="E13" s="11">
        <v>3</v>
      </c>
      <c r="F13" s="11">
        <v>2</v>
      </c>
      <c r="G13" s="11">
        <v>2</v>
      </c>
      <c r="H13" s="11">
        <v>2</v>
      </c>
      <c r="I13" s="11">
        <v>2</v>
      </c>
      <c r="J13" s="11">
        <v>3</v>
      </c>
      <c r="K13" s="11">
        <v>2</v>
      </c>
      <c r="L13" s="11">
        <v>2</v>
      </c>
      <c r="M13" s="11">
        <v>2</v>
      </c>
      <c r="N13" s="11">
        <v>2</v>
      </c>
      <c r="O13" s="11">
        <v>2</v>
      </c>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114</v>
      </c>
      <c r="D14" s="82" t="s">
        <v>114</v>
      </c>
      <c r="E14" s="82" t="s">
        <v>114</v>
      </c>
      <c r="F14" s="82" t="s">
        <v>114</v>
      </c>
      <c r="G14" s="82" t="s">
        <v>114</v>
      </c>
      <c r="H14" s="82" t="s">
        <v>114</v>
      </c>
      <c r="I14" s="82" t="s">
        <v>114</v>
      </c>
      <c r="J14" s="82" t="s">
        <v>114</v>
      </c>
      <c r="K14" s="82" t="s">
        <v>114</v>
      </c>
      <c r="L14" s="82" t="s">
        <v>114</v>
      </c>
      <c r="M14" s="82" t="s">
        <v>114</v>
      </c>
      <c r="N14" s="82" t="s">
        <v>114</v>
      </c>
      <c r="O14" s="82" t="s">
        <v>114</v>
      </c>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47</v>
      </c>
      <c r="D15" s="11">
        <v>47</v>
      </c>
      <c r="E15" s="11">
        <v>47</v>
      </c>
      <c r="F15" s="11">
        <v>47</v>
      </c>
      <c r="G15" s="11">
        <v>47</v>
      </c>
      <c r="H15" s="11">
        <v>47</v>
      </c>
      <c r="I15" s="11">
        <v>47</v>
      </c>
      <c r="J15" s="11">
        <v>47</v>
      </c>
      <c r="K15" s="11">
        <v>47</v>
      </c>
      <c r="L15" s="11">
        <v>47</v>
      </c>
      <c r="M15" s="11">
        <v>47</v>
      </c>
      <c r="N15" s="11">
        <v>47</v>
      </c>
      <c r="O15" s="11">
        <v>47</v>
      </c>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f t="shared" si="0"/>
        <v>98.7</v>
      </c>
      <c r="K17" s="20">
        <f t="shared" si="0"/>
        <v>98.7</v>
      </c>
      <c r="L17" s="20">
        <f t="shared" si="0"/>
        <v>98.7</v>
      </c>
      <c r="M17" s="20">
        <f t="shared" si="0"/>
        <v>98.7</v>
      </c>
      <c r="N17" s="20">
        <f t="shared" si="0"/>
        <v>98.7</v>
      </c>
      <c r="O17" s="20">
        <f t="shared" si="0"/>
        <v>98.7</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78.008550000000014</v>
      </c>
      <c r="D18" s="12">
        <f>$D32</f>
        <v>78.008550000000014</v>
      </c>
      <c r="E18" s="12">
        <f>$D33</f>
        <v>78.008550000000014</v>
      </c>
      <c r="F18" s="12">
        <f>$D34</f>
        <v>78.008550000000014</v>
      </c>
      <c r="G18" s="12">
        <f>$D35</f>
        <v>78.008550000000014</v>
      </c>
      <c r="H18" s="12">
        <f>$D36</f>
        <v>78.008550000000014</v>
      </c>
      <c r="I18" s="12">
        <f>$D37</f>
        <v>130.01425</v>
      </c>
      <c r="J18" s="12">
        <f>$D38</f>
        <v>78.008550000000014</v>
      </c>
      <c r="K18" s="12">
        <f>$D39</f>
        <v>130.01425</v>
      </c>
      <c r="L18" s="12">
        <f>$D40</f>
        <v>78.008550000000014</v>
      </c>
      <c r="M18" s="12">
        <f>$D41</f>
        <v>78.008550000000014</v>
      </c>
      <c r="N18" s="12">
        <f>$D42</f>
        <v>130.01425</v>
      </c>
      <c r="O18" s="12">
        <f>$D43</f>
        <v>130.01425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-20.691449999999989</v>
      </c>
      <c r="D19" s="12">
        <f t="shared" ref="D19:V19" si="1">D18-D17</f>
        <v>-20.691449999999989</v>
      </c>
      <c r="E19" s="12">
        <f t="shared" si="1"/>
        <v>-20.691449999999989</v>
      </c>
      <c r="F19" s="12">
        <f t="shared" si="1"/>
        <v>-20.691449999999989</v>
      </c>
      <c r="G19" s="12">
        <f t="shared" si="1"/>
        <v>-20.691449999999989</v>
      </c>
      <c r="H19" s="12">
        <f t="shared" si="1"/>
        <v>-20.691449999999989</v>
      </c>
      <c r="I19" s="12">
        <f t="shared" si="1"/>
        <v>31.314250000000001</v>
      </c>
      <c r="J19" s="12">
        <f t="shared" si="1"/>
        <v>-20.691449999999989</v>
      </c>
      <c r="K19" s="12">
        <f t="shared" si="1"/>
        <v>31.314250000000001</v>
      </c>
      <c r="L19" s="12">
        <f t="shared" si="1"/>
        <v>-20.691449999999989</v>
      </c>
      <c r="M19" s="12">
        <f t="shared" si="1"/>
        <v>-20.691449999999989</v>
      </c>
      <c r="N19" s="12">
        <f t="shared" si="1"/>
        <v>31.314250000000001</v>
      </c>
      <c r="O19" s="12">
        <f t="shared" si="1"/>
        <v>31.314250000000001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INCREASE</v>
      </c>
      <c r="J20" s="18" t="str">
        <f>IF($B38="","",IF(J$19&gt;=0,"INCREASE","DECREASE"))</f>
        <v>DECREASE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338.40000000000003</v>
      </c>
      <c r="D21" s="20">
        <f t="shared" ref="D21:V21" si="2">(VLOOKUP(D$14,$AI2:$AK26,3,FALSE))*D$15</f>
        <v>338.40000000000003</v>
      </c>
      <c r="E21" s="20">
        <f t="shared" si="2"/>
        <v>338.40000000000003</v>
      </c>
      <c r="F21" s="20">
        <f t="shared" si="2"/>
        <v>338.40000000000003</v>
      </c>
      <c r="G21" s="20">
        <f t="shared" si="2"/>
        <v>338.40000000000003</v>
      </c>
      <c r="H21" s="20">
        <f t="shared" si="2"/>
        <v>338.40000000000003</v>
      </c>
      <c r="I21" s="20">
        <f t="shared" si="2"/>
        <v>338.40000000000003</v>
      </c>
      <c r="J21" s="20">
        <f t="shared" si="2"/>
        <v>338.40000000000003</v>
      </c>
      <c r="K21" s="20">
        <f t="shared" si="2"/>
        <v>338.40000000000003</v>
      </c>
      <c r="L21" s="20">
        <f t="shared" si="2"/>
        <v>338.40000000000003</v>
      </c>
      <c r="M21" s="20">
        <f t="shared" si="2"/>
        <v>338.40000000000003</v>
      </c>
      <c r="N21" s="20">
        <f t="shared" si="2"/>
        <v>338.40000000000003</v>
      </c>
      <c r="O21" s="20">
        <f t="shared" si="2"/>
        <v>338.40000000000003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11.730675000000002</v>
      </c>
      <c r="D22" s="12">
        <f>$E32</f>
        <v>11.730675000000002</v>
      </c>
      <c r="E22" s="12">
        <f>$E33</f>
        <v>11.730675000000002</v>
      </c>
      <c r="F22" s="12">
        <f>$E34</f>
        <v>11.730675000000002</v>
      </c>
      <c r="G22" s="12">
        <f>$E35</f>
        <v>11.730675000000002</v>
      </c>
      <c r="H22" s="12">
        <f>$E36</f>
        <v>11.730675000000002</v>
      </c>
      <c r="I22" s="12">
        <f>$E37</f>
        <v>19.551125000000006</v>
      </c>
      <c r="J22" s="12">
        <f>$E38</f>
        <v>11.730675000000002</v>
      </c>
      <c r="K22" s="12">
        <f>$E39</f>
        <v>19.551125000000006</v>
      </c>
      <c r="L22" s="12">
        <f>$E40</f>
        <v>11.730675000000002</v>
      </c>
      <c r="M22" s="12">
        <f>$E41</f>
        <v>11.730675000000002</v>
      </c>
      <c r="N22" s="12">
        <f>$E42</f>
        <v>19.551125000000006</v>
      </c>
      <c r="O22" s="12">
        <f>$E43</f>
        <v>19.551125000000006</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-326.66932500000001</v>
      </c>
      <c r="D23" s="12">
        <f t="shared" ref="D23:V23" si="3">D22-D21</f>
        <v>-326.66932500000001</v>
      </c>
      <c r="E23" s="12">
        <f t="shared" si="3"/>
        <v>-326.66932500000001</v>
      </c>
      <c r="F23" s="12">
        <f t="shared" si="3"/>
        <v>-326.66932500000001</v>
      </c>
      <c r="G23" s="12">
        <f t="shared" si="3"/>
        <v>-326.66932500000001</v>
      </c>
      <c r="H23" s="12">
        <f t="shared" si="3"/>
        <v>-326.66932500000001</v>
      </c>
      <c r="I23" s="12">
        <f t="shared" si="3"/>
        <v>-318.84887500000002</v>
      </c>
      <c r="J23" s="12">
        <f t="shared" si="3"/>
        <v>-326.66932500000001</v>
      </c>
      <c r="K23" s="12">
        <f t="shared" si="3"/>
        <v>-318.84887500000002</v>
      </c>
      <c r="L23" s="12">
        <f t="shared" si="3"/>
        <v>-326.66932500000001</v>
      </c>
      <c r="M23" s="12">
        <f t="shared" si="3"/>
        <v>-326.66932500000001</v>
      </c>
      <c r="N23" s="12">
        <f t="shared" si="3"/>
        <v>-318.84887500000002</v>
      </c>
      <c r="O23" s="12">
        <f t="shared" si="3"/>
        <v>-318.84887500000002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5.62</v>
      </c>
      <c r="C28" s="11">
        <v>0.06</v>
      </c>
      <c r="D28" s="11">
        <v>227</v>
      </c>
      <c r="E28" s="11">
        <v>64.900000000000006</v>
      </c>
      <c r="F28" s="11">
        <v>12.1</v>
      </c>
      <c r="G28" s="11">
        <v>0.2</v>
      </c>
      <c r="H28" s="11">
        <v>0.5</v>
      </c>
      <c r="I28" s="11">
        <v>0.5</v>
      </c>
      <c r="J28" s="11">
        <v>0.01</v>
      </c>
      <c r="K28" s="15">
        <v>0.05</v>
      </c>
      <c r="L28" s="11">
        <v>0.2</v>
      </c>
      <c r="M28" s="11">
        <v>0.21099999999999999</v>
      </c>
      <c r="N28" s="11"/>
      <c r="O28" s="11"/>
      <c r="P28" s="11">
        <v>198</v>
      </c>
      <c r="Q28" s="11">
        <v>66.099999999999994</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v>150</v>
      </c>
      <c r="C31" s="65">
        <f>IF(C$27="%w/w SAR",((C$28*10)*$B31),IF(C$27="%w/w DM",(((C$28*10)*($B$28/100))*$B31),IF(C$27="kg/t SAR",(C$28*$B31),IF(C$27="kg/t DM",((C$28*($B$28/100))*$B31),IF(C$27="mg/kg SAR",((C$28*0.001)*$B31),IF(C$27="mg/kg DM",(((C$28*0.001)*($B$28/100))*$B31),0))))))</f>
        <v>90</v>
      </c>
      <c r="D31" s="65">
        <f>(IF(D$27="%w/w SAR",((D$28*10)*$B31),IF(D$27="%w/w DM",(((D$28*10)*($B$28/100))*$B31),IF(D$27="kg/t SAR",(D$28*$B31),IF(D$27="kg/t DM",((D$28*($B$28/100))*$B31),IF(D$27="mg/kg SAR",((D$28*0.001)*$B31),IF(D$27="mg/kg DM",(((D$28*0.001)*($B$28/100))*$B31),"0")))))))*2.291</f>
        <v>78.008550000000014</v>
      </c>
      <c r="E31" s="65">
        <f>(IF(E$27="%w/w SAR",((E$28*10)*$B31),IF(E$27="%w/w DM",(((E$28*10)*($B$28/100))*$B31),IF(E$27="kg/t SAR",(E$28*$B31),IF(E$27="kg/t DM",((E$28*($B$28/100))*$B31),IF(E$27="mg/kg SAR",((E$28*0.001)*$B31),IF(E$27="mg/kg DM",(((E$28*0.001)*($B$28/100))*$B31),"0")))))))*1.205</f>
        <v>11.730675000000002</v>
      </c>
      <c r="F31" s="65">
        <f>(IF(F$27="%w/w SAR",((F$28*10)*$B31),IF(F$27="%w/w DM",(((F$28*10)*($B$28/100))*$B31),IF(F$27="kg/t SAR",(F$28*$B31),IF(F$27="kg/t DM",((F$28*($B$28/100))*$B31),IF(F$27="mg/kg SAR",((F$28*0.001)*$B31),IF(F$27="mg/kg DM",(((F$28*0.001)*($B$28/100))*$B31),"0")))))))*1.658</f>
        <v>3.0092699999999999</v>
      </c>
      <c r="G31" s="65">
        <f t="shared" ref="G31:P31" si="5">IF(G$27="%w/w SAR",((G$28*10)*$B31),IF(G$27="%w/w DM",(((G$28*10)*($B$28/100))*$B31),IF(G$27="kg/t SAR",(G$28*$B31),IF(G$27="kg/t DM",((G$28*($B$28/100))*$B31),IF(G$27="mg/kg SAR",((G$28*0.001)*$B31),IF(G$27="mg/kg DM",(((G$28*0.001)*($B$28/100))*$B31),0))))))</f>
        <v>3.0000000000000002E-2</v>
      </c>
      <c r="H31" s="65">
        <f t="shared" si="5"/>
        <v>7.4999999999999997E-2</v>
      </c>
      <c r="I31" s="65">
        <f t="shared" si="5"/>
        <v>7.4999999999999997E-2</v>
      </c>
      <c r="J31" s="65">
        <f t="shared" si="5"/>
        <v>1.5E-3</v>
      </c>
      <c r="K31" s="65">
        <f t="shared" si="5"/>
        <v>7.5000000000000006E-3</v>
      </c>
      <c r="L31" s="65">
        <f t="shared" si="5"/>
        <v>3.0000000000000002E-2</v>
      </c>
      <c r="M31" s="65">
        <f t="shared" si="5"/>
        <v>3.1649999999999998E-2</v>
      </c>
      <c r="N31" s="65">
        <f t="shared" si="5"/>
        <v>0</v>
      </c>
      <c r="O31" s="65">
        <f t="shared" si="5"/>
        <v>0</v>
      </c>
      <c r="P31" s="65">
        <f t="shared" si="5"/>
        <v>29.700000000000003</v>
      </c>
      <c r="Q31" s="65">
        <f>(IF(Q$27="%w/w SAR",((Q$28*10)*$B31),IF(Q$27="%w/w DM",(((Q$28*10)*($B$28/100))*$B31),IF(Q$27="kg/t SAR",(Q$28*$B31),IF(Q$27="kg/t DM",((Q$28*($B$28/100))*$B31),IF(Q$27="mg/kg SAR",((Q$28*0.001)*$B31),IF(Q$27="mg/kg DM",(((Q$28*0.001)*($B$28/100))*$B31),0)))))))*2.5</f>
        <v>24.787499999999998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v>150</v>
      </c>
      <c r="C32" s="65">
        <f t="shared" ref="C32:C50" si="6">IF(C$27="%w/w SAR",((C$28*10)*$B32),IF(C$27="%w/w DM",(((C$28*10)*($B$28/100))*$B32),IF(C$27="kg/t SAR",(C$28*$B32),IF(C$27="kg/t DM",((C$28*($B$28/100))*$B32),IF(C$27="mg/kg SAR",((C$28*0.001)*$B32),IF(C$27="mg/kg DM",(((C$28*0.001)*($B$28/100))*$B32),0))))))</f>
        <v>90</v>
      </c>
      <c r="D32" s="65">
        <f t="shared" ref="D32:D50" si="7">(IF(D$27="%w/w SAR",((D$28*10)*$B32),IF(D$27="%w/w DM",(((D$28*10)*($B$28/100))*$B32),IF(D$27="kg/t SAR",(D$28*$B32),IF(D$27="kg/t DM",((D$28*($B$28/100))*$B32),IF(D$27="mg/kg SAR",((D$28*0.001)*$B32),IF(D$27="mg/kg DM",(((D$28*0.001)*($B$28/100))*$B32),"0")))))))*2.291</f>
        <v>78.008550000000014</v>
      </c>
      <c r="E32" s="65">
        <f t="shared" ref="E32:E50" si="8">(IF(E$27="%w/w SAR",((E$28*10)*$B32),IF(E$27="%w/w DM",(((E$28*10)*($B$28/100))*$B32),IF(E$27="kg/t SAR",(E$28*$B32),IF(E$27="kg/t DM",((E$28*($B$28/100))*$B32),IF(E$27="mg/kg SAR",((E$28*0.001)*$B32),IF(E$27="mg/kg DM",(((E$28*0.001)*($B$28/100))*$B32),"0")))))))*1.205</f>
        <v>11.730675000000002</v>
      </c>
      <c r="F32" s="65">
        <f t="shared" ref="F32:F50" si="9">(IF(F$27="%w/w SAR",((F$28*10)*$B32),IF(F$27="%w/w DM",(((F$28*10)*($B$28/100))*$B32),IF(F$27="kg/t SAR",(F$28*$B32),IF(F$27="kg/t DM",((F$28*($B$28/100))*$B32),IF(F$27="mg/kg SAR",((F$28*0.001)*$B32),IF(F$27="mg/kg DM",(((F$28*0.001)*($B$28/100))*$B32),"0")))))))*1.658</f>
        <v>3.0092699999999999</v>
      </c>
      <c r="G32" s="65">
        <f t="shared" ref="G32:P50" si="10">IF(G$27="%w/w SAR",((G$28*10)*$B32),IF(G$27="%w/w DM",(((G$28*10)*($B$28/100))*$B32),IF(G$27="kg/t SAR",(G$28*$B32),IF(G$27="kg/t DM",((G$28*($B$28/100))*$B32),IF(G$27="mg/kg SAR",((G$28*0.001)*$B32),IF(G$27="mg/kg DM",(((G$28*0.001)*($B$28/100))*$B32),0))))))</f>
        <v>3.0000000000000002E-2</v>
      </c>
      <c r="H32" s="65">
        <f t="shared" si="10"/>
        <v>7.4999999999999997E-2</v>
      </c>
      <c r="I32" s="65">
        <f t="shared" si="10"/>
        <v>7.4999999999999997E-2</v>
      </c>
      <c r="J32" s="65">
        <f t="shared" si="10"/>
        <v>1.5E-3</v>
      </c>
      <c r="K32" s="65">
        <f t="shared" si="10"/>
        <v>7.5000000000000006E-3</v>
      </c>
      <c r="L32" s="65">
        <f t="shared" si="10"/>
        <v>3.0000000000000002E-2</v>
      </c>
      <c r="M32" s="65">
        <f t="shared" si="10"/>
        <v>3.1649999999999998E-2</v>
      </c>
      <c r="N32" s="65">
        <f t="shared" si="10"/>
        <v>0</v>
      </c>
      <c r="O32" s="65">
        <f t="shared" si="10"/>
        <v>0</v>
      </c>
      <c r="P32" s="65">
        <f t="shared" si="10"/>
        <v>29.700000000000003</v>
      </c>
      <c r="Q32" s="65">
        <f t="shared" ref="Q32:Q50" si="11">(IF(Q$27="%w/w SAR",((Q$28*10)*$B32),IF(Q$27="%w/w DM",(((Q$28*10)*($B$28/100))*$B32),IF(Q$27="kg/t SAR",(Q$28*$B32),IF(Q$27="kg/t DM",((Q$28*($B$28/100))*$B32),IF(Q$27="mg/kg SAR",((Q$28*0.001)*$B32),IF(Q$27="mg/kg DM",(((Q$28*0.001)*($B$28/100))*$B32),0)))))))*2.5</f>
        <v>24.787499999999998</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2952</v>
      </c>
      <c r="B33" s="11">
        <v>150</v>
      </c>
      <c r="C33" s="65">
        <f t="shared" si="6"/>
        <v>90</v>
      </c>
      <c r="D33" s="65">
        <f t="shared" si="7"/>
        <v>78.008550000000014</v>
      </c>
      <c r="E33" s="65">
        <f t="shared" si="8"/>
        <v>11.730675000000002</v>
      </c>
      <c r="F33" s="65">
        <f t="shared" si="9"/>
        <v>3.0092699999999999</v>
      </c>
      <c r="G33" s="65">
        <f t="shared" si="10"/>
        <v>3.0000000000000002E-2</v>
      </c>
      <c r="H33" s="65">
        <f t="shared" si="10"/>
        <v>7.4999999999999997E-2</v>
      </c>
      <c r="I33" s="65">
        <f t="shared" si="10"/>
        <v>7.4999999999999997E-2</v>
      </c>
      <c r="J33" s="65">
        <f t="shared" si="10"/>
        <v>1.5E-3</v>
      </c>
      <c r="K33" s="65">
        <f t="shared" si="10"/>
        <v>7.5000000000000006E-3</v>
      </c>
      <c r="L33" s="65">
        <f t="shared" si="10"/>
        <v>3.0000000000000002E-2</v>
      </c>
      <c r="M33" s="65">
        <f t="shared" si="10"/>
        <v>3.1649999999999998E-2</v>
      </c>
      <c r="N33" s="65">
        <f t="shared" si="10"/>
        <v>0</v>
      </c>
      <c r="O33" s="65">
        <f t="shared" si="10"/>
        <v>0</v>
      </c>
      <c r="P33" s="65">
        <f t="shared" si="10"/>
        <v>29.700000000000003</v>
      </c>
      <c r="Q33" s="65">
        <f t="shared" si="11"/>
        <v>24.787499999999998</v>
      </c>
      <c r="R33" s="65">
        <f t="shared" si="12"/>
        <v>0</v>
      </c>
      <c r="S33" s="65">
        <f t="shared" si="12"/>
        <v>0</v>
      </c>
      <c r="T33" s="65">
        <f t="shared" si="12"/>
        <v>0</v>
      </c>
      <c r="U33" s="126">
        <f t="shared" si="12"/>
        <v>0</v>
      </c>
    </row>
    <row r="34" spans="1:21" s="48" customFormat="1" ht="13" x14ac:dyDescent="0.35">
      <c r="A34" s="125">
        <f>F8</f>
        <v>3171</v>
      </c>
      <c r="B34" s="11">
        <v>150</v>
      </c>
      <c r="C34" s="65">
        <f t="shared" si="6"/>
        <v>90</v>
      </c>
      <c r="D34" s="65">
        <f t="shared" si="7"/>
        <v>78.008550000000014</v>
      </c>
      <c r="E34" s="65">
        <f t="shared" si="8"/>
        <v>11.730675000000002</v>
      </c>
      <c r="F34" s="65">
        <f t="shared" si="9"/>
        <v>3.0092699999999999</v>
      </c>
      <c r="G34" s="65">
        <f t="shared" si="10"/>
        <v>3.0000000000000002E-2</v>
      </c>
      <c r="H34" s="65">
        <f t="shared" si="10"/>
        <v>7.4999999999999997E-2</v>
      </c>
      <c r="I34" s="65">
        <f t="shared" si="10"/>
        <v>7.4999999999999997E-2</v>
      </c>
      <c r="J34" s="65">
        <f t="shared" si="10"/>
        <v>1.5E-3</v>
      </c>
      <c r="K34" s="65">
        <f t="shared" si="10"/>
        <v>7.5000000000000006E-3</v>
      </c>
      <c r="L34" s="65">
        <f t="shared" si="10"/>
        <v>3.0000000000000002E-2</v>
      </c>
      <c r="M34" s="65">
        <f t="shared" si="10"/>
        <v>3.1649999999999998E-2</v>
      </c>
      <c r="N34" s="65">
        <f t="shared" si="10"/>
        <v>0</v>
      </c>
      <c r="O34" s="65">
        <f t="shared" si="10"/>
        <v>0</v>
      </c>
      <c r="P34" s="65">
        <f t="shared" si="10"/>
        <v>29.700000000000003</v>
      </c>
      <c r="Q34" s="65">
        <f t="shared" si="11"/>
        <v>24.787499999999998</v>
      </c>
      <c r="R34" s="65">
        <f t="shared" si="12"/>
        <v>0</v>
      </c>
      <c r="S34" s="65">
        <f t="shared" si="12"/>
        <v>0</v>
      </c>
      <c r="T34" s="65">
        <f t="shared" si="12"/>
        <v>0</v>
      </c>
      <c r="U34" s="126">
        <f t="shared" si="12"/>
        <v>0</v>
      </c>
    </row>
    <row r="35" spans="1:21" s="48" customFormat="1" ht="13" x14ac:dyDescent="0.35">
      <c r="A35" s="125">
        <f>G8</f>
        <v>2949</v>
      </c>
      <c r="B35" s="11">
        <v>150</v>
      </c>
      <c r="C35" s="65">
        <f t="shared" si="6"/>
        <v>90</v>
      </c>
      <c r="D35" s="65">
        <f t="shared" si="7"/>
        <v>78.008550000000014</v>
      </c>
      <c r="E35" s="65">
        <f t="shared" si="8"/>
        <v>11.730675000000002</v>
      </c>
      <c r="F35" s="65">
        <f t="shared" si="9"/>
        <v>3.0092699999999999</v>
      </c>
      <c r="G35" s="65">
        <f t="shared" si="10"/>
        <v>3.0000000000000002E-2</v>
      </c>
      <c r="H35" s="65">
        <f t="shared" si="10"/>
        <v>7.4999999999999997E-2</v>
      </c>
      <c r="I35" s="65">
        <f t="shared" si="10"/>
        <v>7.4999999999999997E-2</v>
      </c>
      <c r="J35" s="65">
        <f t="shared" si="10"/>
        <v>1.5E-3</v>
      </c>
      <c r="K35" s="65">
        <f t="shared" si="10"/>
        <v>7.5000000000000006E-3</v>
      </c>
      <c r="L35" s="65">
        <f t="shared" si="10"/>
        <v>3.0000000000000002E-2</v>
      </c>
      <c r="M35" s="65">
        <f t="shared" si="10"/>
        <v>3.1649999999999998E-2</v>
      </c>
      <c r="N35" s="65">
        <f t="shared" si="10"/>
        <v>0</v>
      </c>
      <c r="O35" s="65">
        <f t="shared" si="10"/>
        <v>0</v>
      </c>
      <c r="P35" s="65">
        <f t="shared" si="10"/>
        <v>29.700000000000003</v>
      </c>
      <c r="Q35" s="65">
        <f t="shared" si="11"/>
        <v>24.787499999999998</v>
      </c>
      <c r="R35" s="65">
        <f t="shared" si="12"/>
        <v>0</v>
      </c>
      <c r="S35" s="65">
        <f t="shared" si="12"/>
        <v>0</v>
      </c>
      <c r="T35" s="65">
        <f t="shared" si="12"/>
        <v>0</v>
      </c>
      <c r="U35" s="126">
        <f t="shared" si="12"/>
        <v>0</v>
      </c>
    </row>
    <row r="36" spans="1:21" s="48" customFormat="1" ht="13" x14ac:dyDescent="0.35">
      <c r="A36" s="125">
        <f>H8</f>
        <v>4726</v>
      </c>
      <c r="B36" s="11">
        <v>150</v>
      </c>
      <c r="C36" s="65">
        <f t="shared" si="6"/>
        <v>90</v>
      </c>
      <c r="D36" s="65">
        <f t="shared" si="7"/>
        <v>78.008550000000014</v>
      </c>
      <c r="E36" s="65">
        <f t="shared" si="8"/>
        <v>11.730675000000002</v>
      </c>
      <c r="F36" s="65">
        <f t="shared" si="9"/>
        <v>3.0092699999999999</v>
      </c>
      <c r="G36" s="65">
        <f t="shared" si="10"/>
        <v>3.0000000000000002E-2</v>
      </c>
      <c r="H36" s="65">
        <f t="shared" si="10"/>
        <v>7.4999999999999997E-2</v>
      </c>
      <c r="I36" s="65">
        <f t="shared" si="10"/>
        <v>7.4999999999999997E-2</v>
      </c>
      <c r="J36" s="65">
        <f t="shared" si="10"/>
        <v>1.5E-3</v>
      </c>
      <c r="K36" s="65">
        <f t="shared" si="10"/>
        <v>7.5000000000000006E-3</v>
      </c>
      <c r="L36" s="65">
        <f t="shared" si="10"/>
        <v>3.0000000000000002E-2</v>
      </c>
      <c r="M36" s="65">
        <f t="shared" si="10"/>
        <v>3.1649999999999998E-2</v>
      </c>
      <c r="N36" s="65">
        <f t="shared" si="10"/>
        <v>0</v>
      </c>
      <c r="O36" s="65">
        <f t="shared" si="10"/>
        <v>0</v>
      </c>
      <c r="P36" s="65">
        <f t="shared" si="10"/>
        <v>29.700000000000003</v>
      </c>
      <c r="Q36" s="65">
        <f t="shared" si="11"/>
        <v>24.787499999999998</v>
      </c>
      <c r="R36" s="65">
        <f t="shared" si="12"/>
        <v>0</v>
      </c>
      <c r="S36" s="65">
        <f t="shared" si="12"/>
        <v>0</v>
      </c>
      <c r="T36" s="65">
        <f t="shared" si="12"/>
        <v>0</v>
      </c>
      <c r="U36" s="126">
        <f t="shared" si="12"/>
        <v>0</v>
      </c>
    </row>
    <row r="37" spans="1:21" s="48" customFormat="1" ht="13" x14ac:dyDescent="0.35">
      <c r="A37" s="125">
        <f>I8</f>
        <v>5111</v>
      </c>
      <c r="B37" s="11">
        <v>250</v>
      </c>
      <c r="C37" s="65">
        <f t="shared" si="6"/>
        <v>150</v>
      </c>
      <c r="D37" s="65">
        <f t="shared" si="7"/>
        <v>130.01425</v>
      </c>
      <c r="E37" s="65">
        <f t="shared" si="8"/>
        <v>19.551125000000006</v>
      </c>
      <c r="F37" s="65">
        <f t="shared" si="9"/>
        <v>5.0154499999999995</v>
      </c>
      <c r="G37" s="65">
        <f t="shared" si="10"/>
        <v>0.05</v>
      </c>
      <c r="H37" s="65">
        <f t="shared" si="10"/>
        <v>0.125</v>
      </c>
      <c r="I37" s="65">
        <f t="shared" si="10"/>
        <v>0.125</v>
      </c>
      <c r="J37" s="65">
        <f t="shared" si="10"/>
        <v>2.5000000000000001E-3</v>
      </c>
      <c r="K37" s="65">
        <f t="shared" si="10"/>
        <v>1.2500000000000001E-2</v>
      </c>
      <c r="L37" s="65">
        <f t="shared" si="10"/>
        <v>0.05</v>
      </c>
      <c r="M37" s="65">
        <f t="shared" si="10"/>
        <v>5.2749999999999998E-2</v>
      </c>
      <c r="N37" s="65">
        <f t="shared" si="10"/>
        <v>0</v>
      </c>
      <c r="O37" s="65">
        <f t="shared" si="10"/>
        <v>0</v>
      </c>
      <c r="P37" s="65">
        <f t="shared" si="10"/>
        <v>49.5</v>
      </c>
      <c r="Q37" s="65">
        <f t="shared" si="11"/>
        <v>41.3125</v>
      </c>
      <c r="R37" s="65">
        <f t="shared" si="12"/>
        <v>0</v>
      </c>
      <c r="S37" s="65">
        <f t="shared" si="12"/>
        <v>0</v>
      </c>
      <c r="T37" s="65">
        <f t="shared" si="12"/>
        <v>0</v>
      </c>
      <c r="U37" s="126">
        <f t="shared" si="12"/>
        <v>0</v>
      </c>
    </row>
    <row r="38" spans="1:21" s="48" customFormat="1" ht="13" x14ac:dyDescent="0.35">
      <c r="A38" s="125">
        <f>J8</f>
        <v>4300</v>
      </c>
      <c r="B38" s="11">
        <v>150</v>
      </c>
      <c r="C38" s="65">
        <f t="shared" si="6"/>
        <v>90</v>
      </c>
      <c r="D38" s="65">
        <f t="shared" si="7"/>
        <v>78.008550000000014</v>
      </c>
      <c r="E38" s="65">
        <f t="shared" si="8"/>
        <v>11.730675000000002</v>
      </c>
      <c r="F38" s="65">
        <f t="shared" si="9"/>
        <v>3.0092699999999999</v>
      </c>
      <c r="G38" s="65">
        <f t="shared" si="10"/>
        <v>3.0000000000000002E-2</v>
      </c>
      <c r="H38" s="65">
        <f t="shared" si="10"/>
        <v>7.4999999999999997E-2</v>
      </c>
      <c r="I38" s="65">
        <f t="shared" si="10"/>
        <v>7.4999999999999997E-2</v>
      </c>
      <c r="J38" s="65">
        <f t="shared" si="10"/>
        <v>1.5E-3</v>
      </c>
      <c r="K38" s="65">
        <f t="shared" si="10"/>
        <v>7.5000000000000006E-3</v>
      </c>
      <c r="L38" s="65">
        <f t="shared" si="10"/>
        <v>3.0000000000000002E-2</v>
      </c>
      <c r="M38" s="65">
        <f t="shared" si="10"/>
        <v>3.1649999999999998E-2</v>
      </c>
      <c r="N38" s="65">
        <f t="shared" si="10"/>
        <v>0</v>
      </c>
      <c r="O38" s="65">
        <f t="shared" si="10"/>
        <v>0</v>
      </c>
      <c r="P38" s="65">
        <f t="shared" si="10"/>
        <v>29.700000000000003</v>
      </c>
      <c r="Q38" s="65">
        <f t="shared" si="11"/>
        <v>24.787499999999998</v>
      </c>
      <c r="R38" s="65">
        <f t="shared" si="12"/>
        <v>0</v>
      </c>
      <c r="S38" s="65">
        <f t="shared" si="12"/>
        <v>0</v>
      </c>
      <c r="T38" s="65">
        <f t="shared" si="12"/>
        <v>0</v>
      </c>
      <c r="U38" s="126">
        <f t="shared" si="12"/>
        <v>0</v>
      </c>
    </row>
    <row r="39" spans="1:21" s="48" customFormat="1" ht="13" x14ac:dyDescent="0.35">
      <c r="A39" s="125">
        <f>K8</f>
        <v>7291</v>
      </c>
      <c r="B39" s="11">
        <v>250</v>
      </c>
      <c r="C39" s="65">
        <f t="shared" si="6"/>
        <v>150</v>
      </c>
      <c r="D39" s="65">
        <f t="shared" si="7"/>
        <v>130.01425</v>
      </c>
      <c r="E39" s="65">
        <f t="shared" si="8"/>
        <v>19.551125000000006</v>
      </c>
      <c r="F39" s="65">
        <f t="shared" si="9"/>
        <v>5.0154499999999995</v>
      </c>
      <c r="G39" s="65">
        <f t="shared" si="10"/>
        <v>0.05</v>
      </c>
      <c r="H39" s="65">
        <f t="shared" si="10"/>
        <v>0.125</v>
      </c>
      <c r="I39" s="65">
        <f t="shared" si="10"/>
        <v>0.125</v>
      </c>
      <c r="J39" s="65">
        <f t="shared" si="10"/>
        <v>2.5000000000000001E-3</v>
      </c>
      <c r="K39" s="65">
        <f t="shared" si="10"/>
        <v>1.2500000000000001E-2</v>
      </c>
      <c r="L39" s="65">
        <f t="shared" si="10"/>
        <v>0.05</v>
      </c>
      <c r="M39" s="65">
        <f t="shared" si="10"/>
        <v>5.2749999999999998E-2</v>
      </c>
      <c r="N39" s="65">
        <f t="shared" si="10"/>
        <v>0</v>
      </c>
      <c r="O39" s="65">
        <f t="shared" si="10"/>
        <v>0</v>
      </c>
      <c r="P39" s="65">
        <f t="shared" si="10"/>
        <v>49.5</v>
      </c>
      <c r="Q39" s="65">
        <f t="shared" si="11"/>
        <v>41.3125</v>
      </c>
      <c r="R39" s="65">
        <f t="shared" si="12"/>
        <v>0</v>
      </c>
      <c r="S39" s="65">
        <f t="shared" si="12"/>
        <v>0</v>
      </c>
      <c r="T39" s="65">
        <f t="shared" si="12"/>
        <v>0</v>
      </c>
      <c r="U39" s="126">
        <f t="shared" si="12"/>
        <v>0</v>
      </c>
    </row>
    <row r="40" spans="1:21" s="48" customFormat="1" ht="13" x14ac:dyDescent="0.35">
      <c r="A40" s="125">
        <f>L8</f>
        <v>8570</v>
      </c>
      <c r="B40" s="11">
        <v>150</v>
      </c>
      <c r="C40" s="65">
        <f t="shared" si="6"/>
        <v>90</v>
      </c>
      <c r="D40" s="65">
        <f t="shared" si="7"/>
        <v>78.008550000000014</v>
      </c>
      <c r="E40" s="65">
        <f t="shared" si="8"/>
        <v>11.730675000000002</v>
      </c>
      <c r="F40" s="65">
        <f t="shared" si="9"/>
        <v>3.0092699999999999</v>
      </c>
      <c r="G40" s="65">
        <f t="shared" si="10"/>
        <v>3.0000000000000002E-2</v>
      </c>
      <c r="H40" s="65">
        <f t="shared" si="10"/>
        <v>7.4999999999999997E-2</v>
      </c>
      <c r="I40" s="65">
        <f t="shared" si="10"/>
        <v>7.4999999999999997E-2</v>
      </c>
      <c r="J40" s="65">
        <f t="shared" si="10"/>
        <v>1.5E-3</v>
      </c>
      <c r="K40" s="65">
        <f t="shared" si="10"/>
        <v>7.5000000000000006E-3</v>
      </c>
      <c r="L40" s="65">
        <f t="shared" si="10"/>
        <v>3.0000000000000002E-2</v>
      </c>
      <c r="M40" s="65">
        <f t="shared" si="10"/>
        <v>3.1649999999999998E-2</v>
      </c>
      <c r="N40" s="65">
        <f t="shared" si="10"/>
        <v>0</v>
      </c>
      <c r="O40" s="65">
        <f t="shared" si="10"/>
        <v>0</v>
      </c>
      <c r="P40" s="65">
        <f t="shared" si="10"/>
        <v>29.700000000000003</v>
      </c>
      <c r="Q40" s="65">
        <f t="shared" si="11"/>
        <v>24.787499999999998</v>
      </c>
      <c r="R40" s="65">
        <f t="shared" si="12"/>
        <v>0</v>
      </c>
      <c r="S40" s="65">
        <f t="shared" si="12"/>
        <v>0</v>
      </c>
      <c r="T40" s="65">
        <f t="shared" si="12"/>
        <v>0</v>
      </c>
      <c r="U40" s="126">
        <f t="shared" si="12"/>
        <v>0</v>
      </c>
    </row>
    <row r="41" spans="1:21" s="48" customFormat="1" ht="13" x14ac:dyDescent="0.35">
      <c r="A41" s="125">
        <f>M8</f>
        <v>9685</v>
      </c>
      <c r="B41" s="11">
        <v>150</v>
      </c>
      <c r="C41" s="65">
        <f t="shared" si="6"/>
        <v>90</v>
      </c>
      <c r="D41" s="65">
        <f t="shared" si="7"/>
        <v>78.008550000000014</v>
      </c>
      <c r="E41" s="65">
        <f t="shared" si="8"/>
        <v>11.730675000000002</v>
      </c>
      <c r="F41" s="65">
        <f t="shared" si="9"/>
        <v>3.0092699999999999</v>
      </c>
      <c r="G41" s="65">
        <f t="shared" si="10"/>
        <v>3.0000000000000002E-2</v>
      </c>
      <c r="H41" s="65">
        <f t="shared" si="10"/>
        <v>7.4999999999999997E-2</v>
      </c>
      <c r="I41" s="65">
        <f t="shared" si="10"/>
        <v>7.4999999999999997E-2</v>
      </c>
      <c r="J41" s="65">
        <f t="shared" si="10"/>
        <v>1.5E-3</v>
      </c>
      <c r="K41" s="65">
        <f t="shared" si="10"/>
        <v>7.5000000000000006E-3</v>
      </c>
      <c r="L41" s="65">
        <f t="shared" si="10"/>
        <v>3.0000000000000002E-2</v>
      </c>
      <c r="M41" s="65">
        <f t="shared" si="10"/>
        <v>3.1649999999999998E-2</v>
      </c>
      <c r="N41" s="65">
        <f t="shared" si="10"/>
        <v>0</v>
      </c>
      <c r="O41" s="65">
        <f t="shared" si="10"/>
        <v>0</v>
      </c>
      <c r="P41" s="65">
        <f t="shared" si="10"/>
        <v>29.700000000000003</v>
      </c>
      <c r="Q41" s="65">
        <f t="shared" si="11"/>
        <v>24.787499999999998</v>
      </c>
      <c r="R41" s="65">
        <f t="shared" si="12"/>
        <v>0</v>
      </c>
      <c r="S41" s="65">
        <f t="shared" si="12"/>
        <v>0</v>
      </c>
      <c r="T41" s="65">
        <f t="shared" si="12"/>
        <v>0</v>
      </c>
      <c r="U41" s="126">
        <f t="shared" si="12"/>
        <v>0</v>
      </c>
    </row>
    <row r="42" spans="1:21" s="48" customFormat="1" ht="13" x14ac:dyDescent="0.35">
      <c r="A42" s="125">
        <f>N8</f>
        <v>909</v>
      </c>
      <c r="B42" s="11">
        <v>250</v>
      </c>
      <c r="C42" s="65">
        <f t="shared" si="6"/>
        <v>150</v>
      </c>
      <c r="D42" s="65">
        <f t="shared" si="7"/>
        <v>130.01425</v>
      </c>
      <c r="E42" s="65">
        <f t="shared" si="8"/>
        <v>19.551125000000006</v>
      </c>
      <c r="F42" s="65">
        <f t="shared" si="9"/>
        <v>5.0154499999999995</v>
      </c>
      <c r="G42" s="65">
        <f t="shared" si="10"/>
        <v>0.05</v>
      </c>
      <c r="H42" s="65">
        <f t="shared" si="10"/>
        <v>0.125</v>
      </c>
      <c r="I42" s="65">
        <f t="shared" si="10"/>
        <v>0.125</v>
      </c>
      <c r="J42" s="65">
        <f t="shared" si="10"/>
        <v>2.5000000000000001E-3</v>
      </c>
      <c r="K42" s="65">
        <f t="shared" si="10"/>
        <v>1.2500000000000001E-2</v>
      </c>
      <c r="L42" s="65">
        <f t="shared" si="10"/>
        <v>0.05</v>
      </c>
      <c r="M42" s="65">
        <f t="shared" si="10"/>
        <v>5.2749999999999998E-2</v>
      </c>
      <c r="N42" s="65">
        <f t="shared" si="10"/>
        <v>0</v>
      </c>
      <c r="O42" s="65">
        <f t="shared" si="10"/>
        <v>0</v>
      </c>
      <c r="P42" s="65">
        <f t="shared" si="10"/>
        <v>49.5</v>
      </c>
      <c r="Q42" s="65">
        <f t="shared" si="11"/>
        <v>41.3125</v>
      </c>
      <c r="R42" s="65">
        <f t="shared" si="12"/>
        <v>0</v>
      </c>
      <c r="S42" s="65">
        <f t="shared" si="12"/>
        <v>0</v>
      </c>
      <c r="T42" s="65">
        <f t="shared" si="12"/>
        <v>0</v>
      </c>
      <c r="U42" s="126">
        <f t="shared" si="12"/>
        <v>0</v>
      </c>
    </row>
    <row r="43" spans="1:21" s="48" customFormat="1" ht="13" x14ac:dyDescent="0.35">
      <c r="A43" s="125">
        <f>O8</f>
        <v>1794</v>
      </c>
      <c r="B43" s="11">
        <v>250</v>
      </c>
      <c r="C43" s="65">
        <f t="shared" si="6"/>
        <v>150</v>
      </c>
      <c r="D43" s="65">
        <f t="shared" si="7"/>
        <v>130.01425</v>
      </c>
      <c r="E43" s="65">
        <f t="shared" si="8"/>
        <v>19.551125000000006</v>
      </c>
      <c r="F43" s="65">
        <f t="shared" si="9"/>
        <v>5.0154499999999995</v>
      </c>
      <c r="G43" s="65">
        <f t="shared" si="10"/>
        <v>0.05</v>
      </c>
      <c r="H43" s="65">
        <f t="shared" si="10"/>
        <v>0.125</v>
      </c>
      <c r="I43" s="65">
        <f t="shared" si="10"/>
        <v>0.125</v>
      </c>
      <c r="J43" s="65">
        <f t="shared" si="10"/>
        <v>2.5000000000000001E-3</v>
      </c>
      <c r="K43" s="65">
        <f t="shared" si="10"/>
        <v>1.2500000000000001E-2</v>
      </c>
      <c r="L43" s="65">
        <f t="shared" si="10"/>
        <v>0.05</v>
      </c>
      <c r="M43" s="65">
        <f t="shared" si="10"/>
        <v>5.2749999999999998E-2</v>
      </c>
      <c r="N43" s="65">
        <f t="shared" si="10"/>
        <v>0</v>
      </c>
      <c r="O43" s="65">
        <f t="shared" si="10"/>
        <v>0</v>
      </c>
      <c r="P43" s="65">
        <f t="shared" si="10"/>
        <v>49.5</v>
      </c>
      <c r="Q43" s="65">
        <f t="shared" si="11"/>
        <v>41.3125</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150</v>
      </c>
      <c r="C62" s="65">
        <f>B32</f>
        <v>150</v>
      </c>
      <c r="D62" s="65">
        <f>B33</f>
        <v>150</v>
      </c>
      <c r="E62" s="65">
        <f>B34</f>
        <v>150</v>
      </c>
      <c r="F62" s="65">
        <f>B35</f>
        <v>150</v>
      </c>
      <c r="G62" s="65">
        <f>B36</f>
        <v>150</v>
      </c>
      <c r="H62" s="65">
        <f>B37</f>
        <v>250</v>
      </c>
      <c r="I62" s="65">
        <f>B38</f>
        <v>150</v>
      </c>
      <c r="J62" s="65">
        <f>B39</f>
        <v>250</v>
      </c>
      <c r="K62" s="65">
        <f>B40</f>
        <v>150</v>
      </c>
      <c r="L62" s="65">
        <f>B41</f>
        <v>150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87" priority="48" operator="greaterThan">
      <formula>$B$51</formula>
    </cfRule>
  </conditionalFormatting>
  <conditionalFormatting sqref="B66:U66">
    <cfRule type="cellIs" dxfId="86" priority="10" operator="equal">
      <formula>"UNDER"</formula>
    </cfRule>
    <cfRule type="cellIs" dxfId="85" priority="11" operator="equal">
      <formula>"OVER"</formula>
    </cfRule>
  </conditionalFormatting>
  <conditionalFormatting sqref="C31:C50">
    <cfRule type="cellIs" dxfId="84" priority="47" operator="greaterThan">
      <formula>$C$51</formula>
    </cfRule>
  </conditionalFormatting>
  <conditionalFormatting sqref="C11:V13">
    <cfRule type="cellIs" dxfId="83" priority="1" operator="greaterThan">
      <formula>2</formula>
    </cfRule>
  </conditionalFormatting>
  <conditionalFormatting sqref="C13:V13">
    <cfRule type="cellIs" dxfId="82" priority="2" operator="greaterThan">
      <formula>3</formula>
    </cfRule>
  </conditionalFormatting>
  <conditionalFormatting sqref="C17:V19">
    <cfRule type="cellIs" dxfId="81" priority="40" operator="equal">
      <formula>0</formula>
    </cfRule>
  </conditionalFormatting>
  <conditionalFormatting sqref="C20:V21">
    <cfRule type="cellIs" dxfId="80" priority="49" operator="equal">
      <formula>"DECREASE"</formula>
    </cfRule>
    <cfRule type="cellIs" dxfId="79" priority="50" operator="equal">
      <formula>"INCREASE"</formula>
    </cfRule>
  </conditionalFormatting>
  <conditionalFormatting sqref="C21:V21">
    <cfRule type="cellIs" dxfId="78" priority="14" operator="equal">
      <formula>0</formula>
    </cfRule>
  </conditionalFormatting>
  <conditionalFormatting sqref="C22:V23">
    <cfRule type="cellIs" dxfId="77" priority="21" operator="equal">
      <formula>0</formula>
    </cfRule>
  </conditionalFormatting>
  <conditionalFormatting sqref="C24:V24">
    <cfRule type="cellIs" dxfId="76" priority="22" operator="equal">
      <formula>"DECREASE"</formula>
    </cfRule>
    <cfRule type="cellIs" dxfId="75" priority="23" operator="equal">
      <formula>"INCREASE"</formula>
    </cfRule>
  </conditionalFormatting>
  <conditionalFormatting sqref="G31:G50">
    <cfRule type="cellIs" dxfId="74" priority="37" operator="greaterThan">
      <formula>$G$51</formula>
    </cfRule>
  </conditionalFormatting>
  <conditionalFormatting sqref="H31:H50">
    <cfRule type="cellIs" dxfId="73" priority="36" operator="greaterThan">
      <formula>$H$51</formula>
    </cfRule>
  </conditionalFormatting>
  <conditionalFormatting sqref="I1">
    <cfRule type="cellIs" dxfId="72" priority="17" operator="between">
      <formula>0.1</formula>
      <formula>5</formula>
    </cfRule>
  </conditionalFormatting>
  <conditionalFormatting sqref="I2">
    <cfRule type="cellIs" dxfId="71" priority="16" operator="greaterThan">
      <formula>5000.1</formula>
    </cfRule>
  </conditionalFormatting>
  <conditionalFormatting sqref="I3">
    <cfRule type="cellIs" dxfId="70" priority="15" operator="greaterThan">
      <formula>40000.01</formula>
    </cfRule>
  </conditionalFormatting>
  <conditionalFormatting sqref="I31:I50">
    <cfRule type="cellIs" dxfId="69" priority="35" operator="greaterThan">
      <formula>$I$51</formula>
    </cfRule>
  </conditionalFormatting>
  <conditionalFormatting sqref="J31:J50">
    <cfRule type="cellIs" dxfId="68" priority="9" operator="greaterThan">
      <formula>$J$51</formula>
    </cfRule>
  </conditionalFormatting>
  <conditionalFormatting sqref="K31:K50">
    <cfRule type="cellIs" dxfId="67" priority="33"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2" operator="greaterThan">
      <formula>$L$51</formula>
    </cfRule>
  </conditionalFormatting>
  <conditionalFormatting sqref="M31:M50">
    <cfRule type="cellIs" dxfId="63" priority="31" operator="greaterThan">
      <formula>$M$51</formula>
    </cfRule>
  </conditionalFormatting>
  <conditionalFormatting sqref="P31:P50">
    <cfRule type="cellIs" dxfId="62" priority="30" operator="greaterThan">
      <formula>$P$51</formula>
    </cfRule>
  </conditionalFormatting>
  <conditionalFormatting sqref="R31:R50">
    <cfRule type="cellIs" dxfId="61" priority="29" operator="greaterThan">
      <formula>$R$51</formula>
    </cfRule>
  </conditionalFormatting>
  <conditionalFormatting sqref="S31:S50">
    <cfRule type="cellIs" dxfId="60" priority="28" operator="greaterThan">
      <formula>$S$51</formula>
    </cfRule>
  </conditionalFormatting>
  <conditionalFormatting sqref="T31:T50">
    <cfRule type="cellIs" dxfId="59" priority="27" operator="greaterThan">
      <formula>$T$51</formula>
    </cfRule>
  </conditionalFormatting>
  <conditionalFormatting sqref="U31:U50">
    <cfRule type="cellIs" dxfId="58"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M4" sqref="M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'DAF sludge'!C1:D1</f>
        <v>PAN-030538</v>
      </c>
      <c r="D1" s="173"/>
      <c r="E1" s="106" t="s">
        <v>45</v>
      </c>
      <c r="F1" s="113">
        <f>'DAF sludge'!F1</f>
        <v>50</v>
      </c>
      <c r="G1" s="162" t="s">
        <v>43</v>
      </c>
      <c r="H1" s="163"/>
      <c r="I1" s="109">
        <v>7.27</v>
      </c>
      <c r="J1" s="130" t="s">
        <v>153</v>
      </c>
      <c r="K1" s="131"/>
      <c r="L1" s="109">
        <v>60.3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'DAF sludge'!C2:D2</f>
        <v>EPR/JB3533RJ</v>
      </c>
      <c r="D2" s="169"/>
      <c r="E2" s="96" t="s">
        <v>109</v>
      </c>
      <c r="F2" s="110" t="s">
        <v>165</v>
      </c>
      <c r="G2" s="164" t="s">
        <v>110</v>
      </c>
      <c r="H2" s="165"/>
      <c r="I2" s="110">
        <v>448</v>
      </c>
      <c r="J2" s="132" t="s">
        <v>158</v>
      </c>
      <c r="K2" s="133"/>
      <c r="L2" s="110">
        <v>0.01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'DAF sludge'!C3:D3</f>
        <v xml:space="preserve">Simon Jones </v>
      </c>
      <c r="D3" s="169"/>
      <c r="E3" s="96" t="s">
        <v>108</v>
      </c>
      <c r="F3" s="111" t="s">
        <v>77</v>
      </c>
      <c r="G3" s="132" t="s">
        <v>159</v>
      </c>
      <c r="H3" s="133"/>
      <c r="I3" s="110">
        <v>200</v>
      </c>
      <c r="J3" s="134" t="s">
        <v>154</v>
      </c>
      <c r="K3" s="135"/>
      <c r="L3" s="110">
        <f>(L1/(L2*10000))*100</f>
        <v>60.3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'DAF sludge'!C4:D4</f>
        <v>Sarnfadog, Llanerchymedd, LL71 8ER</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'DAF sludge'!C5:D5</f>
        <v>Owen Clee</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'DAF sludge'!C8</f>
        <v>528</v>
      </c>
      <c r="D8" s="49">
        <f>'DAF sludge'!D8</f>
        <v>2928</v>
      </c>
      <c r="E8" s="49">
        <f>'DAF sludge'!E8</f>
        <v>2952</v>
      </c>
      <c r="F8" s="49">
        <f>'DAF sludge'!F8</f>
        <v>3171</v>
      </c>
      <c r="G8" s="49">
        <f>'DAF sludge'!G8</f>
        <v>2949</v>
      </c>
      <c r="H8" s="49">
        <f>'DAF sludge'!H8</f>
        <v>4726</v>
      </c>
      <c r="I8" s="49">
        <f>'DAF sludge'!I8</f>
        <v>5111</v>
      </c>
      <c r="J8" s="49">
        <f>'DAF sludge'!J8</f>
        <v>4300</v>
      </c>
      <c r="K8" s="49">
        <f>'DAF sludge'!K8</f>
        <v>7291</v>
      </c>
      <c r="L8" s="49">
        <f>'DAF sludge'!L8</f>
        <v>8570</v>
      </c>
      <c r="M8" s="49">
        <f>'DAF sludge'!M8</f>
        <v>9685</v>
      </c>
      <c r="N8" s="49">
        <f>'DAF sludge'!N8</f>
        <v>909</v>
      </c>
      <c r="O8" s="49">
        <f>'DAF sludge'!O8</f>
        <v>1794</v>
      </c>
      <c r="P8" s="49">
        <f>'DAF sludge'!P8</f>
        <v>0</v>
      </c>
      <c r="Q8" s="49">
        <f>'DAF sludge'!Q8</f>
        <v>0</v>
      </c>
      <c r="R8" s="49">
        <f>'DAF sludge'!R8</f>
        <v>0</v>
      </c>
      <c r="S8" s="49">
        <f>'DAF sludge'!S8</f>
        <v>0</v>
      </c>
      <c r="T8" s="49">
        <f>'DAF sludge'!T8</f>
        <v>0</v>
      </c>
      <c r="U8" s="49">
        <f>'DAF sludge'!U8</f>
        <v>0</v>
      </c>
      <c r="V8" s="102">
        <f>'DAF sludge'!V8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'DAF sludge'!C9</f>
        <v>Moderate</v>
      </c>
      <c r="D9" s="49" t="str">
        <f>'DAF sludge'!D9</f>
        <v>Moderate</v>
      </c>
      <c r="E9" s="49" t="str">
        <f>'DAF sludge'!E9</f>
        <v>Moderate</v>
      </c>
      <c r="F9" s="49" t="str">
        <f>'DAF sludge'!F9</f>
        <v>Moderate</v>
      </c>
      <c r="G9" s="49" t="str">
        <f>'DAF sludge'!G9</f>
        <v>Moderate</v>
      </c>
      <c r="H9" s="49" t="str">
        <f>'DAF sludge'!H9</f>
        <v>Moderate</v>
      </c>
      <c r="I9" s="49" t="str">
        <f>'DAF sludge'!I9</f>
        <v>Moderate</v>
      </c>
      <c r="J9" s="49" t="str">
        <f>'DAF sludge'!J9</f>
        <v>Moderate</v>
      </c>
      <c r="K9" s="49" t="str">
        <f>'DAF sludge'!K9</f>
        <v>Moderate</v>
      </c>
      <c r="L9" s="49" t="str">
        <f>'DAF sludge'!L9</f>
        <v>Moderate</v>
      </c>
      <c r="M9" s="49" t="str">
        <f>'DAF sludge'!M9</f>
        <v>Moderate</v>
      </c>
      <c r="N9" s="49" t="str">
        <f>'DAF sludge'!N9</f>
        <v>Moderate</v>
      </c>
      <c r="O9" s="49" t="str">
        <f>'DAF sludge'!O9</f>
        <v>Moderate</v>
      </c>
      <c r="P9" s="49">
        <f>'DAF sludge'!P9</f>
        <v>0</v>
      </c>
      <c r="Q9" s="49">
        <f>'DAF sludge'!Q9</f>
        <v>0</v>
      </c>
      <c r="R9" s="49">
        <f>'DAF sludge'!R9</f>
        <v>0</v>
      </c>
      <c r="S9" s="49">
        <f>'DAF sludge'!S9</f>
        <v>0</v>
      </c>
      <c r="T9" s="49">
        <f>'DAF sludge'!T9</f>
        <v>0</v>
      </c>
      <c r="U9" s="49">
        <f>'DAF sludge'!U9</f>
        <v>0</v>
      </c>
      <c r="V9" s="102">
        <f>'DAF sludge'!V9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'DAF sludge'!C10</f>
        <v>6.1</v>
      </c>
      <c r="D10" s="49">
        <f>'DAF sludge'!D10</f>
        <v>6.4</v>
      </c>
      <c r="E10" s="49">
        <f>'DAF sludge'!E10</f>
        <v>6.1</v>
      </c>
      <c r="F10" s="49">
        <f>'DAF sludge'!F10</f>
        <v>6.5</v>
      </c>
      <c r="G10" s="49">
        <f>'DAF sludge'!G10</f>
        <v>6.5</v>
      </c>
      <c r="H10" s="49">
        <f>'DAF sludge'!H10</f>
        <v>7.1</v>
      </c>
      <c r="I10" s="49">
        <f>'DAF sludge'!I10</f>
        <v>6.1</v>
      </c>
      <c r="J10" s="49">
        <f>'DAF sludge'!J10</f>
        <v>5.9</v>
      </c>
      <c r="K10" s="49">
        <f>'DAF sludge'!K10</f>
        <v>5.8</v>
      </c>
      <c r="L10" s="49">
        <f>'DAF sludge'!L10</f>
        <v>6.2</v>
      </c>
      <c r="M10" s="49">
        <f>'DAF sludge'!M10</f>
        <v>6.5</v>
      </c>
      <c r="N10" s="49">
        <f>'DAF sludge'!N10</f>
        <v>6.3</v>
      </c>
      <c r="O10" s="49">
        <f>'DAF sludge'!O10</f>
        <v>6</v>
      </c>
      <c r="P10" s="49">
        <f>'DAF sludge'!P10</f>
        <v>0</v>
      </c>
      <c r="Q10" s="49">
        <f>'DAF sludge'!Q10</f>
        <v>0</v>
      </c>
      <c r="R10" s="49">
        <f>'DAF sludge'!R10</f>
        <v>0</v>
      </c>
      <c r="S10" s="49">
        <f>'DAF sludge'!S10</f>
        <v>0</v>
      </c>
      <c r="T10" s="49">
        <f>'DAF sludge'!T10</f>
        <v>0</v>
      </c>
      <c r="U10" s="49">
        <f>'DAF sludge'!U10</f>
        <v>0</v>
      </c>
      <c r="V10" s="102">
        <f>'DAF sludge'!V10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'DAF sludge'!C11</f>
        <v>3</v>
      </c>
      <c r="D11" s="49">
        <f>'DAF sludge'!D11</f>
        <v>2</v>
      </c>
      <c r="E11" s="49">
        <f>'DAF sludge'!E11</f>
        <v>3</v>
      </c>
      <c r="F11" s="49">
        <f>'DAF sludge'!F11</f>
        <v>2</v>
      </c>
      <c r="G11" s="49">
        <f>'DAF sludge'!G11</f>
        <v>2</v>
      </c>
      <c r="H11" s="49">
        <f>'DAF sludge'!H11</f>
        <v>2</v>
      </c>
      <c r="I11" s="49">
        <f>'DAF sludge'!I11</f>
        <v>0</v>
      </c>
      <c r="J11" s="49">
        <f>'DAF sludge'!J11</f>
        <v>2</v>
      </c>
      <c r="K11" s="49">
        <f>'DAF sludge'!K11</f>
        <v>1</v>
      </c>
      <c r="L11" s="49">
        <f>'DAF sludge'!L11</f>
        <v>3</v>
      </c>
      <c r="M11" s="49">
        <f>'DAF sludge'!M11</f>
        <v>3</v>
      </c>
      <c r="N11" s="49">
        <f>'DAF sludge'!N11</f>
        <v>1</v>
      </c>
      <c r="O11" s="49">
        <f>'DAF sludge'!O11</f>
        <v>1</v>
      </c>
      <c r="P11" s="49">
        <f>'DAF sludge'!P11</f>
        <v>0</v>
      </c>
      <c r="Q11" s="49">
        <f>'DAF sludge'!Q11</f>
        <v>0</v>
      </c>
      <c r="R11" s="49">
        <f>'DAF sludge'!R11</f>
        <v>0</v>
      </c>
      <c r="S11" s="49">
        <f>'DAF sludge'!S11</f>
        <v>0</v>
      </c>
      <c r="T11" s="49">
        <f>'DAF sludge'!T11</f>
        <v>0</v>
      </c>
      <c r="U11" s="49">
        <f>'DAF sludge'!U11</f>
        <v>0</v>
      </c>
      <c r="V11" s="102">
        <f>'DAF sludge'!V11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'DAF sludge'!C12</f>
        <v>2</v>
      </c>
      <c r="D12" s="49">
        <f>'DAF sludge'!D12</f>
        <v>2</v>
      </c>
      <c r="E12" s="49">
        <f>'DAF sludge'!E12</f>
        <v>3</v>
      </c>
      <c r="F12" s="49">
        <f>'DAF sludge'!F12</f>
        <v>1</v>
      </c>
      <c r="G12" s="49">
        <f>'DAF sludge'!G12</f>
        <v>1</v>
      </c>
      <c r="H12" s="49">
        <f>'DAF sludge'!H12</f>
        <v>1</v>
      </c>
      <c r="I12" s="49">
        <f>'DAF sludge'!I12</f>
        <v>2</v>
      </c>
      <c r="J12" s="49">
        <f>'DAF sludge'!J12</f>
        <v>2</v>
      </c>
      <c r="K12" s="49">
        <f>'DAF sludge'!K12</f>
        <v>2</v>
      </c>
      <c r="L12" s="49">
        <f>'DAF sludge'!L12</f>
        <v>2</v>
      </c>
      <c r="M12" s="49">
        <f>'DAF sludge'!M12</f>
        <v>3</v>
      </c>
      <c r="N12" s="49">
        <f>'DAF sludge'!N12</f>
        <v>3</v>
      </c>
      <c r="O12" s="49">
        <f>'DAF sludge'!O12</f>
        <v>2</v>
      </c>
      <c r="P12" s="49">
        <f>'DAF sludge'!P12</f>
        <v>0</v>
      </c>
      <c r="Q12" s="49">
        <f>'DAF sludge'!Q12</f>
        <v>0</v>
      </c>
      <c r="R12" s="49">
        <f>'DAF sludge'!R12</f>
        <v>0</v>
      </c>
      <c r="S12" s="49">
        <f>'DAF sludge'!S12</f>
        <v>0</v>
      </c>
      <c r="T12" s="49">
        <f>'DAF sludge'!T12</f>
        <v>0</v>
      </c>
      <c r="U12" s="49">
        <f>'DAF sludge'!U12</f>
        <v>0</v>
      </c>
      <c r="V12" s="102">
        <f>'DAF sludge'!V12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'DAF sludge'!C13</f>
        <v>3</v>
      </c>
      <c r="D13" s="49">
        <f>'DAF sludge'!D13</f>
        <v>3</v>
      </c>
      <c r="E13" s="49">
        <f>'DAF sludge'!E13</f>
        <v>3</v>
      </c>
      <c r="F13" s="49">
        <f>'DAF sludge'!F13</f>
        <v>2</v>
      </c>
      <c r="G13" s="49">
        <f>'DAF sludge'!G13</f>
        <v>2</v>
      </c>
      <c r="H13" s="49">
        <f>'DAF sludge'!H13</f>
        <v>2</v>
      </c>
      <c r="I13" s="49">
        <f>'DAF sludge'!I13</f>
        <v>2</v>
      </c>
      <c r="J13" s="49">
        <f>'DAF sludge'!J13</f>
        <v>3</v>
      </c>
      <c r="K13" s="49">
        <f>'DAF sludge'!K13</f>
        <v>2</v>
      </c>
      <c r="L13" s="49">
        <f>'DAF sludge'!L13</f>
        <v>2</v>
      </c>
      <c r="M13" s="49">
        <f>'DAF sludge'!M13</f>
        <v>2</v>
      </c>
      <c r="N13" s="49">
        <f>'DAF sludge'!N13</f>
        <v>2</v>
      </c>
      <c r="O13" s="49">
        <f>'DAF sludge'!O13</f>
        <v>2</v>
      </c>
      <c r="P13" s="49">
        <f>'DAF sludge'!P13</f>
        <v>0</v>
      </c>
      <c r="Q13" s="49">
        <f>'DAF sludge'!Q13</f>
        <v>0</v>
      </c>
      <c r="R13" s="49">
        <f>'DAF sludge'!R13</f>
        <v>0</v>
      </c>
      <c r="S13" s="49">
        <f>'DAF sludge'!S13</f>
        <v>0</v>
      </c>
      <c r="T13" s="49">
        <f>'DAF sludge'!T13</f>
        <v>0</v>
      </c>
      <c r="U13" s="49">
        <f>'DAF sludge'!U13</f>
        <v>0</v>
      </c>
      <c r="V13" s="102">
        <f>'DAF sludge'!V13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'DAF sludge'!C14</f>
        <v xml:space="preserve">Grass Silage (30% DM) </v>
      </c>
      <c r="D14" s="83" t="str">
        <f>'DAF sludge'!D14</f>
        <v xml:space="preserve">Grass Silage (30% DM) </v>
      </c>
      <c r="E14" s="83" t="str">
        <f>'DAF sludge'!E14</f>
        <v xml:space="preserve">Grass Silage (30% DM) </v>
      </c>
      <c r="F14" s="83" t="str">
        <f>'DAF sludge'!F14</f>
        <v xml:space="preserve">Grass Silage (30% DM) </v>
      </c>
      <c r="G14" s="83" t="str">
        <f>'DAF sludge'!G14</f>
        <v xml:space="preserve">Grass Silage (30% DM) </v>
      </c>
      <c r="H14" s="83" t="str">
        <f>'DAF sludge'!H14</f>
        <v xml:space="preserve">Grass Silage (30% DM) </v>
      </c>
      <c r="I14" s="83" t="str">
        <f>'DAF sludge'!I14</f>
        <v xml:space="preserve">Grass Silage (30% DM) </v>
      </c>
      <c r="J14" s="83" t="str">
        <f>'DAF sludge'!J14</f>
        <v xml:space="preserve">Grass Silage (30% DM) </v>
      </c>
      <c r="K14" s="83" t="str">
        <f>'DAF sludge'!K14</f>
        <v xml:space="preserve">Grass Silage (30% DM) </v>
      </c>
      <c r="L14" s="83" t="str">
        <f>'DAF sludge'!L14</f>
        <v xml:space="preserve">Grass Silage (30% DM) </v>
      </c>
      <c r="M14" s="83" t="str">
        <f>'DAF sludge'!M14</f>
        <v xml:space="preserve">Grass Silage (30% DM) </v>
      </c>
      <c r="N14" s="83" t="str">
        <f>'DAF sludge'!N14</f>
        <v xml:space="preserve">Grass Silage (30% DM) </v>
      </c>
      <c r="O14" s="83" t="str">
        <f>'DAF sludge'!O14</f>
        <v xml:space="preserve">Grass Silage (30% DM) </v>
      </c>
      <c r="P14" s="83">
        <f>'DAF sludge'!P14</f>
        <v>0</v>
      </c>
      <c r="Q14" s="83">
        <f>'DAF sludge'!Q14</f>
        <v>0</v>
      </c>
      <c r="R14" s="83">
        <f>'DAF sludge'!R14</f>
        <v>0</v>
      </c>
      <c r="S14" s="83">
        <f>'DAF sludge'!S14</f>
        <v>0</v>
      </c>
      <c r="T14" s="83">
        <f>'DAF sludge'!T14</f>
        <v>0</v>
      </c>
      <c r="U14" s="83">
        <f>'DAF sludge'!U14</f>
        <v>0</v>
      </c>
      <c r="V14" s="103">
        <f>'DAF sludge'!V14</f>
        <v>0</v>
      </c>
      <c r="AD14" s="22" t="s">
        <v>138</v>
      </c>
      <c r="AE14" s="22">
        <v>6</v>
      </c>
      <c r="AI14" s="43" t="s">
        <v>119</v>
      </c>
      <c r="AJ14" s="44">
        <v>0.8</v>
      </c>
      <c r="AK14" s="45">
        <v>1.7</v>
      </c>
      <c r="AL14" s="9">
        <v>12</v>
      </c>
      <c r="AM14" s="9">
        <v>6.7</v>
      </c>
      <c r="AN14" s="9" t="s">
        <v>135</v>
      </c>
    </row>
    <row r="15" spans="1:41" ht="13" x14ac:dyDescent="0.25">
      <c r="A15" s="148" t="s">
        <v>9</v>
      </c>
      <c r="B15" s="149"/>
      <c r="C15" s="49">
        <f>'DAF sludge'!C15</f>
        <v>47</v>
      </c>
      <c r="D15" s="49">
        <f>'DAF sludge'!D15</f>
        <v>47</v>
      </c>
      <c r="E15" s="49">
        <f>'DAF sludge'!E15</f>
        <v>47</v>
      </c>
      <c r="F15" s="49">
        <f>'DAF sludge'!F15</f>
        <v>47</v>
      </c>
      <c r="G15" s="49">
        <f>'DAF sludge'!G15</f>
        <v>47</v>
      </c>
      <c r="H15" s="49">
        <f>'DAF sludge'!H15</f>
        <v>47</v>
      </c>
      <c r="I15" s="49">
        <f>'DAF sludge'!I15</f>
        <v>47</v>
      </c>
      <c r="J15" s="49">
        <f>'DAF sludge'!J15</f>
        <v>47</v>
      </c>
      <c r="K15" s="49">
        <f>'DAF sludge'!K15</f>
        <v>47</v>
      </c>
      <c r="L15" s="49">
        <f>'DAF sludge'!L15</f>
        <v>47</v>
      </c>
      <c r="M15" s="49">
        <f>'DAF sludge'!M15</f>
        <v>47</v>
      </c>
      <c r="N15" s="49">
        <f>'DAF sludge'!N15</f>
        <v>47</v>
      </c>
      <c r="O15" s="49">
        <f>'DAF sludge'!O15</f>
        <v>47</v>
      </c>
      <c r="P15" s="49">
        <f>'DAF sludge'!P15</f>
        <v>0</v>
      </c>
      <c r="Q15" s="49">
        <f>'DAF sludge'!Q15</f>
        <v>0</v>
      </c>
      <c r="R15" s="49">
        <f>'DAF sludge'!R15</f>
        <v>0</v>
      </c>
      <c r="S15" s="49">
        <f>'DAF sludge'!S15</f>
        <v>0</v>
      </c>
      <c r="T15" s="49">
        <f>'DAF sludge'!T15</f>
        <v>0</v>
      </c>
      <c r="U15" s="49">
        <f>'DAF sludge'!U15</f>
        <v>0</v>
      </c>
      <c r="V15" s="102">
        <f>'DAF sludge'!V15</f>
        <v>0</v>
      </c>
      <c r="AD15" s="22" t="s">
        <v>144</v>
      </c>
      <c r="AE15" s="22">
        <v>7</v>
      </c>
      <c r="AI15" s="43" t="s">
        <v>101</v>
      </c>
      <c r="AJ15" s="51">
        <v>1.8</v>
      </c>
      <c r="AK15" s="45">
        <v>5.4</v>
      </c>
      <c r="AL15" s="9">
        <v>13</v>
      </c>
      <c r="AM15" s="9">
        <v>6.7</v>
      </c>
      <c r="AN15" s="9" t="s">
        <v>135</v>
      </c>
    </row>
    <row r="16" spans="1:41" ht="13.5" thickBot="1" x14ac:dyDescent="0.3">
      <c r="A16" s="152" t="s">
        <v>44</v>
      </c>
      <c r="B16" s="153"/>
      <c r="C16" s="104" t="str">
        <f>'DAF sludge'!C16</f>
        <v>Medium/Clay</v>
      </c>
      <c r="D16" s="104" t="str">
        <f>'DAF sludge'!D16</f>
        <v>Medium/Clay</v>
      </c>
      <c r="E16" s="104" t="str">
        <f>'DAF sludge'!E16</f>
        <v>Medium/Clay</v>
      </c>
      <c r="F16" s="104" t="str">
        <f>'DAF sludge'!F16</f>
        <v>Medium/Clay</v>
      </c>
      <c r="G16" s="104" t="str">
        <f>'DAF sludge'!G16</f>
        <v>Medium/Clay</v>
      </c>
      <c r="H16" s="104" t="str">
        <f>'DAF sludge'!H16</f>
        <v>Medium/Clay</v>
      </c>
      <c r="I16" s="104" t="str">
        <f>'DAF sludge'!I16</f>
        <v>Medium/Clay</v>
      </c>
      <c r="J16" s="104" t="str">
        <f>'DAF sludge'!J16</f>
        <v>Medium/Clay</v>
      </c>
      <c r="K16" s="104" t="str">
        <f>'DAF sludge'!K16</f>
        <v>Medium/Clay</v>
      </c>
      <c r="L16" s="104" t="str">
        <f>'DAF sludge'!L16</f>
        <v>Medium/Clay</v>
      </c>
      <c r="M16" s="104" t="str">
        <f>'DAF sludge'!M16</f>
        <v>Medium/Clay</v>
      </c>
      <c r="N16" s="104" t="str">
        <f>'DAF sludge'!N16</f>
        <v>Medium/Clay</v>
      </c>
      <c r="O16" s="104" t="str">
        <f>'DAF sludge'!O16</f>
        <v>Medium/Clay</v>
      </c>
      <c r="P16" s="104">
        <f>'DAF sludge'!P16</f>
        <v>0</v>
      </c>
      <c r="Q16" s="104">
        <f>'DAF sludge'!Q16</f>
        <v>0</v>
      </c>
      <c r="R16" s="104">
        <f>'DAF sludge'!R16</f>
        <v>0</v>
      </c>
      <c r="S16" s="104">
        <f>'DAF sludge'!S16</f>
        <v>0</v>
      </c>
      <c r="T16" s="104">
        <f>'DAF sludge'!T16</f>
        <v>0</v>
      </c>
      <c r="U16" s="104">
        <f>'DAF sludge'!U16</f>
        <v>0</v>
      </c>
      <c r="V16" s="105">
        <f>'DAF sludge'!V16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f t="shared" si="0"/>
        <v>98.7</v>
      </c>
      <c r="K17" s="20">
        <f t="shared" si="0"/>
        <v>98.7</v>
      </c>
      <c r="L17" s="20">
        <f t="shared" si="0"/>
        <v>98.7</v>
      </c>
      <c r="M17" s="20">
        <f t="shared" si="0"/>
        <v>98.7</v>
      </c>
      <c r="N17" s="20">
        <f t="shared" si="0"/>
        <v>98.7</v>
      </c>
      <c r="O17" s="20">
        <f t="shared" si="0"/>
        <v>98.7</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21.821774999999999</v>
      </c>
      <c r="D18" s="12">
        <f>$D32</f>
        <v>21.821774999999999</v>
      </c>
      <c r="E18" s="12">
        <f>$D33</f>
        <v>21.821774999999999</v>
      </c>
      <c r="F18" s="12">
        <f>$D34</f>
        <v>21.821774999999999</v>
      </c>
      <c r="G18" s="12">
        <f>$D35</f>
        <v>21.821774999999999</v>
      </c>
      <c r="H18" s="12">
        <f>$D36</f>
        <v>21.821774999999999</v>
      </c>
      <c r="I18" s="12">
        <f>$D37</f>
        <v>21.821774999999999</v>
      </c>
      <c r="J18" s="12">
        <f>$D38</f>
        <v>21.821774999999999</v>
      </c>
      <c r="K18" s="12">
        <f>$D39</f>
        <v>21.821774999999999</v>
      </c>
      <c r="L18" s="12">
        <f>$D40</f>
        <v>21.821774999999999</v>
      </c>
      <c r="M18" s="12">
        <f>$D41</f>
        <v>21.821774999999999</v>
      </c>
      <c r="N18" s="12">
        <f>$D42</f>
        <v>21.821774999999999</v>
      </c>
      <c r="O18" s="12">
        <f>$D43</f>
        <v>21.821774999999999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-76.878225</v>
      </c>
      <c r="D19" s="12">
        <f t="shared" ref="D19:V19" si="1">D18-D17</f>
        <v>-76.878225</v>
      </c>
      <c r="E19" s="12">
        <f t="shared" si="1"/>
        <v>-76.878225</v>
      </c>
      <c r="F19" s="12">
        <f t="shared" si="1"/>
        <v>-76.878225</v>
      </c>
      <c r="G19" s="12">
        <f t="shared" si="1"/>
        <v>-76.878225</v>
      </c>
      <c r="H19" s="12">
        <f t="shared" si="1"/>
        <v>-76.878225</v>
      </c>
      <c r="I19" s="12">
        <f t="shared" si="1"/>
        <v>-76.878225</v>
      </c>
      <c r="J19" s="12">
        <f t="shared" si="1"/>
        <v>-76.878225</v>
      </c>
      <c r="K19" s="12">
        <f t="shared" si="1"/>
        <v>-76.878225</v>
      </c>
      <c r="L19" s="12">
        <f t="shared" si="1"/>
        <v>-76.878225</v>
      </c>
      <c r="M19" s="12">
        <f t="shared" si="1"/>
        <v>-76.878225</v>
      </c>
      <c r="N19" s="12">
        <f t="shared" si="1"/>
        <v>-76.878225</v>
      </c>
      <c r="O19" s="12">
        <f t="shared" si="1"/>
        <v>-76.878225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338.40000000000003</v>
      </c>
      <c r="D21" s="20">
        <f t="shared" ref="D21:V21" si="2">(VLOOKUP(D$14,$AI2:$AK26,3,FALSE))*D$15</f>
        <v>338.40000000000003</v>
      </c>
      <c r="E21" s="20">
        <f t="shared" si="2"/>
        <v>338.40000000000003</v>
      </c>
      <c r="F21" s="20">
        <f t="shared" si="2"/>
        <v>338.40000000000003</v>
      </c>
      <c r="G21" s="20">
        <f t="shared" si="2"/>
        <v>338.40000000000003</v>
      </c>
      <c r="H21" s="20">
        <f t="shared" si="2"/>
        <v>338.40000000000003</v>
      </c>
      <c r="I21" s="20">
        <f t="shared" si="2"/>
        <v>338.40000000000003</v>
      </c>
      <c r="J21" s="20">
        <f t="shared" si="2"/>
        <v>338.40000000000003</v>
      </c>
      <c r="K21" s="20">
        <f t="shared" si="2"/>
        <v>338.40000000000003</v>
      </c>
      <c r="L21" s="20">
        <f t="shared" si="2"/>
        <v>338.40000000000003</v>
      </c>
      <c r="M21" s="20">
        <f t="shared" si="2"/>
        <v>338.40000000000003</v>
      </c>
      <c r="N21" s="20">
        <f t="shared" si="2"/>
        <v>338.40000000000003</v>
      </c>
      <c r="O21" s="20">
        <f t="shared" si="2"/>
        <v>338.40000000000003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10.122000000000002</v>
      </c>
      <c r="D22" s="12">
        <f>$E32</f>
        <v>10.122000000000002</v>
      </c>
      <c r="E22" s="12">
        <f>$E33</f>
        <v>10.122000000000002</v>
      </c>
      <c r="F22" s="12">
        <f>$E34</f>
        <v>10.122000000000002</v>
      </c>
      <c r="G22" s="12">
        <f>$E35</f>
        <v>10.122000000000002</v>
      </c>
      <c r="H22" s="12">
        <f>$E36</f>
        <v>10.122000000000002</v>
      </c>
      <c r="I22" s="12">
        <f>$E37</f>
        <v>10.122000000000002</v>
      </c>
      <c r="J22" s="12">
        <f>$E38</f>
        <v>10.122000000000002</v>
      </c>
      <c r="K22" s="12">
        <f>$E39</f>
        <v>10.122000000000002</v>
      </c>
      <c r="L22" s="12">
        <f>$E40</f>
        <v>10.122000000000002</v>
      </c>
      <c r="M22" s="12">
        <f>$E41</f>
        <v>10.122000000000002</v>
      </c>
      <c r="N22" s="12">
        <f>$E42</f>
        <v>10.122000000000002</v>
      </c>
      <c r="O22" s="12">
        <f>$E43</f>
        <v>10.122000000000002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-328.27800000000002</v>
      </c>
      <c r="D23" s="12">
        <f t="shared" ref="D23:V23" si="3">D22-D21</f>
        <v>-328.27800000000002</v>
      </c>
      <c r="E23" s="12">
        <f t="shared" si="3"/>
        <v>-328.27800000000002</v>
      </c>
      <c r="F23" s="12">
        <f t="shared" si="3"/>
        <v>-328.27800000000002</v>
      </c>
      <c r="G23" s="12">
        <f t="shared" si="3"/>
        <v>-328.27800000000002</v>
      </c>
      <c r="H23" s="12">
        <f t="shared" si="3"/>
        <v>-328.27800000000002</v>
      </c>
      <c r="I23" s="12">
        <f t="shared" si="3"/>
        <v>-328.27800000000002</v>
      </c>
      <c r="J23" s="12">
        <f t="shared" si="3"/>
        <v>-328.27800000000002</v>
      </c>
      <c r="K23" s="12">
        <f t="shared" si="3"/>
        <v>-328.27800000000002</v>
      </c>
      <c r="L23" s="12">
        <f t="shared" si="3"/>
        <v>-328.27800000000002</v>
      </c>
      <c r="M23" s="12">
        <f t="shared" si="3"/>
        <v>-328.27800000000002</v>
      </c>
      <c r="N23" s="12">
        <f t="shared" si="3"/>
        <v>-328.27800000000002</v>
      </c>
      <c r="O23" s="12">
        <f t="shared" si="3"/>
        <v>-328.27800000000002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c r="S27" s="84"/>
      <c r="T27" s="84"/>
      <c r="U27" s="121"/>
    </row>
    <row r="28" spans="1:40" x14ac:dyDescent="0.35">
      <c r="A28" s="122"/>
      <c r="B28" s="16">
        <v>0.34</v>
      </c>
      <c r="C28" s="11">
        <v>0.01</v>
      </c>
      <c r="D28" s="11">
        <v>38.1</v>
      </c>
      <c r="E28" s="11">
        <v>33.6</v>
      </c>
      <c r="F28" s="11">
        <v>10</v>
      </c>
      <c r="G28" s="11">
        <v>0.2</v>
      </c>
      <c r="H28" s="11">
        <v>0.5</v>
      </c>
      <c r="I28" s="11">
        <v>0.5</v>
      </c>
      <c r="J28" s="11">
        <v>0.01</v>
      </c>
      <c r="K28" s="15">
        <v>0.05</v>
      </c>
      <c r="L28" s="11">
        <v>0.2</v>
      </c>
      <c r="M28" s="11">
        <v>0.2</v>
      </c>
      <c r="N28" s="11"/>
      <c r="O28" s="11"/>
      <c r="P28" s="11">
        <v>508</v>
      </c>
      <c r="Q28" s="11">
        <v>16.100000000000001</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v>250</v>
      </c>
      <c r="C31" s="65">
        <f>IF(C$27="%w/w SAR",((C$28*10)*$B31),IF(C$27="%w/w DM",(((C$28*10)*($B$28/100))*$B31),IF(C$27="kg/t SAR",(C$28*$B31),IF(C$27="kg/t DM",((C$28*($B$28/100))*$B31),IF(C$27="mg/kg SAR",((C$28*0.001)*$B31),IF(C$27="mg/kg DM",(((C$28*0.001)*($B$28/100))*$B31),0))))))</f>
        <v>25</v>
      </c>
      <c r="D31" s="65">
        <f>(IF(D$27="%w/w SAR",((D$28*10)*$B31),IF(D$27="%w/w DM",(((D$28*10)*($B$28/100))*$B31),IF(D$27="kg/t SAR",(D$28*$B31),IF(D$27="kg/t DM",((D$28*($B$28/100))*$B31),IF(D$27="mg/kg SAR",((D$28*0.001)*$B31),IF(D$27="mg/kg DM",(((D$28*0.001)*($B$28/100))*$B31),"0")))))))*2.291</f>
        <v>21.821774999999999</v>
      </c>
      <c r="E31" s="65">
        <f>(IF(E$27="%w/w SAR",((E$28*10)*$B31),IF(E$27="%w/w DM",(((E$28*10)*($B$28/100))*$B31),IF(E$27="kg/t SAR",(E$28*$B31),IF(E$27="kg/t DM",((E$28*($B$28/100))*$B31),IF(E$27="mg/kg SAR",((E$28*0.001)*$B31),IF(E$27="mg/kg DM",(((E$28*0.001)*($B$28/100))*$B31),"0")))))))*1.205</f>
        <v>10.122000000000002</v>
      </c>
      <c r="F31" s="65">
        <f>(IF(F$27="%w/w SAR",((F$28*10)*$B31),IF(F$27="%w/w DM",(((F$28*10)*($B$28/100))*$B31),IF(F$27="kg/t SAR",(F$28*$B31),IF(F$27="kg/t DM",((F$28*($B$28/100))*$B31),IF(F$27="mg/kg SAR",((F$28*0.001)*$B31),IF(F$27="mg/kg DM",(((F$28*0.001)*($B$28/100))*$B31),"0")))))))*1.658</f>
        <v>4.1449999999999996</v>
      </c>
      <c r="G31" s="65">
        <f t="shared" ref="G31:P46" si="5">IF(G$27="%w/w SAR",((G$28*10)*$B31),IF(G$27="%w/w DM",(((G$28*10)*($B$28/100))*$B31),IF(G$27="kg/t SAR",(G$28*$B31),IF(G$27="kg/t DM",((G$28*($B$28/100))*$B31),IF(G$27="mg/kg SAR",((G$28*0.001)*$B31),IF(G$27="mg/kg DM",(((G$28*0.001)*($B$28/100))*$B31),0))))))</f>
        <v>0.05</v>
      </c>
      <c r="H31" s="65">
        <f t="shared" si="5"/>
        <v>0.125</v>
      </c>
      <c r="I31" s="65">
        <f t="shared" si="5"/>
        <v>0.125</v>
      </c>
      <c r="J31" s="65">
        <f t="shared" si="5"/>
        <v>2.5000000000000001E-3</v>
      </c>
      <c r="K31" s="65">
        <f t="shared" si="5"/>
        <v>1.2500000000000001E-2</v>
      </c>
      <c r="L31" s="65">
        <f t="shared" si="5"/>
        <v>0.05</v>
      </c>
      <c r="M31" s="65">
        <f t="shared" si="5"/>
        <v>0.05</v>
      </c>
      <c r="N31" s="65">
        <f t="shared" si="5"/>
        <v>0</v>
      </c>
      <c r="O31" s="65">
        <f t="shared" si="5"/>
        <v>0</v>
      </c>
      <c r="P31" s="65">
        <f t="shared" si="5"/>
        <v>127</v>
      </c>
      <c r="Q31" s="65">
        <f>(IF(Q$27="%w/w SAR",((Q$28*10)*$B31),IF(Q$27="%w/w DM",(((Q$28*10)*($B$28/100))*$B31),IF(Q$27="kg/t SAR",(Q$28*$B31),IF(Q$27="kg/t DM",((Q$28*($B$28/100))*$B31),IF(Q$27="mg/kg SAR",((Q$28*0.001)*$B31),IF(Q$27="mg/kg DM",(((Q$28*0.001)*($B$28/100))*$B31),0)))))))*2.5</f>
        <v>10.0625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v>250</v>
      </c>
      <c r="C32" s="65">
        <f t="shared" ref="C32:C50" si="6">IF(C$27="%w/w SAR",((C$28*10)*$B32),IF(C$27="%w/w DM",(((C$28*10)*($B$28/100))*$B32),IF(C$27="kg/t SAR",(C$28*$B32),IF(C$27="kg/t DM",((C$28*($B$28/100))*$B32),IF(C$27="mg/kg SAR",((C$28*0.001)*$B32),IF(C$27="mg/kg DM",(((C$28*0.001)*($B$28/100))*$B32),0))))))</f>
        <v>25</v>
      </c>
      <c r="D32" s="65">
        <f t="shared" ref="D32:D50" si="7">(IF(D$27="%w/w SAR",((D$28*10)*$B32),IF(D$27="%w/w DM",(((D$28*10)*($B$28/100))*$B32),IF(D$27="kg/t SAR",(D$28*$B32),IF(D$27="kg/t DM",((D$28*($B$28/100))*$B32),IF(D$27="mg/kg SAR",((D$28*0.001)*$B32),IF(D$27="mg/kg DM",(((D$28*0.001)*($B$28/100))*$B32),"0")))))))*2.291</f>
        <v>21.821774999999999</v>
      </c>
      <c r="E32" s="65">
        <f t="shared" ref="E32:E50" si="8">(IF(E$27="%w/w SAR",((E$28*10)*$B32),IF(E$27="%w/w DM",(((E$28*10)*($B$28/100))*$B32),IF(E$27="kg/t SAR",(E$28*$B32),IF(E$27="kg/t DM",((E$28*($B$28/100))*$B32),IF(E$27="mg/kg SAR",((E$28*0.001)*$B32),IF(E$27="mg/kg DM",(((E$28*0.001)*($B$28/100))*$B32),"0")))))))*1.205</f>
        <v>10.122000000000002</v>
      </c>
      <c r="F32" s="65">
        <f t="shared" ref="F32:F50" si="9">(IF(F$27="%w/w SAR",((F$28*10)*$B32),IF(F$27="%w/w DM",(((F$28*10)*($B$28/100))*$B32),IF(F$27="kg/t SAR",(F$28*$B32),IF(F$27="kg/t DM",((F$28*($B$28/100))*$B32),IF(F$27="mg/kg SAR",((F$28*0.001)*$B32),IF(F$27="mg/kg DM",(((F$28*0.001)*($B$28/100))*$B32),"0")))))))*1.658</f>
        <v>4.1449999999999996</v>
      </c>
      <c r="G32" s="65">
        <f t="shared" si="5"/>
        <v>0.05</v>
      </c>
      <c r="H32" s="65">
        <f t="shared" si="5"/>
        <v>0.125</v>
      </c>
      <c r="I32" s="65">
        <f t="shared" si="5"/>
        <v>0.125</v>
      </c>
      <c r="J32" s="65">
        <f t="shared" si="5"/>
        <v>2.5000000000000001E-3</v>
      </c>
      <c r="K32" s="65">
        <f t="shared" si="5"/>
        <v>1.2500000000000001E-2</v>
      </c>
      <c r="L32" s="65">
        <f t="shared" si="5"/>
        <v>0.05</v>
      </c>
      <c r="M32" s="65">
        <f t="shared" si="5"/>
        <v>0.05</v>
      </c>
      <c r="N32" s="65">
        <f t="shared" si="5"/>
        <v>0</v>
      </c>
      <c r="O32" s="65">
        <f t="shared" si="5"/>
        <v>0</v>
      </c>
      <c r="P32" s="65">
        <f t="shared" si="5"/>
        <v>127</v>
      </c>
      <c r="Q32" s="65">
        <f t="shared" ref="Q32:Q50" si="10">(IF(Q$27="%w/w SAR",((Q$28*10)*$B32),IF(Q$27="%w/w DM",(((Q$28*10)*($B$28/100))*$B32),IF(Q$27="kg/t SAR",(Q$28*$B32),IF(Q$27="kg/t DM",((Q$28*($B$28/100))*$B32),IF(Q$27="mg/kg SAR",((Q$28*0.001)*$B32),IF(Q$27="mg/kg DM",(((Q$28*0.001)*($B$28/100))*$B32),0)))))))*2.5</f>
        <v>10.0625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v>250</v>
      </c>
      <c r="C33" s="65">
        <f t="shared" si="6"/>
        <v>25</v>
      </c>
      <c r="D33" s="65">
        <f t="shared" si="7"/>
        <v>21.821774999999999</v>
      </c>
      <c r="E33" s="65">
        <f t="shared" si="8"/>
        <v>10.122000000000002</v>
      </c>
      <c r="F33" s="65">
        <f t="shared" si="9"/>
        <v>4.1449999999999996</v>
      </c>
      <c r="G33" s="65">
        <f t="shared" si="5"/>
        <v>0.05</v>
      </c>
      <c r="H33" s="65">
        <f t="shared" si="5"/>
        <v>0.125</v>
      </c>
      <c r="I33" s="65">
        <f t="shared" si="5"/>
        <v>0.125</v>
      </c>
      <c r="J33" s="65">
        <f t="shared" si="5"/>
        <v>2.5000000000000001E-3</v>
      </c>
      <c r="K33" s="65">
        <f t="shared" si="5"/>
        <v>1.2500000000000001E-2</v>
      </c>
      <c r="L33" s="65">
        <f t="shared" si="5"/>
        <v>0.05</v>
      </c>
      <c r="M33" s="65">
        <f t="shared" si="5"/>
        <v>0.05</v>
      </c>
      <c r="N33" s="65">
        <f t="shared" si="5"/>
        <v>0</v>
      </c>
      <c r="O33" s="65">
        <f t="shared" si="5"/>
        <v>0</v>
      </c>
      <c r="P33" s="65">
        <f t="shared" si="5"/>
        <v>127</v>
      </c>
      <c r="Q33" s="65">
        <f t="shared" si="10"/>
        <v>10.0625</v>
      </c>
      <c r="R33" s="65">
        <f t="shared" si="11"/>
        <v>0</v>
      </c>
      <c r="S33" s="65">
        <f t="shared" si="11"/>
        <v>0</v>
      </c>
      <c r="T33" s="65">
        <f t="shared" si="11"/>
        <v>0</v>
      </c>
      <c r="U33" s="126">
        <f t="shared" si="11"/>
        <v>0</v>
      </c>
    </row>
    <row r="34" spans="1:21" s="48" customFormat="1" ht="13" x14ac:dyDescent="0.35">
      <c r="A34" s="125">
        <f>F8</f>
        <v>3171</v>
      </c>
      <c r="B34" s="11">
        <v>250</v>
      </c>
      <c r="C34" s="65">
        <f t="shared" si="6"/>
        <v>25</v>
      </c>
      <c r="D34" s="65">
        <f t="shared" si="7"/>
        <v>21.821774999999999</v>
      </c>
      <c r="E34" s="65">
        <f t="shared" si="8"/>
        <v>10.122000000000002</v>
      </c>
      <c r="F34" s="65">
        <f t="shared" si="9"/>
        <v>4.1449999999999996</v>
      </c>
      <c r="G34" s="65">
        <f t="shared" si="5"/>
        <v>0.05</v>
      </c>
      <c r="H34" s="65">
        <f t="shared" si="5"/>
        <v>0.125</v>
      </c>
      <c r="I34" s="65">
        <f t="shared" si="5"/>
        <v>0.125</v>
      </c>
      <c r="J34" s="65">
        <f t="shared" si="5"/>
        <v>2.5000000000000001E-3</v>
      </c>
      <c r="K34" s="65">
        <f t="shared" si="5"/>
        <v>1.2500000000000001E-2</v>
      </c>
      <c r="L34" s="65">
        <f t="shared" si="5"/>
        <v>0.05</v>
      </c>
      <c r="M34" s="65">
        <f t="shared" si="5"/>
        <v>0.05</v>
      </c>
      <c r="N34" s="65">
        <f t="shared" si="5"/>
        <v>0</v>
      </c>
      <c r="O34" s="65">
        <f t="shared" si="5"/>
        <v>0</v>
      </c>
      <c r="P34" s="65">
        <f t="shared" si="5"/>
        <v>127</v>
      </c>
      <c r="Q34" s="65">
        <f t="shared" si="10"/>
        <v>10.0625</v>
      </c>
      <c r="R34" s="65">
        <f t="shared" si="11"/>
        <v>0</v>
      </c>
      <c r="S34" s="65">
        <f t="shared" si="11"/>
        <v>0</v>
      </c>
      <c r="T34" s="65">
        <f t="shared" si="11"/>
        <v>0</v>
      </c>
      <c r="U34" s="126">
        <f t="shared" si="11"/>
        <v>0</v>
      </c>
    </row>
    <row r="35" spans="1:21" s="48" customFormat="1" ht="13" x14ac:dyDescent="0.35">
      <c r="A35" s="125">
        <f>G8</f>
        <v>2949</v>
      </c>
      <c r="B35" s="11">
        <v>250</v>
      </c>
      <c r="C35" s="65">
        <f t="shared" si="6"/>
        <v>25</v>
      </c>
      <c r="D35" s="65">
        <f t="shared" si="7"/>
        <v>21.821774999999999</v>
      </c>
      <c r="E35" s="65">
        <f t="shared" si="8"/>
        <v>10.122000000000002</v>
      </c>
      <c r="F35" s="65">
        <f t="shared" si="9"/>
        <v>4.1449999999999996</v>
      </c>
      <c r="G35" s="65">
        <f t="shared" si="5"/>
        <v>0.05</v>
      </c>
      <c r="H35" s="65">
        <f t="shared" si="5"/>
        <v>0.125</v>
      </c>
      <c r="I35" s="65">
        <f t="shared" si="5"/>
        <v>0.125</v>
      </c>
      <c r="J35" s="65">
        <f t="shared" si="5"/>
        <v>2.5000000000000001E-3</v>
      </c>
      <c r="K35" s="65">
        <f t="shared" si="5"/>
        <v>1.2500000000000001E-2</v>
      </c>
      <c r="L35" s="65">
        <f t="shared" si="5"/>
        <v>0.05</v>
      </c>
      <c r="M35" s="65">
        <f t="shared" si="5"/>
        <v>0.05</v>
      </c>
      <c r="N35" s="65">
        <f t="shared" si="5"/>
        <v>0</v>
      </c>
      <c r="O35" s="65">
        <f t="shared" si="5"/>
        <v>0</v>
      </c>
      <c r="P35" s="65">
        <f t="shared" si="5"/>
        <v>127</v>
      </c>
      <c r="Q35" s="65">
        <f t="shared" si="10"/>
        <v>10.0625</v>
      </c>
      <c r="R35" s="65">
        <f t="shared" si="11"/>
        <v>0</v>
      </c>
      <c r="S35" s="65">
        <f t="shared" si="11"/>
        <v>0</v>
      </c>
      <c r="T35" s="65">
        <f t="shared" si="11"/>
        <v>0</v>
      </c>
      <c r="U35" s="126">
        <f t="shared" si="11"/>
        <v>0</v>
      </c>
    </row>
    <row r="36" spans="1:21" s="48" customFormat="1" ht="13" x14ac:dyDescent="0.35">
      <c r="A36" s="125">
        <f>H8</f>
        <v>4726</v>
      </c>
      <c r="B36" s="11">
        <v>250</v>
      </c>
      <c r="C36" s="65">
        <f t="shared" si="6"/>
        <v>25</v>
      </c>
      <c r="D36" s="65">
        <f t="shared" si="7"/>
        <v>21.821774999999999</v>
      </c>
      <c r="E36" s="65">
        <f t="shared" si="8"/>
        <v>10.122000000000002</v>
      </c>
      <c r="F36" s="65">
        <f t="shared" si="9"/>
        <v>4.1449999999999996</v>
      </c>
      <c r="G36" s="65">
        <f t="shared" si="5"/>
        <v>0.05</v>
      </c>
      <c r="H36" s="65">
        <f t="shared" si="5"/>
        <v>0.125</v>
      </c>
      <c r="I36" s="65">
        <f t="shared" si="5"/>
        <v>0.125</v>
      </c>
      <c r="J36" s="65">
        <f t="shared" si="5"/>
        <v>2.5000000000000001E-3</v>
      </c>
      <c r="K36" s="65">
        <f t="shared" si="5"/>
        <v>1.2500000000000001E-2</v>
      </c>
      <c r="L36" s="65">
        <f t="shared" si="5"/>
        <v>0.05</v>
      </c>
      <c r="M36" s="65">
        <f t="shared" si="5"/>
        <v>0.05</v>
      </c>
      <c r="N36" s="65">
        <f t="shared" si="5"/>
        <v>0</v>
      </c>
      <c r="O36" s="65">
        <f t="shared" si="5"/>
        <v>0</v>
      </c>
      <c r="P36" s="65">
        <f t="shared" si="5"/>
        <v>127</v>
      </c>
      <c r="Q36" s="65">
        <f t="shared" si="10"/>
        <v>10.0625</v>
      </c>
      <c r="R36" s="65">
        <f t="shared" si="11"/>
        <v>0</v>
      </c>
      <c r="S36" s="65">
        <f t="shared" si="11"/>
        <v>0</v>
      </c>
      <c r="T36" s="65">
        <f t="shared" si="11"/>
        <v>0</v>
      </c>
      <c r="U36" s="126">
        <f t="shared" si="11"/>
        <v>0</v>
      </c>
    </row>
    <row r="37" spans="1:21" s="48" customFormat="1" ht="13" x14ac:dyDescent="0.35">
      <c r="A37" s="125">
        <f>I8</f>
        <v>5111</v>
      </c>
      <c r="B37" s="11">
        <v>250</v>
      </c>
      <c r="C37" s="65">
        <f t="shared" si="6"/>
        <v>25</v>
      </c>
      <c r="D37" s="65">
        <f t="shared" si="7"/>
        <v>21.821774999999999</v>
      </c>
      <c r="E37" s="65">
        <f t="shared" si="8"/>
        <v>10.122000000000002</v>
      </c>
      <c r="F37" s="65">
        <f t="shared" si="9"/>
        <v>4.1449999999999996</v>
      </c>
      <c r="G37" s="65">
        <f t="shared" si="5"/>
        <v>0.05</v>
      </c>
      <c r="H37" s="65">
        <f t="shared" si="5"/>
        <v>0.125</v>
      </c>
      <c r="I37" s="65">
        <f t="shared" si="5"/>
        <v>0.125</v>
      </c>
      <c r="J37" s="65">
        <f t="shared" si="5"/>
        <v>2.5000000000000001E-3</v>
      </c>
      <c r="K37" s="65">
        <f t="shared" si="5"/>
        <v>1.2500000000000001E-2</v>
      </c>
      <c r="L37" s="65">
        <f t="shared" si="5"/>
        <v>0.05</v>
      </c>
      <c r="M37" s="65">
        <f t="shared" si="5"/>
        <v>0.05</v>
      </c>
      <c r="N37" s="65">
        <f t="shared" si="5"/>
        <v>0</v>
      </c>
      <c r="O37" s="65">
        <f t="shared" si="5"/>
        <v>0</v>
      </c>
      <c r="P37" s="65">
        <f t="shared" si="5"/>
        <v>127</v>
      </c>
      <c r="Q37" s="65">
        <f t="shared" si="10"/>
        <v>10.0625</v>
      </c>
      <c r="R37" s="65">
        <f t="shared" si="11"/>
        <v>0</v>
      </c>
      <c r="S37" s="65">
        <f t="shared" si="11"/>
        <v>0</v>
      </c>
      <c r="T37" s="65">
        <f t="shared" si="11"/>
        <v>0</v>
      </c>
      <c r="U37" s="126">
        <f t="shared" si="11"/>
        <v>0</v>
      </c>
    </row>
    <row r="38" spans="1:21" s="48" customFormat="1" ht="13" x14ac:dyDescent="0.35">
      <c r="A38" s="125">
        <f>J8</f>
        <v>4300</v>
      </c>
      <c r="B38" s="11">
        <v>250</v>
      </c>
      <c r="C38" s="65">
        <f t="shared" si="6"/>
        <v>25</v>
      </c>
      <c r="D38" s="65">
        <f t="shared" si="7"/>
        <v>21.821774999999999</v>
      </c>
      <c r="E38" s="65">
        <f t="shared" si="8"/>
        <v>10.122000000000002</v>
      </c>
      <c r="F38" s="65">
        <f t="shared" si="9"/>
        <v>4.1449999999999996</v>
      </c>
      <c r="G38" s="65">
        <f t="shared" si="5"/>
        <v>0.05</v>
      </c>
      <c r="H38" s="65">
        <f t="shared" si="5"/>
        <v>0.125</v>
      </c>
      <c r="I38" s="65">
        <f t="shared" si="5"/>
        <v>0.125</v>
      </c>
      <c r="J38" s="65">
        <f t="shared" si="5"/>
        <v>2.5000000000000001E-3</v>
      </c>
      <c r="K38" s="65">
        <f t="shared" si="5"/>
        <v>1.2500000000000001E-2</v>
      </c>
      <c r="L38" s="65">
        <f t="shared" si="5"/>
        <v>0.05</v>
      </c>
      <c r="M38" s="65">
        <f t="shared" si="5"/>
        <v>0.05</v>
      </c>
      <c r="N38" s="65">
        <f t="shared" si="5"/>
        <v>0</v>
      </c>
      <c r="O38" s="65">
        <f t="shared" si="5"/>
        <v>0</v>
      </c>
      <c r="P38" s="65">
        <f t="shared" si="5"/>
        <v>127</v>
      </c>
      <c r="Q38" s="65">
        <f t="shared" si="10"/>
        <v>10.0625</v>
      </c>
      <c r="R38" s="65">
        <f t="shared" si="11"/>
        <v>0</v>
      </c>
      <c r="S38" s="65">
        <f t="shared" si="11"/>
        <v>0</v>
      </c>
      <c r="T38" s="65">
        <f t="shared" si="11"/>
        <v>0</v>
      </c>
      <c r="U38" s="126">
        <f t="shared" si="11"/>
        <v>0</v>
      </c>
    </row>
    <row r="39" spans="1:21" s="48" customFormat="1" ht="13" x14ac:dyDescent="0.35">
      <c r="A39" s="125">
        <f>K8</f>
        <v>7291</v>
      </c>
      <c r="B39" s="11">
        <v>250</v>
      </c>
      <c r="C39" s="65">
        <f t="shared" si="6"/>
        <v>25</v>
      </c>
      <c r="D39" s="65">
        <f t="shared" si="7"/>
        <v>21.821774999999999</v>
      </c>
      <c r="E39" s="65">
        <f t="shared" si="8"/>
        <v>10.122000000000002</v>
      </c>
      <c r="F39" s="65">
        <f t="shared" si="9"/>
        <v>4.1449999999999996</v>
      </c>
      <c r="G39" s="65">
        <f t="shared" si="5"/>
        <v>0.05</v>
      </c>
      <c r="H39" s="65">
        <f t="shared" si="5"/>
        <v>0.125</v>
      </c>
      <c r="I39" s="65">
        <f t="shared" si="5"/>
        <v>0.125</v>
      </c>
      <c r="J39" s="65">
        <f t="shared" si="5"/>
        <v>2.5000000000000001E-3</v>
      </c>
      <c r="K39" s="65">
        <f t="shared" si="5"/>
        <v>1.2500000000000001E-2</v>
      </c>
      <c r="L39" s="65">
        <f t="shared" si="5"/>
        <v>0.05</v>
      </c>
      <c r="M39" s="65">
        <f t="shared" si="5"/>
        <v>0.05</v>
      </c>
      <c r="N39" s="65">
        <f t="shared" si="5"/>
        <v>0</v>
      </c>
      <c r="O39" s="65">
        <f t="shared" si="5"/>
        <v>0</v>
      </c>
      <c r="P39" s="65">
        <f t="shared" si="5"/>
        <v>127</v>
      </c>
      <c r="Q39" s="65">
        <f t="shared" si="10"/>
        <v>10.0625</v>
      </c>
      <c r="R39" s="65">
        <f t="shared" si="11"/>
        <v>0</v>
      </c>
      <c r="S39" s="65">
        <f t="shared" si="11"/>
        <v>0</v>
      </c>
      <c r="T39" s="65">
        <f t="shared" si="11"/>
        <v>0</v>
      </c>
      <c r="U39" s="126">
        <f t="shared" si="11"/>
        <v>0</v>
      </c>
    </row>
    <row r="40" spans="1:21" s="48" customFormat="1" ht="13" x14ac:dyDescent="0.35">
      <c r="A40" s="125">
        <f>L8</f>
        <v>8570</v>
      </c>
      <c r="B40" s="11">
        <v>250</v>
      </c>
      <c r="C40" s="65">
        <f t="shared" si="6"/>
        <v>25</v>
      </c>
      <c r="D40" s="65">
        <f t="shared" si="7"/>
        <v>21.821774999999999</v>
      </c>
      <c r="E40" s="65">
        <f t="shared" si="8"/>
        <v>10.122000000000002</v>
      </c>
      <c r="F40" s="65">
        <f t="shared" si="9"/>
        <v>4.1449999999999996</v>
      </c>
      <c r="G40" s="65">
        <f t="shared" si="5"/>
        <v>0.05</v>
      </c>
      <c r="H40" s="65">
        <f t="shared" si="5"/>
        <v>0.125</v>
      </c>
      <c r="I40" s="65">
        <f t="shared" si="5"/>
        <v>0.125</v>
      </c>
      <c r="J40" s="65">
        <f t="shared" si="5"/>
        <v>2.5000000000000001E-3</v>
      </c>
      <c r="K40" s="65">
        <f t="shared" si="5"/>
        <v>1.2500000000000001E-2</v>
      </c>
      <c r="L40" s="65">
        <f t="shared" si="5"/>
        <v>0.05</v>
      </c>
      <c r="M40" s="65">
        <f t="shared" si="5"/>
        <v>0.05</v>
      </c>
      <c r="N40" s="65">
        <f t="shared" si="5"/>
        <v>0</v>
      </c>
      <c r="O40" s="65">
        <f t="shared" si="5"/>
        <v>0</v>
      </c>
      <c r="P40" s="65">
        <f t="shared" si="5"/>
        <v>127</v>
      </c>
      <c r="Q40" s="65">
        <f t="shared" si="10"/>
        <v>10.0625</v>
      </c>
      <c r="R40" s="65">
        <f t="shared" si="11"/>
        <v>0</v>
      </c>
      <c r="S40" s="65">
        <f t="shared" si="11"/>
        <v>0</v>
      </c>
      <c r="T40" s="65">
        <f t="shared" si="11"/>
        <v>0</v>
      </c>
      <c r="U40" s="126">
        <f t="shared" si="11"/>
        <v>0</v>
      </c>
    </row>
    <row r="41" spans="1:21" s="48" customFormat="1" ht="13" x14ac:dyDescent="0.35">
      <c r="A41" s="125">
        <f>M8</f>
        <v>9685</v>
      </c>
      <c r="B41" s="11">
        <v>250</v>
      </c>
      <c r="C41" s="65">
        <f t="shared" si="6"/>
        <v>25</v>
      </c>
      <c r="D41" s="65">
        <f t="shared" si="7"/>
        <v>21.821774999999999</v>
      </c>
      <c r="E41" s="65">
        <f t="shared" si="8"/>
        <v>10.122000000000002</v>
      </c>
      <c r="F41" s="65">
        <f t="shared" si="9"/>
        <v>4.1449999999999996</v>
      </c>
      <c r="G41" s="65">
        <f t="shared" si="5"/>
        <v>0.05</v>
      </c>
      <c r="H41" s="65">
        <f t="shared" si="5"/>
        <v>0.125</v>
      </c>
      <c r="I41" s="65">
        <f t="shared" si="5"/>
        <v>0.125</v>
      </c>
      <c r="J41" s="65">
        <f t="shared" si="5"/>
        <v>2.5000000000000001E-3</v>
      </c>
      <c r="K41" s="65">
        <f t="shared" si="5"/>
        <v>1.2500000000000001E-2</v>
      </c>
      <c r="L41" s="65">
        <f t="shared" si="5"/>
        <v>0.05</v>
      </c>
      <c r="M41" s="65">
        <f t="shared" si="5"/>
        <v>0.05</v>
      </c>
      <c r="N41" s="65">
        <f t="shared" si="5"/>
        <v>0</v>
      </c>
      <c r="O41" s="65">
        <f t="shared" si="5"/>
        <v>0</v>
      </c>
      <c r="P41" s="65">
        <f t="shared" si="5"/>
        <v>127</v>
      </c>
      <c r="Q41" s="65">
        <f t="shared" si="10"/>
        <v>10.0625</v>
      </c>
      <c r="R41" s="65">
        <f t="shared" si="11"/>
        <v>0</v>
      </c>
      <c r="S41" s="65">
        <f t="shared" si="11"/>
        <v>0</v>
      </c>
      <c r="T41" s="65">
        <f t="shared" si="11"/>
        <v>0</v>
      </c>
      <c r="U41" s="126">
        <f t="shared" si="11"/>
        <v>0</v>
      </c>
    </row>
    <row r="42" spans="1:21" s="48" customFormat="1" ht="13" x14ac:dyDescent="0.35">
      <c r="A42" s="125">
        <f>N8</f>
        <v>909</v>
      </c>
      <c r="B42" s="11">
        <v>250</v>
      </c>
      <c r="C42" s="65">
        <f t="shared" si="6"/>
        <v>25</v>
      </c>
      <c r="D42" s="65">
        <f t="shared" si="7"/>
        <v>21.821774999999999</v>
      </c>
      <c r="E42" s="65">
        <f t="shared" si="8"/>
        <v>10.122000000000002</v>
      </c>
      <c r="F42" s="65">
        <f t="shared" si="9"/>
        <v>4.1449999999999996</v>
      </c>
      <c r="G42" s="65">
        <f t="shared" si="5"/>
        <v>0.05</v>
      </c>
      <c r="H42" s="65">
        <f t="shared" si="5"/>
        <v>0.125</v>
      </c>
      <c r="I42" s="65">
        <f t="shared" si="5"/>
        <v>0.125</v>
      </c>
      <c r="J42" s="65">
        <f t="shared" si="5"/>
        <v>2.5000000000000001E-3</v>
      </c>
      <c r="K42" s="65">
        <f t="shared" si="5"/>
        <v>1.2500000000000001E-2</v>
      </c>
      <c r="L42" s="65">
        <f t="shared" si="5"/>
        <v>0.05</v>
      </c>
      <c r="M42" s="65">
        <f t="shared" si="5"/>
        <v>0.05</v>
      </c>
      <c r="N42" s="65">
        <f t="shared" si="5"/>
        <v>0</v>
      </c>
      <c r="O42" s="65">
        <f t="shared" si="5"/>
        <v>0</v>
      </c>
      <c r="P42" s="65">
        <f t="shared" si="5"/>
        <v>127</v>
      </c>
      <c r="Q42" s="65">
        <f t="shared" si="10"/>
        <v>10.0625</v>
      </c>
      <c r="R42" s="65">
        <f t="shared" si="11"/>
        <v>0</v>
      </c>
      <c r="S42" s="65">
        <f t="shared" si="11"/>
        <v>0</v>
      </c>
      <c r="T42" s="65">
        <f t="shared" si="11"/>
        <v>0</v>
      </c>
      <c r="U42" s="126">
        <f t="shared" si="11"/>
        <v>0</v>
      </c>
    </row>
    <row r="43" spans="1:21" s="48" customFormat="1" ht="13" x14ac:dyDescent="0.35">
      <c r="A43" s="125">
        <f>O8</f>
        <v>1794</v>
      </c>
      <c r="B43" s="11">
        <v>250</v>
      </c>
      <c r="C43" s="65">
        <f t="shared" si="6"/>
        <v>25</v>
      </c>
      <c r="D43" s="65">
        <f t="shared" si="7"/>
        <v>21.821774999999999</v>
      </c>
      <c r="E43" s="65">
        <f t="shared" si="8"/>
        <v>10.122000000000002</v>
      </c>
      <c r="F43" s="65">
        <f t="shared" si="9"/>
        <v>4.1449999999999996</v>
      </c>
      <c r="G43" s="65">
        <f t="shared" si="5"/>
        <v>0.05</v>
      </c>
      <c r="H43" s="65">
        <f t="shared" si="5"/>
        <v>0.125</v>
      </c>
      <c r="I43" s="65">
        <f t="shared" si="5"/>
        <v>0.125</v>
      </c>
      <c r="J43" s="65">
        <f t="shared" si="5"/>
        <v>2.5000000000000001E-3</v>
      </c>
      <c r="K43" s="65">
        <f t="shared" si="5"/>
        <v>1.2500000000000001E-2</v>
      </c>
      <c r="L43" s="65">
        <f t="shared" si="5"/>
        <v>0.05</v>
      </c>
      <c r="M43" s="65">
        <f t="shared" si="5"/>
        <v>0.05</v>
      </c>
      <c r="N43" s="65">
        <f t="shared" si="5"/>
        <v>0</v>
      </c>
      <c r="O43" s="65">
        <f t="shared" si="5"/>
        <v>0</v>
      </c>
      <c r="P43" s="65">
        <f t="shared" si="5"/>
        <v>127</v>
      </c>
      <c r="Q43" s="65">
        <f t="shared" si="10"/>
        <v>10.0625</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40" operator="greaterThan">
      <formula>$B$51</formula>
    </cfRule>
  </conditionalFormatting>
  <conditionalFormatting sqref="B66:U66">
    <cfRule type="cellIs" dxfId="56" priority="15" operator="equal">
      <formula>"UNDER"</formula>
    </cfRule>
    <cfRule type="cellIs" dxfId="55" priority="16" operator="equal">
      <formula>"OVER"</formula>
    </cfRule>
  </conditionalFormatting>
  <conditionalFormatting sqref="C31:C50">
    <cfRule type="cellIs" dxfId="54" priority="39" operator="greaterThan">
      <formula>$C$51</formula>
    </cfRule>
  </conditionalFormatting>
  <conditionalFormatting sqref="C11:V13">
    <cfRule type="cellIs" dxfId="53" priority="1" operator="greaterThan">
      <formula>2</formula>
    </cfRule>
  </conditionalFormatting>
  <conditionalFormatting sqref="C17:V19">
    <cfRule type="cellIs" dxfId="52" priority="36" operator="equal">
      <formula>0</formula>
    </cfRule>
  </conditionalFormatting>
  <conditionalFormatting sqref="C20:V21">
    <cfRule type="cellIs" dxfId="51" priority="41" operator="equal">
      <formula>"DECREASE"</formula>
    </cfRule>
    <cfRule type="cellIs" dxfId="50" priority="42" operator="equal">
      <formula>"INCREASE"</formula>
    </cfRule>
  </conditionalFormatting>
  <conditionalFormatting sqref="C21:V21">
    <cfRule type="cellIs" dxfId="49" priority="17" operator="equal">
      <formula>0</formula>
    </cfRule>
  </conditionalFormatting>
  <conditionalFormatting sqref="C22:V23">
    <cfRule type="cellIs" dxfId="48" priority="21" operator="equal">
      <formula>0</formula>
    </cfRule>
  </conditionalFormatting>
  <conditionalFormatting sqref="C24:V24">
    <cfRule type="cellIs" dxfId="47" priority="22" operator="equal">
      <formula>"DECREASE"</formula>
    </cfRule>
    <cfRule type="cellIs" dxfId="46" priority="23" operator="equal">
      <formula>"INCREASE"</formula>
    </cfRule>
  </conditionalFormatting>
  <conditionalFormatting sqref="G31:G50">
    <cfRule type="cellIs" dxfId="45" priority="35" operator="greaterThan">
      <formula>$G$51</formula>
    </cfRule>
  </conditionalFormatting>
  <conditionalFormatting sqref="H31:H50">
    <cfRule type="cellIs" dxfId="44" priority="34" operator="greaterThan">
      <formula>$H$51</formula>
    </cfRule>
  </conditionalFormatting>
  <conditionalFormatting sqref="I1">
    <cfRule type="cellIs" dxfId="43" priority="7" operator="between">
      <formula>0.1</formula>
      <formula>5</formula>
    </cfRule>
  </conditionalFormatting>
  <conditionalFormatting sqref="I2">
    <cfRule type="cellIs" dxfId="42" priority="6" operator="greaterThan">
      <formula>5000.1</formula>
    </cfRule>
  </conditionalFormatting>
  <conditionalFormatting sqref="I3">
    <cfRule type="cellIs" dxfId="41" priority="5" operator="greaterThan">
      <formula>40000.01</formula>
    </cfRule>
  </conditionalFormatting>
  <conditionalFormatting sqref="I31:I50">
    <cfRule type="cellIs" dxfId="40" priority="33" operator="greaterThan">
      <formula>$I$51</formula>
    </cfRule>
  </conditionalFormatting>
  <conditionalFormatting sqref="J31:J50">
    <cfRule type="cellIs" dxfId="39" priority="12" operator="greaterThan">
      <formula>$J$51</formula>
    </cfRule>
  </conditionalFormatting>
  <conditionalFormatting sqref="K31:K50">
    <cfRule type="cellIs" dxfId="38" priority="32" operator="greaterThan">
      <formula>$K$51</formula>
    </cfRule>
  </conditionalFormatting>
  <conditionalFormatting sqref="L3">
    <cfRule type="cellIs" dxfId="37" priority="8" operator="lessThan">
      <formula>30</formula>
    </cfRule>
    <cfRule type="cellIs" dxfId="36" priority="9" operator="greaterThanOrEqual">
      <formula>30</formula>
    </cfRule>
  </conditionalFormatting>
  <conditionalFormatting sqref="L31:L50">
    <cfRule type="cellIs" dxfId="35" priority="31" operator="greaterThan">
      <formula>$L$51</formula>
    </cfRule>
  </conditionalFormatting>
  <conditionalFormatting sqref="M31:M50">
    <cfRule type="cellIs" dxfId="34" priority="30" operator="greaterThan">
      <formula>$M$51</formula>
    </cfRule>
  </conditionalFormatting>
  <conditionalFormatting sqref="P31:P50">
    <cfRule type="cellIs" dxfId="33" priority="29" operator="greaterThan">
      <formula>$P$51</formula>
    </cfRule>
  </conditionalFormatting>
  <conditionalFormatting sqref="R31:R50">
    <cfRule type="cellIs" dxfId="32" priority="28" operator="greaterThan">
      <formula>$R$51</formula>
    </cfRule>
  </conditionalFormatting>
  <conditionalFormatting sqref="S31:S50">
    <cfRule type="cellIs" dxfId="31" priority="27" operator="greaterThan">
      <formula>$S$51</formula>
    </cfRule>
  </conditionalFormatting>
  <conditionalFormatting sqref="T31:T50">
    <cfRule type="cellIs" dxfId="30" priority="26" operator="greaterThan">
      <formula>$T$51</formula>
    </cfRule>
  </conditionalFormatting>
  <conditionalFormatting sqref="U31:U50">
    <cfRule type="cellIs" dxfId="29"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T28" sqref="T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'DAF sludge'!C1:D1</f>
        <v>PAN-030538</v>
      </c>
      <c r="D1" s="173"/>
      <c r="E1" s="106" t="s">
        <v>45</v>
      </c>
      <c r="F1" s="113">
        <f>'DAF sludge'!F1</f>
        <v>50</v>
      </c>
      <c r="G1" s="162" t="s">
        <v>43</v>
      </c>
      <c r="H1" s="163"/>
      <c r="I1" s="109">
        <v>7.57</v>
      </c>
      <c r="J1" s="130" t="s">
        <v>153</v>
      </c>
      <c r="K1" s="131"/>
      <c r="L1" s="109">
        <v>36.200000000000003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'DAF sludge'!C2:D2</f>
        <v>EPR/JB3533RJ</v>
      </c>
      <c r="D2" s="169"/>
      <c r="E2" s="96" t="s">
        <v>109</v>
      </c>
      <c r="F2" s="110" t="s">
        <v>169</v>
      </c>
      <c r="G2" s="164" t="s">
        <v>110</v>
      </c>
      <c r="H2" s="165"/>
      <c r="I2" s="110">
        <v>889</v>
      </c>
      <c r="J2" s="132" t="s">
        <v>158</v>
      </c>
      <c r="K2" s="133"/>
      <c r="L2" s="110">
        <v>0.06</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'DAF sludge'!C3:D3</f>
        <v xml:space="preserve">Simon Jones </v>
      </c>
      <c r="D3" s="169"/>
      <c r="E3" s="96" t="s">
        <v>108</v>
      </c>
      <c r="F3" s="111" t="s">
        <v>77</v>
      </c>
      <c r="G3" s="132" t="s">
        <v>159</v>
      </c>
      <c r="H3" s="133"/>
      <c r="I3" s="110">
        <v>200</v>
      </c>
      <c r="J3" s="134" t="s">
        <v>154</v>
      </c>
      <c r="K3" s="135"/>
      <c r="L3" s="110">
        <f>(L1/(L2*10000))*100</f>
        <v>6.0333333333333332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'DAF sludge'!C4:D4</f>
        <v>Sarnfadog, Llanerchymedd, LL71 8ER</v>
      </c>
      <c r="D4" s="171"/>
      <c r="E4" s="99" t="s">
        <v>1</v>
      </c>
      <c r="F4" s="110" t="s">
        <v>167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'DAF sludge'!C5:D5</f>
        <v>Owen Clee</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'DAF sludge'!C8</f>
        <v>528</v>
      </c>
      <c r="D8" s="49">
        <f>'DAF sludge'!D8</f>
        <v>2928</v>
      </c>
      <c r="E8" s="49">
        <f>'DAF sludge'!E8</f>
        <v>2952</v>
      </c>
      <c r="F8" s="49">
        <f>'DAF sludge'!F8</f>
        <v>3171</v>
      </c>
      <c r="G8" s="49">
        <f>'DAF sludge'!G8</f>
        <v>2949</v>
      </c>
      <c r="H8" s="49">
        <f>'DAF sludge'!H8</f>
        <v>4726</v>
      </c>
      <c r="I8" s="49">
        <f>'DAF sludge'!I8</f>
        <v>5111</v>
      </c>
      <c r="J8" s="49">
        <f>'DAF sludge'!J8</f>
        <v>4300</v>
      </c>
      <c r="K8" s="49">
        <f>'DAF sludge'!K8</f>
        <v>7291</v>
      </c>
      <c r="L8" s="49">
        <f>'DAF sludge'!L8</f>
        <v>8570</v>
      </c>
      <c r="M8" s="49">
        <f>'DAF sludge'!M8</f>
        <v>9685</v>
      </c>
      <c r="N8" s="49">
        <f>'DAF sludge'!N8</f>
        <v>909</v>
      </c>
      <c r="O8" s="49">
        <f>'DAF sludge'!O8</f>
        <v>1794</v>
      </c>
      <c r="P8" s="49">
        <f>'DAF sludge'!P8</f>
        <v>0</v>
      </c>
      <c r="Q8" s="49">
        <f>'DAF sludge'!Q8</f>
        <v>0</v>
      </c>
      <c r="R8" s="49">
        <f>'DAF sludge'!R8</f>
        <v>0</v>
      </c>
      <c r="S8" s="49">
        <f>'DAF sludge'!S8</f>
        <v>0</v>
      </c>
      <c r="T8" s="49">
        <f>'DAF sludge'!T8</f>
        <v>0</v>
      </c>
      <c r="U8" s="49">
        <f>'DAF sludge'!U8</f>
        <v>0</v>
      </c>
      <c r="V8" s="102">
        <f>'DAF sludge'!V8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'DAF sludge'!C9</f>
        <v>Moderate</v>
      </c>
      <c r="D9" s="49" t="str">
        <f>'DAF sludge'!D9</f>
        <v>Moderate</v>
      </c>
      <c r="E9" s="49" t="str">
        <f>'DAF sludge'!E9</f>
        <v>Moderate</v>
      </c>
      <c r="F9" s="49" t="str">
        <f>'DAF sludge'!F9</f>
        <v>Moderate</v>
      </c>
      <c r="G9" s="49" t="str">
        <f>'DAF sludge'!G9</f>
        <v>Moderate</v>
      </c>
      <c r="H9" s="49" t="str">
        <f>'DAF sludge'!H9</f>
        <v>Moderate</v>
      </c>
      <c r="I9" s="49" t="str">
        <f>'DAF sludge'!I9</f>
        <v>Moderate</v>
      </c>
      <c r="J9" s="49" t="str">
        <f>'DAF sludge'!J9</f>
        <v>Moderate</v>
      </c>
      <c r="K9" s="49" t="str">
        <f>'DAF sludge'!K9</f>
        <v>Moderate</v>
      </c>
      <c r="L9" s="49" t="str">
        <f>'DAF sludge'!L9</f>
        <v>Moderate</v>
      </c>
      <c r="M9" s="49" t="str">
        <f>'DAF sludge'!M9</f>
        <v>Moderate</v>
      </c>
      <c r="N9" s="49" t="str">
        <f>'DAF sludge'!N9</f>
        <v>Moderate</v>
      </c>
      <c r="O9" s="49" t="str">
        <f>'DAF sludge'!O9</f>
        <v>Moderate</v>
      </c>
      <c r="P9" s="49">
        <f>'DAF sludge'!P9</f>
        <v>0</v>
      </c>
      <c r="Q9" s="49">
        <f>'DAF sludge'!Q9</f>
        <v>0</v>
      </c>
      <c r="R9" s="49">
        <f>'DAF sludge'!R9</f>
        <v>0</v>
      </c>
      <c r="S9" s="49">
        <f>'DAF sludge'!S9</f>
        <v>0</v>
      </c>
      <c r="T9" s="49">
        <f>'DAF sludge'!T9</f>
        <v>0</v>
      </c>
      <c r="U9" s="49">
        <f>'DAF sludge'!U9</f>
        <v>0</v>
      </c>
      <c r="V9" s="102">
        <f>'DAF sludge'!V9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'DAF sludge'!C10</f>
        <v>6.1</v>
      </c>
      <c r="D10" s="49">
        <f>'DAF sludge'!D10</f>
        <v>6.4</v>
      </c>
      <c r="E10" s="49">
        <f>'DAF sludge'!E10</f>
        <v>6.1</v>
      </c>
      <c r="F10" s="49">
        <f>'DAF sludge'!F10</f>
        <v>6.5</v>
      </c>
      <c r="G10" s="49">
        <f>'DAF sludge'!G10</f>
        <v>6.5</v>
      </c>
      <c r="H10" s="49">
        <f>'DAF sludge'!H10</f>
        <v>7.1</v>
      </c>
      <c r="I10" s="49">
        <f>'DAF sludge'!I10</f>
        <v>6.1</v>
      </c>
      <c r="J10" s="49">
        <f>'DAF sludge'!J10</f>
        <v>5.9</v>
      </c>
      <c r="K10" s="49">
        <f>'DAF sludge'!K10</f>
        <v>5.8</v>
      </c>
      <c r="L10" s="49">
        <f>'DAF sludge'!L10</f>
        <v>6.2</v>
      </c>
      <c r="M10" s="49">
        <f>'DAF sludge'!M10</f>
        <v>6.5</v>
      </c>
      <c r="N10" s="49">
        <f>'DAF sludge'!N10</f>
        <v>6.3</v>
      </c>
      <c r="O10" s="49">
        <f>'DAF sludge'!O10</f>
        <v>6</v>
      </c>
      <c r="P10" s="49">
        <f>'DAF sludge'!P10</f>
        <v>0</v>
      </c>
      <c r="Q10" s="49">
        <f>'DAF sludge'!Q10</f>
        <v>0</v>
      </c>
      <c r="R10" s="49">
        <f>'DAF sludge'!R10</f>
        <v>0</v>
      </c>
      <c r="S10" s="49">
        <f>'DAF sludge'!S10</f>
        <v>0</v>
      </c>
      <c r="T10" s="49">
        <f>'DAF sludge'!T10</f>
        <v>0</v>
      </c>
      <c r="U10" s="49">
        <f>'DAF sludge'!U10</f>
        <v>0</v>
      </c>
      <c r="V10" s="102">
        <f>'DAF sludge'!V10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'DAF sludge'!C11</f>
        <v>3</v>
      </c>
      <c r="D11" s="49">
        <f>'DAF sludge'!D11</f>
        <v>2</v>
      </c>
      <c r="E11" s="49">
        <f>'DAF sludge'!E11</f>
        <v>3</v>
      </c>
      <c r="F11" s="49">
        <f>'DAF sludge'!F11</f>
        <v>2</v>
      </c>
      <c r="G11" s="49">
        <f>'DAF sludge'!G11</f>
        <v>2</v>
      </c>
      <c r="H11" s="49">
        <f>'DAF sludge'!H11</f>
        <v>2</v>
      </c>
      <c r="I11" s="49">
        <f>'DAF sludge'!I11</f>
        <v>0</v>
      </c>
      <c r="J11" s="49">
        <f>'DAF sludge'!J11</f>
        <v>2</v>
      </c>
      <c r="K11" s="49">
        <f>'DAF sludge'!K11</f>
        <v>1</v>
      </c>
      <c r="L11" s="49">
        <f>'DAF sludge'!L11</f>
        <v>3</v>
      </c>
      <c r="M11" s="49">
        <f>'DAF sludge'!M11</f>
        <v>3</v>
      </c>
      <c r="N11" s="49">
        <f>'DAF sludge'!N11</f>
        <v>1</v>
      </c>
      <c r="O11" s="49">
        <f>'DAF sludge'!O11</f>
        <v>1</v>
      </c>
      <c r="P11" s="49">
        <f>'DAF sludge'!P11</f>
        <v>0</v>
      </c>
      <c r="Q11" s="49">
        <f>'DAF sludge'!Q11</f>
        <v>0</v>
      </c>
      <c r="R11" s="49">
        <f>'DAF sludge'!R11</f>
        <v>0</v>
      </c>
      <c r="S11" s="49">
        <f>'DAF sludge'!S11</f>
        <v>0</v>
      </c>
      <c r="T11" s="49">
        <f>'DAF sludge'!T11</f>
        <v>0</v>
      </c>
      <c r="U11" s="49">
        <f>'DAF sludge'!U11</f>
        <v>0</v>
      </c>
      <c r="V11" s="102">
        <f>'DAF sludge'!V11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'DAF sludge'!C12</f>
        <v>2</v>
      </c>
      <c r="D12" s="49">
        <f>'DAF sludge'!D12</f>
        <v>2</v>
      </c>
      <c r="E12" s="49">
        <f>'DAF sludge'!E12</f>
        <v>3</v>
      </c>
      <c r="F12" s="49">
        <f>'DAF sludge'!F12</f>
        <v>1</v>
      </c>
      <c r="G12" s="49">
        <f>'DAF sludge'!G12</f>
        <v>1</v>
      </c>
      <c r="H12" s="49">
        <f>'DAF sludge'!H12</f>
        <v>1</v>
      </c>
      <c r="I12" s="49">
        <f>'DAF sludge'!I12</f>
        <v>2</v>
      </c>
      <c r="J12" s="49">
        <f>'DAF sludge'!J12</f>
        <v>2</v>
      </c>
      <c r="K12" s="49">
        <f>'DAF sludge'!K12</f>
        <v>2</v>
      </c>
      <c r="L12" s="49">
        <f>'DAF sludge'!L12</f>
        <v>2</v>
      </c>
      <c r="M12" s="49">
        <f>'DAF sludge'!M12</f>
        <v>3</v>
      </c>
      <c r="N12" s="49">
        <f>'DAF sludge'!N12</f>
        <v>3</v>
      </c>
      <c r="O12" s="49">
        <f>'DAF sludge'!O12</f>
        <v>2</v>
      </c>
      <c r="P12" s="49">
        <f>'DAF sludge'!P12</f>
        <v>0</v>
      </c>
      <c r="Q12" s="49">
        <f>'DAF sludge'!Q12</f>
        <v>0</v>
      </c>
      <c r="R12" s="49">
        <f>'DAF sludge'!R12</f>
        <v>0</v>
      </c>
      <c r="S12" s="49">
        <f>'DAF sludge'!S12</f>
        <v>0</v>
      </c>
      <c r="T12" s="49">
        <f>'DAF sludge'!T12</f>
        <v>0</v>
      </c>
      <c r="U12" s="49">
        <f>'DAF sludge'!U12</f>
        <v>0</v>
      </c>
      <c r="V12" s="102">
        <f>'DAF sludge'!V12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'DAF sludge'!C13</f>
        <v>3</v>
      </c>
      <c r="D13" s="49">
        <f>'DAF sludge'!D13</f>
        <v>3</v>
      </c>
      <c r="E13" s="49">
        <f>'DAF sludge'!E13</f>
        <v>3</v>
      </c>
      <c r="F13" s="49">
        <f>'DAF sludge'!F13</f>
        <v>2</v>
      </c>
      <c r="G13" s="49">
        <f>'DAF sludge'!G13</f>
        <v>2</v>
      </c>
      <c r="H13" s="49">
        <f>'DAF sludge'!H13</f>
        <v>2</v>
      </c>
      <c r="I13" s="49">
        <f>'DAF sludge'!I13</f>
        <v>2</v>
      </c>
      <c r="J13" s="49">
        <f>'DAF sludge'!J13</f>
        <v>3</v>
      </c>
      <c r="K13" s="49">
        <f>'DAF sludge'!K13</f>
        <v>2</v>
      </c>
      <c r="L13" s="49">
        <f>'DAF sludge'!L13</f>
        <v>2</v>
      </c>
      <c r="M13" s="49">
        <f>'DAF sludge'!M13</f>
        <v>2</v>
      </c>
      <c r="N13" s="49">
        <f>'DAF sludge'!N13</f>
        <v>2</v>
      </c>
      <c r="O13" s="49">
        <f>'DAF sludge'!O13</f>
        <v>2</v>
      </c>
      <c r="P13" s="49">
        <f>'DAF sludge'!P13</f>
        <v>0</v>
      </c>
      <c r="Q13" s="49">
        <f>'DAF sludge'!Q13</f>
        <v>0</v>
      </c>
      <c r="R13" s="49">
        <f>'DAF sludge'!R13</f>
        <v>0</v>
      </c>
      <c r="S13" s="49">
        <f>'DAF sludge'!S13</f>
        <v>0</v>
      </c>
      <c r="T13" s="49">
        <f>'DAF sludge'!T13</f>
        <v>0</v>
      </c>
      <c r="U13" s="49">
        <f>'DAF sludge'!U13</f>
        <v>0</v>
      </c>
      <c r="V13" s="102">
        <f>'DAF sludge'!V13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'DAF sludge'!C14</f>
        <v xml:space="preserve">Grass Silage (30% DM) </v>
      </c>
      <c r="D14" s="83" t="str">
        <f>'DAF sludge'!D14</f>
        <v xml:space="preserve">Grass Silage (30% DM) </v>
      </c>
      <c r="E14" s="83" t="str">
        <f>'DAF sludge'!E14</f>
        <v xml:space="preserve">Grass Silage (30% DM) </v>
      </c>
      <c r="F14" s="83" t="str">
        <f>'DAF sludge'!F14</f>
        <v xml:space="preserve">Grass Silage (30% DM) </v>
      </c>
      <c r="G14" s="83" t="str">
        <f>'DAF sludge'!G14</f>
        <v xml:space="preserve">Grass Silage (30% DM) </v>
      </c>
      <c r="H14" s="83" t="str">
        <f>'DAF sludge'!H14</f>
        <v xml:space="preserve">Grass Silage (30% DM) </v>
      </c>
      <c r="I14" s="83" t="str">
        <f>'DAF sludge'!I14</f>
        <v xml:space="preserve">Grass Silage (30% DM) </v>
      </c>
      <c r="J14" s="83" t="str">
        <f>'DAF sludge'!J14</f>
        <v xml:space="preserve">Grass Silage (30% DM) </v>
      </c>
      <c r="K14" s="83" t="str">
        <f>'DAF sludge'!K14</f>
        <v xml:space="preserve">Grass Silage (30% DM) </v>
      </c>
      <c r="L14" s="83" t="str">
        <f>'DAF sludge'!L14</f>
        <v xml:space="preserve">Grass Silage (30% DM) </v>
      </c>
      <c r="M14" s="83" t="str">
        <f>'DAF sludge'!M14</f>
        <v xml:space="preserve">Grass Silage (30% DM) </v>
      </c>
      <c r="N14" s="83" t="str">
        <f>'DAF sludge'!N14</f>
        <v xml:space="preserve">Grass Silage (30% DM) </v>
      </c>
      <c r="O14" s="83" t="str">
        <f>'DAF sludge'!O14</f>
        <v xml:space="preserve">Grass Silage (30% DM) </v>
      </c>
      <c r="P14" s="83">
        <f>'DAF sludge'!P14</f>
        <v>0</v>
      </c>
      <c r="Q14" s="83">
        <f>'DAF sludge'!Q14</f>
        <v>0</v>
      </c>
      <c r="R14" s="83">
        <f>'DAF sludge'!R14</f>
        <v>0</v>
      </c>
      <c r="S14" s="83">
        <f>'DAF sludge'!S14</f>
        <v>0</v>
      </c>
      <c r="T14" s="83">
        <f>'DAF sludge'!T14</f>
        <v>0</v>
      </c>
      <c r="U14" s="83">
        <f>'DAF sludge'!U14</f>
        <v>0</v>
      </c>
      <c r="V14" s="103">
        <f>'DAF sludge'!V14</f>
        <v>0</v>
      </c>
      <c r="AD14" s="22" t="s">
        <v>138</v>
      </c>
      <c r="AE14" s="22">
        <v>6</v>
      </c>
      <c r="AI14" s="43" t="s">
        <v>119</v>
      </c>
      <c r="AJ14" s="44">
        <v>0.8</v>
      </c>
      <c r="AK14" s="45">
        <v>1.7</v>
      </c>
      <c r="AL14" s="9">
        <v>12</v>
      </c>
      <c r="AM14" s="9">
        <v>6.7</v>
      </c>
      <c r="AN14" s="9" t="s">
        <v>135</v>
      </c>
    </row>
    <row r="15" spans="1:41" ht="13" x14ac:dyDescent="0.25">
      <c r="A15" s="148" t="s">
        <v>9</v>
      </c>
      <c r="B15" s="149"/>
      <c r="C15" s="49">
        <f>'DAF sludge'!C15</f>
        <v>47</v>
      </c>
      <c r="D15" s="49">
        <f>'DAF sludge'!D15</f>
        <v>47</v>
      </c>
      <c r="E15" s="49">
        <f>'DAF sludge'!E15</f>
        <v>47</v>
      </c>
      <c r="F15" s="49">
        <f>'DAF sludge'!F15</f>
        <v>47</v>
      </c>
      <c r="G15" s="49">
        <f>'DAF sludge'!G15</f>
        <v>47</v>
      </c>
      <c r="H15" s="49">
        <f>'DAF sludge'!H15</f>
        <v>47</v>
      </c>
      <c r="I15" s="49">
        <f>'DAF sludge'!I15</f>
        <v>47</v>
      </c>
      <c r="J15" s="49">
        <f>'DAF sludge'!J15</f>
        <v>47</v>
      </c>
      <c r="K15" s="49">
        <f>'DAF sludge'!K15</f>
        <v>47</v>
      </c>
      <c r="L15" s="49">
        <f>'DAF sludge'!L15</f>
        <v>47</v>
      </c>
      <c r="M15" s="49">
        <f>'DAF sludge'!M15</f>
        <v>47</v>
      </c>
      <c r="N15" s="49">
        <f>'DAF sludge'!N15</f>
        <v>47</v>
      </c>
      <c r="O15" s="49">
        <f>'DAF sludge'!O15</f>
        <v>47</v>
      </c>
      <c r="P15" s="49">
        <f>'DAF sludge'!P15</f>
        <v>0</v>
      </c>
      <c r="Q15" s="49">
        <f>'DAF sludge'!Q15</f>
        <v>0</v>
      </c>
      <c r="R15" s="49">
        <f>'DAF sludge'!R15</f>
        <v>0</v>
      </c>
      <c r="S15" s="49">
        <f>'DAF sludge'!S15</f>
        <v>0</v>
      </c>
      <c r="T15" s="49">
        <f>'DAF sludge'!T15</f>
        <v>0</v>
      </c>
      <c r="U15" s="49">
        <f>'DAF sludge'!U15</f>
        <v>0</v>
      </c>
      <c r="V15" s="102">
        <f>'DAF sludge'!V15</f>
        <v>0</v>
      </c>
      <c r="AD15" s="22" t="s">
        <v>144</v>
      </c>
      <c r="AE15" s="22">
        <v>7</v>
      </c>
      <c r="AI15" s="43" t="s">
        <v>101</v>
      </c>
      <c r="AJ15" s="51">
        <v>1.8</v>
      </c>
      <c r="AK15" s="45">
        <v>5.4</v>
      </c>
      <c r="AL15" s="9">
        <v>13</v>
      </c>
      <c r="AM15" s="9">
        <v>6.7</v>
      </c>
      <c r="AN15" s="9" t="s">
        <v>135</v>
      </c>
    </row>
    <row r="16" spans="1:41" ht="13.5" thickBot="1" x14ac:dyDescent="0.3">
      <c r="A16" s="152" t="s">
        <v>44</v>
      </c>
      <c r="B16" s="153"/>
      <c r="C16" s="104" t="str">
        <f>'DAF sludge'!C16</f>
        <v>Medium/Clay</v>
      </c>
      <c r="D16" s="104" t="str">
        <f>'DAF sludge'!D16</f>
        <v>Medium/Clay</v>
      </c>
      <c r="E16" s="104" t="str">
        <f>'DAF sludge'!E16</f>
        <v>Medium/Clay</v>
      </c>
      <c r="F16" s="104" t="str">
        <f>'DAF sludge'!F16</f>
        <v>Medium/Clay</v>
      </c>
      <c r="G16" s="104" t="str">
        <f>'DAF sludge'!G16</f>
        <v>Medium/Clay</v>
      </c>
      <c r="H16" s="104" t="str">
        <f>'DAF sludge'!H16</f>
        <v>Medium/Clay</v>
      </c>
      <c r="I16" s="104" t="str">
        <f>'DAF sludge'!I16</f>
        <v>Medium/Clay</v>
      </c>
      <c r="J16" s="104" t="str">
        <f>'DAF sludge'!J16</f>
        <v>Medium/Clay</v>
      </c>
      <c r="K16" s="104" t="str">
        <f>'DAF sludge'!K16</f>
        <v>Medium/Clay</v>
      </c>
      <c r="L16" s="104" t="str">
        <f>'DAF sludge'!L16</f>
        <v>Medium/Clay</v>
      </c>
      <c r="M16" s="104" t="str">
        <f>'DAF sludge'!M16</f>
        <v>Medium/Clay</v>
      </c>
      <c r="N16" s="104" t="str">
        <f>'DAF sludge'!N16</f>
        <v>Medium/Clay</v>
      </c>
      <c r="O16" s="104" t="str">
        <f>'DAF sludge'!O16</f>
        <v>Medium/Clay</v>
      </c>
      <c r="P16" s="104">
        <f>'DAF sludge'!P16</f>
        <v>0</v>
      </c>
      <c r="Q16" s="104">
        <f>'DAF sludge'!Q16</f>
        <v>0</v>
      </c>
      <c r="R16" s="104">
        <f>'DAF sludge'!R16</f>
        <v>0</v>
      </c>
      <c r="S16" s="104">
        <f>'DAF sludge'!S16</f>
        <v>0</v>
      </c>
      <c r="T16" s="104">
        <f>'DAF sludge'!T16</f>
        <v>0</v>
      </c>
      <c r="U16" s="104">
        <f>'DAF sludge'!U16</f>
        <v>0</v>
      </c>
      <c r="V16" s="105">
        <f>'DAF sludge'!V16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f t="shared" si="0"/>
        <v>98.7</v>
      </c>
      <c r="K17" s="20">
        <f t="shared" si="0"/>
        <v>98.7</v>
      </c>
      <c r="L17" s="20">
        <f t="shared" si="0"/>
        <v>98.7</v>
      </c>
      <c r="M17" s="20">
        <f t="shared" si="0"/>
        <v>98.7</v>
      </c>
      <c r="N17" s="20">
        <f t="shared" si="0"/>
        <v>98.7</v>
      </c>
      <c r="O17" s="20">
        <f t="shared" si="0"/>
        <v>98.7</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91.754550000000009</v>
      </c>
      <c r="D18" s="12">
        <f>$D32</f>
        <v>91.754550000000009</v>
      </c>
      <c r="E18" s="12">
        <f>$D33</f>
        <v>91.754550000000009</v>
      </c>
      <c r="F18" s="12">
        <f>$D34</f>
        <v>91.754550000000009</v>
      </c>
      <c r="G18" s="12">
        <f>$D35</f>
        <v>91.754550000000009</v>
      </c>
      <c r="H18" s="12">
        <f>$D36</f>
        <v>91.754550000000009</v>
      </c>
      <c r="I18" s="12">
        <f>$D37</f>
        <v>152.92425</v>
      </c>
      <c r="J18" s="12">
        <f>$D38</f>
        <v>91.754550000000009</v>
      </c>
      <c r="K18" s="12">
        <f>$D39</f>
        <v>152.92425</v>
      </c>
      <c r="L18" s="12">
        <f>$D40</f>
        <v>91.754550000000009</v>
      </c>
      <c r="M18" s="12">
        <f>$D41</f>
        <v>91.754550000000009</v>
      </c>
      <c r="N18" s="12">
        <f>$D42</f>
        <v>152.92425</v>
      </c>
      <c r="O18" s="12">
        <f>$D43</f>
        <v>152.92425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-6.9454499999999939</v>
      </c>
      <c r="D19" s="12">
        <f t="shared" ref="D19:V19" si="1">D18-D17</f>
        <v>-6.9454499999999939</v>
      </c>
      <c r="E19" s="12">
        <f t="shared" si="1"/>
        <v>-6.9454499999999939</v>
      </c>
      <c r="F19" s="12">
        <f t="shared" si="1"/>
        <v>-6.9454499999999939</v>
      </c>
      <c r="G19" s="12">
        <f t="shared" si="1"/>
        <v>-6.9454499999999939</v>
      </c>
      <c r="H19" s="12">
        <f t="shared" si="1"/>
        <v>-6.9454499999999939</v>
      </c>
      <c r="I19" s="12">
        <f t="shared" si="1"/>
        <v>54.224249999999998</v>
      </c>
      <c r="J19" s="12">
        <f t="shared" si="1"/>
        <v>-6.9454499999999939</v>
      </c>
      <c r="K19" s="12">
        <f t="shared" si="1"/>
        <v>54.224249999999998</v>
      </c>
      <c r="L19" s="12">
        <f t="shared" si="1"/>
        <v>-6.9454499999999939</v>
      </c>
      <c r="M19" s="12">
        <f t="shared" si="1"/>
        <v>-6.9454499999999939</v>
      </c>
      <c r="N19" s="12">
        <f t="shared" si="1"/>
        <v>54.224249999999998</v>
      </c>
      <c r="O19" s="12">
        <f t="shared" si="1"/>
        <v>54.224249999999998</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INCREASE</v>
      </c>
      <c r="J20" s="18" t="str">
        <f>IF($B38="","",IF(J$19&gt;=0,"INCREASE","DECREASE"))</f>
        <v>DECREASE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338.40000000000003</v>
      </c>
      <c r="D21" s="20">
        <f t="shared" ref="D21:V21" si="2">(VLOOKUP(D$14,$AI2:$AK24,3,FALSE))*D$15</f>
        <v>338.40000000000003</v>
      </c>
      <c r="E21" s="20">
        <f t="shared" si="2"/>
        <v>338.40000000000003</v>
      </c>
      <c r="F21" s="20">
        <f t="shared" si="2"/>
        <v>338.40000000000003</v>
      </c>
      <c r="G21" s="20">
        <f t="shared" si="2"/>
        <v>338.40000000000003</v>
      </c>
      <c r="H21" s="20">
        <f t="shared" si="2"/>
        <v>338.40000000000003</v>
      </c>
      <c r="I21" s="20">
        <f t="shared" si="2"/>
        <v>338.40000000000003</v>
      </c>
      <c r="J21" s="20">
        <f t="shared" si="2"/>
        <v>338.40000000000003</v>
      </c>
      <c r="K21" s="20">
        <f t="shared" si="2"/>
        <v>338.40000000000003</v>
      </c>
      <c r="L21" s="20">
        <f t="shared" si="2"/>
        <v>338.40000000000003</v>
      </c>
      <c r="M21" s="20">
        <f t="shared" si="2"/>
        <v>338.40000000000003</v>
      </c>
      <c r="N21" s="20">
        <f t="shared" si="2"/>
        <v>338.40000000000003</v>
      </c>
      <c r="O21" s="20">
        <f t="shared" si="2"/>
        <v>338.40000000000003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127.79025</v>
      </c>
      <c r="D22" s="12">
        <f>$E32</f>
        <v>127.79025</v>
      </c>
      <c r="E22" s="12">
        <f>$E33</f>
        <v>127.79025</v>
      </c>
      <c r="F22" s="12">
        <f>$E34</f>
        <v>127.79025</v>
      </c>
      <c r="G22" s="12">
        <f>$E35</f>
        <v>127.79025</v>
      </c>
      <c r="H22" s="12">
        <f>$E36</f>
        <v>127.79025</v>
      </c>
      <c r="I22" s="12">
        <f>$E37</f>
        <v>212.98375000000001</v>
      </c>
      <c r="J22" s="12">
        <f>$E38</f>
        <v>127.79025</v>
      </c>
      <c r="K22" s="12">
        <f>$E39</f>
        <v>212.98375000000001</v>
      </c>
      <c r="L22" s="12">
        <f>$E40</f>
        <v>127.79025</v>
      </c>
      <c r="M22" s="12">
        <f>$E41</f>
        <v>127.79025</v>
      </c>
      <c r="N22" s="12">
        <f>$E42</f>
        <v>212.98375000000001</v>
      </c>
      <c r="O22" s="12">
        <f>$E43</f>
        <v>212.98375000000001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-210.60975000000002</v>
      </c>
      <c r="D23" s="12">
        <f t="shared" ref="D23:V23" si="3">D22-D21</f>
        <v>-210.60975000000002</v>
      </c>
      <c r="E23" s="12">
        <f t="shared" si="3"/>
        <v>-210.60975000000002</v>
      </c>
      <c r="F23" s="12">
        <f t="shared" si="3"/>
        <v>-210.60975000000002</v>
      </c>
      <c r="G23" s="12">
        <f t="shared" si="3"/>
        <v>-210.60975000000002</v>
      </c>
      <c r="H23" s="12">
        <f t="shared" si="3"/>
        <v>-210.60975000000002</v>
      </c>
      <c r="I23" s="12">
        <f t="shared" si="3"/>
        <v>-125.41625000000002</v>
      </c>
      <c r="J23" s="12">
        <f t="shared" si="3"/>
        <v>-210.60975000000002</v>
      </c>
      <c r="K23" s="12">
        <f t="shared" si="3"/>
        <v>-125.41625000000002</v>
      </c>
      <c r="L23" s="12">
        <f t="shared" si="3"/>
        <v>-210.60975000000002</v>
      </c>
      <c r="M23" s="12">
        <f t="shared" si="3"/>
        <v>-210.60975000000002</v>
      </c>
      <c r="N23" s="12">
        <f t="shared" si="3"/>
        <v>-125.41625000000002</v>
      </c>
      <c r="O23" s="12">
        <f t="shared" si="3"/>
        <v>-125.41625000000002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2.76</v>
      </c>
      <c r="C28" s="11">
        <v>0.06</v>
      </c>
      <c r="D28" s="11">
        <v>267</v>
      </c>
      <c r="E28" s="11">
        <v>707</v>
      </c>
      <c r="F28" s="11">
        <v>44.3</v>
      </c>
      <c r="G28" s="11">
        <v>0.2</v>
      </c>
      <c r="H28" s="11">
        <v>0.5</v>
      </c>
      <c r="I28" s="11">
        <v>0.5</v>
      </c>
      <c r="J28" s="11">
        <v>0.01</v>
      </c>
      <c r="K28" s="15">
        <v>0.05</v>
      </c>
      <c r="L28" s="11">
        <v>0.2</v>
      </c>
      <c r="M28" s="11">
        <v>0.2</v>
      </c>
      <c r="N28" s="11"/>
      <c r="O28" s="11"/>
      <c r="P28" s="11">
        <v>658</v>
      </c>
      <c r="Q28" s="11">
        <v>64.3</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v>150</v>
      </c>
      <c r="C31" s="65">
        <f>IF(C$27="%w/w SAR",((C$28*10)*$B31),IF(C$27="%w/w DM",(((C$28*10)*($B$28/100))*$B31),IF(C$27="kg/t SAR",(C$28*$B31),IF(C$27="kg/t DM",((C$28*($B$28/100))*$B31),IF(C$27="mg/kg SAR",((C$28*0.001)*$B31),IF(C$27="mg/kg DM",(((C$28*0.001)*($B$28/100))*$B31),0))))))</f>
        <v>90</v>
      </c>
      <c r="D31" s="65">
        <f>(IF(D$27="%w/w SAR",((D$28*10)*$B31),IF(D$27="%w/w DM",(((D$28*10)*($B$28/100))*$B31),IF(D$27="kg/t SAR",(D$28*$B31),IF(D$27="kg/t DM",((D$28*($B$28/100))*$B31),IF(D$27="mg/kg SAR",((D$28*0.001)*$B31),IF(D$27="mg/kg DM",(((D$28*0.001)*($B$28/100))*$B31),"0")))))))*2.291</f>
        <v>91.754550000000009</v>
      </c>
      <c r="E31" s="65">
        <f>(IF(E$27="%w/w SAR",((E$28*10)*$B31),IF(E$27="%w/w DM",(((E$28*10)*($B$28/100))*$B31),IF(E$27="kg/t SAR",(E$28*$B31),IF(E$27="kg/t DM",((E$28*($B$28/100))*$B31),IF(E$27="mg/kg SAR",((E$28*0.001)*$B31),IF(E$27="mg/kg DM",(((E$28*0.001)*($B$28/100))*$B31),"0")))))))*1.205</f>
        <v>127.79025</v>
      </c>
      <c r="F31" s="65">
        <f>(IF(F$27="%w/w SAR",((F$28*10)*$B31),IF(F$27="%w/w DM",(((F$28*10)*($B$28/100))*$B31),IF(F$27="kg/t SAR",(F$28*$B31),IF(F$27="kg/t DM",((F$28*($B$28/100))*$B31),IF(F$27="mg/kg SAR",((F$28*0.001)*$B31),IF(F$27="mg/kg DM",(((F$28*0.001)*($B$28/100))*$B31),"0")))))))*1.658</f>
        <v>11.017409999999998</v>
      </c>
      <c r="G31" s="65">
        <f t="shared" ref="G31:P46" si="5">IF(G$27="%w/w SAR",((G$28*10)*$B31),IF(G$27="%w/w DM",(((G$28*10)*($B$28/100))*$B31),IF(G$27="kg/t SAR",(G$28*$B31),IF(G$27="kg/t DM",((G$28*($B$28/100))*$B31),IF(G$27="mg/kg SAR",((G$28*0.001)*$B31),IF(G$27="mg/kg DM",(((G$28*0.001)*($B$28/100))*$B31),0))))))</f>
        <v>3.0000000000000002E-2</v>
      </c>
      <c r="H31" s="65">
        <f t="shared" si="5"/>
        <v>7.4999999999999997E-2</v>
      </c>
      <c r="I31" s="65">
        <f t="shared" si="5"/>
        <v>7.4999999999999997E-2</v>
      </c>
      <c r="J31" s="65">
        <f t="shared" si="5"/>
        <v>1.5E-3</v>
      </c>
      <c r="K31" s="65">
        <f t="shared" si="5"/>
        <v>7.5000000000000006E-3</v>
      </c>
      <c r="L31" s="65">
        <f t="shared" si="5"/>
        <v>3.0000000000000002E-2</v>
      </c>
      <c r="M31" s="65">
        <f t="shared" si="5"/>
        <v>3.0000000000000002E-2</v>
      </c>
      <c r="N31" s="65">
        <f t="shared" si="5"/>
        <v>0</v>
      </c>
      <c r="O31" s="65">
        <f t="shared" si="5"/>
        <v>0</v>
      </c>
      <c r="P31" s="65">
        <f t="shared" si="5"/>
        <v>98.7</v>
      </c>
      <c r="Q31" s="65">
        <f>(IF(Q$27="%w/w SAR",((Q$28*10)*$B31),IF(Q$27="%w/w DM",(((Q$28*10)*($B$28/100))*$B31),IF(Q$27="kg/t SAR",(Q$28*$B31),IF(Q$27="kg/t DM",((Q$28*($B$28/100))*$B31),IF(Q$27="mg/kg SAR",((Q$28*0.001)*$B31),IF(Q$27="mg/kg DM",(((Q$28*0.001)*($B$28/100))*$B31),0)))))))*2.5</f>
        <v>24.112499999999997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v>150</v>
      </c>
      <c r="C32" s="65">
        <f t="shared" ref="C32:C50" si="6">IF(C$27="%w/w SAR",((C$28*10)*$B32),IF(C$27="%w/w DM",(((C$28*10)*($B$28/100))*$B32),IF(C$27="kg/t SAR",(C$28*$B32),IF(C$27="kg/t DM",((C$28*($B$28/100))*$B32),IF(C$27="mg/kg SAR",((C$28*0.001)*$B32),IF(C$27="mg/kg DM",(((C$28*0.001)*($B$28/100))*$B32),0))))))</f>
        <v>90</v>
      </c>
      <c r="D32" s="65">
        <f t="shared" ref="D32:D50" si="7">(IF(D$27="%w/w SAR",((D$28*10)*$B32),IF(D$27="%w/w DM",(((D$28*10)*($B$28/100))*$B32),IF(D$27="kg/t SAR",(D$28*$B32),IF(D$27="kg/t DM",((D$28*($B$28/100))*$B32),IF(D$27="mg/kg SAR",((D$28*0.001)*$B32),IF(D$27="mg/kg DM",(((D$28*0.001)*($B$28/100))*$B32),"0")))))))*2.291</f>
        <v>91.754550000000009</v>
      </c>
      <c r="E32" s="65">
        <f t="shared" ref="E32:E50" si="8">(IF(E$27="%w/w SAR",((E$28*10)*$B32),IF(E$27="%w/w DM",(((E$28*10)*($B$28/100))*$B32),IF(E$27="kg/t SAR",(E$28*$B32),IF(E$27="kg/t DM",((E$28*($B$28/100))*$B32),IF(E$27="mg/kg SAR",((E$28*0.001)*$B32),IF(E$27="mg/kg DM",(((E$28*0.001)*($B$28/100))*$B32),"0")))))))*1.205</f>
        <v>127.79025</v>
      </c>
      <c r="F32" s="65">
        <f t="shared" ref="F32:F50" si="9">(IF(F$27="%w/w SAR",((F$28*10)*$B32),IF(F$27="%w/w DM",(((F$28*10)*($B$28/100))*$B32),IF(F$27="kg/t SAR",(F$28*$B32),IF(F$27="kg/t DM",((F$28*($B$28/100))*$B32),IF(F$27="mg/kg SAR",((F$28*0.001)*$B32),IF(F$27="mg/kg DM",(((F$28*0.001)*($B$28/100))*$B32),"0")))))))*1.658</f>
        <v>11.017409999999998</v>
      </c>
      <c r="G32" s="65">
        <f t="shared" si="5"/>
        <v>3.0000000000000002E-2</v>
      </c>
      <c r="H32" s="65">
        <f t="shared" si="5"/>
        <v>7.4999999999999997E-2</v>
      </c>
      <c r="I32" s="65">
        <f t="shared" si="5"/>
        <v>7.4999999999999997E-2</v>
      </c>
      <c r="J32" s="65">
        <f t="shared" si="5"/>
        <v>1.5E-3</v>
      </c>
      <c r="K32" s="65">
        <f t="shared" si="5"/>
        <v>7.5000000000000006E-3</v>
      </c>
      <c r="L32" s="65">
        <f t="shared" si="5"/>
        <v>3.0000000000000002E-2</v>
      </c>
      <c r="M32" s="65">
        <f t="shared" si="5"/>
        <v>3.0000000000000002E-2</v>
      </c>
      <c r="N32" s="65">
        <f t="shared" si="5"/>
        <v>0</v>
      </c>
      <c r="O32" s="65">
        <f t="shared" si="5"/>
        <v>0</v>
      </c>
      <c r="P32" s="65">
        <f t="shared" si="5"/>
        <v>98.7</v>
      </c>
      <c r="Q32" s="65">
        <f t="shared" ref="Q32:Q50" si="10">(IF(Q$27="%w/w SAR",((Q$28*10)*$B32),IF(Q$27="%w/w DM",(((Q$28*10)*($B$28/100))*$B32),IF(Q$27="kg/t SAR",(Q$28*$B32),IF(Q$27="kg/t DM",((Q$28*($B$28/100))*$B32),IF(Q$27="mg/kg SAR",((Q$28*0.001)*$B32),IF(Q$27="mg/kg DM",(((Q$28*0.001)*($B$28/100))*$B32),0)))))))*2.5</f>
        <v>24.112499999999997</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v>150</v>
      </c>
      <c r="C33" s="65">
        <f t="shared" si="6"/>
        <v>90</v>
      </c>
      <c r="D33" s="65">
        <f t="shared" si="7"/>
        <v>91.754550000000009</v>
      </c>
      <c r="E33" s="65">
        <f t="shared" si="8"/>
        <v>127.79025</v>
      </c>
      <c r="F33" s="65">
        <f t="shared" si="9"/>
        <v>11.017409999999998</v>
      </c>
      <c r="G33" s="65">
        <f t="shared" si="5"/>
        <v>3.0000000000000002E-2</v>
      </c>
      <c r="H33" s="65">
        <f t="shared" si="5"/>
        <v>7.4999999999999997E-2</v>
      </c>
      <c r="I33" s="65">
        <f t="shared" si="5"/>
        <v>7.4999999999999997E-2</v>
      </c>
      <c r="J33" s="65">
        <f t="shared" si="5"/>
        <v>1.5E-3</v>
      </c>
      <c r="K33" s="65">
        <f t="shared" si="5"/>
        <v>7.5000000000000006E-3</v>
      </c>
      <c r="L33" s="65">
        <f t="shared" si="5"/>
        <v>3.0000000000000002E-2</v>
      </c>
      <c r="M33" s="65">
        <f t="shared" si="5"/>
        <v>3.0000000000000002E-2</v>
      </c>
      <c r="N33" s="65">
        <f t="shared" si="5"/>
        <v>0</v>
      </c>
      <c r="O33" s="65">
        <f t="shared" si="5"/>
        <v>0</v>
      </c>
      <c r="P33" s="65">
        <f t="shared" si="5"/>
        <v>98.7</v>
      </c>
      <c r="Q33" s="65">
        <f t="shared" si="10"/>
        <v>24.112499999999997</v>
      </c>
      <c r="R33" s="65">
        <f t="shared" si="11"/>
        <v>0</v>
      </c>
      <c r="S33" s="65">
        <f t="shared" si="11"/>
        <v>0</v>
      </c>
      <c r="T33" s="65">
        <f t="shared" si="11"/>
        <v>0</v>
      </c>
      <c r="U33" s="126">
        <f t="shared" si="11"/>
        <v>0</v>
      </c>
    </row>
    <row r="34" spans="1:21" s="48" customFormat="1" ht="13" x14ac:dyDescent="0.35">
      <c r="A34" s="125">
        <f>F8</f>
        <v>3171</v>
      </c>
      <c r="B34" s="11">
        <v>150</v>
      </c>
      <c r="C34" s="65">
        <f t="shared" si="6"/>
        <v>90</v>
      </c>
      <c r="D34" s="65">
        <f t="shared" si="7"/>
        <v>91.754550000000009</v>
      </c>
      <c r="E34" s="65">
        <f t="shared" si="8"/>
        <v>127.79025</v>
      </c>
      <c r="F34" s="65">
        <f t="shared" si="9"/>
        <v>11.017409999999998</v>
      </c>
      <c r="G34" s="65">
        <f t="shared" si="5"/>
        <v>3.0000000000000002E-2</v>
      </c>
      <c r="H34" s="65">
        <f t="shared" si="5"/>
        <v>7.4999999999999997E-2</v>
      </c>
      <c r="I34" s="65">
        <f t="shared" si="5"/>
        <v>7.4999999999999997E-2</v>
      </c>
      <c r="J34" s="65">
        <f t="shared" si="5"/>
        <v>1.5E-3</v>
      </c>
      <c r="K34" s="65">
        <f t="shared" si="5"/>
        <v>7.5000000000000006E-3</v>
      </c>
      <c r="L34" s="65">
        <f t="shared" si="5"/>
        <v>3.0000000000000002E-2</v>
      </c>
      <c r="M34" s="65">
        <f t="shared" si="5"/>
        <v>3.0000000000000002E-2</v>
      </c>
      <c r="N34" s="65">
        <f t="shared" si="5"/>
        <v>0</v>
      </c>
      <c r="O34" s="65">
        <f t="shared" si="5"/>
        <v>0</v>
      </c>
      <c r="P34" s="65">
        <f t="shared" si="5"/>
        <v>98.7</v>
      </c>
      <c r="Q34" s="65">
        <f t="shared" si="10"/>
        <v>24.112499999999997</v>
      </c>
      <c r="R34" s="65">
        <f t="shared" si="11"/>
        <v>0</v>
      </c>
      <c r="S34" s="65">
        <f t="shared" si="11"/>
        <v>0</v>
      </c>
      <c r="T34" s="65">
        <f t="shared" si="11"/>
        <v>0</v>
      </c>
      <c r="U34" s="126">
        <f t="shared" si="11"/>
        <v>0</v>
      </c>
    </row>
    <row r="35" spans="1:21" s="48" customFormat="1" ht="13" x14ac:dyDescent="0.35">
      <c r="A35" s="125">
        <f>G8</f>
        <v>2949</v>
      </c>
      <c r="B35" s="11">
        <v>150</v>
      </c>
      <c r="C35" s="65">
        <f t="shared" si="6"/>
        <v>90</v>
      </c>
      <c r="D35" s="65">
        <f t="shared" si="7"/>
        <v>91.754550000000009</v>
      </c>
      <c r="E35" s="65">
        <f t="shared" si="8"/>
        <v>127.79025</v>
      </c>
      <c r="F35" s="65">
        <f t="shared" si="9"/>
        <v>11.017409999999998</v>
      </c>
      <c r="G35" s="65">
        <f t="shared" si="5"/>
        <v>3.0000000000000002E-2</v>
      </c>
      <c r="H35" s="65">
        <f t="shared" si="5"/>
        <v>7.4999999999999997E-2</v>
      </c>
      <c r="I35" s="65">
        <f t="shared" si="5"/>
        <v>7.4999999999999997E-2</v>
      </c>
      <c r="J35" s="65">
        <f t="shared" si="5"/>
        <v>1.5E-3</v>
      </c>
      <c r="K35" s="65">
        <f t="shared" si="5"/>
        <v>7.5000000000000006E-3</v>
      </c>
      <c r="L35" s="65">
        <f t="shared" si="5"/>
        <v>3.0000000000000002E-2</v>
      </c>
      <c r="M35" s="65">
        <f t="shared" si="5"/>
        <v>3.0000000000000002E-2</v>
      </c>
      <c r="N35" s="65">
        <f t="shared" si="5"/>
        <v>0</v>
      </c>
      <c r="O35" s="65">
        <f t="shared" si="5"/>
        <v>0</v>
      </c>
      <c r="P35" s="65">
        <f t="shared" si="5"/>
        <v>98.7</v>
      </c>
      <c r="Q35" s="65">
        <f t="shared" si="10"/>
        <v>24.112499999999997</v>
      </c>
      <c r="R35" s="65">
        <f t="shared" si="11"/>
        <v>0</v>
      </c>
      <c r="S35" s="65">
        <f t="shared" si="11"/>
        <v>0</v>
      </c>
      <c r="T35" s="65">
        <f t="shared" si="11"/>
        <v>0</v>
      </c>
      <c r="U35" s="126">
        <f t="shared" si="11"/>
        <v>0</v>
      </c>
    </row>
    <row r="36" spans="1:21" s="48" customFormat="1" ht="13" x14ac:dyDescent="0.35">
      <c r="A36" s="125">
        <f>H8</f>
        <v>4726</v>
      </c>
      <c r="B36" s="11">
        <v>150</v>
      </c>
      <c r="C36" s="65">
        <f t="shared" si="6"/>
        <v>90</v>
      </c>
      <c r="D36" s="65">
        <f t="shared" si="7"/>
        <v>91.754550000000009</v>
      </c>
      <c r="E36" s="65">
        <f t="shared" si="8"/>
        <v>127.79025</v>
      </c>
      <c r="F36" s="65">
        <f t="shared" si="9"/>
        <v>11.017409999999998</v>
      </c>
      <c r="G36" s="65">
        <f t="shared" si="5"/>
        <v>3.0000000000000002E-2</v>
      </c>
      <c r="H36" s="65">
        <f t="shared" si="5"/>
        <v>7.4999999999999997E-2</v>
      </c>
      <c r="I36" s="65">
        <f t="shared" si="5"/>
        <v>7.4999999999999997E-2</v>
      </c>
      <c r="J36" s="65">
        <f t="shared" si="5"/>
        <v>1.5E-3</v>
      </c>
      <c r="K36" s="65">
        <f t="shared" si="5"/>
        <v>7.5000000000000006E-3</v>
      </c>
      <c r="L36" s="65">
        <f t="shared" si="5"/>
        <v>3.0000000000000002E-2</v>
      </c>
      <c r="M36" s="65">
        <f t="shared" si="5"/>
        <v>3.0000000000000002E-2</v>
      </c>
      <c r="N36" s="65">
        <f t="shared" si="5"/>
        <v>0</v>
      </c>
      <c r="O36" s="65">
        <f t="shared" si="5"/>
        <v>0</v>
      </c>
      <c r="P36" s="65">
        <f t="shared" si="5"/>
        <v>98.7</v>
      </c>
      <c r="Q36" s="65">
        <f t="shared" si="10"/>
        <v>24.112499999999997</v>
      </c>
      <c r="R36" s="65">
        <f t="shared" si="11"/>
        <v>0</v>
      </c>
      <c r="S36" s="65">
        <f t="shared" si="11"/>
        <v>0</v>
      </c>
      <c r="T36" s="65">
        <f t="shared" si="11"/>
        <v>0</v>
      </c>
      <c r="U36" s="126">
        <f t="shared" si="11"/>
        <v>0</v>
      </c>
    </row>
    <row r="37" spans="1:21" s="48" customFormat="1" ht="13" x14ac:dyDescent="0.35">
      <c r="A37" s="125">
        <f>I8</f>
        <v>5111</v>
      </c>
      <c r="B37" s="11">
        <v>250</v>
      </c>
      <c r="C37" s="65">
        <f t="shared" si="6"/>
        <v>150</v>
      </c>
      <c r="D37" s="65">
        <f t="shared" si="7"/>
        <v>152.92425</v>
      </c>
      <c r="E37" s="65">
        <f t="shared" si="8"/>
        <v>212.98375000000001</v>
      </c>
      <c r="F37" s="65">
        <f t="shared" si="9"/>
        <v>18.362349999999999</v>
      </c>
      <c r="G37" s="65">
        <f t="shared" si="5"/>
        <v>0.05</v>
      </c>
      <c r="H37" s="65">
        <f t="shared" si="5"/>
        <v>0.125</v>
      </c>
      <c r="I37" s="65">
        <f t="shared" si="5"/>
        <v>0.125</v>
      </c>
      <c r="J37" s="65">
        <f t="shared" si="5"/>
        <v>2.5000000000000001E-3</v>
      </c>
      <c r="K37" s="65">
        <f t="shared" si="5"/>
        <v>1.2500000000000001E-2</v>
      </c>
      <c r="L37" s="65">
        <f t="shared" si="5"/>
        <v>0.05</v>
      </c>
      <c r="M37" s="65">
        <f t="shared" si="5"/>
        <v>0.05</v>
      </c>
      <c r="N37" s="65">
        <f t="shared" si="5"/>
        <v>0</v>
      </c>
      <c r="O37" s="65">
        <f t="shared" si="5"/>
        <v>0</v>
      </c>
      <c r="P37" s="65">
        <f t="shared" si="5"/>
        <v>164.5</v>
      </c>
      <c r="Q37" s="65">
        <f t="shared" si="10"/>
        <v>40.1875</v>
      </c>
      <c r="R37" s="65">
        <f t="shared" si="11"/>
        <v>0</v>
      </c>
      <c r="S37" s="65">
        <f t="shared" si="11"/>
        <v>0</v>
      </c>
      <c r="T37" s="65">
        <f t="shared" si="11"/>
        <v>0</v>
      </c>
      <c r="U37" s="126">
        <f t="shared" si="11"/>
        <v>0</v>
      </c>
    </row>
    <row r="38" spans="1:21" s="48" customFormat="1" ht="13" x14ac:dyDescent="0.35">
      <c r="A38" s="125">
        <f>J8</f>
        <v>4300</v>
      </c>
      <c r="B38" s="11">
        <v>150</v>
      </c>
      <c r="C38" s="65">
        <f t="shared" si="6"/>
        <v>90</v>
      </c>
      <c r="D38" s="65">
        <f t="shared" si="7"/>
        <v>91.754550000000009</v>
      </c>
      <c r="E38" s="65">
        <f t="shared" si="8"/>
        <v>127.79025</v>
      </c>
      <c r="F38" s="65">
        <f t="shared" si="9"/>
        <v>11.017409999999998</v>
      </c>
      <c r="G38" s="65">
        <f t="shared" si="5"/>
        <v>3.0000000000000002E-2</v>
      </c>
      <c r="H38" s="65">
        <f t="shared" si="5"/>
        <v>7.4999999999999997E-2</v>
      </c>
      <c r="I38" s="65">
        <f t="shared" si="5"/>
        <v>7.4999999999999997E-2</v>
      </c>
      <c r="J38" s="65">
        <f t="shared" si="5"/>
        <v>1.5E-3</v>
      </c>
      <c r="K38" s="65">
        <f t="shared" si="5"/>
        <v>7.5000000000000006E-3</v>
      </c>
      <c r="L38" s="65">
        <f t="shared" si="5"/>
        <v>3.0000000000000002E-2</v>
      </c>
      <c r="M38" s="65">
        <f t="shared" si="5"/>
        <v>3.0000000000000002E-2</v>
      </c>
      <c r="N38" s="65">
        <f t="shared" si="5"/>
        <v>0</v>
      </c>
      <c r="O38" s="65">
        <f t="shared" si="5"/>
        <v>0</v>
      </c>
      <c r="P38" s="65">
        <f t="shared" si="5"/>
        <v>98.7</v>
      </c>
      <c r="Q38" s="65">
        <f t="shared" si="10"/>
        <v>24.112499999999997</v>
      </c>
      <c r="R38" s="65">
        <f t="shared" si="11"/>
        <v>0</v>
      </c>
      <c r="S38" s="65">
        <f t="shared" si="11"/>
        <v>0</v>
      </c>
      <c r="T38" s="65">
        <f t="shared" si="11"/>
        <v>0</v>
      </c>
      <c r="U38" s="126">
        <f t="shared" si="11"/>
        <v>0</v>
      </c>
    </row>
    <row r="39" spans="1:21" s="48" customFormat="1" ht="13" x14ac:dyDescent="0.35">
      <c r="A39" s="125">
        <f>K8</f>
        <v>7291</v>
      </c>
      <c r="B39" s="11">
        <v>250</v>
      </c>
      <c r="C39" s="65">
        <f t="shared" si="6"/>
        <v>150</v>
      </c>
      <c r="D39" s="65">
        <f t="shared" si="7"/>
        <v>152.92425</v>
      </c>
      <c r="E39" s="65">
        <f t="shared" si="8"/>
        <v>212.98375000000001</v>
      </c>
      <c r="F39" s="65">
        <f t="shared" si="9"/>
        <v>18.362349999999999</v>
      </c>
      <c r="G39" s="65">
        <f t="shared" si="5"/>
        <v>0.05</v>
      </c>
      <c r="H39" s="65">
        <f t="shared" si="5"/>
        <v>0.125</v>
      </c>
      <c r="I39" s="65">
        <f t="shared" si="5"/>
        <v>0.125</v>
      </c>
      <c r="J39" s="65">
        <f t="shared" si="5"/>
        <v>2.5000000000000001E-3</v>
      </c>
      <c r="K39" s="65">
        <f t="shared" si="5"/>
        <v>1.2500000000000001E-2</v>
      </c>
      <c r="L39" s="65">
        <f t="shared" si="5"/>
        <v>0.05</v>
      </c>
      <c r="M39" s="65">
        <f t="shared" si="5"/>
        <v>0.05</v>
      </c>
      <c r="N39" s="65">
        <f t="shared" si="5"/>
        <v>0</v>
      </c>
      <c r="O39" s="65">
        <f t="shared" si="5"/>
        <v>0</v>
      </c>
      <c r="P39" s="65">
        <f t="shared" si="5"/>
        <v>164.5</v>
      </c>
      <c r="Q39" s="65">
        <f t="shared" si="10"/>
        <v>40.1875</v>
      </c>
      <c r="R39" s="65">
        <f t="shared" si="11"/>
        <v>0</v>
      </c>
      <c r="S39" s="65">
        <f t="shared" si="11"/>
        <v>0</v>
      </c>
      <c r="T39" s="65">
        <f t="shared" si="11"/>
        <v>0</v>
      </c>
      <c r="U39" s="126">
        <f t="shared" si="11"/>
        <v>0</v>
      </c>
    </row>
    <row r="40" spans="1:21" s="48" customFormat="1" ht="13" x14ac:dyDescent="0.35">
      <c r="A40" s="125">
        <f>L8</f>
        <v>8570</v>
      </c>
      <c r="B40" s="11">
        <v>150</v>
      </c>
      <c r="C40" s="65">
        <f t="shared" si="6"/>
        <v>90</v>
      </c>
      <c r="D40" s="65">
        <f t="shared" si="7"/>
        <v>91.754550000000009</v>
      </c>
      <c r="E40" s="65">
        <f t="shared" si="8"/>
        <v>127.79025</v>
      </c>
      <c r="F40" s="65">
        <f t="shared" si="9"/>
        <v>11.017409999999998</v>
      </c>
      <c r="G40" s="65">
        <f t="shared" si="5"/>
        <v>3.0000000000000002E-2</v>
      </c>
      <c r="H40" s="65">
        <f t="shared" si="5"/>
        <v>7.4999999999999997E-2</v>
      </c>
      <c r="I40" s="65">
        <f t="shared" si="5"/>
        <v>7.4999999999999997E-2</v>
      </c>
      <c r="J40" s="65">
        <f t="shared" si="5"/>
        <v>1.5E-3</v>
      </c>
      <c r="K40" s="65">
        <f t="shared" si="5"/>
        <v>7.5000000000000006E-3</v>
      </c>
      <c r="L40" s="65">
        <f t="shared" si="5"/>
        <v>3.0000000000000002E-2</v>
      </c>
      <c r="M40" s="65">
        <f t="shared" si="5"/>
        <v>3.0000000000000002E-2</v>
      </c>
      <c r="N40" s="65">
        <f t="shared" si="5"/>
        <v>0</v>
      </c>
      <c r="O40" s="65">
        <f t="shared" si="5"/>
        <v>0</v>
      </c>
      <c r="P40" s="65">
        <f t="shared" si="5"/>
        <v>98.7</v>
      </c>
      <c r="Q40" s="65">
        <f t="shared" si="10"/>
        <v>24.112499999999997</v>
      </c>
      <c r="R40" s="65">
        <f t="shared" si="11"/>
        <v>0</v>
      </c>
      <c r="S40" s="65">
        <f t="shared" si="11"/>
        <v>0</v>
      </c>
      <c r="T40" s="65">
        <f t="shared" si="11"/>
        <v>0</v>
      </c>
      <c r="U40" s="126">
        <f t="shared" si="11"/>
        <v>0</v>
      </c>
    </row>
    <row r="41" spans="1:21" s="48" customFormat="1" ht="13" x14ac:dyDescent="0.35">
      <c r="A41" s="125">
        <f>M8</f>
        <v>9685</v>
      </c>
      <c r="B41" s="11">
        <v>150</v>
      </c>
      <c r="C41" s="65">
        <f t="shared" si="6"/>
        <v>90</v>
      </c>
      <c r="D41" s="65">
        <f t="shared" si="7"/>
        <v>91.754550000000009</v>
      </c>
      <c r="E41" s="65">
        <f t="shared" si="8"/>
        <v>127.79025</v>
      </c>
      <c r="F41" s="65">
        <f t="shared" si="9"/>
        <v>11.017409999999998</v>
      </c>
      <c r="G41" s="65">
        <f t="shared" si="5"/>
        <v>3.0000000000000002E-2</v>
      </c>
      <c r="H41" s="65">
        <f t="shared" si="5"/>
        <v>7.4999999999999997E-2</v>
      </c>
      <c r="I41" s="65">
        <f t="shared" si="5"/>
        <v>7.4999999999999997E-2</v>
      </c>
      <c r="J41" s="65">
        <f t="shared" si="5"/>
        <v>1.5E-3</v>
      </c>
      <c r="K41" s="65">
        <f t="shared" si="5"/>
        <v>7.5000000000000006E-3</v>
      </c>
      <c r="L41" s="65">
        <f t="shared" si="5"/>
        <v>3.0000000000000002E-2</v>
      </c>
      <c r="M41" s="65">
        <f t="shared" si="5"/>
        <v>3.0000000000000002E-2</v>
      </c>
      <c r="N41" s="65">
        <f t="shared" si="5"/>
        <v>0</v>
      </c>
      <c r="O41" s="65">
        <f t="shared" si="5"/>
        <v>0</v>
      </c>
      <c r="P41" s="65">
        <f t="shared" si="5"/>
        <v>98.7</v>
      </c>
      <c r="Q41" s="65">
        <f t="shared" si="10"/>
        <v>24.112499999999997</v>
      </c>
      <c r="R41" s="65">
        <f t="shared" si="11"/>
        <v>0</v>
      </c>
      <c r="S41" s="65">
        <f t="shared" si="11"/>
        <v>0</v>
      </c>
      <c r="T41" s="65">
        <f t="shared" si="11"/>
        <v>0</v>
      </c>
      <c r="U41" s="126">
        <f t="shared" si="11"/>
        <v>0</v>
      </c>
    </row>
    <row r="42" spans="1:21" s="48" customFormat="1" ht="13" x14ac:dyDescent="0.35">
      <c r="A42" s="125">
        <f>N8</f>
        <v>909</v>
      </c>
      <c r="B42" s="11">
        <v>250</v>
      </c>
      <c r="C42" s="65">
        <f t="shared" si="6"/>
        <v>150</v>
      </c>
      <c r="D42" s="65">
        <f t="shared" si="7"/>
        <v>152.92425</v>
      </c>
      <c r="E42" s="65">
        <f t="shared" si="8"/>
        <v>212.98375000000001</v>
      </c>
      <c r="F42" s="65">
        <f t="shared" si="9"/>
        <v>18.362349999999999</v>
      </c>
      <c r="G42" s="65">
        <f t="shared" si="5"/>
        <v>0.05</v>
      </c>
      <c r="H42" s="65">
        <f t="shared" si="5"/>
        <v>0.125</v>
      </c>
      <c r="I42" s="65">
        <f t="shared" si="5"/>
        <v>0.125</v>
      </c>
      <c r="J42" s="65">
        <f t="shared" si="5"/>
        <v>2.5000000000000001E-3</v>
      </c>
      <c r="K42" s="65">
        <f t="shared" si="5"/>
        <v>1.2500000000000001E-2</v>
      </c>
      <c r="L42" s="65">
        <f t="shared" si="5"/>
        <v>0.05</v>
      </c>
      <c r="M42" s="65">
        <f t="shared" si="5"/>
        <v>0.05</v>
      </c>
      <c r="N42" s="65">
        <f t="shared" si="5"/>
        <v>0</v>
      </c>
      <c r="O42" s="65">
        <f t="shared" si="5"/>
        <v>0</v>
      </c>
      <c r="P42" s="65">
        <f t="shared" si="5"/>
        <v>164.5</v>
      </c>
      <c r="Q42" s="65">
        <f t="shared" si="10"/>
        <v>40.1875</v>
      </c>
      <c r="R42" s="65">
        <f t="shared" si="11"/>
        <v>0</v>
      </c>
      <c r="S42" s="65">
        <f t="shared" si="11"/>
        <v>0</v>
      </c>
      <c r="T42" s="65">
        <f t="shared" si="11"/>
        <v>0</v>
      </c>
      <c r="U42" s="126">
        <f t="shared" si="11"/>
        <v>0</v>
      </c>
    </row>
    <row r="43" spans="1:21" s="48" customFormat="1" ht="13" x14ac:dyDescent="0.35">
      <c r="A43" s="125">
        <f>O8</f>
        <v>1794</v>
      </c>
      <c r="B43" s="11">
        <v>250</v>
      </c>
      <c r="C43" s="65">
        <f t="shared" si="6"/>
        <v>150</v>
      </c>
      <c r="D43" s="65">
        <f t="shared" si="7"/>
        <v>152.92425</v>
      </c>
      <c r="E43" s="65">
        <f t="shared" si="8"/>
        <v>212.98375000000001</v>
      </c>
      <c r="F43" s="65">
        <f t="shared" si="9"/>
        <v>18.362349999999999</v>
      </c>
      <c r="G43" s="65">
        <f t="shared" si="5"/>
        <v>0.05</v>
      </c>
      <c r="H43" s="65">
        <f t="shared" si="5"/>
        <v>0.125</v>
      </c>
      <c r="I43" s="65">
        <f t="shared" si="5"/>
        <v>0.125</v>
      </c>
      <c r="J43" s="65">
        <f t="shared" si="5"/>
        <v>2.5000000000000001E-3</v>
      </c>
      <c r="K43" s="65">
        <f t="shared" si="5"/>
        <v>1.2500000000000001E-2</v>
      </c>
      <c r="L43" s="65">
        <f t="shared" si="5"/>
        <v>0.05</v>
      </c>
      <c r="M43" s="65">
        <f t="shared" si="5"/>
        <v>0.05</v>
      </c>
      <c r="N43" s="65">
        <f t="shared" si="5"/>
        <v>0</v>
      </c>
      <c r="O43" s="65">
        <f t="shared" si="5"/>
        <v>0</v>
      </c>
      <c r="P43" s="65">
        <f t="shared" si="5"/>
        <v>164.5</v>
      </c>
      <c r="Q43" s="65">
        <f t="shared" si="10"/>
        <v>40.1875</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150</v>
      </c>
      <c r="C62" s="65">
        <f>B32</f>
        <v>150</v>
      </c>
      <c r="D62" s="65">
        <f>B33</f>
        <v>150</v>
      </c>
      <c r="E62" s="65">
        <f>B34</f>
        <v>150</v>
      </c>
      <c r="F62" s="65">
        <f>B35</f>
        <v>150</v>
      </c>
      <c r="G62" s="65">
        <f>B36</f>
        <v>150</v>
      </c>
      <c r="H62" s="65">
        <f>B37</f>
        <v>250</v>
      </c>
      <c r="I62" s="65">
        <f>B38</f>
        <v>150</v>
      </c>
      <c r="J62" s="65">
        <f>B39</f>
        <v>250</v>
      </c>
      <c r="K62" s="65">
        <f>B40</f>
        <v>150</v>
      </c>
      <c r="L62" s="65">
        <f>B41</f>
        <v>150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T22" sqref="T22"/>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'DAF sludge'!B29</f>
        <v>Application Rate</v>
      </c>
      <c r="C1" s="29" t="str">
        <f>'DAF sludge'!C29</f>
        <v>Nitrogen Addition</v>
      </c>
      <c r="D1" s="29" t="str">
        <f>'DAF sludge'!D29</f>
        <v>Phosphate Addition</v>
      </c>
      <c r="E1" s="29" t="str">
        <f>'DAF sludge'!E29</f>
        <v>Potash  Addition</v>
      </c>
      <c r="F1" s="29" t="str">
        <f>'DAF sludge'!F29</f>
        <v>Mg Oxide Addition</v>
      </c>
      <c r="G1" s="29" t="str">
        <f>'DAF sludge'!G29</f>
        <v>Copper Addition</v>
      </c>
      <c r="H1" s="29" t="str">
        <f>'DAF sludge'!H29</f>
        <v>Zinc Addition</v>
      </c>
      <c r="I1" s="29" t="str">
        <f>'DAF sludge'!I29</f>
        <v>Lead Addition</v>
      </c>
      <c r="J1" s="29" t="str">
        <f>'DAF sludge'!J29</f>
        <v>Cadmium Addition</v>
      </c>
      <c r="K1" s="29" t="str">
        <f>'DAF sludge'!K29</f>
        <v>Mercury Addition</v>
      </c>
      <c r="L1" s="29" t="str">
        <f>'DAF sludge'!L29</f>
        <v>Nickel Addition</v>
      </c>
      <c r="M1" s="29" t="str">
        <f>'DAF sludge'!M29</f>
        <v>Chromium Addition</v>
      </c>
      <c r="N1" s="29" t="str">
        <f>'DAF sludge'!N29</f>
        <v>Aluminium Addition</v>
      </c>
      <c r="O1" s="29" t="str">
        <f>'DAF sludge'!O29</f>
        <v>Iron Addition</v>
      </c>
      <c r="P1" s="29" t="str">
        <f>'DAF sludge'!P29</f>
        <v xml:space="preserve">Sodium Addition                 </v>
      </c>
      <c r="Q1" s="29" t="str">
        <f>'DAF sludge'!Q29</f>
        <v>SO3  Addition                             kg/ha</v>
      </c>
      <c r="R1" s="29" t="str">
        <f>'DAF sludge'!R29</f>
        <v xml:space="preserve">Selenium Addition </v>
      </c>
      <c r="S1" s="29" t="str">
        <f>'DAF sludge'!S29</f>
        <v xml:space="preserve">Arsenic  Addition  </v>
      </c>
      <c r="T1" s="29" t="str">
        <f>'DAF sludge'!T29</f>
        <v xml:space="preserve">Molybdenum Addition  </v>
      </c>
      <c r="U1" s="29" t="str">
        <f>'DAF sludge'!U29</f>
        <v xml:space="preserve">Fluoride Addition </v>
      </c>
    </row>
    <row r="2" spans="1:21" ht="25" x14ac:dyDescent="0.25">
      <c r="A2" s="174"/>
      <c r="B2" s="29" t="str">
        <f>'DAF sludge'!B30</f>
        <v>tonnes/ha</v>
      </c>
      <c r="C2" s="29" t="str">
        <f>'DAF sludge'!C30</f>
        <v>kg/ha</v>
      </c>
      <c r="D2" s="29" t="str">
        <f>'DAF sludge'!D30</f>
        <v>P2O5 
kg/ha</v>
      </c>
      <c r="E2" s="29" t="str">
        <f>'DAF sludge'!E30</f>
        <v>K2O 
kg/ha</v>
      </c>
      <c r="F2" s="29" t="str">
        <f>'DAF sludge'!F30</f>
        <v>MgO 
kg/ha</v>
      </c>
      <c r="G2" s="29" t="str">
        <f>'DAF sludge'!G30</f>
        <v>kg/ha</v>
      </c>
      <c r="H2" s="29" t="str">
        <f>'DAF sludge'!H30</f>
        <v>kg/ha</v>
      </c>
      <c r="I2" s="29" t="str">
        <f>'DAF sludge'!I30</f>
        <v>kg/ha</v>
      </c>
      <c r="J2" s="29" t="str">
        <f>'DAF sludge'!J30</f>
        <v>kg/ha</v>
      </c>
      <c r="K2" s="29" t="str">
        <f>'DAF sludge'!K30</f>
        <v>kg/ha</v>
      </c>
      <c r="L2" s="29" t="str">
        <f>'DAF sludge'!L30</f>
        <v>kg/ha</v>
      </c>
      <c r="M2" s="29" t="str">
        <f>'DAF sludge'!M30</f>
        <v>kg/ha</v>
      </c>
      <c r="N2" s="29" t="str">
        <f>'DAF sludge'!N30</f>
        <v>kg/ha</v>
      </c>
      <c r="O2" s="29" t="str">
        <f>'DAF sludge'!O30</f>
        <v>kg/ha</v>
      </c>
      <c r="P2" s="29" t="str">
        <f>'DAF sludge'!P30</f>
        <v>kg/ha</v>
      </c>
      <c r="Q2" s="29" t="str">
        <f>'DAF sludge'!Q30</f>
        <v>kg/ha</v>
      </c>
      <c r="R2" s="29" t="str">
        <f>'DAF sludge'!R30</f>
        <v>kg/ha</v>
      </c>
      <c r="S2" s="29" t="str">
        <f>'DAF sludge'!S30</f>
        <v>kg/ha</v>
      </c>
      <c r="T2" s="29" t="str">
        <f>'DAF sludge'!T30</f>
        <v>kg/ha</v>
      </c>
      <c r="U2" s="29" t="str">
        <f>'DAF sludge'!U30</f>
        <v>kg/ha</v>
      </c>
    </row>
    <row r="3" spans="1:21" x14ac:dyDescent="0.25">
      <c r="A3" s="27">
        <v>1</v>
      </c>
      <c r="B3" s="24">
        <f>'DAF sludge'!B31</f>
        <v>150</v>
      </c>
      <c r="C3" s="24">
        <f>'DAF sludge'!C31</f>
        <v>90</v>
      </c>
      <c r="D3" s="24">
        <f>'DAF sludge'!D31</f>
        <v>78.008550000000014</v>
      </c>
      <c r="E3" s="24">
        <f>'DAF sludge'!E31</f>
        <v>11.730675000000002</v>
      </c>
      <c r="F3" s="24">
        <f>'DAF sludge'!F31</f>
        <v>3.0092699999999999</v>
      </c>
      <c r="G3" s="24">
        <f>'DAF sludge'!G31</f>
        <v>3.0000000000000002E-2</v>
      </c>
      <c r="H3" s="24">
        <f>'DAF sludge'!H31</f>
        <v>7.4999999999999997E-2</v>
      </c>
      <c r="I3" s="24">
        <f>'DAF sludge'!I31</f>
        <v>7.4999999999999997E-2</v>
      </c>
      <c r="J3" s="24">
        <f>'DAF sludge'!J31</f>
        <v>1.5E-3</v>
      </c>
      <c r="K3" s="24">
        <f>'DAF sludge'!K31</f>
        <v>7.5000000000000006E-3</v>
      </c>
      <c r="L3" s="24">
        <f>'DAF sludge'!L31</f>
        <v>3.0000000000000002E-2</v>
      </c>
      <c r="M3" s="24">
        <f>'DAF sludge'!M31</f>
        <v>3.1649999999999998E-2</v>
      </c>
      <c r="N3" s="24">
        <f>'DAF sludge'!N31</f>
        <v>0</v>
      </c>
      <c r="O3" s="24">
        <f>'DAF sludge'!O31</f>
        <v>0</v>
      </c>
      <c r="P3" s="24">
        <f>'DAF sludge'!P31</f>
        <v>29.700000000000003</v>
      </c>
      <c r="Q3" s="24">
        <f>'DAF sludge'!Q31</f>
        <v>24.787499999999998</v>
      </c>
      <c r="R3" s="24">
        <f>'DAF sludge'!R31</f>
        <v>0</v>
      </c>
      <c r="S3" s="24">
        <f>'DAF sludge'!S31</f>
        <v>0</v>
      </c>
      <c r="T3" s="24">
        <f>'DAF sludge'!T31</f>
        <v>0</v>
      </c>
      <c r="U3" s="24">
        <f>'DAF sludge'!U31</f>
        <v>0</v>
      </c>
    </row>
    <row r="4" spans="1:21" x14ac:dyDescent="0.25">
      <c r="A4" s="27">
        <v>2</v>
      </c>
      <c r="B4" s="24">
        <f>'Wash water'!B31</f>
        <v>250</v>
      </c>
      <c r="C4" s="24">
        <f>'Wash water'!C31</f>
        <v>25</v>
      </c>
      <c r="D4" s="24">
        <f>'Wash water'!D31</f>
        <v>21.821774999999999</v>
      </c>
      <c r="E4" s="24">
        <f>'Wash water'!E31</f>
        <v>10.122000000000002</v>
      </c>
      <c r="F4" s="24">
        <f>'Wash water'!F31</f>
        <v>4.1449999999999996</v>
      </c>
      <c r="G4" s="24">
        <f>'Wash water'!G31</f>
        <v>0.05</v>
      </c>
      <c r="H4" s="24">
        <f>'Wash water'!H31</f>
        <v>0.125</v>
      </c>
      <c r="I4" s="24">
        <f>'Wash water'!I31</f>
        <v>0.125</v>
      </c>
      <c r="J4" s="24">
        <f>'Wash water'!J31</f>
        <v>2.5000000000000001E-3</v>
      </c>
      <c r="K4" s="24">
        <f>'Wash water'!K31</f>
        <v>1.2500000000000001E-2</v>
      </c>
      <c r="L4" s="24">
        <f>'Wash water'!L31</f>
        <v>0.05</v>
      </c>
      <c r="M4" s="24">
        <f>'Wash water'!M31</f>
        <v>0.05</v>
      </c>
      <c r="N4" s="24">
        <f>'Wash water'!N31</f>
        <v>0</v>
      </c>
      <c r="O4" s="24">
        <f>'Wash water'!O31</f>
        <v>0</v>
      </c>
      <c r="P4" s="24">
        <f>'Wash water'!P31</f>
        <v>127</v>
      </c>
      <c r="Q4" s="24">
        <f>'Wash water'!Q31</f>
        <v>10.0625</v>
      </c>
      <c r="R4" s="24">
        <f>'Wash water'!R31</f>
        <v>0</v>
      </c>
      <c r="S4" s="24">
        <f>'Wash water'!S31</f>
        <v>0</v>
      </c>
      <c r="T4" s="24">
        <f>'Wash water'!T31</f>
        <v>0</v>
      </c>
      <c r="U4" s="24">
        <f>'Wash water'!U31</f>
        <v>0</v>
      </c>
    </row>
    <row r="5" spans="1:21" x14ac:dyDescent="0.25">
      <c r="A5" s="27">
        <v>3</v>
      </c>
      <c r="B5" s="24">
        <f>Whey!B31</f>
        <v>150</v>
      </c>
      <c r="C5" s="24">
        <f>Whey!C31</f>
        <v>90</v>
      </c>
      <c r="D5" s="24">
        <f>Whey!D31</f>
        <v>91.754550000000009</v>
      </c>
      <c r="E5" s="24">
        <f>Whey!E31</f>
        <v>127.79025</v>
      </c>
      <c r="F5" s="24">
        <f>Whey!F31</f>
        <v>11.017409999999998</v>
      </c>
      <c r="G5" s="24">
        <f>Whey!G31</f>
        <v>3.0000000000000002E-2</v>
      </c>
      <c r="H5" s="24">
        <f>Whey!H31</f>
        <v>7.4999999999999997E-2</v>
      </c>
      <c r="I5" s="24">
        <f>Whey!I31</f>
        <v>7.4999999999999997E-2</v>
      </c>
      <c r="J5" s="24">
        <f>Whey!J31</f>
        <v>1.5E-3</v>
      </c>
      <c r="K5" s="24">
        <f>Whey!K31</f>
        <v>7.5000000000000006E-3</v>
      </c>
      <c r="L5" s="24">
        <f>Whey!L31</f>
        <v>3.0000000000000002E-2</v>
      </c>
      <c r="M5" s="24">
        <f>Whey!M31</f>
        <v>3.0000000000000002E-2</v>
      </c>
      <c r="N5" s="24">
        <f>Whey!N31</f>
        <v>0</v>
      </c>
      <c r="O5" s="24">
        <f>Whey!O31</f>
        <v>0</v>
      </c>
      <c r="P5" s="24">
        <f>Whey!P31</f>
        <v>98.7</v>
      </c>
      <c r="Q5" s="24">
        <f>Whey!Q31</f>
        <v>24.112499999999997</v>
      </c>
      <c r="R5" s="24">
        <f>Whey!R31</f>
        <v>0</v>
      </c>
      <c r="S5" s="24">
        <f>Whey!S31</f>
        <v>0</v>
      </c>
      <c r="T5" s="24">
        <f>Whey!T31</f>
        <v>0</v>
      </c>
      <c r="U5" s="24">
        <f>Whey!U31</f>
        <v>0</v>
      </c>
    </row>
    <row r="6" spans="1:21" x14ac:dyDescent="0.25">
      <c r="A6" s="27">
        <v>4</v>
      </c>
      <c r="B6" s="24"/>
      <c r="C6" s="24"/>
      <c r="D6" s="24"/>
      <c r="E6" s="24"/>
      <c r="F6" s="24"/>
      <c r="G6" s="24"/>
      <c r="H6" s="24"/>
      <c r="I6" s="24"/>
      <c r="J6" s="24"/>
      <c r="K6" s="24"/>
      <c r="L6" s="24"/>
      <c r="M6" s="24"/>
      <c r="N6" s="24"/>
      <c r="O6" s="24"/>
      <c r="P6" s="24"/>
      <c r="Q6" s="24"/>
      <c r="R6" s="24"/>
      <c r="S6" s="24"/>
      <c r="T6" s="24"/>
      <c r="U6" s="24"/>
    </row>
    <row r="7" spans="1:21" x14ac:dyDescent="0.25">
      <c r="A7" s="27">
        <v>5</v>
      </c>
      <c r="B7" s="24"/>
      <c r="C7" s="24"/>
      <c r="D7" s="24"/>
      <c r="E7" s="24"/>
      <c r="F7" s="24"/>
      <c r="G7" s="24"/>
      <c r="H7" s="24"/>
      <c r="I7" s="24"/>
      <c r="J7" s="24"/>
      <c r="K7" s="24"/>
      <c r="L7" s="24"/>
      <c r="M7" s="24"/>
      <c r="N7" s="24"/>
      <c r="O7" s="24"/>
      <c r="P7" s="24"/>
      <c r="Q7" s="24"/>
      <c r="R7" s="24"/>
      <c r="S7" s="24"/>
      <c r="T7" s="24"/>
      <c r="U7" s="24"/>
    </row>
    <row r="8" spans="1:21" x14ac:dyDescent="0.25">
      <c r="A8" s="27">
        <v>6</v>
      </c>
      <c r="B8" s="24"/>
      <c r="C8" s="24"/>
      <c r="D8" s="24"/>
      <c r="E8" s="24"/>
      <c r="F8" s="24"/>
      <c r="G8" s="24"/>
      <c r="H8" s="24"/>
      <c r="I8" s="24"/>
      <c r="J8" s="24"/>
      <c r="K8" s="24"/>
      <c r="L8" s="24"/>
      <c r="M8" s="24"/>
      <c r="N8" s="24"/>
      <c r="O8" s="24"/>
      <c r="P8" s="24"/>
      <c r="Q8" s="24"/>
      <c r="R8" s="24"/>
      <c r="S8" s="24"/>
      <c r="T8" s="24"/>
      <c r="U8" s="24"/>
    </row>
    <row r="9" spans="1:21" x14ac:dyDescent="0.25">
      <c r="A9" s="27">
        <v>7</v>
      </c>
      <c r="B9" s="24"/>
      <c r="C9" s="24"/>
      <c r="D9" s="24"/>
      <c r="E9" s="24"/>
      <c r="F9" s="24"/>
      <c r="G9" s="24"/>
      <c r="H9" s="24"/>
      <c r="I9" s="24"/>
      <c r="J9" s="24"/>
      <c r="K9" s="24"/>
      <c r="L9" s="24"/>
      <c r="M9" s="24"/>
      <c r="N9" s="24"/>
      <c r="O9" s="24"/>
      <c r="P9" s="24"/>
      <c r="Q9" s="24"/>
      <c r="R9" s="24"/>
      <c r="S9" s="24"/>
      <c r="T9" s="24"/>
      <c r="U9" s="24"/>
    </row>
    <row r="10" spans="1:21" x14ac:dyDescent="0.25">
      <c r="A10" s="27">
        <v>8</v>
      </c>
      <c r="B10" s="24"/>
      <c r="C10" s="24"/>
      <c r="D10" s="24"/>
      <c r="E10" s="24"/>
      <c r="F10" s="24"/>
      <c r="G10" s="24"/>
      <c r="H10" s="24"/>
      <c r="I10" s="24"/>
      <c r="J10" s="24"/>
      <c r="K10" s="24"/>
      <c r="L10" s="24"/>
      <c r="M10" s="24"/>
      <c r="N10" s="24"/>
      <c r="O10" s="24"/>
      <c r="P10" s="24"/>
      <c r="Q10" s="24"/>
      <c r="R10" s="24"/>
      <c r="S10" s="24"/>
      <c r="T10" s="24"/>
      <c r="U10" s="24"/>
    </row>
    <row r="11" spans="1:21" x14ac:dyDescent="0.25">
      <c r="A11" s="27">
        <v>9</v>
      </c>
      <c r="B11" s="24"/>
      <c r="C11" s="24"/>
      <c r="D11" s="24"/>
      <c r="E11" s="24"/>
      <c r="F11" s="24"/>
      <c r="G11" s="24"/>
      <c r="H11" s="24"/>
      <c r="I11" s="24"/>
      <c r="J11" s="24"/>
      <c r="K11" s="24"/>
      <c r="L11" s="24"/>
      <c r="M11" s="24"/>
      <c r="N11" s="24"/>
      <c r="O11" s="24"/>
      <c r="P11" s="24"/>
      <c r="Q11" s="24"/>
      <c r="R11" s="24"/>
      <c r="S11" s="24"/>
      <c r="T11" s="24"/>
      <c r="U11" s="24"/>
    </row>
    <row r="12" spans="1:21" x14ac:dyDescent="0.25">
      <c r="A12" s="27">
        <v>10</v>
      </c>
      <c r="B12" s="24"/>
      <c r="C12" s="24"/>
      <c r="D12" s="24"/>
      <c r="E12" s="24"/>
      <c r="F12" s="24"/>
      <c r="G12" s="24"/>
      <c r="H12" s="24"/>
      <c r="I12" s="24"/>
      <c r="J12" s="24"/>
      <c r="K12" s="24"/>
      <c r="L12" s="24"/>
      <c r="M12" s="24"/>
      <c r="N12" s="24"/>
      <c r="O12" s="24"/>
      <c r="P12" s="24"/>
      <c r="Q12" s="24"/>
      <c r="R12" s="24"/>
      <c r="S12" s="24"/>
      <c r="T12" s="24"/>
      <c r="U12" s="24"/>
    </row>
    <row r="13" spans="1:21" s="69" customFormat="1" ht="15.5" x14ac:dyDescent="0.35">
      <c r="A13" s="67" t="s">
        <v>85</v>
      </c>
      <c r="B13" s="68">
        <f>SUM(B3:B12)</f>
        <v>550</v>
      </c>
      <c r="C13" s="68">
        <f t="shared" ref="C13:U13" si="0">SUM(C3:C12)</f>
        <v>205</v>
      </c>
      <c r="D13" s="68">
        <f t="shared" si="0"/>
        <v>191.58487500000001</v>
      </c>
      <c r="E13" s="68">
        <f t="shared" si="0"/>
        <v>149.64292499999999</v>
      </c>
      <c r="F13" s="68">
        <f t="shared" si="0"/>
        <v>18.171679999999999</v>
      </c>
      <c r="G13" s="68">
        <f t="shared" si="0"/>
        <v>0.11</v>
      </c>
      <c r="H13" s="68">
        <f t="shared" si="0"/>
        <v>0.27500000000000002</v>
      </c>
      <c r="I13" s="68">
        <f t="shared" si="0"/>
        <v>0.27500000000000002</v>
      </c>
      <c r="J13" s="68">
        <f t="shared" si="0"/>
        <v>5.4999999999999997E-3</v>
      </c>
      <c r="K13" s="68">
        <f t="shared" si="0"/>
        <v>2.75E-2</v>
      </c>
      <c r="L13" s="68">
        <f t="shared" si="0"/>
        <v>0.11</v>
      </c>
      <c r="M13" s="68">
        <f t="shared" si="0"/>
        <v>0.11165</v>
      </c>
      <c r="N13" s="68">
        <f t="shared" si="0"/>
        <v>0</v>
      </c>
      <c r="O13" s="68">
        <f t="shared" si="0"/>
        <v>0</v>
      </c>
      <c r="P13" s="68">
        <f t="shared" si="0"/>
        <v>255.39999999999998</v>
      </c>
      <c r="Q13" s="68">
        <f t="shared" si="0"/>
        <v>58.962499999999991</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Y13" sqref="Y13"/>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'DAF sludge'!B29</f>
        <v>Application Rate</v>
      </c>
      <c r="D1" s="26" t="str">
        <f>'DAF sludge'!C29</f>
        <v>Nitrogen Addition</v>
      </c>
      <c r="E1" s="26" t="str">
        <f>'DAF sludge'!D29</f>
        <v>Phosphate Addition</v>
      </c>
      <c r="F1" s="26" t="str">
        <f>'DAF sludge'!E29</f>
        <v>Potash  Addition</v>
      </c>
      <c r="G1" s="26" t="str">
        <f>'DAF sludge'!F29</f>
        <v>Mg Oxide Addition</v>
      </c>
      <c r="H1" s="26" t="str">
        <f>'DAF sludge'!G29</f>
        <v>Copper Addition</v>
      </c>
      <c r="I1" s="26" t="str">
        <f>'DAF sludge'!H29</f>
        <v>Zinc Addition</v>
      </c>
      <c r="J1" s="26" t="str">
        <f>'DAF sludge'!I29</f>
        <v>Lead Addition</v>
      </c>
      <c r="K1" s="26" t="str">
        <f>'DAF sludge'!J29</f>
        <v>Cadmium Addition</v>
      </c>
      <c r="L1" s="26" t="str">
        <f>'DAF sludge'!K29</f>
        <v>Mercury Addition</v>
      </c>
      <c r="M1" s="26" t="str">
        <f>'DAF sludge'!L29</f>
        <v>Nickel Addition</v>
      </c>
      <c r="N1" s="26" t="str">
        <f>'DAF sludge'!M29</f>
        <v>Chromium Addition</v>
      </c>
      <c r="O1" s="26" t="str">
        <f>'DAF sludge'!N29</f>
        <v>Aluminium Addition</v>
      </c>
      <c r="P1" s="26" t="str">
        <f>'DAF sludge'!O29</f>
        <v>Iron Addition</v>
      </c>
      <c r="Q1" s="26" t="str">
        <f>'DAF sludge'!P29</f>
        <v xml:space="preserve">Sodium Addition                 </v>
      </c>
      <c r="R1" s="26" t="str">
        <f>'DAF sludge'!Q29</f>
        <v>SO3  Addition                             kg/ha</v>
      </c>
      <c r="S1" s="26" t="str">
        <f>'DAF sludge'!R29</f>
        <v xml:space="preserve">Selenium Addition </v>
      </c>
      <c r="T1" s="26" t="str">
        <f>'DAF sludge'!S29</f>
        <v xml:space="preserve">Arsenic  Addition  </v>
      </c>
      <c r="U1" s="26" t="str">
        <f>'DAF sludge'!T29</f>
        <v xml:space="preserve">Molybdenum Addition  </v>
      </c>
      <c r="V1" s="26" t="str">
        <f>'DAF sludge'!U29</f>
        <v xml:space="preserve">Fluoride Addition </v>
      </c>
    </row>
    <row r="2" spans="1:22" s="70" customFormat="1" ht="25" x14ac:dyDescent="0.35">
      <c r="A2" s="175"/>
      <c r="B2" s="23" t="s">
        <v>46</v>
      </c>
      <c r="C2" s="26" t="str">
        <f>'DAF sludge'!B30</f>
        <v>tonnes/ha</v>
      </c>
      <c r="D2" s="26" t="str">
        <f>'DAF sludge'!C30</f>
        <v>kg/ha</v>
      </c>
      <c r="E2" s="26" t="str">
        <f>'DAF sludge'!D30</f>
        <v>P2O5 
kg/ha</v>
      </c>
      <c r="F2" s="26" t="str">
        <f>'DAF sludge'!E30</f>
        <v>K2O 
kg/ha</v>
      </c>
      <c r="G2" s="26" t="str">
        <f>'DAF sludge'!F30</f>
        <v>MgO 
kg/ha</v>
      </c>
      <c r="H2" s="26" t="str">
        <f>'DAF sludge'!G30</f>
        <v>kg/ha</v>
      </c>
      <c r="I2" s="26" t="str">
        <f>'DAF sludge'!H30</f>
        <v>kg/ha</v>
      </c>
      <c r="J2" s="26" t="str">
        <f>'DAF sludge'!I30</f>
        <v>kg/ha</v>
      </c>
      <c r="K2" s="26" t="str">
        <f>'DAF sludge'!J30</f>
        <v>kg/ha</v>
      </c>
      <c r="L2" s="26" t="str">
        <f>'DAF sludge'!K30</f>
        <v>kg/ha</v>
      </c>
      <c r="M2" s="26" t="str">
        <f>'DAF sludge'!L30</f>
        <v>kg/ha</v>
      </c>
      <c r="N2" s="26" t="str">
        <f>'DAF sludge'!M30</f>
        <v>kg/ha</v>
      </c>
      <c r="O2" s="26" t="str">
        <f>'DAF sludge'!N30</f>
        <v>kg/ha</v>
      </c>
      <c r="P2" s="26" t="str">
        <f>'DAF sludge'!O30</f>
        <v>kg/ha</v>
      </c>
      <c r="Q2" s="26" t="str">
        <f>'DAF sludge'!P30</f>
        <v>kg/ha</v>
      </c>
      <c r="R2" s="26" t="str">
        <f>'DAF sludge'!Q30</f>
        <v>kg/ha</v>
      </c>
      <c r="S2" s="26" t="str">
        <f>'DAF sludge'!R30</f>
        <v>kg/ha</v>
      </c>
      <c r="T2" s="26" t="str">
        <f>'DAF sludge'!S30</f>
        <v>kg/ha</v>
      </c>
      <c r="U2" s="26" t="str">
        <f>'DAF sludge'!T30</f>
        <v>kg/ha</v>
      </c>
      <c r="V2" s="26" t="str">
        <f>'DAF sludge'!U30</f>
        <v>kg/ha</v>
      </c>
    </row>
    <row r="3" spans="1:22" x14ac:dyDescent="0.25">
      <c r="A3" s="27">
        <v>1</v>
      </c>
      <c r="B3" s="78"/>
      <c r="C3" s="24">
        <f>'DAF sludge'!B31</f>
        <v>150</v>
      </c>
      <c r="D3" s="24">
        <f>'DAF sludge'!C31</f>
        <v>90</v>
      </c>
      <c r="E3" s="24">
        <f>'DAF sludge'!D31</f>
        <v>78.008550000000014</v>
      </c>
      <c r="F3" s="24">
        <f>'DAF sludge'!E31</f>
        <v>11.730675000000002</v>
      </c>
      <c r="G3" s="24">
        <f>'DAF sludge'!F31</f>
        <v>3.0092699999999999</v>
      </c>
      <c r="H3" s="24">
        <f>'DAF sludge'!G31</f>
        <v>3.0000000000000002E-2</v>
      </c>
      <c r="I3" s="24">
        <f>'DAF sludge'!H31</f>
        <v>7.4999999999999997E-2</v>
      </c>
      <c r="J3" s="24">
        <f>'DAF sludge'!I31</f>
        <v>7.4999999999999997E-2</v>
      </c>
      <c r="K3" s="24">
        <f>'DAF sludge'!J31</f>
        <v>1.5E-3</v>
      </c>
      <c r="L3" s="24">
        <f>'DAF sludge'!K31</f>
        <v>7.5000000000000006E-3</v>
      </c>
      <c r="M3" s="24">
        <f>'DAF sludge'!L31</f>
        <v>3.0000000000000002E-2</v>
      </c>
      <c r="N3" s="24">
        <f>'DAF sludge'!M31</f>
        <v>3.1649999999999998E-2</v>
      </c>
      <c r="O3" s="24">
        <f>'DAF sludge'!N31</f>
        <v>0</v>
      </c>
      <c r="P3" s="24">
        <f>'DAF sludge'!O31</f>
        <v>0</v>
      </c>
      <c r="Q3" s="24">
        <f>'DAF sludge'!P31</f>
        <v>29.700000000000003</v>
      </c>
      <c r="R3" s="24">
        <f>'DAF sludge'!Q31</f>
        <v>24.787499999999998</v>
      </c>
      <c r="S3" s="24">
        <f>'DAF sludge'!R31</f>
        <v>0</v>
      </c>
      <c r="T3" s="24">
        <f>'DAF sludge'!S31</f>
        <v>0</v>
      </c>
      <c r="U3" s="24">
        <f>'DAF sludge'!T31</f>
        <v>0</v>
      </c>
      <c r="V3" s="24">
        <f>'DAF sludge'!U31</f>
        <v>0</v>
      </c>
    </row>
    <row r="4" spans="1:22" x14ac:dyDescent="0.25">
      <c r="A4" s="27">
        <v>2</v>
      </c>
      <c r="B4" s="78"/>
      <c r="C4" s="24">
        <f>'Wash water'!B31</f>
        <v>250</v>
      </c>
      <c r="D4" s="24">
        <f>'Wash water'!C31</f>
        <v>25</v>
      </c>
      <c r="E4" s="24">
        <f>'Wash water'!D31</f>
        <v>21.821774999999999</v>
      </c>
      <c r="F4" s="24">
        <f>'Wash water'!E31</f>
        <v>10.122000000000002</v>
      </c>
      <c r="G4" s="24">
        <f>'Wash water'!F31</f>
        <v>4.1449999999999996</v>
      </c>
      <c r="H4" s="24">
        <f>'Wash water'!G31</f>
        <v>0.05</v>
      </c>
      <c r="I4" s="24">
        <f>'Wash water'!H31</f>
        <v>0.125</v>
      </c>
      <c r="J4" s="24">
        <f>'Wash water'!I31</f>
        <v>0.125</v>
      </c>
      <c r="K4" s="24">
        <f>'Wash water'!J31</f>
        <v>2.5000000000000001E-3</v>
      </c>
      <c r="L4" s="24">
        <f>'Wash water'!K31</f>
        <v>1.2500000000000001E-2</v>
      </c>
      <c r="M4" s="24">
        <f>'Wash water'!L31</f>
        <v>0.05</v>
      </c>
      <c r="N4" s="24">
        <f>'Wash water'!M31</f>
        <v>0.05</v>
      </c>
      <c r="O4" s="24">
        <f>'Wash water'!N31</f>
        <v>0</v>
      </c>
      <c r="P4" s="24">
        <f>'Wash water'!O31</f>
        <v>0</v>
      </c>
      <c r="Q4" s="24">
        <f>'Wash water'!P31</f>
        <v>127</v>
      </c>
      <c r="R4" s="24">
        <f>'Wash water'!Q31</f>
        <v>10.0625</v>
      </c>
      <c r="S4" s="24">
        <f>'Wash water'!R31</f>
        <v>0</v>
      </c>
      <c r="T4" s="24">
        <f>'Wash water'!S31</f>
        <v>0</v>
      </c>
      <c r="U4" s="24">
        <f>'Wash water'!T31</f>
        <v>0</v>
      </c>
      <c r="V4" s="24">
        <f>'Wash water'!U31</f>
        <v>0</v>
      </c>
    </row>
    <row r="5" spans="1:22" x14ac:dyDescent="0.25">
      <c r="A5" s="27">
        <v>3</v>
      </c>
      <c r="B5" s="78"/>
      <c r="C5" s="24">
        <f>Whey!B31</f>
        <v>150</v>
      </c>
      <c r="D5" s="24">
        <f>Whey!C31</f>
        <v>90</v>
      </c>
      <c r="E5" s="24">
        <f>Whey!D31</f>
        <v>91.754550000000009</v>
      </c>
      <c r="F5" s="24">
        <f>Whey!E31</f>
        <v>127.79025</v>
      </c>
      <c r="G5" s="24">
        <f>Whey!F31</f>
        <v>11.017409999999998</v>
      </c>
      <c r="H5" s="24">
        <f>Whey!G31</f>
        <v>3.0000000000000002E-2</v>
      </c>
      <c r="I5" s="24">
        <f>Whey!H31</f>
        <v>7.4999999999999997E-2</v>
      </c>
      <c r="J5" s="24">
        <f>Whey!I31</f>
        <v>7.4999999999999997E-2</v>
      </c>
      <c r="K5" s="24">
        <f>Whey!J31</f>
        <v>1.5E-3</v>
      </c>
      <c r="L5" s="24">
        <f>Whey!K31</f>
        <v>7.5000000000000006E-3</v>
      </c>
      <c r="M5" s="24">
        <f>Whey!L31</f>
        <v>3.0000000000000002E-2</v>
      </c>
      <c r="N5" s="24">
        <f>Whey!M31</f>
        <v>3.0000000000000002E-2</v>
      </c>
      <c r="O5" s="24">
        <f>Whey!N31</f>
        <v>0</v>
      </c>
      <c r="P5" s="24">
        <f>Whey!O31</f>
        <v>0</v>
      </c>
      <c r="Q5" s="24">
        <f>Whey!P31</f>
        <v>98.7</v>
      </c>
      <c r="R5" s="24">
        <f>Whey!Q31</f>
        <v>24.112499999999997</v>
      </c>
      <c r="S5" s="24">
        <f>Whey!R31</f>
        <v>0</v>
      </c>
      <c r="T5" s="24">
        <f>Whey!S31</f>
        <v>0</v>
      </c>
      <c r="U5" s="24">
        <f>Whey!T31</f>
        <v>0</v>
      </c>
      <c r="V5" s="24">
        <f>Whey!U31</f>
        <v>0</v>
      </c>
    </row>
    <row r="6" spans="1:22" x14ac:dyDescent="0.25">
      <c r="A6" s="27">
        <v>4</v>
      </c>
      <c r="B6" s="78"/>
      <c r="C6" s="24"/>
      <c r="D6" s="24"/>
      <c r="E6" s="24"/>
      <c r="F6" s="24"/>
      <c r="G6" s="24"/>
      <c r="H6" s="24"/>
      <c r="I6" s="24"/>
      <c r="J6" s="24"/>
      <c r="K6" s="24"/>
      <c r="L6" s="24"/>
      <c r="M6" s="24"/>
      <c r="N6" s="24"/>
      <c r="O6" s="24"/>
      <c r="P6" s="24"/>
      <c r="Q6" s="24"/>
      <c r="R6" s="24"/>
      <c r="S6" s="24"/>
      <c r="T6" s="24"/>
      <c r="U6" s="24"/>
      <c r="V6" s="24"/>
    </row>
    <row r="7" spans="1:22" x14ac:dyDescent="0.25">
      <c r="A7" s="27">
        <v>5</v>
      </c>
      <c r="B7" s="78"/>
      <c r="C7" s="24"/>
      <c r="D7" s="24"/>
      <c r="E7" s="24"/>
      <c r="F7" s="24"/>
      <c r="G7" s="24"/>
      <c r="H7" s="24"/>
      <c r="I7" s="24"/>
      <c r="J7" s="24"/>
      <c r="K7" s="24"/>
      <c r="L7" s="24"/>
      <c r="M7" s="24"/>
      <c r="N7" s="24"/>
      <c r="O7" s="24"/>
      <c r="P7" s="24"/>
      <c r="Q7" s="24"/>
      <c r="R7" s="24"/>
      <c r="S7" s="24"/>
      <c r="T7" s="24"/>
      <c r="U7" s="24"/>
      <c r="V7" s="24"/>
    </row>
    <row r="8" spans="1:22" x14ac:dyDescent="0.25">
      <c r="A8" s="27">
        <v>6</v>
      </c>
      <c r="B8" s="78"/>
      <c r="C8" s="24"/>
      <c r="D8" s="24"/>
      <c r="E8" s="24"/>
      <c r="F8" s="24"/>
      <c r="G8" s="24"/>
      <c r="H8" s="24"/>
      <c r="I8" s="24"/>
      <c r="J8" s="24"/>
      <c r="K8" s="24"/>
      <c r="L8" s="24"/>
      <c r="M8" s="24"/>
      <c r="N8" s="24"/>
      <c r="O8" s="24"/>
      <c r="P8" s="24"/>
      <c r="Q8" s="24"/>
      <c r="R8" s="24"/>
      <c r="S8" s="24"/>
      <c r="T8" s="24"/>
      <c r="U8" s="24"/>
      <c r="V8" s="24"/>
    </row>
    <row r="9" spans="1:22" x14ac:dyDescent="0.25">
      <c r="A9" s="27">
        <v>7</v>
      </c>
      <c r="B9" s="78"/>
      <c r="C9" s="24"/>
      <c r="D9" s="24"/>
      <c r="E9" s="24"/>
      <c r="F9" s="24"/>
      <c r="G9" s="24"/>
      <c r="H9" s="24"/>
      <c r="I9" s="24"/>
      <c r="J9" s="24"/>
      <c r="K9" s="24"/>
      <c r="L9" s="24"/>
      <c r="M9" s="24"/>
      <c r="N9" s="24"/>
      <c r="O9" s="24"/>
      <c r="P9" s="24"/>
      <c r="Q9" s="24"/>
      <c r="R9" s="24"/>
      <c r="S9" s="24"/>
      <c r="T9" s="24"/>
      <c r="U9" s="24"/>
      <c r="V9" s="24"/>
    </row>
    <row r="10" spans="1:22" x14ac:dyDescent="0.25">
      <c r="A10" s="27">
        <v>8</v>
      </c>
      <c r="B10" s="78"/>
      <c r="C10" s="24"/>
      <c r="D10" s="24"/>
      <c r="E10" s="24"/>
      <c r="F10" s="24"/>
      <c r="G10" s="24"/>
      <c r="H10" s="24"/>
      <c r="I10" s="24"/>
      <c r="J10" s="24"/>
      <c r="K10" s="24"/>
      <c r="L10" s="24"/>
      <c r="M10" s="24"/>
      <c r="N10" s="24"/>
      <c r="O10" s="24"/>
      <c r="P10" s="24"/>
      <c r="Q10" s="24"/>
      <c r="R10" s="24"/>
      <c r="S10" s="24"/>
      <c r="T10" s="24"/>
      <c r="U10" s="24"/>
      <c r="V10" s="24"/>
    </row>
    <row r="11" spans="1:22" x14ac:dyDescent="0.25">
      <c r="A11" s="27">
        <v>9</v>
      </c>
      <c r="B11" s="78"/>
      <c r="C11" s="24"/>
      <c r="D11" s="24"/>
      <c r="E11" s="24"/>
      <c r="F11" s="24"/>
      <c r="G11" s="24"/>
      <c r="H11" s="24"/>
      <c r="I11" s="24"/>
      <c r="J11" s="24"/>
      <c r="K11" s="24"/>
      <c r="L11" s="24"/>
      <c r="M11" s="24"/>
      <c r="N11" s="24"/>
      <c r="O11" s="24"/>
      <c r="P11" s="24"/>
      <c r="Q11" s="24"/>
      <c r="R11" s="24"/>
      <c r="S11" s="24"/>
      <c r="T11" s="24"/>
      <c r="U11" s="24"/>
      <c r="V11" s="24"/>
    </row>
    <row r="12" spans="1:22" x14ac:dyDescent="0.25">
      <c r="A12" s="27">
        <v>10</v>
      </c>
      <c r="B12" s="78"/>
      <c r="C12" s="24"/>
      <c r="D12" s="24"/>
      <c r="E12" s="24"/>
      <c r="F12" s="24"/>
      <c r="G12" s="24"/>
      <c r="H12" s="24"/>
      <c r="I12" s="24"/>
      <c r="J12" s="24"/>
      <c r="K12" s="24"/>
      <c r="L12" s="24"/>
      <c r="M12" s="24"/>
      <c r="N12" s="24"/>
      <c r="O12" s="24"/>
      <c r="P12" s="24"/>
      <c r="Q12" s="24"/>
      <c r="R12" s="24"/>
      <c r="S12" s="24"/>
      <c r="T12" s="24"/>
      <c r="U12" s="24"/>
      <c r="V12" s="24"/>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'DAF sludge'!B43</f>
        <v>250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'DAF sludge'!B44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D68F9977B3A1D14B8A8AA1A65B836800" ma:contentTypeVersion="786" ma:contentTypeDescription="Permitting &amp; Compliance Excel Document" ma:contentTypeScope="" ma:versionID="97371abbccc3324c097a9efefb765c75">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REGU-382-226</_dlc_DocId>
    <_dlc_DocIdUrl xmlns="9be56660-2c31-41ef-bc00-23e72f632f2a">
      <Url>https://cyfoethnaturiolcymru.sharepoint.com/teams/Regulatory/Permitting/_layouts/15/DocIdRedir.aspx?ID=REGU-382-226</Url>
      <Description>REGU-382-226</Description>
    </_dlc_DocIdUrl>
    <Site_x0020_Name xmlns="859f7ad6-93f6-4205-b62b-a17f28acbbac">Mobile Plant</Site_x0020_Name>
    <Permit_x0020_Number xmlns="859f7ad6-93f6-4205-b62b-a17f28acbbac">EPR-JB3533RJ</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2025-11-17T00:00:00+00:00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F929EA01-6335-46C3-8DE1-26C0C553D7F9}"/>
</file>

<file path=customXml/itemProps3.xml><?xml version="1.0" encoding="utf-8"?>
<ds:datastoreItem xmlns:ds="http://schemas.openxmlformats.org/officeDocument/2006/customXml" ds:itemID="{75F2896D-785A-4A17-804A-760C2A172811}"/>
</file>

<file path=customXml/itemProps4.xml><?xml version="1.0" encoding="utf-8"?>
<ds:datastoreItem xmlns:ds="http://schemas.openxmlformats.org/officeDocument/2006/customXml" ds:itemID="{3EB88BFD-E29A-4849-A8E6-116EB74B98EA}">
  <ds:schemaRefs>
    <ds:schemaRef ds:uri="http://purl.org/dc/terms/"/>
    <ds:schemaRef ds:uri="http://schemas.microsoft.com/office/2006/metadata/properties"/>
    <ds:schemaRef ds:uri="http://schemas.openxmlformats.org/package/2006/metadata/core-properties"/>
    <ds:schemaRef ds:uri="http://schemas.microsoft.com/office/infopath/2007/PartnerControls"/>
    <ds:schemaRef ds:uri="http://purl.org/dc/elements/1.1/"/>
    <ds:schemaRef ds:uri="9be56660-2c31-41ef-bc00-23e72f632f2a"/>
    <ds:schemaRef ds:uri="http://schemas.microsoft.com/office/2006/documentManagement/types"/>
    <ds:schemaRef ds:uri="http://www.w3.org/XML/1998/namespace"/>
    <ds:schemaRef ds:uri="http://purl.org/dc/dcmityp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DAF sludge</vt:lpstr>
      <vt:lpstr>Wash water</vt:lpstr>
      <vt:lpstr>Whey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2025-11-10T13:23:35Z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0x01010067EB80C5FE939D4A9B3D8BA62129B7F5020200D68F9977B3A1D14B8A8AA1A65B836800</vt:lpwstr>
  </property>
  <property fmtid="{D5CDD505-2E9C-101B-9397-08002B2CF9AE}" pid="3" name="_dlc_DocIdItemGuid">
    <vt:lpwstr>5c5fcf65-49f2-4236-bb34-1a403f936b98</vt:lpwstr>
  </property>
</Properties>
</file>