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30767D/"/>
    </mc:Choice>
  </mc:AlternateContent>
  <xr:revisionPtr revIDLastSave="0" documentId="13_ncr:1_{8C0C6CA5-D30B-4A1E-ABE2-8D83061F874A}" xr6:coauthVersionLast="47" xr6:coauthVersionMax="47" xr10:uidLastSave="{00000000-0000-0000-0000-000000000000}"/>
  <bookViews>
    <workbookView xWindow="-110" yWindow="-110" windowWidth="22780" windowHeight="14540" tabRatio="870" xr2:uid="{00000000-000D-0000-FFFF-FFFF00000000}"/>
  </bookViews>
  <sheets>
    <sheet name="DAIRY PARTNERS" sheetId="1" r:id="rId1"/>
    <sheet name="VOLAC SENSIENT" sheetId="21" r:id="rId2"/>
    <sheet name="FIRST MILK" sheetId="27" r:id="rId3"/>
    <sheet name="LLECHRYD WTW" sheetId="28" r:id="rId4"/>
    <sheet name="STRATA FLORIDA WTW" sheetId="30" r:id="rId5"/>
    <sheet name="BONTGOCH WTW" sheetId="26" r:id="rId6"/>
    <sheet name="Additions" sheetId="20" r:id="rId7"/>
    <sheet name="Ratios" sheetId="19"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1" l="1"/>
  <c r="L3" i="26"/>
  <c r="L3" i="30"/>
  <c r="L3" i="28"/>
  <c r="L3" i="27"/>
  <c r="L3" i="21"/>
  <c r="N65" i="1" l="1"/>
  <c r="P65" i="1"/>
  <c r="Q65" i="1"/>
  <c r="R65" i="1"/>
  <c r="S65" i="1"/>
  <c r="T65" i="1"/>
  <c r="U65" i="1"/>
  <c r="N65" i="21"/>
  <c r="P65" i="21"/>
  <c r="Q65" i="21"/>
  <c r="R65" i="21"/>
  <c r="S65" i="21"/>
  <c r="T65" i="21"/>
  <c r="U65" i="21"/>
  <c r="N65" i="27"/>
  <c r="P65" i="27"/>
  <c r="Q65" i="27"/>
  <c r="R65" i="27"/>
  <c r="S65" i="27"/>
  <c r="T65" i="27"/>
  <c r="U65" i="27"/>
  <c r="N65" i="28"/>
  <c r="P65" i="28"/>
  <c r="Q65" i="28"/>
  <c r="R65" i="28"/>
  <c r="S65" i="28"/>
  <c r="T65" i="28"/>
  <c r="U65" i="28"/>
  <c r="N65" i="30"/>
  <c r="P65" i="30"/>
  <c r="Q65" i="30"/>
  <c r="R65" i="30"/>
  <c r="S65" i="30"/>
  <c r="T65" i="30"/>
  <c r="U65" i="30"/>
  <c r="N65" i="26"/>
  <c r="P65" i="26"/>
  <c r="Q65" i="26"/>
  <c r="R65" i="26"/>
  <c r="S65" i="26"/>
  <c r="T65" i="26"/>
  <c r="U65" i="26"/>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S22" i="30"/>
  <c r="Q22" i="30"/>
  <c r="K22" i="30"/>
  <c r="I22" i="30"/>
  <c r="V20" i="30"/>
  <c r="U20" i="30"/>
  <c r="T20" i="30"/>
  <c r="S20" i="30"/>
  <c r="R20" i="30"/>
  <c r="Q20" i="30"/>
  <c r="P20" i="30"/>
  <c r="O20" i="30"/>
  <c r="N20" i="30"/>
  <c r="V18" i="30"/>
  <c r="T18" i="30"/>
  <c r="N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T10" i="19"/>
  <c r="T24" i="19" s="1"/>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Q20" i="28"/>
  <c r="P20" i="28"/>
  <c r="O20" i="28"/>
  <c r="N20" i="28"/>
  <c r="N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P20" i="27"/>
  <c r="O20" i="27"/>
  <c r="N20" i="27"/>
  <c r="S18" i="27"/>
  <c r="K18" i="27"/>
  <c r="H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K22" i="26"/>
  <c r="I22" i="26"/>
  <c r="V20" i="26"/>
  <c r="U20" i="26"/>
  <c r="T20" i="26"/>
  <c r="S20" i="26"/>
  <c r="R20" i="26"/>
  <c r="Q20" i="26"/>
  <c r="P20" i="26"/>
  <c r="O20" i="26"/>
  <c r="N20" i="26"/>
  <c r="V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V18" i="21"/>
  <c r="T6" i="19" l="1"/>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21" i="26"/>
  <c r="N23" i="26" s="1"/>
  <c r="N24" i="26" s="1"/>
  <c r="U59" i="26"/>
  <c r="V21" i="26"/>
  <c r="V17" i="26"/>
  <c r="V19" i="26" s="1"/>
  <c r="C8" i="20"/>
  <c r="D8" i="19"/>
  <c r="D22" i="19" s="1"/>
  <c r="K8" i="20"/>
  <c r="L8" i="19"/>
  <c r="L22" i="19" s="1"/>
  <c r="S8" i="20"/>
  <c r="T8" i="19"/>
  <c r="T22" i="19" s="1"/>
  <c r="O4" i="20"/>
  <c r="P4" i="19"/>
  <c r="P18" i="19" s="1"/>
  <c r="G6" i="20"/>
  <c r="H6" i="19"/>
  <c r="H20" i="19" s="1"/>
  <c r="O6" i="20"/>
  <c r="P6" i="19"/>
  <c r="P20" i="19" s="1"/>
  <c r="G4" i="20"/>
  <c r="H4" i="19"/>
  <c r="H18" i="19" s="1"/>
  <c r="G12" i="19"/>
  <c r="G26" i="19" s="1"/>
  <c r="O12" i="19"/>
  <c r="O26" i="19" s="1"/>
  <c r="D59" i="28"/>
  <c r="E17" i="28"/>
  <c r="E21" i="28"/>
  <c r="E23" i="28" s="1"/>
  <c r="E24" i="28" s="1"/>
  <c r="L59" i="28"/>
  <c r="M17" i="28"/>
  <c r="M21" i="28"/>
  <c r="T59" i="28"/>
  <c r="U17" i="28"/>
  <c r="U21" i="28"/>
  <c r="U23" i="28" s="1"/>
  <c r="U24" i="28" s="1"/>
  <c r="I4" i="20"/>
  <c r="J4" i="19"/>
  <c r="J18" i="19" s="1"/>
  <c r="I59" i="21"/>
  <c r="J17" i="21"/>
  <c r="J19" i="21" s="1"/>
  <c r="J20" i="21" s="1"/>
  <c r="J21" i="21"/>
  <c r="P12" i="19"/>
  <c r="P26" i="19" s="1"/>
  <c r="R9" i="19"/>
  <c r="R23" i="19" s="1"/>
  <c r="F5" i="20"/>
  <c r="G5" i="19"/>
  <c r="G19" i="19" s="1"/>
  <c r="N5" i="20"/>
  <c r="O5" i="19"/>
  <c r="O19" i="19" s="1"/>
  <c r="Q4" i="20"/>
  <c r="R4" i="19"/>
  <c r="R18" i="19" s="1"/>
  <c r="Q59" i="21"/>
  <c r="R21" i="21"/>
  <c r="R17" i="21"/>
  <c r="H12" i="19"/>
  <c r="H26" i="19" s="1"/>
  <c r="J4" i="20"/>
  <c r="K4" i="19"/>
  <c r="K18" i="19" s="1"/>
  <c r="U63" i="21"/>
  <c r="N63" i="21"/>
  <c r="F63" i="21"/>
  <c r="P59" i="21"/>
  <c r="Q21" i="21"/>
  <c r="Q23" i="21" s="1"/>
  <c r="Q24" i="21" s="1"/>
  <c r="Q17" i="21"/>
  <c r="I17" i="21"/>
  <c r="I21" i="21"/>
  <c r="D59" i="27"/>
  <c r="E17" i="27"/>
  <c r="E19" i="27" s="1"/>
  <c r="E20" i="27" s="1"/>
  <c r="L59" i="27"/>
  <c r="M17" i="27"/>
  <c r="M19" i="27" s="1"/>
  <c r="M20" i="27" s="1"/>
  <c r="T59" i="27"/>
  <c r="U17" i="27"/>
  <c r="J9" i="19"/>
  <c r="J23" i="19" s="1"/>
  <c r="R4" i="20"/>
  <c r="S4" i="19"/>
  <c r="S18" i="19" s="1"/>
  <c r="S11" i="19"/>
  <c r="S25" i="19" s="1"/>
  <c r="M10" i="19"/>
  <c r="M24" i="19" s="1"/>
  <c r="U10" i="19"/>
  <c r="U24" i="19" s="1"/>
  <c r="K11" i="19"/>
  <c r="K25" i="19" s="1"/>
  <c r="E10" i="19"/>
  <c r="E24" i="19" s="1"/>
  <c r="C22" i="21"/>
  <c r="F4" i="19"/>
  <c r="F18" i="19" s="1"/>
  <c r="M4" i="20"/>
  <c r="N4" i="19"/>
  <c r="N18" i="19" s="1"/>
  <c r="U4" i="20"/>
  <c r="V4" i="19"/>
  <c r="V18" i="19" s="1"/>
  <c r="K59" i="21"/>
  <c r="L17" i="21"/>
  <c r="L21" i="21"/>
  <c r="M57" i="21"/>
  <c r="R59" i="21"/>
  <c r="S21" i="21"/>
  <c r="S23" i="21" s="1"/>
  <c r="S24" i="21" s="1"/>
  <c r="S17" i="21"/>
  <c r="J59" i="21"/>
  <c r="K21" i="21"/>
  <c r="K23" i="21" s="1"/>
  <c r="K24" i="21" s="1"/>
  <c r="K17" i="21"/>
  <c r="C59" i="26"/>
  <c r="D21" i="26"/>
  <c r="D23" i="26" s="1"/>
  <c r="D24" i="26" s="1"/>
  <c r="D17" i="26"/>
  <c r="D19" i="26" s="1"/>
  <c r="D20" i="26" s="1"/>
  <c r="K59" i="26"/>
  <c r="L21" i="26"/>
  <c r="L17" i="26"/>
  <c r="S59" i="26"/>
  <c r="T21" i="26"/>
  <c r="T17" i="26"/>
  <c r="N63" i="26"/>
  <c r="J59" i="27"/>
  <c r="K17" i="27"/>
  <c r="K19" i="27" s="1"/>
  <c r="K20" i="27" s="1"/>
  <c r="R59" i="27"/>
  <c r="S17" i="27"/>
  <c r="S19" i="27" s="1"/>
  <c r="J59" i="28"/>
  <c r="K17" i="28"/>
  <c r="K21" i="28"/>
  <c r="K23" i="28" s="1"/>
  <c r="K24" i="28" s="1"/>
  <c r="R59" i="28"/>
  <c r="S17" i="28"/>
  <c r="S21" i="28"/>
  <c r="S23" i="28" s="1"/>
  <c r="S24" i="28" s="1"/>
  <c r="H59" i="30"/>
  <c r="I17" i="30"/>
  <c r="I19" i="30" s="1"/>
  <c r="I20" i="30" s="1"/>
  <c r="I21" i="30"/>
  <c r="Q17" i="30"/>
  <c r="Q21" i="3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D59" i="26"/>
  <c r="E21" i="26"/>
  <c r="E17" i="26"/>
  <c r="E19" i="26" s="1"/>
  <c r="E20" i="26" s="1"/>
  <c r="L59" i="26"/>
  <c r="M21" i="26"/>
  <c r="M17" i="26"/>
  <c r="T59" i="26"/>
  <c r="U21" i="26"/>
  <c r="U23" i="26" s="1"/>
  <c r="U24" i="26" s="1"/>
  <c r="U17" i="26"/>
  <c r="U19" i="26" s="1"/>
  <c r="C59" i="27"/>
  <c r="D17" i="27"/>
  <c r="D19" i="27" s="1"/>
  <c r="D20" i="27" s="1"/>
  <c r="K59" i="27"/>
  <c r="L17" i="27"/>
  <c r="S59" i="27"/>
  <c r="T17" i="27"/>
  <c r="T19" i="27" s="1"/>
  <c r="C59" i="28"/>
  <c r="D21" i="28"/>
  <c r="D23" i="28" s="1"/>
  <c r="D24" i="28" s="1"/>
  <c r="D17" i="28"/>
  <c r="K59" i="28"/>
  <c r="L21" i="28"/>
  <c r="L17" i="28"/>
  <c r="S59" i="28"/>
  <c r="T21" i="28"/>
  <c r="T17" i="28"/>
  <c r="T19" i="28" s="1"/>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P21" i="21"/>
  <c r="P23" i="21" s="1"/>
  <c r="P24" i="21" s="1"/>
  <c r="P17" i="21"/>
  <c r="H21" i="21"/>
  <c r="H23" i="21" s="1"/>
  <c r="H24" i="21" s="1"/>
  <c r="H17" i="21"/>
  <c r="H19" i="21" s="1"/>
  <c r="H20" i="21" s="1"/>
  <c r="G21" i="26"/>
  <c r="G17" i="26"/>
  <c r="O17" i="26"/>
  <c r="O21" i="26"/>
  <c r="E59" i="27"/>
  <c r="F17" i="27"/>
  <c r="F19" i="27" s="1"/>
  <c r="F20" i="27" s="1"/>
  <c r="M59" i="27"/>
  <c r="N17" i="27"/>
  <c r="N19" i="27" s="1"/>
  <c r="U59" i="27"/>
  <c r="V17" i="27"/>
  <c r="E59" i="28"/>
  <c r="F17" i="28"/>
  <c r="F21" i="28"/>
  <c r="F23" i="28" s="1"/>
  <c r="F24" i="28" s="1"/>
  <c r="M59" i="28"/>
  <c r="N17" i="28"/>
  <c r="N19" i="28" s="1"/>
  <c r="N21" i="28"/>
  <c r="N23" i="28" s="1"/>
  <c r="N24" i="28" s="1"/>
  <c r="U59" i="28"/>
  <c r="V17" i="28"/>
  <c r="V21" i="28"/>
  <c r="C59" i="30"/>
  <c r="D17" i="30"/>
  <c r="D19" i="30" s="1"/>
  <c r="D20" i="30" s="1"/>
  <c r="D21" i="30"/>
  <c r="D23" i="30" s="1"/>
  <c r="D24" i="30" s="1"/>
  <c r="K59" i="30"/>
  <c r="L17" i="30"/>
  <c r="L19" i="30" s="1"/>
  <c r="L20"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H21" i="26"/>
  <c r="H23" i="26" s="1"/>
  <c r="H24" i="26" s="1"/>
  <c r="H17" i="26"/>
  <c r="P21" i="26"/>
  <c r="P17" i="26"/>
  <c r="F59" i="28"/>
  <c r="G17" i="28"/>
  <c r="G19" i="28" s="1"/>
  <c r="G20" i="28" s="1"/>
  <c r="G21" i="28"/>
  <c r="G23" i="28" s="1"/>
  <c r="G24" i="28" s="1"/>
  <c r="N59" i="28"/>
  <c r="O17" i="28"/>
  <c r="O19" i="28" s="1"/>
  <c r="O21" i="28"/>
  <c r="D59" i="30"/>
  <c r="E17" i="30"/>
  <c r="E21" i="30"/>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N23" i="21" s="1"/>
  <c r="N24" i="21" s="1"/>
  <c r="H59" i="26"/>
  <c r="I17" i="26"/>
  <c r="I21" i="26"/>
  <c r="I23" i="26" s="1"/>
  <c r="I24" i="26" s="1"/>
  <c r="P59" i="26"/>
  <c r="Q17" i="26"/>
  <c r="Q19" i="26" s="1"/>
  <c r="Q21" i="26"/>
  <c r="E63" i="26"/>
  <c r="H17" i="27"/>
  <c r="H19" i="27" s="1"/>
  <c r="H20" i="27" s="1"/>
  <c r="P17" i="27"/>
  <c r="P19" i="27" s="1"/>
  <c r="H21" i="28"/>
  <c r="H23" i="28" s="1"/>
  <c r="H24" i="28" s="1"/>
  <c r="H17" i="28"/>
  <c r="H19" i="28" s="1"/>
  <c r="H20" i="28" s="1"/>
  <c r="P21" i="28"/>
  <c r="P17" i="28"/>
  <c r="P19" i="28" s="1"/>
  <c r="E59" i="30"/>
  <c r="F21" i="30"/>
  <c r="F23" i="30" s="1"/>
  <c r="F24" i="30" s="1"/>
  <c r="F17" i="30"/>
  <c r="F19" i="30" s="1"/>
  <c r="F20" i="30" s="1"/>
  <c r="M59" i="30"/>
  <c r="N21" i="30"/>
  <c r="N23" i="30" s="1"/>
  <c r="N24" i="30" s="1"/>
  <c r="N17" i="30"/>
  <c r="N19" i="30" s="1"/>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U17" i="21"/>
  <c r="U19" i="21" s="1"/>
  <c r="U21" i="21"/>
  <c r="U23" i="21" s="1"/>
  <c r="U24" i="21" s="1"/>
  <c r="M17" i="21"/>
  <c r="M21" i="21"/>
  <c r="E17" i="21"/>
  <c r="E21" i="21"/>
  <c r="E23" i="21" s="1"/>
  <c r="E24" i="21" s="1"/>
  <c r="I58" i="26"/>
  <c r="I61" i="26" s="1"/>
  <c r="J17" i="26"/>
  <c r="J19" i="26" s="1"/>
  <c r="J20" i="26" s="1"/>
  <c r="J21" i="26"/>
  <c r="J23" i="26" s="1"/>
  <c r="J24" i="26" s="1"/>
  <c r="Q58" i="26"/>
  <c r="Q61" i="26" s="1"/>
  <c r="R21" i="26"/>
  <c r="R23" i="26" s="1"/>
  <c r="R24" i="26" s="1"/>
  <c r="R17" i="26"/>
  <c r="R19" i="26" s="1"/>
  <c r="F63" i="26"/>
  <c r="I17" i="27"/>
  <c r="I19" i="27" s="1"/>
  <c r="I20" i="27" s="1"/>
  <c r="Q17" i="27"/>
  <c r="I21" i="28"/>
  <c r="I23" i="28" s="1"/>
  <c r="I24" i="28" s="1"/>
  <c r="I17" i="28"/>
  <c r="Q21" i="28"/>
  <c r="Q23" i="28" s="1"/>
  <c r="Q24" i="28" s="1"/>
  <c r="Q17" i="28"/>
  <c r="Q19" i="28" s="1"/>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J59" i="26"/>
  <c r="K17" i="26"/>
  <c r="K19" i="26" s="1"/>
  <c r="K20" i="26" s="1"/>
  <c r="K21" i="26"/>
  <c r="R59" i="26"/>
  <c r="S17" i="26"/>
  <c r="S19" i="26" s="1"/>
  <c r="S21" i="26"/>
  <c r="S23" i="26" s="1"/>
  <c r="S24" i="26" s="1"/>
  <c r="M63" i="26"/>
  <c r="I59" i="27"/>
  <c r="J17" i="27"/>
  <c r="Q59" i="27"/>
  <c r="R17" i="27"/>
  <c r="I59" i="28"/>
  <c r="J17" i="28"/>
  <c r="J19" i="28" s="1"/>
  <c r="J20" i="28" s="1"/>
  <c r="J21" i="28"/>
  <c r="J23" i="28" s="1"/>
  <c r="J24" i="28" s="1"/>
  <c r="Q59" i="28"/>
  <c r="R21" i="28"/>
  <c r="R23" i="28" s="1"/>
  <c r="R24" i="28" s="1"/>
  <c r="R17" i="28"/>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8"/>
  <c r="C21" i="28"/>
  <c r="C23" i="28" s="1"/>
  <c r="C24" i="28" s="1"/>
  <c r="C17" i="28"/>
  <c r="C19" i="28" s="1"/>
  <c r="C20" i="28" s="1"/>
  <c r="B59" i="30"/>
  <c r="C21" i="30"/>
  <c r="C23" i="30" s="1"/>
  <c r="C24" i="30" s="1"/>
  <c r="C17" i="30"/>
  <c r="C19" i="30" s="1"/>
  <c r="C20" i="30" s="1"/>
  <c r="B59" i="26"/>
  <c r="C21" i="26"/>
  <c r="C23" i="26" s="1"/>
  <c r="C24" i="26" s="1"/>
  <c r="C17" i="26"/>
  <c r="B59" i="21"/>
  <c r="C21" i="21"/>
  <c r="C17" i="21"/>
  <c r="C19" i="21" s="1"/>
  <c r="C20" i="21" s="1"/>
  <c r="D23" i="21"/>
  <c r="D24" i="21" s="1"/>
  <c r="S58" i="21"/>
  <c r="S61" i="21" s="1"/>
  <c r="C58" i="21"/>
  <c r="C61" i="21" s="1"/>
  <c r="C64" i="21" s="1"/>
  <c r="C65" i="21" s="1"/>
  <c r="K58" i="21"/>
  <c r="K61" i="21" s="1"/>
  <c r="K64" i="21" s="1"/>
  <c r="I21" i="27"/>
  <c r="I23" i="27" s="1"/>
  <c r="I24" i="27" s="1"/>
  <c r="Q21" i="27"/>
  <c r="R58" i="21"/>
  <c r="R61" i="21" s="1"/>
  <c r="R64" i="21" s="1"/>
  <c r="O57" i="21"/>
  <c r="A43" i="21"/>
  <c r="J58" i="21"/>
  <c r="J61" i="21" s="1"/>
  <c r="E19" i="21"/>
  <c r="E20" i="21" s="1"/>
  <c r="G23" i="26"/>
  <c r="G24" i="26" s="1"/>
  <c r="P23" i="26"/>
  <c r="P24" i="26" s="1"/>
  <c r="G21" i="27"/>
  <c r="G23" i="27" s="1"/>
  <c r="G24" i="27" s="1"/>
  <c r="O21" i="27"/>
  <c r="O23" i="27" s="1"/>
  <c r="O24" i="27" s="1"/>
  <c r="D58" i="30"/>
  <c r="D61" i="30" s="1"/>
  <c r="L58" i="30"/>
  <c r="L61" i="30" s="1"/>
  <c r="L64" i="30" s="1"/>
  <c r="H21" i="27"/>
  <c r="H23" i="27" s="1"/>
  <c r="H24" i="27" s="1"/>
  <c r="P21" i="27"/>
  <c r="J58" i="26"/>
  <c r="J61" i="26" s="1"/>
  <c r="J58" i="27"/>
  <c r="J61" i="27" s="1"/>
  <c r="J64" i="27" s="1"/>
  <c r="R58" i="27"/>
  <c r="R61" i="27" s="1"/>
  <c r="R64" i="27" s="1"/>
  <c r="R58" i="28"/>
  <c r="R61" i="28" s="1"/>
  <c r="R64" i="28" s="1"/>
  <c r="L21" i="27"/>
  <c r="L23" i="27" s="1"/>
  <c r="L24" i="27" s="1"/>
  <c r="T21" i="27"/>
  <c r="P58" i="21"/>
  <c r="P61" i="21" s="1"/>
  <c r="H58" i="21"/>
  <c r="H61" i="21" s="1"/>
  <c r="R58" i="26"/>
  <c r="R61" i="26" s="1"/>
  <c r="R57" i="21"/>
  <c r="I23" i="30"/>
  <c r="I24" i="30" s="1"/>
  <c r="Q23" i="30"/>
  <c r="Q24" i="30" s="1"/>
  <c r="E23" i="30"/>
  <c r="E24" i="30" s="1"/>
  <c r="U23" i="30"/>
  <c r="U24" i="30" s="1"/>
  <c r="J58" i="28"/>
  <c r="J61" i="28" s="1"/>
  <c r="J64" i="28" s="1"/>
  <c r="J65" i="28" s="1"/>
  <c r="T58" i="30"/>
  <c r="T61" i="30" s="1"/>
  <c r="T64" i="30" s="1"/>
  <c r="F58" i="26"/>
  <c r="F61" i="26" s="1"/>
  <c r="D58" i="27"/>
  <c r="D61" i="27" s="1"/>
  <c r="D64" i="27" s="1"/>
  <c r="L58" i="27"/>
  <c r="L61" i="27" s="1"/>
  <c r="T58" i="27"/>
  <c r="T61" i="27" s="1"/>
  <c r="T64" i="27" s="1"/>
  <c r="J58" i="30"/>
  <c r="J61" i="30" s="1"/>
  <c r="J64" i="30" s="1"/>
  <c r="R58" i="30"/>
  <c r="R61" i="30" s="1"/>
  <c r="R64" i="30" s="1"/>
  <c r="P57" i="30"/>
  <c r="J57" i="21"/>
  <c r="H59" i="21"/>
  <c r="J19" i="27"/>
  <c r="J20" i="27" s="1"/>
  <c r="R21" i="27"/>
  <c r="R23" i="27" s="1"/>
  <c r="R24" i="27" s="1"/>
  <c r="E58" i="27"/>
  <c r="E61" i="27" s="1"/>
  <c r="M58" i="27"/>
  <c r="M61" i="27" s="1"/>
  <c r="U58" i="27"/>
  <c r="U61" i="27" s="1"/>
  <c r="F58" i="30"/>
  <c r="F61" i="30" s="1"/>
  <c r="N58" i="30"/>
  <c r="N61" i="30" s="1"/>
  <c r="G59" i="21"/>
  <c r="G58" i="26"/>
  <c r="G61" i="26" s="1"/>
  <c r="O58" i="26"/>
  <c r="O61" i="26" s="1"/>
  <c r="F58" i="27"/>
  <c r="F61" i="27" s="1"/>
  <c r="N58" i="27"/>
  <c r="N61" i="27" s="1"/>
  <c r="C58" i="28"/>
  <c r="C61" i="28" s="1"/>
  <c r="K58" i="28"/>
  <c r="K61" i="28" s="1"/>
  <c r="K64" i="28" s="1"/>
  <c r="K65" i="28" s="1"/>
  <c r="S58" i="28"/>
  <c r="S61" i="28" s="1"/>
  <c r="L23" i="30"/>
  <c r="L24" i="30" s="1"/>
  <c r="T23" i="30"/>
  <c r="T24" i="30" s="1"/>
  <c r="G58" i="30"/>
  <c r="G61" i="30" s="1"/>
  <c r="O58" i="30"/>
  <c r="O61" i="30" s="1"/>
  <c r="Q57" i="30"/>
  <c r="G58" i="27"/>
  <c r="G61" i="27" s="1"/>
  <c r="T58" i="28"/>
  <c r="T61" i="28" s="1"/>
  <c r="T64" i="28" s="1"/>
  <c r="H58" i="30"/>
  <c r="H61" i="30" s="1"/>
  <c r="N59" i="30"/>
  <c r="K19" i="21"/>
  <c r="K20" i="21" s="1"/>
  <c r="Q57" i="21"/>
  <c r="B58" i="21"/>
  <c r="B61" i="21" s="1"/>
  <c r="N59" i="26"/>
  <c r="H58" i="27"/>
  <c r="H61" i="27" s="1"/>
  <c r="P58" i="27"/>
  <c r="P61" i="27" s="1"/>
  <c r="F57" i="27"/>
  <c r="E58" i="28"/>
  <c r="E61" i="28" s="1"/>
  <c r="M58" i="28"/>
  <c r="M61" i="28" s="1"/>
  <c r="U58" i="28"/>
  <c r="U61" i="28" s="1"/>
  <c r="I58" i="30"/>
  <c r="I61" i="30" s="1"/>
  <c r="I64" i="30" s="1"/>
  <c r="Q58" i="30"/>
  <c r="Q61" i="30" s="1"/>
  <c r="Q64" i="30" s="1"/>
  <c r="P59" i="30"/>
  <c r="P58" i="26"/>
  <c r="P61" i="26" s="1"/>
  <c r="F59" i="26"/>
  <c r="F64" i="26" s="1"/>
  <c r="O58" i="27"/>
  <c r="O61" i="27" s="1"/>
  <c r="A38" i="21"/>
  <c r="I58" i="27"/>
  <c r="I61" i="27" s="1"/>
  <c r="I64" i="27" s="1"/>
  <c r="I65" i="27" s="1"/>
  <c r="Q58" i="27"/>
  <c r="Q61" i="27" s="1"/>
  <c r="Q64" i="27" s="1"/>
  <c r="H57" i="27"/>
  <c r="F59" i="27"/>
  <c r="O23" i="28"/>
  <c r="O24" i="28" s="1"/>
  <c r="F58" i="28"/>
  <c r="F61" i="28" s="1"/>
  <c r="N58" i="28"/>
  <c r="N61" i="28" s="1"/>
  <c r="F57" i="30"/>
  <c r="N58" i="26"/>
  <c r="N61" i="26" s="1"/>
  <c r="H58" i="26"/>
  <c r="H61" i="26" s="1"/>
  <c r="L58" i="28"/>
  <c r="L61" i="28" s="1"/>
  <c r="P19" i="21"/>
  <c r="C58" i="26"/>
  <c r="C61" i="26" s="1"/>
  <c r="C64" i="26" s="1"/>
  <c r="C65" i="26" s="1"/>
  <c r="K58" i="26"/>
  <c r="K61" i="26" s="1"/>
  <c r="S58" i="26"/>
  <c r="S61" i="26" s="1"/>
  <c r="S64" i="26" s="1"/>
  <c r="P23" i="27"/>
  <c r="P24" i="27" s="1"/>
  <c r="N57" i="27"/>
  <c r="H59" i="27"/>
  <c r="G58" i="28"/>
  <c r="G61" i="28" s="1"/>
  <c r="O58" i="28"/>
  <c r="O61" i="28" s="1"/>
  <c r="F57" i="28"/>
  <c r="C58" i="30"/>
  <c r="C61" i="30" s="1"/>
  <c r="C64" i="30" s="1"/>
  <c r="C65" i="30" s="1"/>
  <c r="K58" i="30"/>
  <c r="K61" i="30" s="1"/>
  <c r="K64" i="30" s="1"/>
  <c r="K65" i="30" s="1"/>
  <c r="S58" i="30"/>
  <c r="S61" i="30" s="1"/>
  <c r="H57" i="30"/>
  <c r="D58" i="28"/>
  <c r="D61" i="28" s="1"/>
  <c r="D64" i="28" s="1"/>
  <c r="P58" i="30"/>
  <c r="P61" i="30" s="1"/>
  <c r="Q58" i="21"/>
  <c r="Q61" i="21" s="1"/>
  <c r="Q64" i="21" s="1"/>
  <c r="I58" i="21"/>
  <c r="I61" i="21" s="1"/>
  <c r="Q23" i="26"/>
  <c r="Q24" i="26" s="1"/>
  <c r="D58" i="26"/>
  <c r="D61" i="26" s="1"/>
  <c r="L58" i="26"/>
  <c r="L61" i="26" s="1"/>
  <c r="L64" i="26" s="1"/>
  <c r="T58" i="26"/>
  <c r="T61" i="26" s="1"/>
  <c r="F57" i="26"/>
  <c r="C58" i="27"/>
  <c r="C61" i="27" s="1"/>
  <c r="C64" i="27" s="1"/>
  <c r="K58" i="27"/>
  <c r="K61" i="27" s="1"/>
  <c r="K64" i="27" s="1"/>
  <c r="K65" i="27" s="1"/>
  <c r="S58" i="27"/>
  <c r="S61" i="27" s="1"/>
  <c r="S64" i="27" s="1"/>
  <c r="P57" i="27"/>
  <c r="N59" i="27"/>
  <c r="H58" i="28"/>
  <c r="H61" i="28" s="1"/>
  <c r="P58" i="28"/>
  <c r="P61" i="28" s="1"/>
  <c r="N57" i="28"/>
  <c r="D64" i="30"/>
  <c r="I57" i="30"/>
  <c r="M19" i="21"/>
  <c r="M20" i="21" s="1"/>
  <c r="G57" i="21"/>
  <c r="E58" i="26"/>
  <c r="E61" i="26" s="1"/>
  <c r="M58" i="26"/>
  <c r="M61" i="26" s="1"/>
  <c r="U58" i="26"/>
  <c r="U61" i="26" s="1"/>
  <c r="N57" i="26"/>
  <c r="P59" i="27"/>
  <c r="I58" i="28"/>
  <c r="I61" i="28" s="1"/>
  <c r="I64" i="28" s="1"/>
  <c r="Q58" i="28"/>
  <c r="Q61" i="28" s="1"/>
  <c r="Q64" i="28" s="1"/>
  <c r="P23" i="28"/>
  <c r="P24" i="28" s="1"/>
  <c r="E58" i="30"/>
  <c r="E61" i="30" s="1"/>
  <c r="M58" i="30"/>
  <c r="M61" i="30" s="1"/>
  <c r="U58" i="30"/>
  <c r="U61" i="30" s="1"/>
  <c r="U64" i="30" s="1"/>
  <c r="U66" i="30" s="1"/>
  <c r="N57" i="30"/>
  <c r="F59" i="30"/>
  <c r="B58" i="30"/>
  <c r="B61" i="30" s="1"/>
  <c r="B64" i="30" s="1"/>
  <c r="B65" i="30" s="1"/>
  <c r="B58" i="26"/>
  <c r="B61" i="26" s="1"/>
  <c r="B58" i="27"/>
  <c r="B61" i="27" s="1"/>
  <c r="B58" i="28"/>
  <c r="B61" i="28" s="1"/>
  <c r="D5" i="20"/>
  <c r="D6" i="20"/>
  <c r="D4" i="20"/>
  <c r="E8" i="20"/>
  <c r="D8" i="20"/>
  <c r="E7" i="20"/>
  <c r="D7" i="20"/>
  <c r="E6" i="20"/>
  <c r="E5" i="20"/>
  <c r="E4" i="20"/>
  <c r="H64" i="30"/>
  <c r="H65" i="30" s="1"/>
  <c r="O23" i="30"/>
  <c r="O24" i="30" s="1"/>
  <c r="H23" i="30"/>
  <c r="H24" i="30" s="1"/>
  <c r="G23" i="30"/>
  <c r="G24" i="30" s="1"/>
  <c r="R19" i="30"/>
  <c r="F63" i="30"/>
  <c r="N63" i="30"/>
  <c r="K19" i="30"/>
  <c r="K20" i="30" s="1"/>
  <c r="S19" i="30"/>
  <c r="S23" i="30"/>
  <c r="S24" i="30" s="1"/>
  <c r="A31" i="30"/>
  <c r="A33" i="30"/>
  <c r="A39" i="30"/>
  <c r="A41" i="30"/>
  <c r="A47" i="30"/>
  <c r="A49" i="30"/>
  <c r="G57" i="30"/>
  <c r="O57" i="30"/>
  <c r="G59" i="30"/>
  <c r="O59" i="30"/>
  <c r="G63" i="30"/>
  <c r="O63" i="30"/>
  <c r="P63" i="30"/>
  <c r="I63" i="30"/>
  <c r="Q63" i="30"/>
  <c r="T19" i="30"/>
  <c r="E19" i="30"/>
  <c r="E20" i="30" s="1"/>
  <c r="V19" i="30"/>
  <c r="B63" i="30"/>
  <c r="J63" i="30"/>
  <c r="R63" i="30"/>
  <c r="M19" i="30"/>
  <c r="M20" i="30" s="1"/>
  <c r="G19" i="30"/>
  <c r="G20" i="30" s="1"/>
  <c r="A32" i="30"/>
  <c r="A34" i="30"/>
  <c r="A40" i="30"/>
  <c r="A42" i="30"/>
  <c r="A48" i="30"/>
  <c r="A50" i="30"/>
  <c r="C63" i="30"/>
  <c r="K63" i="30"/>
  <c r="S63" i="30"/>
  <c r="P19" i="30"/>
  <c r="D63" i="30"/>
  <c r="L63" i="30"/>
  <c r="T63" i="30"/>
  <c r="H63" i="30"/>
  <c r="Q19" i="30"/>
  <c r="E63" i="30"/>
  <c r="M63" i="30"/>
  <c r="K19" i="28"/>
  <c r="K20" i="28" s="1"/>
  <c r="S19" i="28"/>
  <c r="A31" i="28"/>
  <c r="A33" i="28"/>
  <c r="A37" i="28"/>
  <c r="A39" i="28"/>
  <c r="A41" i="28"/>
  <c r="A45" i="28"/>
  <c r="A47" i="28"/>
  <c r="A49" i="28"/>
  <c r="G57" i="28"/>
  <c r="O57" i="28"/>
  <c r="G59" i="28"/>
  <c r="O59" i="28"/>
  <c r="G63" i="28"/>
  <c r="O63" i="28"/>
  <c r="D19" i="28"/>
  <c r="D20" i="28" s="1"/>
  <c r="L19" i="28"/>
  <c r="L20" i="28" s="1"/>
  <c r="L23" i="28"/>
  <c r="L24" i="28" s="1"/>
  <c r="T23" i="28"/>
  <c r="T24" i="28" s="1"/>
  <c r="H59" i="28"/>
  <c r="P59" i="28"/>
  <c r="H63" i="28"/>
  <c r="P63" i="28"/>
  <c r="E19" i="28"/>
  <c r="E20" i="28" s="1"/>
  <c r="M19" i="28"/>
  <c r="M20" i="28" s="1"/>
  <c r="U19" i="28"/>
  <c r="M23" i="28"/>
  <c r="M24" i="28" s="1"/>
  <c r="I57" i="28"/>
  <c r="Q57" i="28"/>
  <c r="I63" i="28"/>
  <c r="Q63" i="28"/>
  <c r="R19" i="28"/>
  <c r="F19" i="28"/>
  <c r="F20" i="28" s="1"/>
  <c r="V19" i="28"/>
  <c r="V23" i="28"/>
  <c r="V24" i="28" s="1"/>
  <c r="B63" i="28"/>
  <c r="J63" i="28"/>
  <c r="R63" i="28"/>
  <c r="A32" i="28"/>
  <c r="A34" i="28"/>
  <c r="A40" i="28"/>
  <c r="A42" i="28"/>
  <c r="A48" i="28"/>
  <c r="A50" i="28"/>
  <c r="C63" i="28"/>
  <c r="K63" i="28"/>
  <c r="S63" i="28"/>
  <c r="D63" i="28"/>
  <c r="L63" i="28"/>
  <c r="T63" i="28"/>
  <c r="I19" i="28"/>
  <c r="I20" i="28" s="1"/>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L20" i="27" s="1"/>
  <c r="D63" i="27"/>
  <c r="L63" i="27"/>
  <c r="T63" i="27"/>
  <c r="H63" i="27"/>
  <c r="Q19" i="27"/>
  <c r="E63" i="27"/>
  <c r="M63" i="27"/>
  <c r="U64" i="26"/>
  <c r="U66" i="26" s="1"/>
  <c r="O23" i="26"/>
  <c r="O24" i="26" s="1"/>
  <c r="H64" i="26"/>
  <c r="C19" i="26"/>
  <c r="C20" i="26" s="1"/>
  <c r="K23" i="26"/>
  <c r="K24" i="26" s="1"/>
  <c r="A31" i="26"/>
  <c r="A33" i="26"/>
  <c r="A37" i="26"/>
  <c r="A39" i="26"/>
  <c r="A41" i="26"/>
  <c r="A45" i="26"/>
  <c r="A47" i="26"/>
  <c r="A49" i="26"/>
  <c r="G57" i="26"/>
  <c r="O57" i="26"/>
  <c r="G59" i="26"/>
  <c r="O59" i="26"/>
  <c r="G63" i="26"/>
  <c r="O63" i="26"/>
  <c r="L19" i="26"/>
  <c r="L20" i="26" s="1"/>
  <c r="T19" i="26"/>
  <c r="L23" i="26"/>
  <c r="L24" i="26" s="1"/>
  <c r="T23" i="26"/>
  <c r="T24" i="26" s="1"/>
  <c r="H63" i="26"/>
  <c r="P63" i="26"/>
  <c r="M19" i="26"/>
  <c r="M20" i="26" s="1"/>
  <c r="E23" i="26"/>
  <c r="E24" i="26" s="1"/>
  <c r="M23" i="26"/>
  <c r="M24" i="26" s="1"/>
  <c r="I57" i="26"/>
  <c r="Q57" i="26"/>
  <c r="I59" i="26"/>
  <c r="I64" i="26" s="1"/>
  <c r="Q59" i="26"/>
  <c r="Q64" i="26" s="1"/>
  <c r="I63" i="26"/>
  <c r="Q63" i="26"/>
  <c r="N19" i="26"/>
  <c r="V23" i="26"/>
  <c r="V24" i="26" s="1"/>
  <c r="B63" i="26"/>
  <c r="J63" i="26"/>
  <c r="R63" i="26"/>
  <c r="G19" i="26"/>
  <c r="G20" i="26" s="1"/>
  <c r="O19" i="26"/>
  <c r="A32" i="26"/>
  <c r="A34" i="26"/>
  <c r="A40" i="26"/>
  <c r="A42" i="26"/>
  <c r="A48" i="26"/>
  <c r="A50" i="26"/>
  <c r="C63" i="26"/>
  <c r="K63" i="26"/>
  <c r="S63" i="26"/>
  <c r="H19" i="26"/>
  <c r="H20" i="26" s="1"/>
  <c r="P19" i="26"/>
  <c r="D63" i="26"/>
  <c r="L63" i="26"/>
  <c r="I19" i="26"/>
  <c r="I20" i="26" s="1"/>
  <c r="P64" i="21"/>
  <c r="L23" i="21"/>
  <c r="L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I20" i="21" s="1"/>
  <c r="L19" i="21"/>
  <c r="L20" i="21" s="1"/>
  <c r="R19" i="21"/>
  <c r="A31" i="21"/>
  <c r="D64" i="21"/>
  <c r="D65" i="21" s="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E64" i="30" l="1"/>
  <c r="E66" i="30" s="1"/>
  <c r="E64" i="27"/>
  <c r="E65" i="27" s="1"/>
  <c r="L65" i="26"/>
  <c r="H65" i="26"/>
  <c r="I65" i="26"/>
  <c r="L65" i="30"/>
  <c r="J65" i="30"/>
  <c r="I65" i="30"/>
  <c r="D65" i="30"/>
  <c r="I65" i="28"/>
  <c r="D65" i="28"/>
  <c r="J65" i="27"/>
  <c r="D65" i="27"/>
  <c r="C65" i="27"/>
  <c r="K65" i="21"/>
  <c r="C23" i="21"/>
  <c r="C24" i="21" s="1"/>
  <c r="O64" i="21"/>
  <c r="O65" i="21" s="1"/>
  <c r="G64" i="30"/>
  <c r="G65" i="30" s="1"/>
  <c r="M64" i="26"/>
  <c r="M65" i="26" s="1"/>
  <c r="L64" i="28"/>
  <c r="L65" i="28" s="1"/>
  <c r="F66" i="26"/>
  <c r="F65" i="26"/>
  <c r="T64" i="26"/>
  <c r="T66" i="26" s="1"/>
  <c r="E64" i="26"/>
  <c r="M64" i="28"/>
  <c r="M65" i="28" s="1"/>
  <c r="S64" i="28"/>
  <c r="P64" i="27"/>
  <c r="G64" i="21"/>
  <c r="S64" i="21"/>
  <c r="S66" i="21" s="1"/>
  <c r="E64" i="21"/>
  <c r="F64" i="21"/>
  <c r="N64" i="28"/>
  <c r="N66" i="28" s="1"/>
  <c r="J64" i="21"/>
  <c r="F64" i="28"/>
  <c r="D64" i="26"/>
  <c r="D65" i="26" s="1"/>
  <c r="S64" i="30"/>
  <c r="S66" i="30" s="1"/>
  <c r="F64" i="30"/>
  <c r="R64" i="26"/>
  <c r="H64" i="21"/>
  <c r="H65" i="21" s="1"/>
  <c r="H64" i="28"/>
  <c r="G64" i="28"/>
  <c r="P64" i="26"/>
  <c r="E64" i="28"/>
  <c r="J64" i="26"/>
  <c r="J65" i="26" s="1"/>
  <c r="M64" i="27"/>
  <c r="H64" i="27"/>
  <c r="O66" i="21"/>
  <c r="M64" i="30"/>
  <c r="K64" i="26"/>
  <c r="C64" i="28"/>
  <c r="L64" i="27"/>
  <c r="M64" i="21"/>
  <c r="M65" i="21" s="1"/>
  <c r="P64" i="28"/>
  <c r="P66" i="28" s="1"/>
  <c r="I64" i="21"/>
  <c r="U64" i="28"/>
  <c r="U66" i="28" s="1"/>
  <c r="U64" i="27"/>
  <c r="U66" i="27" s="1"/>
  <c r="S66" i="27"/>
  <c r="D66" i="30"/>
  <c r="Q66" i="30"/>
  <c r="B64" i="28"/>
  <c r="B64" i="27"/>
  <c r="B64" i="26"/>
  <c r="B64" i="21"/>
  <c r="O64" i="27"/>
  <c r="O64" i="28"/>
  <c r="N64" i="27"/>
  <c r="N66" i="27" s="1"/>
  <c r="N64" i="30"/>
  <c r="N66" i="30" s="1"/>
  <c r="L66" i="30"/>
  <c r="J66" i="28"/>
  <c r="G64" i="26"/>
  <c r="O64" i="26"/>
  <c r="P64" i="30"/>
  <c r="P66" i="30" s="1"/>
  <c r="Q66" i="21"/>
  <c r="P66" i="21"/>
  <c r="K66" i="27"/>
  <c r="R66" i="27"/>
  <c r="C66" i="27"/>
  <c r="J66" i="27"/>
  <c r="G64" i="27"/>
  <c r="J66" i="30"/>
  <c r="F64" i="27"/>
  <c r="T66" i="27"/>
  <c r="T66" i="21"/>
  <c r="H66" i="30"/>
  <c r="L66" i="21"/>
  <c r="S66" i="26"/>
  <c r="L66" i="28"/>
  <c r="L66" i="26"/>
  <c r="T66" i="30"/>
  <c r="R66" i="28"/>
  <c r="N64" i="26"/>
  <c r="N66" i="26" s="1"/>
  <c r="S64" i="1"/>
  <c r="R66" i="26"/>
  <c r="D66" i="27"/>
  <c r="R66" i="30"/>
  <c r="R64" i="1"/>
  <c r="Q64" i="1"/>
  <c r="U64" i="1"/>
  <c r="P64" i="1"/>
  <c r="O64" i="30"/>
  <c r="B66" i="30"/>
  <c r="K66" i="30"/>
  <c r="C66" i="30"/>
  <c r="I66" i="30"/>
  <c r="T66" i="28"/>
  <c r="D66" i="28"/>
  <c r="Q66" i="28"/>
  <c r="I66" i="28"/>
  <c r="S66" i="28"/>
  <c r="K66" i="28"/>
  <c r="Q66" i="27"/>
  <c r="I66" i="27"/>
  <c r="P66" i="27"/>
  <c r="Q66" i="26"/>
  <c r="P66" i="26"/>
  <c r="C66" i="26"/>
  <c r="I66" i="26"/>
  <c r="H66" i="26"/>
  <c r="H66" i="21"/>
  <c r="K66" i="21"/>
  <c r="C66" i="21"/>
  <c r="D66" i="21"/>
  <c r="R66" i="21"/>
  <c r="N64" i="1"/>
  <c r="M64" i="1"/>
  <c r="M65" i="1" s="1"/>
  <c r="T64" i="1"/>
  <c r="L64" i="1"/>
  <c r="J64" i="1"/>
  <c r="K64" i="1"/>
  <c r="O64" i="1"/>
  <c r="O65" i="1" s="1"/>
  <c r="C64" i="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E65" i="30" l="1"/>
  <c r="E66" i="27"/>
  <c r="L65" i="1"/>
  <c r="K65" i="1"/>
  <c r="J65" i="1"/>
  <c r="I65" i="1"/>
  <c r="H65" i="1"/>
  <c r="G65" i="1"/>
  <c r="F65" i="1"/>
  <c r="E65" i="1"/>
  <c r="D65" i="1"/>
  <c r="C65" i="1"/>
  <c r="B65" i="1"/>
  <c r="O66" i="27"/>
  <c r="O65" i="27"/>
  <c r="O66" i="30"/>
  <c r="O65" i="30"/>
  <c r="O66" i="26"/>
  <c r="O65" i="26"/>
  <c r="O66" i="28"/>
  <c r="O65" i="28"/>
  <c r="G66" i="30"/>
  <c r="M66" i="26"/>
  <c r="L66" i="27"/>
  <c r="L65" i="27"/>
  <c r="I66" i="21"/>
  <c r="I65" i="21"/>
  <c r="J66" i="26"/>
  <c r="K66" i="26"/>
  <c r="K65" i="26"/>
  <c r="E66" i="28"/>
  <c r="E65" i="28"/>
  <c r="J66" i="21"/>
  <c r="J65" i="21"/>
  <c r="G66" i="26"/>
  <c r="G65" i="26"/>
  <c r="F66" i="28"/>
  <c r="F65" i="28"/>
  <c r="G66" i="27"/>
  <c r="G65" i="27"/>
  <c r="C66" i="28"/>
  <c r="C65" i="28"/>
  <c r="F66" i="30"/>
  <c r="F65" i="30"/>
  <c r="E66" i="26"/>
  <c r="E65" i="26"/>
  <c r="D66" i="26"/>
  <c r="G66" i="28"/>
  <c r="G65" i="28"/>
  <c r="F66" i="21"/>
  <c r="F65" i="21"/>
  <c r="H66" i="28"/>
  <c r="H65" i="28"/>
  <c r="H66" i="27"/>
  <c r="H65" i="27"/>
  <c r="E66" i="21"/>
  <c r="E65" i="21"/>
  <c r="F66" i="27"/>
  <c r="F65" i="27"/>
  <c r="G66" i="21"/>
  <c r="G65" i="21"/>
  <c r="M66" i="27"/>
  <c r="M65" i="27"/>
  <c r="M66" i="28"/>
  <c r="M66" i="21"/>
  <c r="M66" i="30"/>
  <c r="M65" i="30"/>
  <c r="B66" i="26"/>
  <c r="B65" i="26"/>
  <c r="B66" i="27"/>
  <c r="B65" i="27"/>
  <c r="B66" i="21"/>
  <c r="B65" i="21"/>
  <c r="B66" i="28"/>
  <c r="B65" i="28"/>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<sst xmlns="http://schemas.openxmlformats.org/spreadsheetml/2006/main" count="1372" uniqueCount="186">
  <si>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</si>
  <si>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</si>
  <si>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</si>
  <si>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</si>
  <si>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</si>
  <si>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</si>
  <si>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</si>
  <si>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</si>
  <si>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</si>
  <si>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</si>
  <si>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</si>
  <si>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</si>
  <si>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</si>
  <si>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</si>
  <si>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</si>
  <si>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</si>
  <si>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</si>
  <si>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</si>
  <si>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</si>
  <si>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</si>
  <si>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</si>
  <si>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</si>
  <si>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</si>
  <si>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</si>
  <si>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</si>
  <si>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</si>
  <si>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</si>
  <si>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</si>
  <si>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</si>
  <si>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</si>
  <si>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</si>
  <si>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</si>
  <si>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</si>
  <si>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</si>
  <si>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</si>
  <si>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</si>
  <si>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</si>
  <si>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</si>
  <si>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</si>
  <si>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</si>
  <si>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</si>
  <si>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</si>
  <si>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</si>
  <si>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</si>
  <si>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</si>
  <si>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</si>
  <si>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</si>
  <si>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</si>
  <si>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</si>
  <si>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</si>
  <si>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</si>
  <si>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</si>
  <si>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</si>
  <si>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</si>
  <si>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</si>
  <si>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</si>
  <si>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</si>
  <si>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</si>
  <si>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</si>
  <si>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</si>
  <si>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</si>
  <si>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</si>
  <si>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</si>
  <si>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</si>
  <si>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</si>
  <si>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</si>
  <si>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</si>
  <si>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</si>
  <si>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</si>
  <si>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</si>
  <si>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</si>
  <si>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</si>
  <si>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</si>
  <si>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</si>
  <si>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</si>
  <si>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</si>
  <si>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</si>
  <si>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</si>
  <si>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</si>
  <si>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</si>
  <si>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</si>
  <si>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</si>
  <si>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</si>
  <si>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</si>
  <si>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</si>
  <si>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</si>
  <si>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</si>
  <si>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</si>
  <si>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</si>
  <si>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</si>
  <si>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</si>
  <si>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</si>
  <si>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</si>
  <si>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</si>
  <si>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</si>
  <si>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</si>
  <si>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</si>
  <si>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</si>
  <si>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</si>
  <si>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</si>
  <si>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</si>
  <si>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</si>
  <si>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</si>
  <si>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</si>
  <si>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</si>
  <si>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</si>
  <si>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</si>
  <si>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</si>
  <si>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</si>
  <si>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</si>
  <si>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</si>
  <si>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</si>
  <si>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</si>
  <si>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</si>
  <si>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</si>
  <si>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</si>
  <si>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</si>
  <si>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</si>
  <si>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</si>
  <si>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</si>
  <si>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</si>
  <si>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</si>
  <si>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</si>
  <si>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</si>
  <si>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</si>
  <si>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</si>
  <si>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</si>
  <si>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</si>
  <si>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</si>
  <si>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</si>
  <si>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</si>
  <si>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</si>
  <si>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</si>
  <si>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</si>
  <si>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</si>
  <si>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</si>
  <si>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</si>
  <si>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</si>
  <si>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</si>
  <si>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</si>
  <si>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</si>
  <si>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</si>
  <si>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</si>
  <si>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</si>
  <si>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</si>
  <si>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</si>
  <si>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</si>
  <si>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</si>
  <si>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</si>
  <si>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</si>
  <si>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</si>
  <si>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</si>
  <si>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</si>
  <si>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</si>
  <si>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</si>
  <si>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</si>
  <si>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</si>
  <si>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</si>
  <si>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</si>
  <si>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</si>
  <si>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PAN-030767</t>
  </si>
  <si>
    <t>EPR/AB3891CX</t>
  </si>
  <si>
    <t>Mr Daniel James and Mrs Carys James</t>
  </si>
  <si>
    <t>Castell Malgwyn Farm Llechryd, Cardigan
Pembrokeshire SA43 2QB</t>
  </si>
  <si>
    <t>Owen Clee</t>
  </si>
  <si>
    <t>MALG 2</t>
  </si>
  <si>
    <t>MALG 3</t>
  </si>
  <si>
    <t>MALG 4</t>
  </si>
  <si>
    <t>MALG 10</t>
  </si>
  <si>
    <t>MALG 20</t>
  </si>
  <si>
    <t>CM 7886</t>
  </si>
  <si>
    <t>CM 8440</t>
  </si>
  <si>
    <t>CM 8087</t>
  </si>
  <si>
    <t>CM 8019</t>
  </si>
  <si>
    <t>CM 0234</t>
  </si>
  <si>
    <t>CM 1735</t>
  </si>
  <si>
    <t>Moderate</t>
  </si>
  <si>
    <t>02 05 02</t>
  </si>
  <si>
    <t>DAIRY PARTNERS</t>
  </si>
  <si>
    <t>Volac/Sensient</t>
  </si>
  <si>
    <t>First Milk</t>
  </si>
  <si>
    <t>19 09 02</t>
  </si>
  <si>
    <t>Llechryd</t>
  </si>
  <si>
    <t xml:space="preserve">19 09 02 </t>
  </si>
  <si>
    <t>Strata Florida</t>
  </si>
  <si>
    <t>Bontgoch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</si>
</sst>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wrapText="1"/>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24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17" Type="http://schemas.openxmlformats.org/officeDocument/2006/relationships/customXml" Target="../customXml/item5.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240" dataDxfId="238" headerRowBorderDxfId="239" tableBorderDxfId="237" totalsRowBorderDxfId="236">
  <autoFilter ref="AI1:AN26" xr:uid="{F8B5EC87-3095-445A-A980-2CFAA0A7B9A2}"/>
  <sortState xmlns:xlrd2="http://schemas.microsoft.com/office/spreadsheetml/2017/richdata2" ref="AI2:AL25">
    <sortCondition ref="AL1:AL25"/>
  </sortState>
  <tableColumns count="6">
    <tableColumn id="1" xr3:uid="{360F44E4-7249-415F-8D5E-41D249F9A162}" name="Crop" dataDxfId="235"/>
    <tableColumn id="2" xr3:uid="{55E07717-B4EC-4E8A-B9A9-34F3CF85E32D}" name="P Offtake" dataDxfId="234"/>
    <tableColumn id="3" xr3:uid="{7B25FA52-8104-4FE3-AED4-B53CBFDF89B2}" name="K Offtake" dataDxfId="233"/>
    <tableColumn id="4" xr3:uid="{0DBAE461-2D09-43C8-9342-3980D552AE4D}" name="Order" dataDxfId="232"/>
    <tableColumn id="5" xr3:uid="{52CACE7B-0CBA-46FC-9F24-02CBD6100239}" name="Lime pH requirement" dataDxfId="231"/>
    <tableColumn id="6" xr3:uid="{F1432630-9B16-4266-8147-CE754A715307}" name="Column1" dataDxfId="23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229" dataDxfId="227" headerRowBorderDxfId="228" tableBorderDxfId="226" totalsRowBorderDxfId="225">
  <autoFilter ref="AI1:AN26" xr:uid="{F8B5EC87-3095-445A-A980-2CFAA0A7B9A2}"/>
  <sortState xmlns:xlrd2="http://schemas.microsoft.com/office/spreadsheetml/2017/richdata2" ref="AI2:AL25">
    <sortCondition ref="AL1:AL25"/>
  </sortState>
  <tableColumns count="6">
    <tableColumn id="1" xr3:uid="{7E96A84B-948F-445F-BD6E-30CC8E6E6DD1}" name="Crop" dataDxfId="224"/>
    <tableColumn id="2" xr3:uid="{12657DDB-F680-47DE-ABB1-8675D5F91E41}" name="P Offtake" dataDxfId="223"/>
    <tableColumn id="3" xr3:uid="{DEB99109-D325-4F98-8A71-E70C03433437}" name="K Offtake" dataDxfId="222"/>
    <tableColumn id="4" xr3:uid="{E96A561F-7E7F-4FB3-97AA-0B35D8C8E93A}" name="Order" dataDxfId="221"/>
    <tableColumn id="5" xr3:uid="{181DD475-0A71-4C52-AF1A-8BFF46F5A827}" name="Lime pH requirement" dataDxfId="220"/>
    <tableColumn id="6" xr3:uid="{AC3FA7E8-D76B-43A3-B715-04446DFF63C6}" name="Column1" dataDxfId="21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218" dataDxfId="216" headerRowBorderDxfId="217" tableBorderDxfId="215" totalsRowBorderDxfId="214">
  <autoFilter ref="AI1:AN26" xr:uid="{F8B5EC87-3095-445A-A980-2CFAA0A7B9A2}"/>
  <sortState xmlns:xlrd2="http://schemas.microsoft.com/office/spreadsheetml/2017/richdata2" ref="AI2:AL25">
    <sortCondition ref="AL1:AL25"/>
  </sortState>
  <tableColumns count="6">
    <tableColumn id="1" xr3:uid="{06008BA1-A1E9-4286-B67A-352533C06A26}" name="Crop" dataDxfId="213"/>
    <tableColumn id="2" xr3:uid="{2AEB5EEB-C9D1-41DC-913E-953A33D1A4AF}" name="P Offtake" dataDxfId="212"/>
    <tableColumn id="3" xr3:uid="{8FA16A0B-1017-4CEE-862E-0A8CBD8EB3D3}" name="K Offtake" dataDxfId="211"/>
    <tableColumn id="4" xr3:uid="{E7A3B8CD-4036-47F4-B818-C3F22E80C749}" name="Order" dataDxfId="210"/>
    <tableColumn id="5" xr3:uid="{8F3EBD84-7904-4559-9B5C-63088B792C98}" name="Lime pH requirement" dataDxfId="209"/>
    <tableColumn id="6" xr3:uid="{A21DD95A-C955-4510-9114-E3F1CB645370}" name="Column1" dataDxfId="20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07" dataDxfId="205" headerRowBorderDxfId="206" tableBorderDxfId="204" totalsRowBorderDxfId="203">
  <autoFilter ref="AI1:AN26" xr:uid="{F8B5EC87-3095-445A-A980-2CFAA0A7B9A2}"/>
  <sortState xmlns:xlrd2="http://schemas.microsoft.com/office/spreadsheetml/2017/richdata2" ref="AI2:AL25">
    <sortCondition ref="AL1:AL25"/>
  </sortState>
  <tableColumns count="6">
    <tableColumn id="1" xr3:uid="{11579FCC-3D9F-49AD-888D-5D79B801F6AE}" name="Crop" dataDxfId="202"/>
    <tableColumn id="2" xr3:uid="{05C08116-56D5-4CC6-A649-B06AF891B931}" name="P Offtake" dataDxfId="201"/>
    <tableColumn id="3" xr3:uid="{59CDE959-192B-4757-9203-A0F691CF0F96}" name="K Offtake" dataDxfId="200"/>
    <tableColumn id="4" xr3:uid="{9FB8E4F7-B91F-4CE0-AF39-D4895D0ECF2F}" name="Order" dataDxfId="199"/>
    <tableColumn id="5" xr3:uid="{688FF2A4-D7C6-4425-A915-A9ADD700A9EE}" name="Lime pH requirement" dataDxfId="198"/>
    <tableColumn id="6" xr3:uid="{05FC5CFF-3D81-4B5F-87C7-2364076F2714}" name="Column1" dataDxfId="19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196" dataDxfId="194" headerRowBorderDxfId="195" tableBorderDxfId="193" totalsRowBorderDxfId="192">
  <autoFilter ref="AI1:AN26" xr:uid="{F8B5EC87-3095-445A-A980-2CFAA0A7B9A2}"/>
  <sortState xmlns:xlrd2="http://schemas.microsoft.com/office/spreadsheetml/2017/richdata2" ref="AI2:AL25">
    <sortCondition ref="AL1:AL25"/>
  </sortState>
  <tableColumns count="6">
    <tableColumn id="1" xr3:uid="{973D7FFB-D248-4199-9B2E-B3C6CC09D382}" name="Crop" dataDxfId="191"/>
    <tableColumn id="2" xr3:uid="{7F2A3986-EC86-4CF9-BD10-791170BA6682}" name="P Offtake" dataDxfId="190"/>
    <tableColumn id="3" xr3:uid="{D6129C35-9DC6-42E5-AE3F-EA3A083168E6}" name="K Offtake" dataDxfId="189"/>
    <tableColumn id="4" xr3:uid="{C1CC42B5-564A-4DE7-B817-B7D686FE9A11}" name="Order" dataDxfId="188"/>
    <tableColumn id="5" xr3:uid="{620F3ABD-564C-411A-8DEA-CE1A34F9FC36}" name="Lime pH requirement" dataDxfId="187"/>
    <tableColumn id="6" xr3:uid="{76C9BC4F-4FF3-4AFB-8E7B-16DC0CC3E97C}" name="Column1" dataDxfId="18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85" dataDxfId="183" headerRowBorderDxfId="184" tableBorderDxfId="182" totalsRowBorderDxfId="181">
  <autoFilter ref="AI1:AN26" xr:uid="{F8B5EC87-3095-445A-A980-2CFAA0A7B9A2}"/>
  <sortState xmlns:xlrd2="http://schemas.microsoft.com/office/spreadsheetml/2017/richdata2" ref="AI2:AL25">
    <sortCondition ref="AL1:AL25"/>
  </sortState>
  <tableColumns count="6">
    <tableColumn id="1" xr3:uid="{D13A12FC-EAE6-4280-A219-C2622262E5F4}" name="Crop" dataDxfId="180"/>
    <tableColumn id="2" xr3:uid="{FD06C4A3-4B75-490D-88CF-232C7DC3EFC6}" name="P Offtake" dataDxfId="179"/>
    <tableColumn id="3" xr3:uid="{B043BEFF-10D4-4840-989B-BB13A502ECDF}" name="K Offtake" dataDxfId="178"/>
    <tableColumn id="4" xr3:uid="{48481FDC-5D20-466C-B554-D45886EA366A}" name="Order" dataDxfId="177"/>
    <tableColumn id="5" xr3:uid="{9E0852D2-9D0D-44AB-98B7-FBA51F331ACF}" name="Lime pH requirement" dataDxfId="176"/>
    <tableColumn id="6" xr3:uid="{29F9C4A5-6854-4F37-8BD1-0DD9B6024A55}" name="Column1" dataDxfId="175"/>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topLeftCell="B1" zoomScale="90" zoomScaleNormal="90" workbookViewId="0">
      <selection activeCell="F11" sqref="F11"/>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58" t="s">
        <v>41</v>
      </c>
      <c r="B1" s="159"/>
      <c r="C1" s="132" t="s">
        <v>160</v>
      </c>
      <c r="D1" s="133"/>
      <c r="E1" s="106" t="s">
        <v>45</v>
      </c>
      <c r="F1" s="109">
        <v>49.4</v>
      </c>
      <c r="G1" s="134" t="s">
        <v>43</v>
      </c>
      <c r="H1" s="135"/>
      <c r="I1" s="109">
        <v>5.95</v>
      </c>
      <c r="J1" s="158" t="s">
        <v>153</v>
      </c>
      <c r="K1" s="159"/>
      <c r="L1" s="109">
        <v>110</v>
      </c>
      <c r="AB1" s="13"/>
      <c r="AC1" s="13"/>
      <c r="AD1" s="22" t="s">
        <v>126</v>
      </c>
      <c r="AE1" s="13"/>
      <c r="AF1" s="13"/>
      <c r="AG1" s="13"/>
      <c r="AH1" s="13"/>
      <c r="AI1" s="30" t="s">
        <v>79</v>
      </c>
      <c r="AJ1" s="31" t="s">
        <v>94</v>
      </c>
      <c r="AK1" s="32" t="s">
        <v>95</v>
      </c>
      <c r="AL1" s="33" t="s">
        <v>125</v>
      </c>
      <c r="AM1" s="33" t="s">
        <v>131</v>
      </c>
      <c r="AN1" s="33" t="s">
        <v>111</v>
      </c>
    </row>
    <row r="2" spans="1:40" ht="13" x14ac:dyDescent="0.3">
      <c r="A2" s="138" t="s">
        <v>87</v>
      </c>
      <c r="B2" s="139"/>
      <c r="C2" s="130" t="s">
        <v>161</v>
      </c>
      <c r="D2" s="131"/>
      <c r="E2" s="96" t="s">
        <v>109</v>
      </c>
      <c r="F2" s="110" t="s">
        <v>177</v>
      </c>
      <c r="G2" s="136" t="s">
        <v>110</v>
      </c>
      <c r="H2" s="137"/>
      <c r="I2" s="110">
        <v>340</v>
      </c>
      <c r="J2" s="138" t="s">
        <v>158</v>
      </c>
      <c r="K2" s="139"/>
      <c r="L2" s="110">
        <v>0.24</v>
      </c>
      <c r="AB2" s="22" t="s">
        <v>56</v>
      </c>
      <c r="AC2" s="13"/>
      <c r="AD2" s="22" t="s">
        <v>70</v>
      </c>
      <c r="AE2" s="13"/>
      <c r="AF2" s="13"/>
      <c r="AG2" s="34" t="s">
        <v>76</v>
      </c>
      <c r="AH2" s="13"/>
      <c r="AI2" s="35" t="s">
        <v>126</v>
      </c>
      <c r="AJ2" s="36">
        <v>0</v>
      </c>
      <c r="AK2" s="37">
        <v>0</v>
      </c>
      <c r="AL2" s="7">
        <v>0</v>
      </c>
      <c r="AM2" s="9">
        <v>0</v>
      </c>
      <c r="AN2" s="9">
        <v>0</v>
      </c>
    </row>
    <row r="3" spans="1:40" ht="13" x14ac:dyDescent="0.25">
      <c r="A3" s="160" t="s">
        <v>42</v>
      </c>
      <c r="B3" s="161"/>
      <c r="C3" s="130" t="s">
        <v>162</v>
      </c>
      <c r="D3" s="131"/>
      <c r="E3" s="96" t="s">
        <v>108</v>
      </c>
      <c r="F3" s="111" t="s">
        <v>77</v>
      </c>
      <c r="G3" s="138" t="s">
        <v>159</v>
      </c>
      <c r="H3" s="139"/>
      <c r="I3" s="110">
        <v>17720</v>
      </c>
      <c r="J3" s="160" t="s">
        <v>154</v>
      </c>
      <c r="K3" s="161"/>
      <c r="L3" s="110">
        <f>(L1/(L2*10000))*100</f>
        <v>4.583333333333333</v>
      </c>
      <c r="AB3" s="22" t="s">
        <v>57</v>
      </c>
      <c r="AC3" s="13"/>
      <c r="AD3" s="22" t="s">
        <v>71</v>
      </c>
      <c r="AE3" s="13"/>
      <c r="AF3" s="13"/>
      <c r="AG3" s="34" t="s">
        <v>77</v>
      </c>
      <c r="AH3" s="13"/>
      <c r="AI3" s="38" t="s">
        <v>113</v>
      </c>
      <c r="AJ3" s="39">
        <v>1.7</v>
      </c>
      <c r="AK3" s="40">
        <v>6</v>
      </c>
      <c r="AL3" s="41">
        <v>1</v>
      </c>
      <c r="AM3" s="9">
        <v>6.2</v>
      </c>
      <c r="AN3" s="9" t="s">
        <v>112</v>
      </c>
    </row>
    <row r="4" spans="1:40" ht="13" x14ac:dyDescent="0.25">
      <c r="A4" s="138" t="s">
        <v>0</v>
      </c>
      <c r="B4" s="139"/>
      <c r="C4" s="142" t="s">
        <v>163</v>
      </c>
      <c r="D4" s="143"/>
      <c r="E4" s="99" t="s">
        <v>1</v>
      </c>
      <c r="F4" s="110" t="s">
        <v>178</v>
      </c>
      <c r="G4" s="138"/>
      <c r="H4" s="139"/>
      <c r="I4" s="110"/>
      <c r="J4" s="160"/>
      <c r="K4" s="161"/>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0" t="s">
        <v>47</v>
      </c>
      <c r="B5" s="141"/>
      <c r="C5" s="144" t="s">
        <v>164</v>
      </c>
      <c r="D5" s="145"/>
      <c r="E5" s="112"/>
      <c r="F5" s="108"/>
      <c r="G5" s="140"/>
      <c r="H5" s="141"/>
      <c r="I5" s="108"/>
      <c r="J5" s="164"/>
      <c r="K5" s="165"/>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8" t="s">
        <v>2</v>
      </c>
      <c r="B8" s="139"/>
      <c r="C8" s="11" t="s">
        <v>165</v>
      </c>
      <c r="D8" s="11" t="s">
        <v>166</v>
      </c>
      <c r="E8" s="11" t="s">
        <v>167</v>
      </c>
      <c r="F8" s="11" t="s">
        <v>168</v>
      </c>
      <c r="G8" s="11" t="s">
        <v>169</v>
      </c>
      <c r="H8" s="11" t="s">
        <v>170</v>
      </c>
      <c r="I8" s="11" t="s">
        <v>171</v>
      </c>
      <c r="J8" s="11" t="s">
        <v>172</v>
      </c>
      <c r="K8" s="11" t="s">
        <v>173</v>
      </c>
      <c r="L8" s="11" t="s">
        <v>174</v>
      </c>
      <c r="M8" s="11" t="s">
        <v>175</v>
      </c>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8" t="s">
        <v>3</v>
      </c>
      <c r="B9" s="139"/>
      <c r="C9" s="11" t="s">
        <v>176</v>
      </c>
      <c r="D9" s="11" t="s">
        <v>176</v>
      </c>
      <c r="E9" s="11" t="s">
        <v>176</v>
      </c>
      <c r="F9" s="11">
        <v>1</v>
      </c>
      <c r="G9" s="11" t="s">
        <v>176</v>
      </c>
      <c r="H9" s="11">
        <v>1</v>
      </c>
      <c r="I9" s="11" t="s">
        <v>176</v>
      </c>
      <c r="J9" s="11" t="s">
        <v>176</v>
      </c>
      <c r="K9" s="11" t="s">
        <v>176</v>
      </c>
      <c r="L9" s="11" t="s">
        <v>176</v>
      </c>
      <c r="M9" s="11" t="s">
        <v>176</v>
      </c>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8" t="s">
        <v>4</v>
      </c>
      <c r="B10" s="139"/>
      <c r="C10" s="11">
        <v>7</v>
      </c>
      <c r="D10" s="11">
        <v>6.4</v>
      </c>
      <c r="E10" s="11">
        <v>6.1</v>
      </c>
      <c r="F10" s="11">
        <v>6.7</v>
      </c>
      <c r="G10" s="11">
        <v>6.3</v>
      </c>
      <c r="H10" s="11">
        <v>6.6</v>
      </c>
      <c r="I10" s="11">
        <v>5.6</v>
      </c>
      <c r="J10" s="11">
        <v>6.2</v>
      </c>
      <c r="K10" s="11">
        <v>6.4</v>
      </c>
      <c r="L10" s="11">
        <v>6.2</v>
      </c>
      <c r="M10" s="11">
        <v>6.3</v>
      </c>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8" t="s">
        <v>5</v>
      </c>
      <c r="B11" s="139"/>
      <c r="C11" s="11">
        <v>2</v>
      </c>
      <c r="D11" s="11">
        <v>2</v>
      </c>
      <c r="E11" s="11">
        <v>2</v>
      </c>
      <c r="F11" s="11">
        <v>3</v>
      </c>
      <c r="G11" s="11">
        <v>3</v>
      </c>
      <c r="H11" s="11">
        <v>1</v>
      </c>
      <c r="I11" s="11">
        <v>0</v>
      </c>
      <c r="J11" s="11">
        <v>0</v>
      </c>
      <c r="K11" s="11">
        <v>0</v>
      </c>
      <c r="L11" s="11">
        <v>0</v>
      </c>
      <c r="M11" s="11">
        <v>0</v>
      </c>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8" t="s">
        <v>6</v>
      </c>
      <c r="B12" s="139"/>
      <c r="C12" s="11">
        <v>2</v>
      </c>
      <c r="D12" s="11">
        <v>2</v>
      </c>
      <c r="E12" s="11">
        <v>1</v>
      </c>
      <c r="F12" s="11">
        <v>2</v>
      </c>
      <c r="G12" s="11">
        <v>2</v>
      </c>
      <c r="H12" s="11">
        <v>2</v>
      </c>
      <c r="I12" s="11">
        <v>0</v>
      </c>
      <c r="J12" s="11">
        <v>0</v>
      </c>
      <c r="K12" s="11">
        <v>0</v>
      </c>
      <c r="L12" s="11">
        <v>0</v>
      </c>
      <c r="M12" s="11">
        <v>0</v>
      </c>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8" t="s">
        <v>7</v>
      </c>
      <c r="B13" s="139"/>
      <c r="C13" s="11">
        <v>2</v>
      </c>
      <c r="D13" s="11">
        <v>3</v>
      </c>
      <c r="E13" s="11">
        <v>3</v>
      </c>
      <c r="F13" s="11">
        <v>3</v>
      </c>
      <c r="G13" s="11">
        <v>2</v>
      </c>
      <c r="H13" s="11">
        <v>2</v>
      </c>
      <c r="I13" s="11">
        <v>3</v>
      </c>
      <c r="J13" s="11">
        <v>3</v>
      </c>
      <c r="K13" s="11">
        <v>3</v>
      </c>
      <c r="L13" s="11">
        <v>3</v>
      </c>
      <c r="M13" s="11">
        <v>3</v>
      </c>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4" t="s">
        <v>8</v>
      </c>
      <c r="B14" s="155"/>
      <c r="C14" s="82" t="s">
        <v>113</v>
      </c>
      <c r="D14" s="82" t="s">
        <v>113</v>
      </c>
      <c r="E14" s="82" t="s">
        <v>113</v>
      </c>
      <c r="F14" s="82" t="s">
        <v>96</v>
      </c>
      <c r="G14" s="82" t="s">
        <v>113</v>
      </c>
      <c r="H14" s="82" t="s">
        <v>68</v>
      </c>
      <c r="I14" s="82" t="s">
        <v>113</v>
      </c>
      <c r="J14" s="82" t="s">
        <v>113</v>
      </c>
      <c r="K14" s="82" t="s">
        <v>113</v>
      </c>
      <c r="L14" s="82" t="s">
        <v>113</v>
      </c>
      <c r="M14" s="82" t="s">
        <v>113</v>
      </c>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52" t="s">
        <v>9</v>
      </c>
      <c r="B15" s="153"/>
      <c r="C15" s="11">
        <v>38</v>
      </c>
      <c r="D15" s="11">
        <v>38</v>
      </c>
      <c r="E15" s="11">
        <v>38</v>
      </c>
      <c r="F15" s="11">
        <v>6.5</v>
      </c>
      <c r="G15" s="11">
        <v>38</v>
      </c>
      <c r="H15" s="11">
        <v>6.5</v>
      </c>
      <c r="I15" s="11">
        <v>38</v>
      </c>
      <c r="J15" s="11">
        <v>38</v>
      </c>
      <c r="K15" s="11">
        <v>38</v>
      </c>
      <c r="L15" s="11">
        <v>23</v>
      </c>
      <c r="M15" s="11">
        <v>38</v>
      </c>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6" t="s">
        <v>44</v>
      </c>
      <c r="B16" s="157"/>
      <c r="C16" s="100" t="s">
        <v>72</v>
      </c>
      <c r="D16" s="100" t="s">
        <v>72</v>
      </c>
      <c r="E16" s="100" t="s">
        <v>72</v>
      </c>
      <c r="F16" s="100" t="s">
        <v>72</v>
      </c>
      <c r="G16" s="100" t="s">
        <v>72</v>
      </c>
      <c r="H16" s="100" t="s">
        <v>72</v>
      </c>
      <c r="I16" s="100" t="s">
        <v>72</v>
      </c>
      <c r="J16" s="100" t="s">
        <v>72</v>
      </c>
      <c r="K16" s="100" t="s">
        <v>72</v>
      </c>
      <c r="L16" s="100" t="s">
        <v>72</v>
      </c>
      <c r="M16" s="100" t="s">
        <v>72</v>
      </c>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55.25</v>
      </c>
      <c r="G17" s="20">
        <f t="shared" si="0"/>
        <v>64.599999999999994</v>
      </c>
      <c r="H17" s="20">
        <f t="shared" si="0"/>
        <v>55.25</v>
      </c>
      <c r="I17" s="20">
        <f t="shared" si="0"/>
        <v>64.599999999999994</v>
      </c>
      <c r="J17" s="20">
        <f t="shared" si="0"/>
        <v>64.599999999999994</v>
      </c>
      <c r="K17" s="20">
        <f t="shared" si="0"/>
        <v>64.599999999999994</v>
      </c>
      <c r="L17" s="20">
        <f t="shared" si="0"/>
        <v>39.1</v>
      </c>
      <c r="M17" s="20">
        <f t="shared" si="0"/>
        <v>64.599999999999994</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64.010540000000006</v>
      </c>
      <c r="D18" s="12">
        <f>$D32</f>
        <v>64.010540000000006</v>
      </c>
      <c r="E18" s="12">
        <f>$D33</f>
        <v>64.010540000000006</v>
      </c>
      <c r="F18" s="12">
        <f>$D34</f>
        <v>53.827044999999998</v>
      </c>
      <c r="G18" s="12">
        <f>$D35</f>
        <v>64.010540000000006</v>
      </c>
      <c r="H18" s="12">
        <f>$D36</f>
        <v>141.11414499999998</v>
      </c>
      <c r="I18" s="12">
        <f>$D37</f>
        <v>145.4785</v>
      </c>
      <c r="J18" s="12">
        <f>$D38</f>
        <v>145.4785</v>
      </c>
      <c r="K18" s="12">
        <f>$D39</f>
        <v>145.4785</v>
      </c>
      <c r="L18" s="12">
        <f>$D40</f>
        <v>145.4785</v>
      </c>
      <c r="M18" s="12">
        <f>$D41</f>
        <v>145.4785</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-0.58945999999998833</v>
      </c>
      <c r="D19" s="12">
        <f t="shared" ref="D19:V19" si="1">D18-D17</f>
        <v>-0.58945999999998833</v>
      </c>
      <c r="E19" s="12">
        <f t="shared" si="1"/>
        <v>-0.58945999999998833</v>
      </c>
      <c r="F19" s="12">
        <f t="shared" si="1"/>
        <v>-1.4229550000000017</v>
      </c>
      <c r="G19" s="12">
        <f t="shared" si="1"/>
        <v>-0.58945999999998833</v>
      </c>
      <c r="H19" s="12">
        <f t="shared" si="1"/>
        <v>85.864144999999979</v>
      </c>
      <c r="I19" s="12">
        <f t="shared" si="1"/>
        <v>80.878500000000003</v>
      </c>
      <c r="J19" s="12">
        <f t="shared" si="1"/>
        <v>80.878500000000003</v>
      </c>
      <c r="K19" s="12">
        <f t="shared" si="1"/>
        <v>80.878500000000003</v>
      </c>
      <c r="L19" s="12">
        <f t="shared" si="1"/>
        <v>106.3785</v>
      </c>
      <c r="M19" s="12">
        <f t="shared" si="1"/>
        <v>80.878500000000003</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INCREASE</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68.25</v>
      </c>
      <c r="G21" s="20">
        <f t="shared" si="2"/>
        <v>228</v>
      </c>
      <c r="H21" s="20">
        <f t="shared" si="2"/>
        <v>78</v>
      </c>
      <c r="I21" s="20">
        <f t="shared" si="2"/>
        <v>228</v>
      </c>
      <c r="J21" s="20">
        <f t="shared" si="2"/>
        <v>228</v>
      </c>
      <c r="K21" s="20">
        <f t="shared" si="2"/>
        <v>228</v>
      </c>
      <c r="L21" s="20">
        <f t="shared" si="2"/>
        <v>138</v>
      </c>
      <c r="M21" s="20">
        <f t="shared" si="2"/>
        <v>228</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14.898620000000001</v>
      </c>
      <c r="D22" s="12">
        <f>$E32</f>
        <v>14.898620000000001</v>
      </c>
      <c r="E22" s="12">
        <f>$E33</f>
        <v>14.898620000000001</v>
      </c>
      <c r="F22" s="12">
        <f>$E34</f>
        <v>12.528385000000002</v>
      </c>
      <c r="G22" s="12">
        <f>$E35</f>
        <v>14.898620000000001</v>
      </c>
      <c r="H22" s="12">
        <f>$E36</f>
        <v>32.844685000000005</v>
      </c>
      <c r="I22" s="12">
        <f>$E37</f>
        <v>33.860500000000002</v>
      </c>
      <c r="J22" s="12">
        <f>$E38</f>
        <v>33.860500000000002</v>
      </c>
      <c r="K22" s="12">
        <f>$E39</f>
        <v>33.860500000000002</v>
      </c>
      <c r="L22" s="12">
        <f>$E40</f>
        <v>33.860500000000002</v>
      </c>
      <c r="M22" s="12">
        <f>$E41</f>
        <v>33.860500000000002</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-213.10138000000001</v>
      </c>
      <c r="D23" s="12">
        <f t="shared" ref="D23:V23" si="3">D22-D21</f>
        <v>-213.10138000000001</v>
      </c>
      <c r="E23" s="12">
        <f t="shared" si="3"/>
        <v>-213.10138000000001</v>
      </c>
      <c r="F23" s="12">
        <f t="shared" si="3"/>
        <v>-55.721615</v>
      </c>
      <c r="G23" s="12">
        <f t="shared" si="3"/>
        <v>-213.10138000000001</v>
      </c>
      <c r="H23" s="12">
        <f t="shared" si="3"/>
        <v>-45.155314999999995</v>
      </c>
      <c r="I23" s="12">
        <f t="shared" si="3"/>
        <v>-194.1395</v>
      </c>
      <c r="J23" s="12">
        <f t="shared" si="3"/>
        <v>-194.1395</v>
      </c>
      <c r="K23" s="12">
        <f t="shared" si="3"/>
        <v>-194.1395</v>
      </c>
      <c r="L23" s="12">
        <f t="shared" si="3"/>
        <v>-104.1395</v>
      </c>
      <c r="M23" s="12">
        <f t="shared" si="3"/>
        <v>-194.1395</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5.29</v>
      </c>
      <c r="C28" s="11">
        <v>0.24</v>
      </c>
      <c r="D28" s="11">
        <v>635</v>
      </c>
      <c r="E28" s="11">
        <v>281</v>
      </c>
      <c r="F28" s="11">
        <v>46.2</v>
      </c>
      <c r="G28" s="11">
        <v>0.49</v>
      </c>
      <c r="H28" s="11">
        <v>1.8</v>
      </c>
      <c r="I28" s="11">
        <v>0.5</v>
      </c>
      <c r="J28" s="11">
        <v>0.01</v>
      </c>
      <c r="K28" s="15">
        <v>0.05</v>
      </c>
      <c r="L28" s="11">
        <v>0.2</v>
      </c>
      <c r="M28" s="11">
        <v>0.23</v>
      </c>
      <c r="N28" s="11"/>
      <c r="O28" s="11"/>
      <c r="P28" s="11">
        <v>206</v>
      </c>
      <c r="Q28" s="11">
        <v>155</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MALG 2</v>
      </c>
      <c r="B31" s="11">
        <v>44</v>
      </c>
      <c r="C31" s="65">
        <f>IF(C$27="%w/w SAR",((C$28*10)*$B31),IF(C$27="%w/w DM",(((C$28*10)*($B$28/100))*$B31),IF(C$27="kg/t SAR",(C$28*$B31),IF(C$27="kg/t DM",((C$28*($B$28/100))*$B31),IF(C$27="mg/kg SAR",((C$28*0.001)*$B31),IF(C$27="mg/kg DM",(((C$28*0.001)*($B$28/100))*$B31),0))))))</f>
        <v>105.6</v>
      </c>
      <c r="D31" s="65">
        <f>(IF(D$27="%w/w SAR",((D$28*10)*$B31),IF(D$27="%w/w DM",(((D$28*10)*($B$28/100))*$B31),IF(D$27="kg/t SAR",(D$28*$B31),IF(D$27="kg/t DM",((D$28*($B$28/100))*$B31),IF(D$27="mg/kg SAR",((D$28*0.001)*$B31),IF(D$27="mg/kg DM",(((D$28*0.001)*($B$28/100))*$B31),"0")))))))*2.291</f>
        <v>64.010540000000006</v>
      </c>
      <c r="E31" s="65">
        <f>(IF(E$27="%w/w SAR",((E$28*10)*$B31),IF(E$27="%w/w DM",(((E$28*10)*($B$28/100))*$B31),IF(E$27="kg/t SAR",(E$28*$B31),IF(E$27="kg/t DM",((E$28*($B$28/100))*$B31),IF(E$27="mg/kg SAR",((E$28*0.001)*$B31),IF(E$27="mg/kg DM",(((E$28*0.001)*($B$28/100))*$B31),"0")))))))*1.205</f>
        <v>14.898620000000001</v>
      </c>
      <c r="F31" s="65">
        <f>(IF(F$27="%w/w SAR",((F$28*10)*$B31),IF(F$27="%w/w DM",(((F$28*10)*($B$28/100))*$B31),IF(F$27="kg/t SAR",(F$28*$B31),IF(F$27="kg/t DM",((F$28*($B$28/100))*$B31),IF(F$27="mg/kg SAR",((F$28*0.001)*$B31),IF(F$27="mg/kg DM",(((F$28*0.001)*($B$28/100))*$B31),"0")))))))*1.658</f>
        <v>3.3703824000000004</v>
      </c>
      <c r="G31" s="65">
        <f t="shared" ref="G31:P31" si="5">IF(G$27="%w/w SAR",((G$28*10)*$B31),IF(G$27="%w/w DM",(((G$28*10)*($B$28/100))*$B31),IF(G$27="kg/t SAR",(G$28*$B31),IF(G$27="kg/t DM",((G$28*($B$28/100))*$B31),IF(G$27="mg/kg SAR",((G$28*0.001)*$B31),IF(G$27="mg/kg DM",(((G$28*0.001)*($B$28/100))*$B31),0))))))</f>
        <v>2.1559999999999999E-2</v>
      </c>
      <c r="H31" s="65">
        <f t="shared" si="5"/>
        <v>7.9200000000000007E-2</v>
      </c>
      <c r="I31" s="65">
        <f t="shared" si="5"/>
        <v>2.1999999999999999E-2</v>
      </c>
      <c r="J31" s="65">
        <f t="shared" si="5"/>
        <v>4.4000000000000002E-4</v>
      </c>
      <c r="K31" s="65">
        <f t="shared" si="5"/>
        <v>2.2000000000000001E-3</v>
      </c>
      <c r="L31" s="65">
        <f t="shared" si="5"/>
        <v>8.8000000000000005E-3</v>
      </c>
      <c r="M31" s="65">
        <f t="shared" si="5"/>
        <v>1.0120000000000001E-2</v>
      </c>
      <c r="N31" s="65">
        <f t="shared" si="5"/>
        <v>0</v>
      </c>
      <c r="O31" s="65">
        <f t="shared" si="5"/>
        <v>0</v>
      </c>
      <c r="P31" s="65">
        <f t="shared" si="5"/>
        <v>9.0640000000000001</v>
      </c>
      <c r="Q31" s="65">
        <f>(IF(Q$27="%w/w SAR",((Q$28*10)*$B31),IF(Q$27="%w/w DM",(((Q$28*10)*($B$28/100))*$B31),IF(Q$27="kg/t SAR",(Q$28*$B31),IF(Q$27="kg/t DM",((Q$28*($B$28/100))*$B31),IF(Q$27="mg/kg SAR",((Q$28*0.001)*$B31),IF(Q$27="mg/kg DM",(((Q$28*0.001)*($B$28/100))*$B31),0)))))))*2.5</f>
        <v>17.05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MALG 3</v>
      </c>
      <c r="B32" s="11">
        <v>44</v>
      </c>
      <c r="C32" s="65">
        <f t="shared" ref="C32:C50" si="6">IF(C$27="%w/w SAR",((C$28*10)*$B32),IF(C$27="%w/w DM",(((C$28*10)*($B$28/100))*$B32),IF(C$27="kg/t SAR",(C$28*$B32),IF(C$27="kg/t DM",((C$28*($B$28/100))*$B32),IF(C$27="mg/kg SAR",((C$28*0.001)*$B32),IF(C$27="mg/kg DM",(((C$28*0.001)*($B$28/100))*$B32),0))))))</f>
        <v>105.6</v>
      </c>
      <c r="D32" s="65">
        <f t="shared" ref="D32:D50" si="7">(IF(D$27="%w/w SAR",((D$28*10)*$B32),IF(D$27="%w/w DM",(((D$28*10)*($B$28/100))*$B32),IF(D$27="kg/t SAR",(D$28*$B32),IF(D$27="kg/t DM",((D$28*($B$28/100))*$B32),IF(D$27="mg/kg SAR",((D$28*0.001)*$B32),IF(D$27="mg/kg DM",(((D$28*0.001)*($B$28/100))*$B32),"0")))))))*2.291</f>
        <v>64.010540000000006</v>
      </c>
      <c r="E32" s="65">
        <f t="shared" ref="E32:E50" si="8">(IF(E$27="%w/w SAR",((E$28*10)*$B32),IF(E$27="%w/w DM",(((E$28*10)*($B$28/100))*$B32),IF(E$27="kg/t SAR",(E$28*$B32),IF(E$27="kg/t DM",((E$28*($B$28/100))*$B32),IF(E$27="mg/kg SAR",((E$28*0.001)*$B32),IF(E$27="mg/kg DM",(((E$28*0.001)*($B$28/100))*$B32),"0")))))))*1.205</f>
        <v>14.898620000000001</v>
      </c>
      <c r="F32" s="65">
        <f t="shared" ref="F32:F50" si="9">(IF(F$27="%w/w SAR",((F$28*10)*$B32),IF(F$27="%w/w DM",(((F$28*10)*($B$28/100))*$B32),IF(F$27="kg/t SAR",(F$28*$B32),IF(F$27="kg/t DM",((F$28*($B$28/100))*$B32),IF(F$27="mg/kg SAR",((F$28*0.001)*$B32),IF(F$27="mg/kg DM",(((F$28*0.001)*($B$28/100))*$B32),"0")))))))*1.658</f>
        <v>3.3703824000000004</v>
      </c>
      <c r="G32" s="65">
        <f t="shared" ref="G32:P50" si="10">IF(G$27="%w/w SAR",((G$28*10)*$B32),IF(G$27="%w/w DM",(((G$28*10)*($B$28/100))*$B32),IF(G$27="kg/t SAR",(G$28*$B32),IF(G$27="kg/t DM",((G$28*($B$28/100))*$B32),IF(G$27="mg/kg SAR",((G$28*0.001)*$B32),IF(G$27="mg/kg DM",(((G$28*0.001)*($B$28/100))*$B32),0))))))</f>
        <v>2.1559999999999999E-2</v>
      </c>
      <c r="H32" s="65">
        <f t="shared" si="10"/>
        <v>7.9200000000000007E-2</v>
      </c>
      <c r="I32" s="65">
        <f t="shared" si="10"/>
        <v>2.1999999999999999E-2</v>
      </c>
      <c r="J32" s="65">
        <f t="shared" si="10"/>
        <v>4.4000000000000002E-4</v>
      </c>
      <c r="K32" s="65">
        <f t="shared" si="10"/>
        <v>2.2000000000000001E-3</v>
      </c>
      <c r="L32" s="65">
        <f t="shared" si="10"/>
        <v>8.8000000000000005E-3</v>
      </c>
      <c r="M32" s="65">
        <f t="shared" si="10"/>
        <v>1.0120000000000001E-2</v>
      </c>
      <c r="N32" s="65">
        <f t="shared" si="10"/>
        <v>0</v>
      </c>
      <c r="O32" s="65">
        <f t="shared" si="10"/>
        <v>0</v>
      </c>
      <c r="P32" s="65">
        <f t="shared" si="10"/>
        <v>9.0640000000000001</v>
      </c>
      <c r="Q32" s="65">
        <f t="shared" ref="Q32:Q50" si="11">(IF(Q$27="%w/w SAR",((Q$28*10)*$B32),IF(Q$27="%w/w DM",(((Q$28*10)*($B$28/100))*$B32),IF(Q$27="kg/t SAR",(Q$28*$B32),IF(Q$27="kg/t DM",((Q$28*($B$28/100))*$B32),IF(Q$27="mg/kg SAR",((Q$28*0.001)*$B32),IF(Q$27="mg/kg DM",(((Q$28*0.001)*($B$28/100))*$B32),0)))))))*2.5</f>
        <v>17.05</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ht="13" x14ac:dyDescent="0.35">
      <c r="A33" s="125" t="str">
        <f>E8</f>
        <v>MALG 4</v>
      </c>
      <c r="B33" s="11">
        <v>44</v>
      </c>
      <c r="C33" s="65">
        <f t="shared" si="6"/>
        <v>105.6</v>
      </c>
      <c r="D33" s="65">
        <f t="shared" si="7"/>
        <v>64.010540000000006</v>
      </c>
      <c r="E33" s="65">
        <f t="shared" si="8"/>
        <v>14.898620000000001</v>
      </c>
      <c r="F33" s="65">
        <f t="shared" si="9"/>
        <v>3.3703824000000004</v>
      </c>
      <c r="G33" s="65">
        <f t="shared" si="10"/>
        <v>2.1559999999999999E-2</v>
      </c>
      <c r="H33" s="65">
        <f t="shared" si="10"/>
        <v>7.9200000000000007E-2</v>
      </c>
      <c r="I33" s="65">
        <f t="shared" si="10"/>
        <v>2.1999999999999999E-2</v>
      </c>
      <c r="J33" s="65">
        <f t="shared" si="10"/>
        <v>4.4000000000000002E-4</v>
      </c>
      <c r="K33" s="65">
        <f t="shared" si="10"/>
        <v>2.2000000000000001E-3</v>
      </c>
      <c r="L33" s="65">
        <f t="shared" si="10"/>
        <v>8.8000000000000005E-3</v>
      </c>
      <c r="M33" s="65">
        <f t="shared" si="10"/>
        <v>1.0120000000000001E-2</v>
      </c>
      <c r="N33" s="65">
        <f t="shared" si="10"/>
        <v>0</v>
      </c>
      <c r="O33" s="65">
        <f t="shared" si="10"/>
        <v>0</v>
      </c>
      <c r="P33" s="65">
        <f t="shared" si="10"/>
        <v>9.0640000000000001</v>
      </c>
      <c r="Q33" s="65">
        <f t="shared" si="11"/>
        <v>17.05</v>
      </c>
      <c r="R33" s="65">
        <f t="shared" si="12"/>
        <v>0</v>
      </c>
      <c r="S33" s="65">
        <f t="shared" si="12"/>
        <v>0</v>
      </c>
      <c r="T33" s="65">
        <f t="shared" si="12"/>
        <v>0</v>
      </c>
      <c r="U33" s="126">
        <f t="shared" si="12"/>
        <v>0</v>
      </c>
    </row>
    <row r="34" spans="1:21" s="48" customFormat="1" ht="13" x14ac:dyDescent="0.35">
      <c r="A34" s="125" t="str">
        <f>F8</f>
        <v>MALG 10</v>
      </c>
      <c r="B34" s="11">
        <v>37</v>
      </c>
      <c r="C34" s="65">
        <f t="shared" si="6"/>
        <v>88.8</v>
      </c>
      <c r="D34" s="65">
        <f t="shared" si="7"/>
        <v>53.827044999999998</v>
      </c>
      <c r="E34" s="65">
        <f t="shared" si="8"/>
        <v>12.528385000000002</v>
      </c>
      <c r="F34" s="65">
        <f t="shared" si="9"/>
        <v>2.8341852000000003</v>
      </c>
      <c r="G34" s="65">
        <f t="shared" si="10"/>
        <v>1.813E-2</v>
      </c>
      <c r="H34" s="65">
        <f t="shared" si="10"/>
        <v>6.6600000000000006E-2</v>
      </c>
      <c r="I34" s="65">
        <f t="shared" si="10"/>
        <v>1.8499999999999999E-2</v>
      </c>
      <c r="J34" s="65">
        <f t="shared" si="10"/>
        <v>3.7000000000000005E-4</v>
      </c>
      <c r="K34" s="65">
        <f t="shared" si="10"/>
        <v>1.8500000000000001E-3</v>
      </c>
      <c r="L34" s="65">
        <f t="shared" si="10"/>
        <v>7.4000000000000003E-3</v>
      </c>
      <c r="M34" s="65">
        <f t="shared" si="10"/>
        <v>8.5100000000000002E-3</v>
      </c>
      <c r="N34" s="65">
        <f t="shared" si="10"/>
        <v>0</v>
      </c>
      <c r="O34" s="65">
        <f t="shared" si="10"/>
        <v>0</v>
      </c>
      <c r="P34" s="65">
        <f t="shared" si="10"/>
        <v>7.6220000000000008</v>
      </c>
      <c r="Q34" s="65">
        <f t="shared" si="11"/>
        <v>14.3375</v>
      </c>
      <c r="R34" s="65">
        <f t="shared" si="12"/>
        <v>0</v>
      </c>
      <c r="S34" s="65">
        <f t="shared" si="12"/>
        <v>0</v>
      </c>
      <c r="T34" s="65">
        <f t="shared" si="12"/>
        <v>0</v>
      </c>
      <c r="U34" s="126">
        <f t="shared" si="12"/>
        <v>0</v>
      </c>
    </row>
    <row r="35" spans="1:21" s="48" customFormat="1" ht="13" x14ac:dyDescent="0.35">
      <c r="A35" s="125" t="str">
        <f>G8</f>
        <v>MALG 20</v>
      </c>
      <c r="B35" s="11">
        <v>44</v>
      </c>
      <c r="C35" s="65">
        <f t="shared" si="6"/>
        <v>105.6</v>
      </c>
      <c r="D35" s="65">
        <f t="shared" si="7"/>
        <v>64.010540000000006</v>
      </c>
      <c r="E35" s="65">
        <f t="shared" si="8"/>
        <v>14.898620000000001</v>
      </c>
      <c r="F35" s="65">
        <f t="shared" si="9"/>
        <v>3.3703824000000004</v>
      </c>
      <c r="G35" s="65">
        <f t="shared" si="10"/>
        <v>2.1559999999999999E-2</v>
      </c>
      <c r="H35" s="65">
        <f t="shared" si="10"/>
        <v>7.9200000000000007E-2</v>
      </c>
      <c r="I35" s="65">
        <f t="shared" si="10"/>
        <v>2.1999999999999999E-2</v>
      </c>
      <c r="J35" s="65">
        <f t="shared" si="10"/>
        <v>4.4000000000000002E-4</v>
      </c>
      <c r="K35" s="65">
        <f t="shared" si="10"/>
        <v>2.2000000000000001E-3</v>
      </c>
      <c r="L35" s="65">
        <f t="shared" si="10"/>
        <v>8.8000000000000005E-3</v>
      </c>
      <c r="M35" s="65">
        <f t="shared" si="10"/>
        <v>1.0120000000000001E-2</v>
      </c>
      <c r="N35" s="65">
        <f t="shared" si="10"/>
        <v>0</v>
      </c>
      <c r="O35" s="65">
        <f t="shared" si="10"/>
        <v>0</v>
      </c>
      <c r="P35" s="65">
        <f t="shared" si="10"/>
        <v>9.0640000000000001</v>
      </c>
      <c r="Q35" s="65">
        <f t="shared" si="11"/>
        <v>17.05</v>
      </c>
      <c r="R35" s="65">
        <f t="shared" si="12"/>
        <v>0</v>
      </c>
      <c r="S35" s="65">
        <f t="shared" si="12"/>
        <v>0</v>
      </c>
      <c r="T35" s="65">
        <f t="shared" si="12"/>
        <v>0</v>
      </c>
      <c r="U35" s="126">
        <f t="shared" si="12"/>
        <v>0</v>
      </c>
    </row>
    <row r="36" spans="1:21" s="48" customFormat="1" ht="13" x14ac:dyDescent="0.35">
      <c r="A36" s="125" t="str">
        <f>H8</f>
        <v>CM 7886</v>
      </c>
      <c r="B36" s="11">
        <v>97</v>
      </c>
      <c r="C36" s="65">
        <f t="shared" si="6"/>
        <v>232.79999999999998</v>
      </c>
      <c r="D36" s="65">
        <f t="shared" si="7"/>
        <v>141.11414499999998</v>
      </c>
      <c r="E36" s="65">
        <f t="shared" si="8"/>
        <v>32.844685000000005</v>
      </c>
      <c r="F36" s="65">
        <f t="shared" si="9"/>
        <v>7.4301612000000006</v>
      </c>
      <c r="G36" s="65">
        <f t="shared" si="10"/>
        <v>4.7529999999999996E-2</v>
      </c>
      <c r="H36" s="65">
        <f t="shared" si="10"/>
        <v>0.17460000000000001</v>
      </c>
      <c r="I36" s="65">
        <f t="shared" si="10"/>
        <v>4.8500000000000001E-2</v>
      </c>
      <c r="J36" s="65">
        <f t="shared" si="10"/>
        <v>9.7000000000000005E-4</v>
      </c>
      <c r="K36" s="65">
        <f t="shared" si="10"/>
        <v>4.8500000000000001E-3</v>
      </c>
      <c r="L36" s="65">
        <f t="shared" si="10"/>
        <v>1.9400000000000001E-2</v>
      </c>
      <c r="M36" s="65">
        <f t="shared" si="10"/>
        <v>2.231E-2</v>
      </c>
      <c r="N36" s="65">
        <f t="shared" si="10"/>
        <v>0</v>
      </c>
      <c r="O36" s="65">
        <f t="shared" si="10"/>
        <v>0</v>
      </c>
      <c r="P36" s="65">
        <f t="shared" si="10"/>
        <v>19.982000000000003</v>
      </c>
      <c r="Q36" s="65">
        <f t="shared" si="11"/>
        <v>37.587499999999999</v>
      </c>
      <c r="R36" s="65">
        <f t="shared" si="12"/>
        <v>0</v>
      </c>
      <c r="S36" s="65">
        <f t="shared" si="12"/>
        <v>0</v>
      </c>
      <c r="T36" s="65">
        <f t="shared" si="12"/>
        <v>0</v>
      </c>
      <c r="U36" s="126">
        <f t="shared" si="12"/>
        <v>0</v>
      </c>
    </row>
    <row r="37" spans="1:21" s="48" customFormat="1" ht="13" x14ac:dyDescent="0.35">
      <c r="A37" s="125" t="str">
        <f>I8</f>
        <v>CM 8440</v>
      </c>
      <c r="B37" s="11">
        <v>100</v>
      </c>
      <c r="C37" s="65">
        <f t="shared" si="6"/>
        <v>240</v>
      </c>
      <c r="D37" s="65">
        <f t="shared" si="7"/>
        <v>145.4785</v>
      </c>
      <c r="E37" s="65">
        <f t="shared" si="8"/>
        <v>33.860500000000002</v>
      </c>
      <c r="F37" s="65">
        <f t="shared" si="9"/>
        <v>7.6599599999999999</v>
      </c>
      <c r="G37" s="65">
        <f t="shared" si="10"/>
        <v>4.9000000000000002E-2</v>
      </c>
      <c r="H37" s="65">
        <f t="shared" si="10"/>
        <v>0.18000000000000002</v>
      </c>
      <c r="I37" s="65">
        <f t="shared" si="10"/>
        <v>0.05</v>
      </c>
      <c r="J37" s="65">
        <f t="shared" si="10"/>
        <v>1E-3</v>
      </c>
      <c r="K37" s="65">
        <f t="shared" si="10"/>
        <v>5.0000000000000001E-3</v>
      </c>
      <c r="L37" s="65">
        <f t="shared" si="10"/>
        <v>0.02</v>
      </c>
      <c r="M37" s="65">
        <f t="shared" si="10"/>
        <v>2.3E-2</v>
      </c>
      <c r="N37" s="65">
        <f t="shared" si="10"/>
        <v>0</v>
      </c>
      <c r="O37" s="65">
        <f t="shared" si="10"/>
        <v>0</v>
      </c>
      <c r="P37" s="65">
        <f t="shared" si="10"/>
        <v>20.6</v>
      </c>
      <c r="Q37" s="65">
        <f t="shared" si="11"/>
        <v>38.75</v>
      </c>
      <c r="R37" s="65">
        <f t="shared" si="12"/>
        <v>0</v>
      </c>
      <c r="S37" s="65">
        <f t="shared" si="12"/>
        <v>0</v>
      </c>
      <c r="T37" s="65">
        <f t="shared" si="12"/>
        <v>0</v>
      </c>
      <c r="U37" s="126">
        <f t="shared" si="12"/>
        <v>0</v>
      </c>
    </row>
    <row r="38" spans="1:21" s="48" customFormat="1" ht="13" x14ac:dyDescent="0.35">
      <c r="A38" s="125" t="str">
        <f>J8</f>
        <v>CM 8087</v>
      </c>
      <c r="B38" s="11">
        <v>100</v>
      </c>
      <c r="C38" s="65">
        <f t="shared" si="6"/>
        <v>240</v>
      </c>
      <c r="D38" s="65">
        <f t="shared" si="7"/>
        <v>145.4785</v>
      </c>
      <c r="E38" s="65">
        <f t="shared" si="8"/>
        <v>33.860500000000002</v>
      </c>
      <c r="F38" s="65">
        <f t="shared" si="9"/>
        <v>7.6599599999999999</v>
      </c>
      <c r="G38" s="65">
        <f t="shared" si="10"/>
        <v>4.9000000000000002E-2</v>
      </c>
      <c r="H38" s="65">
        <f t="shared" si="10"/>
        <v>0.18000000000000002</v>
      </c>
      <c r="I38" s="65">
        <f t="shared" si="10"/>
        <v>0.05</v>
      </c>
      <c r="J38" s="65">
        <f t="shared" si="10"/>
        <v>1E-3</v>
      </c>
      <c r="K38" s="65">
        <f t="shared" si="10"/>
        <v>5.0000000000000001E-3</v>
      </c>
      <c r="L38" s="65">
        <f t="shared" si="10"/>
        <v>0.02</v>
      </c>
      <c r="M38" s="65">
        <f t="shared" si="10"/>
        <v>2.3E-2</v>
      </c>
      <c r="N38" s="65">
        <f t="shared" si="10"/>
        <v>0</v>
      </c>
      <c r="O38" s="65">
        <f t="shared" si="10"/>
        <v>0</v>
      </c>
      <c r="P38" s="65">
        <f t="shared" si="10"/>
        <v>20.6</v>
      </c>
      <c r="Q38" s="65">
        <f t="shared" si="11"/>
        <v>38.75</v>
      </c>
      <c r="R38" s="65">
        <f t="shared" si="12"/>
        <v>0</v>
      </c>
      <c r="S38" s="65">
        <f t="shared" si="12"/>
        <v>0</v>
      </c>
      <c r="T38" s="65">
        <f t="shared" si="12"/>
        <v>0</v>
      </c>
      <c r="U38" s="126">
        <f t="shared" si="12"/>
        <v>0</v>
      </c>
    </row>
    <row r="39" spans="1:21" s="48" customFormat="1" ht="13" x14ac:dyDescent="0.35">
      <c r="A39" s="125" t="str">
        <f>K8</f>
        <v>CM 8019</v>
      </c>
      <c r="B39" s="11">
        <v>100</v>
      </c>
      <c r="C39" s="65">
        <f t="shared" si="6"/>
        <v>240</v>
      </c>
      <c r="D39" s="65">
        <f t="shared" si="7"/>
        <v>145.4785</v>
      </c>
      <c r="E39" s="65">
        <f t="shared" si="8"/>
        <v>33.860500000000002</v>
      </c>
      <c r="F39" s="65">
        <f t="shared" si="9"/>
        <v>7.6599599999999999</v>
      </c>
      <c r="G39" s="65">
        <f t="shared" si="10"/>
        <v>4.9000000000000002E-2</v>
      </c>
      <c r="H39" s="65">
        <f t="shared" si="10"/>
        <v>0.18000000000000002</v>
      </c>
      <c r="I39" s="65">
        <f t="shared" si="10"/>
        <v>0.05</v>
      </c>
      <c r="J39" s="65">
        <f t="shared" si="10"/>
        <v>1E-3</v>
      </c>
      <c r="K39" s="65">
        <f t="shared" si="10"/>
        <v>5.0000000000000001E-3</v>
      </c>
      <c r="L39" s="65">
        <f t="shared" si="10"/>
        <v>0.02</v>
      </c>
      <c r="M39" s="65">
        <f t="shared" si="10"/>
        <v>2.3E-2</v>
      </c>
      <c r="N39" s="65">
        <f t="shared" si="10"/>
        <v>0</v>
      </c>
      <c r="O39" s="65">
        <f t="shared" si="10"/>
        <v>0</v>
      </c>
      <c r="P39" s="65">
        <f t="shared" si="10"/>
        <v>20.6</v>
      </c>
      <c r="Q39" s="65">
        <f t="shared" si="11"/>
        <v>38.75</v>
      </c>
      <c r="R39" s="65">
        <f t="shared" si="12"/>
        <v>0</v>
      </c>
      <c r="S39" s="65">
        <f t="shared" si="12"/>
        <v>0</v>
      </c>
      <c r="T39" s="65">
        <f t="shared" si="12"/>
        <v>0</v>
      </c>
      <c r="U39" s="126">
        <f t="shared" si="12"/>
        <v>0</v>
      </c>
    </row>
    <row r="40" spans="1:21" s="48" customFormat="1" ht="13" x14ac:dyDescent="0.35">
      <c r="A40" s="125" t="str">
        <f>L8</f>
        <v>CM 0234</v>
      </c>
      <c r="B40" s="11">
        <v>100</v>
      </c>
      <c r="C40" s="65">
        <f t="shared" si="6"/>
        <v>240</v>
      </c>
      <c r="D40" s="65">
        <f t="shared" si="7"/>
        <v>145.4785</v>
      </c>
      <c r="E40" s="65">
        <f t="shared" si="8"/>
        <v>33.860500000000002</v>
      </c>
      <c r="F40" s="65">
        <f t="shared" si="9"/>
        <v>7.6599599999999999</v>
      </c>
      <c r="G40" s="65">
        <f t="shared" si="10"/>
        <v>4.9000000000000002E-2</v>
      </c>
      <c r="H40" s="65">
        <f t="shared" si="10"/>
        <v>0.18000000000000002</v>
      </c>
      <c r="I40" s="65">
        <f t="shared" si="10"/>
        <v>0.05</v>
      </c>
      <c r="J40" s="65">
        <f t="shared" si="10"/>
        <v>1E-3</v>
      </c>
      <c r="K40" s="65">
        <f t="shared" si="10"/>
        <v>5.0000000000000001E-3</v>
      </c>
      <c r="L40" s="65">
        <f t="shared" si="10"/>
        <v>0.02</v>
      </c>
      <c r="M40" s="65">
        <f t="shared" si="10"/>
        <v>2.3E-2</v>
      </c>
      <c r="N40" s="65">
        <f t="shared" si="10"/>
        <v>0</v>
      </c>
      <c r="O40" s="65">
        <f t="shared" si="10"/>
        <v>0</v>
      </c>
      <c r="P40" s="65">
        <f t="shared" si="10"/>
        <v>20.6</v>
      </c>
      <c r="Q40" s="65">
        <f t="shared" si="11"/>
        <v>38.75</v>
      </c>
      <c r="R40" s="65">
        <f t="shared" si="12"/>
        <v>0</v>
      </c>
      <c r="S40" s="65">
        <f t="shared" si="12"/>
        <v>0</v>
      </c>
      <c r="T40" s="65">
        <f t="shared" si="12"/>
        <v>0</v>
      </c>
      <c r="U40" s="126">
        <f t="shared" si="12"/>
        <v>0</v>
      </c>
    </row>
    <row r="41" spans="1:21" s="48" customFormat="1" ht="13" x14ac:dyDescent="0.35">
      <c r="A41" s="125" t="str">
        <f>M8</f>
        <v>CM 1735</v>
      </c>
      <c r="B41" s="11">
        <v>100</v>
      </c>
      <c r="C41" s="65">
        <f t="shared" si="6"/>
        <v>240</v>
      </c>
      <c r="D41" s="65">
        <f t="shared" si="7"/>
        <v>145.4785</v>
      </c>
      <c r="E41" s="65">
        <f t="shared" si="8"/>
        <v>33.860500000000002</v>
      </c>
      <c r="F41" s="65">
        <f t="shared" si="9"/>
        <v>7.6599599999999999</v>
      </c>
      <c r="G41" s="65">
        <f t="shared" si="10"/>
        <v>4.9000000000000002E-2</v>
      </c>
      <c r="H41" s="65">
        <f t="shared" si="10"/>
        <v>0.18000000000000002</v>
      </c>
      <c r="I41" s="65">
        <f t="shared" si="10"/>
        <v>0.05</v>
      </c>
      <c r="J41" s="65">
        <f t="shared" si="10"/>
        <v>1E-3</v>
      </c>
      <c r="K41" s="65">
        <f t="shared" si="10"/>
        <v>5.0000000000000001E-3</v>
      </c>
      <c r="L41" s="65">
        <f t="shared" si="10"/>
        <v>0.02</v>
      </c>
      <c r="M41" s="65">
        <f t="shared" si="10"/>
        <v>2.3E-2</v>
      </c>
      <c r="N41" s="65">
        <f t="shared" si="10"/>
        <v>0</v>
      </c>
      <c r="O41" s="65">
        <f t="shared" si="10"/>
        <v>0</v>
      </c>
      <c r="P41" s="65">
        <f t="shared" si="10"/>
        <v>20.6</v>
      </c>
      <c r="Q41" s="65">
        <f t="shared" si="11"/>
        <v>38.75</v>
      </c>
      <c r="R41" s="65">
        <f t="shared" si="12"/>
        <v>0</v>
      </c>
      <c r="S41" s="65">
        <f t="shared" si="12"/>
        <v>0</v>
      </c>
      <c r="T41" s="65">
        <f t="shared" si="12"/>
        <v>0</v>
      </c>
      <c r="U41" s="126">
        <f t="shared" si="12"/>
        <v>0</v>
      </c>
    </row>
    <row r="42" spans="1:21" s="48" customFormat="1" ht="13" x14ac:dyDescent="0.3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f t="shared" si="12"/>
        <v>0</v>
      </c>
      <c r="S42" s="65">
        <f t="shared" si="12"/>
        <v>0</v>
      </c>
      <c r="T42" s="65">
        <f t="shared" si="12"/>
        <v>0</v>
      </c>
      <c r="U42" s="126">
        <f t="shared" si="12"/>
        <v>0</v>
      </c>
    </row>
    <row r="43" spans="1:21" s="48" customFormat="1" ht="13" x14ac:dyDescent="0.3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MALG 2</v>
      </c>
      <c r="C57" s="8" t="str">
        <f t="shared" ref="C57:U57" si="13">D8</f>
        <v>MALG 3</v>
      </c>
      <c r="D57" s="8" t="str">
        <f t="shared" si="13"/>
        <v>MALG 4</v>
      </c>
      <c r="E57" s="8" t="str">
        <f t="shared" si="13"/>
        <v>MALG 10</v>
      </c>
      <c r="F57" s="8" t="str">
        <f t="shared" si="13"/>
        <v>MALG 20</v>
      </c>
      <c r="G57" s="8" t="str">
        <f t="shared" si="13"/>
        <v>CM 7886</v>
      </c>
      <c r="H57" s="8" t="str">
        <f t="shared" si="13"/>
        <v>CM 8440</v>
      </c>
      <c r="I57" s="8" t="str">
        <f t="shared" si="13"/>
        <v>CM 8087</v>
      </c>
      <c r="J57" s="8" t="str">
        <f t="shared" si="13"/>
        <v>CM 8019</v>
      </c>
      <c r="K57" s="8" t="str">
        <f t="shared" si="13"/>
        <v>CM 0234</v>
      </c>
      <c r="L57" s="8" t="str">
        <f t="shared" si="13"/>
        <v>CM 1735</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Arable</v>
      </c>
      <c r="F58" s="10" t="str">
        <f>G16&amp;" I "&amp;(VLOOKUP(G14,Table24[],6,FALSE))</f>
        <v>Medium/Clay I Grass</v>
      </c>
      <c r="G58" s="10" t="str">
        <f>H16&amp;" I "&amp;(VLOOKUP(H14,Table24[],6,FALSE))</f>
        <v>Medium/Clay I Arable</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6.7</v>
      </c>
      <c r="F59" s="64">
        <f>VLOOKUP(G$14,Table24[],5,FALSE)</f>
        <v>6.2</v>
      </c>
      <c r="G59" s="64">
        <f>VLOOKUP(H$14,Table24[],5,FALSE)</f>
        <v>6.7</v>
      </c>
      <c r="H59" s="64">
        <f>VLOOKUP(I$14,Table24[],5,FALSE)</f>
        <v>6.2</v>
      </c>
      <c r="I59" s="64">
        <f>VLOOKUP(J$14,Table24[],5,FALSE)</f>
        <v>6.2</v>
      </c>
      <c r="J59" s="64">
        <f>VLOOKUP(K$14,Table24[],5,FALSE)</f>
        <v>6.2</v>
      </c>
      <c r="K59" s="64">
        <f>VLOOKUP(L$14,Table24[],5,FALSE)</f>
        <v>6.2</v>
      </c>
      <c r="L59" s="64">
        <f>VLOOKUP(M$14,Table24[],5,FALSE)</f>
        <v>6.2</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7</v>
      </c>
      <c r="C60" s="64">
        <f t="shared" ref="C60:U60" si="14">D10</f>
        <v>6.4</v>
      </c>
      <c r="D60" s="64">
        <f t="shared" si="14"/>
        <v>6.1</v>
      </c>
      <c r="E60" s="64">
        <f t="shared" si="14"/>
        <v>6.7</v>
      </c>
      <c r="F60" s="64">
        <f t="shared" si="14"/>
        <v>6.3</v>
      </c>
      <c r="G60" s="64">
        <f t="shared" si="14"/>
        <v>6.6</v>
      </c>
      <c r="H60" s="64">
        <f t="shared" si="14"/>
        <v>5.6</v>
      </c>
      <c r="I60" s="64">
        <f t="shared" si="14"/>
        <v>6.2</v>
      </c>
      <c r="J60" s="64">
        <f t="shared" si="14"/>
        <v>6.4</v>
      </c>
      <c r="K60" s="64">
        <f t="shared" si="14"/>
        <v>6.2</v>
      </c>
      <c r="L60" s="64">
        <f t="shared" si="14"/>
        <v>6.3</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8</v>
      </c>
      <c r="F61" s="64">
        <f t="shared" si="15"/>
        <v>6</v>
      </c>
      <c r="G61" s="64">
        <f t="shared" si="15"/>
        <v>8</v>
      </c>
      <c r="H61" s="64">
        <f t="shared" si="15"/>
        <v>6</v>
      </c>
      <c r="I61" s="64">
        <f t="shared" si="15"/>
        <v>6</v>
      </c>
      <c r="J61" s="64">
        <f t="shared" si="15"/>
        <v>6</v>
      </c>
      <c r="K61" s="64">
        <f t="shared" si="15"/>
        <v>6</v>
      </c>
      <c r="L61" s="64">
        <f t="shared" si="15"/>
        <v>6</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44</v>
      </c>
      <c r="C62" s="65">
        <f>B32</f>
        <v>44</v>
      </c>
      <c r="D62" s="65">
        <f>B33</f>
        <v>44</v>
      </c>
      <c r="E62" s="65">
        <f>B34</f>
        <v>37</v>
      </c>
      <c r="F62" s="65">
        <f>B35</f>
        <v>44</v>
      </c>
      <c r="G62" s="65">
        <f>B36</f>
        <v>97</v>
      </c>
      <c r="H62" s="65">
        <f>B37</f>
        <v>100</v>
      </c>
      <c r="I62" s="65">
        <f>B38</f>
        <v>100</v>
      </c>
      <c r="J62" s="65">
        <f>B39</f>
        <v>100</v>
      </c>
      <c r="K62" s="65">
        <f>B40</f>
        <v>100</v>
      </c>
      <c r="L62" s="65">
        <f>B41</f>
        <v>100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-4.7999999999999989</v>
      </c>
      <c r="C64" s="65">
        <f t="shared" ref="C64:U64" si="17">(C59-C60)*C61</f>
        <v>-1.2000000000000011</v>
      </c>
      <c r="D64" s="65">
        <f t="shared" si="17"/>
        <v>0.6000000000000032</v>
      </c>
      <c r="E64" s="65">
        <f t="shared" si="17"/>
        <v>0</v>
      </c>
      <c r="F64" s="65">
        <f t="shared" si="17"/>
        <v>-0.59999999999999787</v>
      </c>
      <c r="G64" s="65">
        <f t="shared" si="17"/>
        <v>0.80000000000000426</v>
      </c>
      <c r="H64" s="65">
        <f t="shared" si="17"/>
        <v>3.6000000000000032</v>
      </c>
      <c r="I64" s="65">
        <f t="shared" si="17"/>
        <v>0</v>
      </c>
      <c r="J64" s="65">
        <f t="shared" si="17"/>
        <v>-1.2000000000000011</v>
      </c>
      <c r="K64" s="65">
        <f t="shared" si="17"/>
        <v>0</v>
      </c>
      <c r="L64" s="65">
        <f t="shared" si="17"/>
        <v>-0.59999999999999787</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4.7999999999999989</v>
      </c>
      <c r="C65" s="65">
        <f t="shared" ref="C65:U65" si="18">C63-C64</f>
        <v>1.2000000000000011</v>
      </c>
      <c r="D65" s="65">
        <f t="shared" si="18"/>
        <v>-0.6000000000000032</v>
      </c>
      <c r="E65" s="65">
        <f t="shared" si="18"/>
        <v>0</v>
      </c>
      <c r="F65" s="65">
        <f t="shared" si="18"/>
        <v>0.59999999999999787</v>
      </c>
      <c r="G65" s="65">
        <f t="shared" si="18"/>
        <v>-0.80000000000000426</v>
      </c>
      <c r="H65" s="65">
        <f t="shared" si="18"/>
        <v>-3.6000000000000032</v>
      </c>
      <c r="I65" s="65">
        <f t="shared" si="18"/>
        <v>0</v>
      </c>
      <c r="J65" s="65">
        <f t="shared" si="18"/>
        <v>1.2000000000000011</v>
      </c>
      <c r="K65" s="65">
        <f t="shared" si="18"/>
        <v>0</v>
      </c>
      <c r="L65" s="65">
        <f t="shared" si="18"/>
        <v>0.59999999999999787</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OVER</v>
      </c>
      <c r="D66" s="66" t="str">
        <f t="shared" si="19"/>
        <v>UNDER</v>
      </c>
      <c r="E66" s="66" t="str">
        <f t="shared" si="19"/>
        <v>OVER</v>
      </c>
      <c r="F66" s="66" t="str">
        <f t="shared" si="19"/>
        <v>OVER</v>
      </c>
      <c r="G66" s="66" t="str">
        <f t="shared" si="19"/>
        <v>UNDER</v>
      </c>
      <c r="H66" s="66" t="str">
        <f t="shared" si="19"/>
        <v>UNDER</v>
      </c>
      <c r="I66" s="66" t="str">
        <f t="shared" si="19"/>
        <v>OVER</v>
      </c>
      <c r="J66" s="66" t="str">
        <f t="shared" si="19"/>
        <v>OVER</v>
      </c>
      <c r="K66" s="66" t="str">
        <f t="shared" si="19"/>
        <v>OVER</v>
      </c>
      <c r="L66" s="66" t="str">
        <f t="shared" si="19"/>
        <v>OVER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phoneticPr fontId="12" type="noConversion"/>
  <conditionalFormatting sqref="B62:U66 B31:B50">
    <cfRule type="cellIs" dxfId="174" priority="48" operator="greaterThan">
      <formula>$B$51</formula>
    </cfRule>
  </conditionalFormatting>
  <conditionalFormatting sqref="B66:U66">
    <cfRule type="cellIs" dxfId="173" priority="10" operator="equal">
      <formula>"UNDER"</formula>
    </cfRule>
    <cfRule type="cellIs" dxfId="172" priority="11" operator="equal">
      <formula>"OVER"</formula>
    </cfRule>
  </conditionalFormatting>
  <conditionalFormatting sqref="C31:C50">
    <cfRule type="cellIs" dxfId="171" priority="47" operator="greaterThan">
      <formula>$C$51</formula>
    </cfRule>
  </conditionalFormatting>
  <conditionalFormatting sqref="C11:V13">
    <cfRule type="cellIs" dxfId="170" priority="1" operator="greaterThan">
      <formula>2</formula>
    </cfRule>
  </conditionalFormatting>
  <conditionalFormatting sqref="C13:V13">
    <cfRule type="cellIs" dxfId="169" priority="2" operator="greaterThan">
      <formula>3</formula>
    </cfRule>
  </conditionalFormatting>
  <conditionalFormatting sqref="C17:V19">
    <cfRule type="cellIs" dxfId="168" priority="40" operator="equal">
      <formula>0</formula>
    </cfRule>
  </conditionalFormatting>
  <conditionalFormatting sqref="C20:V21">
    <cfRule type="cellIs" dxfId="167" priority="49" operator="equal">
      <formula>"DECREASE"</formula>
    </cfRule>
    <cfRule type="cellIs" dxfId="166" priority="50" operator="equal">
      <formula>"INCREASE"</formula>
    </cfRule>
  </conditionalFormatting>
  <conditionalFormatting sqref="C21:V21">
    <cfRule type="cellIs" dxfId="165" priority="14" operator="equal">
      <formula>0</formula>
    </cfRule>
  </conditionalFormatting>
  <conditionalFormatting sqref="C22:V23">
    <cfRule type="cellIs" dxfId="164" priority="21" operator="equal">
      <formula>0</formula>
    </cfRule>
  </conditionalFormatting>
  <conditionalFormatting sqref="C24:V24">
    <cfRule type="cellIs" dxfId="163" priority="22" operator="equal">
      <formula>"DECREASE"</formula>
    </cfRule>
    <cfRule type="cellIs" dxfId="162" priority="23" operator="equal">
      <formula>"INCREASE"</formula>
    </cfRule>
  </conditionalFormatting>
  <conditionalFormatting sqref="G31:G50">
    <cfRule type="cellIs" dxfId="161" priority="37" operator="greaterThan">
      <formula>$G$51</formula>
    </cfRule>
  </conditionalFormatting>
  <conditionalFormatting sqref="H31:H50">
    <cfRule type="cellIs" dxfId="160" priority="36" operator="greaterThan">
      <formula>$H$51</formula>
    </cfRule>
  </conditionalFormatting>
  <conditionalFormatting sqref="I1">
    <cfRule type="cellIs" dxfId="159" priority="17" operator="between">
      <formula>0.1</formula>
      <formula>5</formula>
    </cfRule>
  </conditionalFormatting>
  <conditionalFormatting sqref="I2">
    <cfRule type="cellIs" dxfId="158" priority="16" operator="greaterThan">
      <formula>5000.1</formula>
    </cfRule>
  </conditionalFormatting>
  <conditionalFormatting sqref="I3">
    <cfRule type="cellIs" dxfId="157" priority="15" operator="greaterThan">
      <formula>40000.01</formula>
    </cfRule>
  </conditionalFormatting>
  <conditionalFormatting sqref="I31:I50">
    <cfRule type="cellIs" dxfId="156" priority="35" operator="greaterThan">
      <formula>$I$51</formula>
    </cfRule>
  </conditionalFormatting>
  <conditionalFormatting sqref="J31:J50">
    <cfRule type="cellIs" dxfId="155" priority="9" operator="greaterThan">
      <formula>$J$51</formula>
    </cfRule>
  </conditionalFormatting>
  <conditionalFormatting sqref="K31:K50">
    <cfRule type="cellIs" dxfId="154" priority="33"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2" operator="greaterThan">
      <formula>$L$51</formula>
    </cfRule>
  </conditionalFormatting>
  <conditionalFormatting sqref="M31:M50">
    <cfRule type="cellIs" dxfId="150" priority="31" operator="greaterThan">
      <formula>$M$51</formula>
    </cfRule>
  </conditionalFormatting>
  <conditionalFormatting sqref="P31:P50">
    <cfRule type="cellIs" dxfId="149" priority="30" operator="greaterThan">
      <formula>$P$51</formula>
    </cfRule>
  </conditionalFormatting>
  <conditionalFormatting sqref="R31:R50">
    <cfRule type="cellIs" dxfId="148" priority="29" operator="greaterThan">
      <formula>$R$51</formula>
    </cfRule>
  </conditionalFormatting>
  <conditionalFormatting sqref="S31:S50">
    <cfRule type="cellIs" dxfId="147" priority="28" operator="greaterThan">
      <formula>$S$51</formula>
    </cfRule>
  </conditionalFormatting>
  <conditionalFormatting sqref="T31:T50">
    <cfRule type="cellIs" dxfId="146" priority="27" operator="greaterThan">
      <formula>$T$51</formula>
    </cfRule>
  </conditionalFormatting>
  <conditionalFormatting sqref="U31:U50">
    <cfRule type="cellIs" dxfId="145"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E1" zoomScale="90" zoomScaleNormal="90" workbookViewId="0">
      <selection activeCell="D6" sqref="D6"/>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'DAIRY PARTNERS'!C1:D1</f>
        <v>PAN-030767</v>
      </c>
      <c r="D1" s="167"/>
      <c r="E1" s="106" t="s">
        <v>45</v>
      </c>
      <c r="F1" s="113">
        <f>'DAIRY PARTNERS'!F1</f>
        <v>49.4</v>
      </c>
      <c r="G1" s="134" t="s">
        <v>43</v>
      </c>
      <c r="H1" s="135"/>
      <c r="I1" s="109">
        <v>7.76</v>
      </c>
      <c r="J1" s="158" t="s">
        <v>153</v>
      </c>
      <c r="K1" s="159"/>
      <c r="L1" s="109">
        <v>588</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'DAIRY PARTNERS'!C2:D2</f>
        <v>EPR/AB3891CX</v>
      </c>
      <c r="D2" s="169"/>
      <c r="E2" s="96" t="s">
        <v>109</v>
      </c>
      <c r="F2" s="110" t="s">
        <v>177</v>
      </c>
      <c r="G2" s="136" t="s">
        <v>110</v>
      </c>
      <c r="H2" s="137"/>
      <c r="I2" s="110">
        <v>1917</v>
      </c>
      <c r="J2" s="138" t="s">
        <v>158</v>
      </c>
      <c r="K2" s="139"/>
      <c r="L2" s="110">
        <v>0.11</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'DAIRY PARTNERS'!C3:D3</f>
        <v>Mr Daniel James and Mrs Carys James</v>
      </c>
      <c r="D3" s="169"/>
      <c r="E3" s="96" t="s">
        <v>108</v>
      </c>
      <c r="F3" s="111" t="s">
        <v>77</v>
      </c>
      <c r="G3" s="138" t="s">
        <v>159</v>
      </c>
      <c r="H3" s="139"/>
      <c r="I3" s="110">
        <v>1099</v>
      </c>
      <c r="J3" s="160" t="s">
        <v>154</v>
      </c>
      <c r="K3" s="161"/>
      <c r="L3" s="110">
        <f>(L1/(L2*10000))*100</f>
        <v>53.454545454545453</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'DAIRY PARTNERS'!C4:D4</f>
        <v>Castell Malgwyn Farm Llechryd, Cardigan
Pembrokeshire SA43 2QB</v>
      </c>
      <c r="D4" s="171"/>
      <c r="E4" s="99" t="s">
        <v>1</v>
      </c>
      <c r="F4" s="110" t="s">
        <v>179</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'DAIRY PARTNERS'!C5:D5</f>
        <v>Owen Clee</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'DAIRY PARTNERS'!C8</f>
        <v>MALG 2</v>
      </c>
      <c r="D8" s="49" t="str">
        <f>'DAIRY PARTNERS'!D8</f>
        <v>MALG 3</v>
      </c>
      <c r="E8" s="49" t="str">
        <f>'DAIRY PARTNERS'!E8</f>
        <v>MALG 4</v>
      </c>
      <c r="F8" s="49" t="str">
        <f>'DAIRY PARTNERS'!F8</f>
        <v>MALG 10</v>
      </c>
      <c r="G8" s="49" t="str">
        <f>'DAIRY PARTNERS'!G8</f>
        <v>MALG 20</v>
      </c>
      <c r="H8" s="49" t="str">
        <f>'DAIRY PARTNERS'!H8</f>
        <v>CM 7886</v>
      </c>
      <c r="I8" s="49" t="str">
        <f>'DAIRY PARTNERS'!I8</f>
        <v>CM 8440</v>
      </c>
      <c r="J8" s="49" t="str">
        <f>'DAIRY PARTNERS'!J8</f>
        <v>CM 8087</v>
      </c>
      <c r="K8" s="49" t="str">
        <f>'DAIRY PARTNERS'!K8</f>
        <v>CM 8019</v>
      </c>
      <c r="L8" s="49" t="str">
        <f>'DAIRY PARTNERS'!L8</f>
        <v>CM 0234</v>
      </c>
      <c r="M8" s="49" t="str">
        <f>'DAIRY PARTNERS'!M8</f>
        <v>CM 1735</v>
      </c>
      <c r="N8" s="49">
        <f>'DAIRY PARTNERS'!N8</f>
        <v>0</v>
      </c>
      <c r="O8" s="49">
        <f>'DAIRY PARTNERS'!O8</f>
        <v>0</v>
      </c>
      <c r="P8" s="49">
        <f>'DAIRY PARTNERS'!P8</f>
        <v>0</v>
      </c>
      <c r="Q8" s="49">
        <f>'DAIRY PARTNERS'!Q8</f>
        <v>0</v>
      </c>
      <c r="R8" s="49">
        <f>'DAIRY PARTNERS'!R8</f>
        <v>0</v>
      </c>
      <c r="S8" s="49">
        <f>'DAIRY PARTNERS'!S8</f>
        <v>0</v>
      </c>
      <c r="T8" s="49">
        <f>'DAIRY PARTNERS'!T8</f>
        <v>0</v>
      </c>
      <c r="U8" s="49">
        <f>'DAIRY PARTNERS'!U8</f>
        <v>0</v>
      </c>
      <c r="V8" s="102">
        <f>'DAIRY PARTNERS'!V8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'DAIRY PARTNERS'!C9</f>
        <v>Moderate</v>
      </c>
      <c r="D9" s="49" t="str">
        <f>'DAIRY PARTNERS'!D9</f>
        <v>Moderate</v>
      </c>
      <c r="E9" s="49" t="str">
        <f>'DAIRY PARTNERS'!E9</f>
        <v>Moderate</v>
      </c>
      <c r="F9" s="49">
        <f>'DAIRY PARTNERS'!F9</f>
        <v>1</v>
      </c>
      <c r="G9" s="49" t="str">
        <f>'DAIRY PARTNERS'!G9</f>
        <v>Moderate</v>
      </c>
      <c r="H9" s="49">
        <f>'DAIRY PARTNERS'!H9</f>
        <v>1</v>
      </c>
      <c r="I9" s="49" t="str">
        <f>'DAIRY PARTNERS'!I9</f>
        <v>Moderate</v>
      </c>
      <c r="J9" s="49" t="str">
        <f>'DAIRY PARTNERS'!J9</f>
        <v>Moderate</v>
      </c>
      <c r="K9" s="49" t="str">
        <f>'DAIRY PARTNERS'!K9</f>
        <v>Moderate</v>
      </c>
      <c r="L9" s="49" t="str">
        <f>'DAIRY PARTNERS'!L9</f>
        <v>Moderate</v>
      </c>
      <c r="M9" s="49" t="str">
        <f>'DAIRY PARTNERS'!M9</f>
        <v>Moderate</v>
      </c>
      <c r="N9" s="49">
        <f>'DAIRY PARTNERS'!N9</f>
        <v>0</v>
      </c>
      <c r="O9" s="49">
        <f>'DAIRY PARTNERS'!O9</f>
        <v>0</v>
      </c>
      <c r="P9" s="49">
        <f>'DAIRY PARTNERS'!P9</f>
        <v>0</v>
      </c>
      <c r="Q9" s="49">
        <f>'DAIRY PARTNERS'!Q9</f>
        <v>0</v>
      </c>
      <c r="R9" s="49">
        <f>'DAIRY PARTNERS'!R9</f>
        <v>0</v>
      </c>
      <c r="S9" s="49">
        <f>'DAIRY PARTNERS'!S9</f>
        <v>0</v>
      </c>
      <c r="T9" s="49">
        <f>'DAIRY PARTNERS'!T9</f>
        <v>0</v>
      </c>
      <c r="U9" s="49">
        <f>'DAIRY PARTNERS'!U9</f>
        <v>0</v>
      </c>
      <c r="V9" s="102">
        <f>'DAIRY PARTNERS'!V9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'DAIRY PARTNERS'!C10</f>
        <v>7</v>
      </c>
      <c r="D10" s="49">
        <f>'DAIRY PARTNERS'!D10</f>
        <v>6.4</v>
      </c>
      <c r="E10" s="49">
        <f>'DAIRY PARTNERS'!E10</f>
        <v>6.1</v>
      </c>
      <c r="F10" s="49">
        <f>'DAIRY PARTNERS'!F10</f>
        <v>6.7</v>
      </c>
      <c r="G10" s="49">
        <f>'DAIRY PARTNERS'!G10</f>
        <v>6.3</v>
      </c>
      <c r="H10" s="49">
        <f>'DAIRY PARTNERS'!H10</f>
        <v>6.6</v>
      </c>
      <c r="I10" s="49">
        <f>'DAIRY PARTNERS'!I10</f>
        <v>5.6</v>
      </c>
      <c r="J10" s="49">
        <f>'DAIRY PARTNERS'!J10</f>
        <v>6.2</v>
      </c>
      <c r="K10" s="49">
        <f>'DAIRY PARTNERS'!K10</f>
        <v>6.4</v>
      </c>
      <c r="L10" s="49">
        <f>'DAIRY PARTNERS'!L10</f>
        <v>6.2</v>
      </c>
      <c r="M10" s="49">
        <f>'DAIRY PARTNERS'!M10</f>
        <v>6.3</v>
      </c>
      <c r="N10" s="49">
        <f>'DAIRY PARTNERS'!N10</f>
        <v>0</v>
      </c>
      <c r="O10" s="49">
        <f>'DAIRY PARTNERS'!O10</f>
        <v>0</v>
      </c>
      <c r="P10" s="49">
        <f>'DAIRY PARTNERS'!P10</f>
        <v>0</v>
      </c>
      <c r="Q10" s="49">
        <f>'DAIRY PARTNERS'!Q10</f>
        <v>0</v>
      </c>
      <c r="R10" s="49">
        <f>'DAIRY PARTNERS'!R10</f>
        <v>0</v>
      </c>
      <c r="S10" s="49">
        <f>'DAIRY PARTNERS'!S10</f>
        <v>0</v>
      </c>
      <c r="T10" s="49">
        <f>'DAIRY PARTNERS'!T10</f>
        <v>0</v>
      </c>
      <c r="U10" s="49">
        <f>'DAIRY PARTNERS'!U10</f>
        <v>0</v>
      </c>
      <c r="V10" s="102">
        <f>'DAIRY PARTNERS'!V10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'DAIRY PARTNERS'!C11</f>
        <v>2</v>
      </c>
      <c r="D11" s="49">
        <f>'DAIRY PARTNERS'!D11</f>
        <v>2</v>
      </c>
      <c r="E11" s="49">
        <f>'DAIRY PARTNERS'!E11</f>
        <v>2</v>
      </c>
      <c r="F11" s="49">
        <f>'DAIRY PARTNERS'!F11</f>
        <v>3</v>
      </c>
      <c r="G11" s="49">
        <f>'DAIRY PARTNERS'!G11</f>
        <v>3</v>
      </c>
      <c r="H11" s="49">
        <f>'DAIRY PARTNERS'!H11</f>
        <v>1</v>
      </c>
      <c r="I11" s="49">
        <f>'DAIRY PARTNERS'!I11</f>
        <v>0</v>
      </c>
      <c r="J11" s="49">
        <f>'DAIRY PARTNERS'!J11</f>
        <v>0</v>
      </c>
      <c r="K11" s="49">
        <f>'DAIRY PARTNERS'!K11</f>
        <v>0</v>
      </c>
      <c r="L11" s="49">
        <f>'DAIRY PARTNERS'!L11</f>
        <v>0</v>
      </c>
      <c r="M11" s="49">
        <f>'DAIRY PARTNERS'!M11</f>
        <v>0</v>
      </c>
      <c r="N11" s="49">
        <f>'DAIRY PARTNERS'!N11</f>
        <v>0</v>
      </c>
      <c r="O11" s="49">
        <f>'DAIRY PARTNERS'!O11</f>
        <v>0</v>
      </c>
      <c r="P11" s="49">
        <f>'DAIRY PARTNERS'!P11</f>
        <v>0</v>
      </c>
      <c r="Q11" s="49">
        <f>'DAIRY PARTNERS'!Q11</f>
        <v>0</v>
      </c>
      <c r="R11" s="49">
        <f>'DAIRY PARTNERS'!R11</f>
        <v>0</v>
      </c>
      <c r="S11" s="49">
        <f>'DAIRY PARTNERS'!S11</f>
        <v>0</v>
      </c>
      <c r="T11" s="49">
        <f>'DAIRY PARTNERS'!T11</f>
        <v>0</v>
      </c>
      <c r="U11" s="49">
        <f>'DAIRY PARTNERS'!U11</f>
        <v>0</v>
      </c>
      <c r="V11" s="102">
        <f>'DAIRY PARTNERS'!V11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'DAIRY PARTNERS'!C12</f>
        <v>2</v>
      </c>
      <c r="D12" s="49">
        <f>'DAIRY PARTNERS'!D12</f>
        <v>2</v>
      </c>
      <c r="E12" s="49">
        <f>'DAIRY PARTNERS'!E12</f>
        <v>1</v>
      </c>
      <c r="F12" s="49">
        <f>'DAIRY PARTNERS'!F12</f>
        <v>2</v>
      </c>
      <c r="G12" s="49">
        <f>'DAIRY PARTNERS'!G12</f>
        <v>2</v>
      </c>
      <c r="H12" s="49">
        <f>'DAIRY PARTNERS'!H12</f>
        <v>2</v>
      </c>
      <c r="I12" s="49">
        <f>'DAIRY PARTNERS'!I12</f>
        <v>0</v>
      </c>
      <c r="J12" s="49">
        <f>'DAIRY PARTNERS'!J12</f>
        <v>0</v>
      </c>
      <c r="K12" s="49">
        <f>'DAIRY PARTNERS'!K12</f>
        <v>0</v>
      </c>
      <c r="L12" s="49">
        <f>'DAIRY PARTNERS'!L12</f>
        <v>0</v>
      </c>
      <c r="M12" s="49">
        <f>'DAIRY PARTNERS'!M12</f>
        <v>0</v>
      </c>
      <c r="N12" s="49">
        <f>'DAIRY PARTNERS'!N12</f>
        <v>0</v>
      </c>
      <c r="O12" s="49">
        <f>'DAIRY PARTNERS'!O12</f>
        <v>0</v>
      </c>
      <c r="P12" s="49">
        <f>'DAIRY PARTNERS'!P12</f>
        <v>0</v>
      </c>
      <c r="Q12" s="49">
        <f>'DAIRY PARTNERS'!Q12</f>
        <v>0</v>
      </c>
      <c r="R12" s="49">
        <f>'DAIRY PARTNERS'!R12</f>
        <v>0</v>
      </c>
      <c r="S12" s="49">
        <f>'DAIRY PARTNERS'!S12</f>
        <v>0</v>
      </c>
      <c r="T12" s="49">
        <f>'DAIRY PARTNERS'!T12</f>
        <v>0</v>
      </c>
      <c r="U12" s="49">
        <f>'DAIRY PARTNERS'!U12</f>
        <v>0</v>
      </c>
      <c r="V12" s="102">
        <f>'DAIRY PARTNERS'!V12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'DAIRY PARTNERS'!C13</f>
        <v>2</v>
      </c>
      <c r="D13" s="49">
        <f>'DAIRY PARTNERS'!D13</f>
        <v>3</v>
      </c>
      <c r="E13" s="49">
        <f>'DAIRY PARTNERS'!E13</f>
        <v>3</v>
      </c>
      <c r="F13" s="49">
        <f>'DAIRY PARTNERS'!F13</f>
        <v>3</v>
      </c>
      <c r="G13" s="49">
        <f>'DAIRY PARTNERS'!G13</f>
        <v>2</v>
      </c>
      <c r="H13" s="49">
        <f>'DAIRY PARTNERS'!H13</f>
        <v>2</v>
      </c>
      <c r="I13" s="49">
        <f>'DAIRY PARTNERS'!I13</f>
        <v>3</v>
      </c>
      <c r="J13" s="49">
        <f>'DAIRY PARTNERS'!J13</f>
        <v>3</v>
      </c>
      <c r="K13" s="49">
        <f>'DAIRY PARTNERS'!K13</f>
        <v>3</v>
      </c>
      <c r="L13" s="49">
        <f>'DAIRY PARTNERS'!L13</f>
        <v>3</v>
      </c>
      <c r="M13" s="49">
        <f>'DAIRY PARTNERS'!M13</f>
        <v>3</v>
      </c>
      <c r="N13" s="49">
        <f>'DAIRY PARTNERS'!N13</f>
        <v>0</v>
      </c>
      <c r="O13" s="49">
        <f>'DAIRY PARTNERS'!O13</f>
        <v>0</v>
      </c>
      <c r="P13" s="49">
        <f>'DAIRY PARTNERS'!P13</f>
        <v>0</v>
      </c>
      <c r="Q13" s="49">
        <f>'DAIRY PARTNERS'!Q13</f>
        <v>0</v>
      </c>
      <c r="R13" s="49">
        <f>'DAIRY PARTNERS'!R13</f>
        <v>0</v>
      </c>
      <c r="S13" s="49">
        <f>'DAIRY PARTNERS'!S13</f>
        <v>0</v>
      </c>
      <c r="T13" s="49">
        <f>'DAIRY PARTNERS'!T13</f>
        <v>0</v>
      </c>
      <c r="U13" s="49">
        <f>'DAIRY PARTNERS'!U13</f>
        <v>0</v>
      </c>
      <c r="V13" s="102">
        <f>'DAIRY PARTNERS'!V13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'DAIRY PARTNERS'!C14</f>
        <v xml:space="preserve">Grass Silage (25% DM) </v>
      </c>
      <c r="D14" s="83" t="str">
        <f>'DAIRY PARTNERS'!D14</f>
        <v xml:space="preserve">Grass Silage (25% DM) </v>
      </c>
      <c r="E14" s="83" t="str">
        <f>'DAIRY PARTNERS'!E14</f>
        <v xml:space="preserve">Grass Silage (25% DM) </v>
      </c>
      <c r="F14" s="83" t="str">
        <f>'DAIRY PARTNERS'!F14</f>
        <v>Winter barley/triticale/rye</v>
      </c>
      <c r="G14" s="83" t="str">
        <f>'DAIRY PARTNERS'!G14</f>
        <v xml:space="preserve">Grass Silage (25% DM) </v>
      </c>
      <c r="H14" s="83" t="str">
        <f>'DAIRY PARTNERS'!H14</f>
        <v>Spring wheat/barley</v>
      </c>
      <c r="I14" s="83" t="str">
        <f>'DAIRY PARTNERS'!I14</f>
        <v xml:space="preserve">Grass Silage (25% DM) </v>
      </c>
      <c r="J14" s="83" t="str">
        <f>'DAIRY PARTNERS'!J14</f>
        <v xml:space="preserve">Grass Silage (25% DM) </v>
      </c>
      <c r="K14" s="83" t="str">
        <f>'DAIRY PARTNERS'!K14</f>
        <v xml:space="preserve">Grass Silage (25% DM) </v>
      </c>
      <c r="L14" s="83" t="str">
        <f>'DAIRY PARTNERS'!L14</f>
        <v xml:space="preserve">Grass Silage (25% DM) </v>
      </c>
      <c r="M14" s="83" t="str">
        <f>'DAIRY PARTNERS'!M14</f>
        <v xml:space="preserve">Grass Silage (25% DM) </v>
      </c>
      <c r="N14" s="83">
        <f>'DAIRY PARTNERS'!N14</f>
        <v>0</v>
      </c>
      <c r="O14" s="83">
        <f>'DAIRY PARTNERS'!O14</f>
        <v>0</v>
      </c>
      <c r="P14" s="83">
        <f>'DAIRY PARTNERS'!P14</f>
        <v>0</v>
      </c>
      <c r="Q14" s="83">
        <f>'DAIRY PARTNERS'!Q14</f>
        <v>0</v>
      </c>
      <c r="R14" s="83">
        <f>'DAIRY PARTNERS'!R14</f>
        <v>0</v>
      </c>
      <c r="S14" s="83">
        <f>'DAIRY PARTNERS'!S14</f>
        <v>0</v>
      </c>
      <c r="T14" s="83">
        <f>'DAIRY PARTNERS'!T14</f>
        <v>0</v>
      </c>
      <c r="U14" s="83">
        <f>'DAIRY PARTNERS'!U14</f>
        <v>0</v>
      </c>
      <c r="V14" s="103">
        <f>'DAIRY PARTNERS'!V14</f>
        <v>0</v>
      </c>
      <c r="AD14" s="22" t="s">
        <v>138</v>
      </c>
      <c r="AE14" s="22">
        <v>6</v>
      </c>
      <c r="AI14" s="43" t="s">
        <v>119</v>
      </c>
      <c r="AJ14" s="44">
        <v>0.8</v>
      </c>
      <c r="AK14" s="45">
        <v>1.7</v>
      </c>
      <c r="AL14" s="9">
        <v>12</v>
      </c>
      <c r="AM14" s="9">
        <v>6.7</v>
      </c>
      <c r="AN14" s="9" t="s">
        <v>135</v>
      </c>
    </row>
    <row r="15" spans="1:41" ht="13" x14ac:dyDescent="0.25">
      <c r="A15" s="152" t="s">
        <v>9</v>
      </c>
      <c r="B15" s="153"/>
      <c r="C15" s="49">
        <f>'DAIRY PARTNERS'!C15</f>
        <v>38</v>
      </c>
      <c r="D15" s="49">
        <f>'DAIRY PARTNERS'!D15</f>
        <v>38</v>
      </c>
      <c r="E15" s="49">
        <f>'DAIRY PARTNERS'!E15</f>
        <v>38</v>
      </c>
      <c r="F15" s="49">
        <f>'DAIRY PARTNERS'!F15</f>
        <v>6.5</v>
      </c>
      <c r="G15" s="49">
        <f>'DAIRY PARTNERS'!G15</f>
        <v>38</v>
      </c>
      <c r="H15" s="49">
        <f>'DAIRY PARTNERS'!H15</f>
        <v>6.5</v>
      </c>
      <c r="I15" s="49">
        <f>'DAIRY PARTNERS'!I15</f>
        <v>38</v>
      </c>
      <c r="J15" s="49">
        <f>'DAIRY PARTNERS'!J15</f>
        <v>38</v>
      </c>
      <c r="K15" s="49">
        <f>'DAIRY PARTNERS'!K15</f>
        <v>38</v>
      </c>
      <c r="L15" s="49">
        <f>'DAIRY PARTNERS'!L15</f>
        <v>23</v>
      </c>
      <c r="M15" s="49">
        <f>'DAIRY PARTNERS'!M15</f>
        <v>38</v>
      </c>
      <c r="N15" s="49">
        <f>'DAIRY PARTNERS'!N15</f>
        <v>0</v>
      </c>
      <c r="O15" s="49">
        <f>'DAIRY PARTNERS'!O15</f>
        <v>0</v>
      </c>
      <c r="P15" s="49">
        <f>'DAIRY PARTNERS'!P15</f>
        <v>0</v>
      </c>
      <c r="Q15" s="49">
        <f>'DAIRY PARTNERS'!Q15</f>
        <v>0</v>
      </c>
      <c r="R15" s="49">
        <f>'DAIRY PARTNERS'!R15</f>
        <v>0</v>
      </c>
      <c r="S15" s="49">
        <f>'DAIRY PARTNERS'!S15</f>
        <v>0</v>
      </c>
      <c r="T15" s="49">
        <f>'DAIRY PARTNERS'!T15</f>
        <v>0</v>
      </c>
      <c r="U15" s="49">
        <f>'DAIRY PARTNERS'!U15</f>
        <v>0</v>
      </c>
      <c r="V15" s="102">
        <f>'DAIRY PARTNERS'!V15</f>
        <v>0</v>
      </c>
      <c r="AD15" s="22" t="s">
        <v>144</v>
      </c>
      <c r="AE15" s="22">
        <v>7</v>
      </c>
      <c r="AI15" s="43" t="s">
        <v>101</v>
      </c>
      <c r="AJ15" s="51">
        <v>1.8</v>
      </c>
      <c r="AK15" s="45">
        <v>5.4</v>
      </c>
      <c r="AL15" s="9">
        <v>13</v>
      </c>
      <c r="AM15" s="9">
        <v>6.7</v>
      </c>
      <c r="AN15" s="9" t="s">
        <v>135</v>
      </c>
    </row>
    <row r="16" spans="1:41" ht="13.5" thickBot="1" x14ac:dyDescent="0.3">
      <c r="A16" s="156" t="s">
        <v>44</v>
      </c>
      <c r="B16" s="157"/>
      <c r="C16" s="104" t="str">
        <f>'DAIRY PARTNERS'!C16</f>
        <v>Medium/Clay</v>
      </c>
      <c r="D16" s="104" t="str">
        <f>'DAIRY PARTNERS'!D16</f>
        <v>Medium/Clay</v>
      </c>
      <c r="E16" s="104" t="str">
        <f>'DAIRY PARTNERS'!E16</f>
        <v>Medium/Clay</v>
      </c>
      <c r="F16" s="104" t="str">
        <f>'DAIRY PARTNERS'!F16</f>
        <v>Medium/Clay</v>
      </c>
      <c r="G16" s="104" t="str">
        <f>'DAIRY PARTNERS'!G16</f>
        <v>Medium/Clay</v>
      </c>
      <c r="H16" s="104" t="str">
        <f>'DAIRY PARTNERS'!H16</f>
        <v>Medium/Clay</v>
      </c>
      <c r="I16" s="104" t="str">
        <f>'DAIRY PARTNERS'!I16</f>
        <v>Medium/Clay</v>
      </c>
      <c r="J16" s="104" t="str">
        <f>'DAIRY PARTNERS'!J16</f>
        <v>Medium/Clay</v>
      </c>
      <c r="K16" s="104" t="str">
        <f>'DAIRY PARTNERS'!K16</f>
        <v>Medium/Clay</v>
      </c>
      <c r="L16" s="104" t="str">
        <f>'DAIRY PARTNERS'!L16</f>
        <v>Medium/Clay</v>
      </c>
      <c r="M16" s="104" t="str">
        <f>'DAIRY PARTNERS'!M16</f>
        <v>Medium/Clay</v>
      </c>
      <c r="N16" s="104">
        <f>'DAIRY PARTNERS'!N16</f>
        <v>0</v>
      </c>
      <c r="O16" s="104">
        <f>'DAIRY PARTNERS'!O16</f>
        <v>0</v>
      </c>
      <c r="P16" s="104">
        <f>'DAIRY PARTNERS'!P16</f>
        <v>0</v>
      </c>
      <c r="Q16" s="104">
        <f>'DAIRY PARTNERS'!Q16</f>
        <v>0</v>
      </c>
      <c r="R16" s="104">
        <f>'DAIRY PARTNERS'!R16</f>
        <v>0</v>
      </c>
      <c r="S16" s="104">
        <f>'DAIRY PARTNERS'!S16</f>
        <v>0</v>
      </c>
      <c r="T16" s="104">
        <f>'DAIRY PARTNERS'!T16</f>
        <v>0</v>
      </c>
      <c r="U16" s="104">
        <f>'DAIRY PARTNERS'!U16</f>
        <v>0</v>
      </c>
      <c r="V16" s="105">
        <f>'DAIRY PARTNERS'!V16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55.25</v>
      </c>
      <c r="G17" s="20">
        <f t="shared" si="0"/>
        <v>64.599999999999994</v>
      </c>
      <c r="H17" s="20">
        <f t="shared" si="0"/>
        <v>55.25</v>
      </c>
      <c r="I17" s="20">
        <f t="shared" si="0"/>
        <v>64.599999999999994</v>
      </c>
      <c r="J17" s="20">
        <f t="shared" si="0"/>
        <v>64.599999999999994</v>
      </c>
      <c r="K17" s="20">
        <f t="shared" si="0"/>
        <v>64.599999999999994</v>
      </c>
      <c r="L17" s="20">
        <f t="shared" si="0"/>
        <v>39.1</v>
      </c>
      <c r="M17" s="20">
        <f t="shared" si="0"/>
        <v>64.599999999999994</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64.949849999999998</v>
      </c>
      <c r="D18" s="12">
        <f>$D32</f>
        <v>64.949849999999998</v>
      </c>
      <c r="E18" s="12">
        <f>$D33</f>
        <v>64.949849999999998</v>
      </c>
      <c r="F18" s="12">
        <f>$D34</f>
        <v>54.124874999999996</v>
      </c>
      <c r="G18" s="12">
        <f>$D35</f>
        <v>64.949849999999998</v>
      </c>
      <c r="H18" s="12">
        <f>$D36</f>
        <v>63.747075000000002</v>
      </c>
      <c r="I18" s="12">
        <f>$D37</f>
        <v>165.98294999999999</v>
      </c>
      <c r="J18" s="12">
        <f>$D38</f>
        <v>165.98294999999999</v>
      </c>
      <c r="K18" s="12">
        <f>$D39</f>
        <v>165.98294999999999</v>
      </c>
      <c r="L18" s="12">
        <f>$D40</f>
        <v>165.98294999999999</v>
      </c>
      <c r="M18" s="12">
        <f>$D41</f>
        <v>165.98294999999999</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0.34985000000000355</v>
      </c>
      <c r="D19" s="12">
        <f t="shared" ref="D19:V19" si="1">D18-D17</f>
        <v>0.34985000000000355</v>
      </c>
      <c r="E19" s="12">
        <f t="shared" si="1"/>
        <v>0.34985000000000355</v>
      </c>
      <c r="F19" s="12">
        <f t="shared" si="1"/>
        <v>-1.1251250000000041</v>
      </c>
      <c r="G19" s="12">
        <f t="shared" si="1"/>
        <v>0.34985000000000355</v>
      </c>
      <c r="H19" s="12">
        <f t="shared" si="1"/>
        <v>8.4970750000000024</v>
      </c>
      <c r="I19" s="12">
        <f t="shared" si="1"/>
        <v>101.38294999999999</v>
      </c>
      <c r="J19" s="12">
        <f t="shared" si="1"/>
        <v>101.38294999999999</v>
      </c>
      <c r="K19" s="12">
        <f t="shared" si="1"/>
        <v>101.38294999999999</v>
      </c>
      <c r="L19" s="12">
        <f t="shared" si="1"/>
        <v>126.88294999999999</v>
      </c>
      <c r="M19" s="12">
        <f t="shared" si="1"/>
        <v>101.38294999999999</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INCREASE</v>
      </c>
      <c r="D20" s="18" t="str">
        <f>IF($B32="","",IF(D$19&gt;=0,"INCREASE","DECREASE"))</f>
        <v>INCREASE</v>
      </c>
      <c r="E20" s="18" t="str">
        <f>IF($B33="","",IF(E$19&gt;=0,"INCREASE","DECREASE"))</f>
        <v>INCREASE</v>
      </c>
      <c r="F20" s="18" t="str">
        <f>IF($B34="","",IF(F$19&gt;=0,"INCREASE","DECREASE"))</f>
        <v>DECREASE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INCREASE</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68.25</v>
      </c>
      <c r="G21" s="20">
        <f t="shared" si="2"/>
        <v>228</v>
      </c>
      <c r="H21" s="20">
        <f t="shared" si="2"/>
        <v>78</v>
      </c>
      <c r="I21" s="20">
        <f t="shared" si="2"/>
        <v>228</v>
      </c>
      <c r="J21" s="20">
        <f t="shared" si="2"/>
        <v>228</v>
      </c>
      <c r="K21" s="20">
        <f t="shared" si="2"/>
        <v>228</v>
      </c>
      <c r="L21" s="20">
        <f t="shared" si="2"/>
        <v>138</v>
      </c>
      <c r="M21" s="20">
        <f t="shared" si="2"/>
        <v>228</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69.039270000000002</v>
      </c>
      <c r="D22" s="12">
        <f>$E32</f>
        <v>69.039270000000002</v>
      </c>
      <c r="E22" s="12">
        <f>$E33</f>
        <v>69.039270000000002</v>
      </c>
      <c r="F22" s="12">
        <f>$E34</f>
        <v>57.532724999999999</v>
      </c>
      <c r="G22" s="12">
        <f>$E35</f>
        <v>69.039270000000002</v>
      </c>
      <c r="H22" s="12">
        <f>$E36</f>
        <v>67.760765000000006</v>
      </c>
      <c r="I22" s="12">
        <f>$E37</f>
        <v>176.43369000000001</v>
      </c>
      <c r="J22" s="12">
        <f>$E38</f>
        <v>176.43369000000001</v>
      </c>
      <c r="K22" s="12">
        <f>$E39</f>
        <v>176.43369000000001</v>
      </c>
      <c r="L22" s="12">
        <f>$E40</f>
        <v>176.43369000000001</v>
      </c>
      <c r="M22" s="12">
        <f>$E41</f>
        <v>176.43369000000001</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-158.96073000000001</v>
      </c>
      <c r="D23" s="12">
        <f t="shared" ref="D23:V23" si="3">D22-D21</f>
        <v>-158.96073000000001</v>
      </c>
      <c r="E23" s="12">
        <f t="shared" si="3"/>
        <v>-158.96073000000001</v>
      </c>
      <c r="F23" s="12">
        <f t="shared" si="3"/>
        <v>-10.717275000000001</v>
      </c>
      <c r="G23" s="12">
        <f t="shared" si="3"/>
        <v>-158.96073000000001</v>
      </c>
      <c r="H23" s="12">
        <f t="shared" si="3"/>
        <v>-10.239234999999994</v>
      </c>
      <c r="I23" s="12">
        <f t="shared" si="3"/>
        <v>-51.566309999999987</v>
      </c>
      <c r="J23" s="12">
        <f t="shared" si="3"/>
        <v>-51.566309999999987</v>
      </c>
      <c r="K23" s="12">
        <f t="shared" si="3"/>
        <v>-51.566309999999987</v>
      </c>
      <c r="L23" s="12">
        <f t="shared" si="3"/>
        <v>38.433690000000013</v>
      </c>
      <c r="M23" s="12">
        <f t="shared" si="3"/>
        <v>-51.566309999999987</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INCREASE</v>
      </c>
      <c r="M24" s="18" t="str">
        <f t="shared" si="4"/>
        <v>DECREASE</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t="s">
        <v>54</v>
      </c>
      <c r="O27" s="84"/>
      <c r="P27" s="84" t="s">
        <v>54</v>
      </c>
      <c r="Q27" s="84" t="s">
        <v>54</v>
      </c>
      <c r="R27" s="84"/>
      <c r="S27" s="84"/>
      <c r="T27" s="84"/>
      <c r="U27" s="121"/>
    </row>
    <row r="28" spans="1:40" x14ac:dyDescent="0.35">
      <c r="A28" s="122"/>
      <c r="B28" s="16">
        <v>1.81</v>
      </c>
      <c r="C28" s="11">
        <v>0.11</v>
      </c>
      <c r="D28" s="11">
        <v>525</v>
      </c>
      <c r="E28" s="11">
        <v>1061</v>
      </c>
      <c r="F28" s="11">
        <v>90.9</v>
      </c>
      <c r="G28" s="11">
        <v>0.2</v>
      </c>
      <c r="H28" s="11">
        <v>1.55</v>
      </c>
      <c r="I28" s="11">
        <v>0.5</v>
      </c>
      <c r="J28" s="11">
        <v>0.01</v>
      </c>
      <c r="K28" s="15">
        <v>0.05</v>
      </c>
      <c r="L28" s="11">
        <v>0.2</v>
      </c>
      <c r="M28" s="11">
        <v>0.23</v>
      </c>
      <c r="N28" s="11"/>
      <c r="O28" s="11"/>
      <c r="P28" s="11">
        <v>725</v>
      </c>
      <c r="Q28" s="11">
        <v>81</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MALG 2</v>
      </c>
      <c r="B31" s="11">
        <v>54</v>
      </c>
      <c r="C31" s="65">
        <f>IF(C$27="%w/w SAR",((C$28*10)*$B31),IF(C$27="%w/w DM",(((C$28*10)*($B$28/100))*$B31),IF(C$27="kg/t SAR",(C$28*$B31),IF(C$27="kg/t DM",((C$28*($B$28/100))*$B31),IF(C$27="mg/kg SAR",((C$28*0.001)*$B31),IF(C$27="mg/kg DM",(((C$28*0.001)*($B$28/100))*$B31),0))))))</f>
        <v>59.400000000000006</v>
      </c>
      <c r="D31" s="65">
        <f>(IF(D$27="%w/w SAR",((D$28*10)*$B31),IF(D$27="%w/w DM",(((D$28*10)*($B$28/100))*$B31),IF(D$27="kg/t SAR",(D$28*$B31),IF(D$27="kg/t DM",((D$28*($B$28/100))*$B31),IF(D$27="mg/kg SAR",((D$28*0.001)*$B31),IF(D$27="mg/kg DM",(((D$28*0.001)*($B$28/100))*$B31),"0")))))))*2.291</f>
        <v>64.949849999999998</v>
      </c>
      <c r="E31" s="65">
        <f>(IF(E$27="%w/w SAR",((E$28*10)*$B31),IF(E$27="%w/w DM",(((E$28*10)*($B$28/100))*$B31),IF(E$27="kg/t SAR",(E$28*$B31),IF(E$27="kg/t DM",((E$28*($B$28/100))*$B31),IF(E$27="mg/kg SAR",((E$28*0.001)*$B31),IF(E$27="mg/kg DM",(((E$28*0.001)*($B$28/100))*$B31),"0")))))))*1.205</f>
        <v>69.039270000000002</v>
      </c>
      <c r="F31" s="65">
        <f>(IF(F$27="%w/w SAR",((F$28*10)*$B31),IF(F$27="%w/w DM",(((F$28*10)*($B$28/100))*$B31),IF(F$27="kg/t SAR",(F$28*$B31),IF(F$27="kg/t DM",((F$28*($B$28/100))*$B31),IF(F$27="mg/kg SAR",((F$28*0.001)*$B31),IF(F$27="mg/kg DM",(((F$28*0.001)*($B$28/100))*$B31),"0")))))))*1.658</f>
        <v>8.1384588000000004</v>
      </c>
      <c r="G31" s="65">
        <f t="shared" ref="G31:P46" si="5">IF(G$27="%w/w SAR",((G$28*10)*$B31),IF(G$27="%w/w DM",(((G$28*10)*($B$28/100))*$B31),IF(G$27="kg/t SAR",(G$28*$B31),IF(G$27="kg/t DM",((G$28*($B$28/100))*$B31),IF(G$27="mg/kg SAR",((G$28*0.001)*$B31),IF(G$27="mg/kg DM",(((G$28*0.001)*($B$28/100))*$B31),0))))))</f>
        <v>1.0800000000000001E-2</v>
      </c>
      <c r="H31" s="65">
        <f t="shared" si="5"/>
        <v>8.3700000000000011E-2</v>
      </c>
      <c r="I31" s="65">
        <f t="shared" si="5"/>
        <v>2.7E-2</v>
      </c>
      <c r="J31" s="65">
        <f t="shared" si="5"/>
        <v>5.4000000000000001E-4</v>
      </c>
      <c r="K31" s="65">
        <f t="shared" si="5"/>
        <v>2.7000000000000001E-3</v>
      </c>
      <c r="L31" s="65">
        <f t="shared" si="5"/>
        <v>1.0800000000000001E-2</v>
      </c>
      <c r="M31" s="65">
        <f t="shared" si="5"/>
        <v>1.242E-2</v>
      </c>
      <c r="N31" s="65">
        <f t="shared" si="5"/>
        <v>0</v>
      </c>
      <c r="O31" s="65">
        <f t="shared" si="5"/>
        <v>0</v>
      </c>
      <c r="P31" s="65">
        <f t="shared" si="5"/>
        <v>39.15</v>
      </c>
      <c r="Q31" s="65">
        <f>(IF(Q$27="%w/w SAR",((Q$28*10)*$B31),IF(Q$27="%w/w DM",(((Q$28*10)*($B$28/100))*$B31),IF(Q$27="kg/t SAR",(Q$28*$B31),IF(Q$27="kg/t DM",((Q$28*($B$28/100))*$B31),IF(Q$27="mg/kg SAR",((Q$28*0.001)*$B31),IF(Q$27="mg/kg DM",(((Q$28*0.001)*($B$28/100))*$B31),0)))))))*2.5</f>
        <v>10.935000000000002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MALG 3</v>
      </c>
      <c r="B32" s="11">
        <v>54</v>
      </c>
      <c r="C32" s="65">
        <f t="shared" ref="C32:C50" si="6">IF(C$27="%w/w SAR",((C$28*10)*$B32),IF(C$27="%w/w DM",(((C$28*10)*($B$28/100))*$B32),IF(C$27="kg/t SAR",(C$28*$B32),IF(C$27="kg/t DM",((C$28*($B$28/100))*$B32),IF(C$27="mg/kg SAR",((C$28*0.001)*$B32),IF(C$27="mg/kg DM",(((C$28*0.001)*($B$28/100))*$B32),0))))))</f>
        <v>59.400000000000006</v>
      </c>
      <c r="D32" s="65">
        <f t="shared" ref="D32:D50" si="7">(IF(D$27="%w/w SAR",((D$28*10)*$B32),IF(D$27="%w/w DM",(((D$28*10)*($B$28/100))*$B32),IF(D$27="kg/t SAR",(D$28*$B32),IF(D$27="kg/t DM",((D$28*($B$28/100))*$B32),IF(D$27="mg/kg SAR",((D$28*0.001)*$B32),IF(D$27="mg/kg DM",(((D$28*0.001)*($B$28/100))*$B32),"0")))))))*2.291</f>
        <v>64.949849999999998</v>
      </c>
      <c r="E32" s="65">
        <f t="shared" ref="E32:E50" si="8">(IF(E$27="%w/w SAR",((E$28*10)*$B32),IF(E$27="%w/w DM",(((E$28*10)*($B$28/100))*$B32),IF(E$27="kg/t SAR",(E$28*$B32),IF(E$27="kg/t DM",((E$28*($B$28/100))*$B32),IF(E$27="mg/kg SAR",((E$28*0.001)*$B32),IF(E$27="mg/kg DM",(((E$28*0.001)*($B$28/100))*$B32),"0")))))))*1.205</f>
        <v>69.039270000000002</v>
      </c>
      <c r="F32" s="65">
        <f t="shared" ref="F32:F50" si="9">(IF(F$27="%w/w SAR",((F$28*10)*$B32),IF(F$27="%w/w DM",(((F$28*10)*($B$28/100))*$B32),IF(F$27="kg/t SAR",(F$28*$B32),IF(F$27="kg/t DM",((F$28*($B$28/100))*$B32),IF(F$27="mg/kg SAR",((F$28*0.001)*$B32),IF(F$27="mg/kg DM",(((F$28*0.001)*($B$28/100))*$B32),"0")))))))*1.658</f>
        <v>8.1384588000000004</v>
      </c>
      <c r="G32" s="65">
        <f t="shared" si="5"/>
        <v>1.0800000000000001E-2</v>
      </c>
      <c r="H32" s="65">
        <f t="shared" si="5"/>
        <v>8.3700000000000011E-2</v>
      </c>
      <c r="I32" s="65">
        <f t="shared" si="5"/>
        <v>2.7E-2</v>
      </c>
      <c r="J32" s="65">
        <f t="shared" si="5"/>
        <v>5.4000000000000001E-4</v>
      </c>
      <c r="K32" s="65">
        <f t="shared" si="5"/>
        <v>2.7000000000000001E-3</v>
      </c>
      <c r="L32" s="65">
        <f t="shared" si="5"/>
        <v>1.0800000000000001E-2</v>
      </c>
      <c r="M32" s="65">
        <f t="shared" si="5"/>
        <v>1.242E-2</v>
      </c>
      <c r="N32" s="65">
        <f t="shared" si="5"/>
        <v>0</v>
      </c>
      <c r="O32" s="65">
        <f t="shared" si="5"/>
        <v>0</v>
      </c>
      <c r="P32" s="65">
        <f t="shared" si="5"/>
        <v>39.15</v>
      </c>
      <c r="Q32" s="65">
        <f t="shared" ref="Q32:Q50" si="10">(IF(Q$27="%w/w SAR",((Q$28*10)*$B32),IF(Q$27="%w/w DM",(((Q$28*10)*($B$28/100))*$B32),IF(Q$27="kg/t SAR",(Q$28*$B32),IF(Q$27="kg/t DM",((Q$28*($B$28/100))*$B32),IF(Q$27="mg/kg SAR",((Q$28*0.001)*$B32),IF(Q$27="mg/kg DM",(((Q$28*0.001)*($B$28/100))*$B32),0)))))))*2.5</f>
        <v>10.935000000000002</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MALG 4</v>
      </c>
      <c r="B33" s="11">
        <v>54</v>
      </c>
      <c r="C33" s="65">
        <f t="shared" si="6"/>
        <v>59.400000000000006</v>
      </c>
      <c r="D33" s="65">
        <f t="shared" si="7"/>
        <v>64.949849999999998</v>
      </c>
      <c r="E33" s="65">
        <f t="shared" si="8"/>
        <v>69.039270000000002</v>
      </c>
      <c r="F33" s="65">
        <f t="shared" si="9"/>
        <v>8.1384588000000004</v>
      </c>
      <c r="G33" s="65">
        <f t="shared" si="5"/>
        <v>1.0800000000000001E-2</v>
      </c>
      <c r="H33" s="65">
        <f t="shared" si="5"/>
        <v>8.3700000000000011E-2</v>
      </c>
      <c r="I33" s="65">
        <f t="shared" si="5"/>
        <v>2.7E-2</v>
      </c>
      <c r="J33" s="65">
        <f t="shared" si="5"/>
        <v>5.4000000000000001E-4</v>
      </c>
      <c r="K33" s="65">
        <f t="shared" si="5"/>
        <v>2.7000000000000001E-3</v>
      </c>
      <c r="L33" s="65">
        <f t="shared" si="5"/>
        <v>1.0800000000000001E-2</v>
      </c>
      <c r="M33" s="65">
        <f t="shared" si="5"/>
        <v>1.242E-2</v>
      </c>
      <c r="N33" s="65">
        <f t="shared" si="5"/>
        <v>0</v>
      </c>
      <c r="O33" s="65">
        <f t="shared" si="5"/>
        <v>0</v>
      </c>
      <c r="P33" s="65">
        <f t="shared" si="5"/>
        <v>39.15</v>
      </c>
      <c r="Q33" s="65">
        <f t="shared" si="10"/>
        <v>10.935000000000002</v>
      </c>
      <c r="R33" s="65">
        <f t="shared" si="11"/>
        <v>0</v>
      </c>
      <c r="S33" s="65">
        <f t="shared" si="11"/>
        <v>0</v>
      </c>
      <c r="T33" s="65">
        <f t="shared" si="11"/>
        <v>0</v>
      </c>
      <c r="U33" s="126">
        <f t="shared" si="11"/>
        <v>0</v>
      </c>
    </row>
    <row r="34" spans="1:21" s="48" customFormat="1" ht="13" x14ac:dyDescent="0.35">
      <c r="A34" s="125" t="str">
        <f>F8</f>
        <v>MALG 10</v>
      </c>
      <c r="B34" s="11">
        <v>45</v>
      </c>
      <c r="C34" s="65">
        <f t="shared" si="6"/>
        <v>49.500000000000007</v>
      </c>
      <c r="D34" s="65">
        <f t="shared" si="7"/>
        <v>54.124874999999996</v>
      </c>
      <c r="E34" s="65">
        <f t="shared" si="8"/>
        <v>57.532724999999999</v>
      </c>
      <c r="F34" s="65">
        <f t="shared" si="9"/>
        <v>6.7820490000000007</v>
      </c>
      <c r="G34" s="65">
        <f t="shared" si="5"/>
        <v>9.0000000000000011E-3</v>
      </c>
      <c r="H34" s="65">
        <f t="shared" si="5"/>
        <v>6.9750000000000006E-2</v>
      </c>
      <c r="I34" s="65">
        <f t="shared" si="5"/>
        <v>2.2499999999999999E-2</v>
      </c>
      <c r="J34" s="65">
        <f t="shared" si="5"/>
        <v>4.5000000000000004E-4</v>
      </c>
      <c r="K34" s="65">
        <f t="shared" si="5"/>
        <v>2.2500000000000003E-3</v>
      </c>
      <c r="L34" s="65">
        <f t="shared" si="5"/>
        <v>9.0000000000000011E-3</v>
      </c>
      <c r="M34" s="65">
        <f t="shared" si="5"/>
        <v>1.035E-2</v>
      </c>
      <c r="N34" s="65">
        <f t="shared" si="5"/>
        <v>0</v>
      </c>
      <c r="O34" s="65">
        <f t="shared" si="5"/>
        <v>0</v>
      </c>
      <c r="P34" s="65">
        <f t="shared" si="5"/>
        <v>32.625</v>
      </c>
      <c r="Q34" s="65">
        <f t="shared" si="10"/>
        <v>9.1125000000000007</v>
      </c>
      <c r="R34" s="65">
        <f t="shared" si="11"/>
        <v>0</v>
      </c>
      <c r="S34" s="65">
        <f t="shared" si="11"/>
        <v>0</v>
      </c>
      <c r="T34" s="65">
        <f t="shared" si="11"/>
        <v>0</v>
      </c>
      <c r="U34" s="126">
        <f t="shared" si="11"/>
        <v>0</v>
      </c>
    </row>
    <row r="35" spans="1:21" s="48" customFormat="1" ht="13" x14ac:dyDescent="0.35">
      <c r="A35" s="125" t="str">
        <f>G8</f>
        <v>MALG 20</v>
      </c>
      <c r="B35" s="11">
        <v>54</v>
      </c>
      <c r="C35" s="65">
        <f t="shared" si="6"/>
        <v>59.400000000000006</v>
      </c>
      <c r="D35" s="65">
        <f t="shared" si="7"/>
        <v>64.949849999999998</v>
      </c>
      <c r="E35" s="65">
        <f t="shared" si="8"/>
        <v>69.039270000000002</v>
      </c>
      <c r="F35" s="65">
        <f t="shared" si="9"/>
        <v>8.1384588000000004</v>
      </c>
      <c r="G35" s="65">
        <f t="shared" si="5"/>
        <v>1.0800000000000001E-2</v>
      </c>
      <c r="H35" s="65">
        <f t="shared" si="5"/>
        <v>8.3700000000000011E-2</v>
      </c>
      <c r="I35" s="65">
        <f t="shared" si="5"/>
        <v>2.7E-2</v>
      </c>
      <c r="J35" s="65">
        <f t="shared" si="5"/>
        <v>5.4000000000000001E-4</v>
      </c>
      <c r="K35" s="65">
        <f t="shared" si="5"/>
        <v>2.7000000000000001E-3</v>
      </c>
      <c r="L35" s="65">
        <f t="shared" si="5"/>
        <v>1.0800000000000001E-2</v>
      </c>
      <c r="M35" s="65">
        <f t="shared" si="5"/>
        <v>1.242E-2</v>
      </c>
      <c r="N35" s="65">
        <f t="shared" si="5"/>
        <v>0</v>
      </c>
      <c r="O35" s="65">
        <f t="shared" si="5"/>
        <v>0</v>
      </c>
      <c r="P35" s="65">
        <f t="shared" si="5"/>
        <v>39.15</v>
      </c>
      <c r="Q35" s="65">
        <f t="shared" si="10"/>
        <v>10.935000000000002</v>
      </c>
      <c r="R35" s="65">
        <f t="shared" si="11"/>
        <v>0</v>
      </c>
      <c r="S35" s="65">
        <f t="shared" si="11"/>
        <v>0</v>
      </c>
      <c r="T35" s="65">
        <f t="shared" si="11"/>
        <v>0</v>
      </c>
      <c r="U35" s="126">
        <f t="shared" si="11"/>
        <v>0</v>
      </c>
    </row>
    <row r="36" spans="1:21" s="48" customFormat="1" ht="13" x14ac:dyDescent="0.35">
      <c r="A36" s="125" t="str">
        <f>H8</f>
        <v>CM 7886</v>
      </c>
      <c r="B36" s="11">
        <v>53</v>
      </c>
      <c r="C36" s="65">
        <f t="shared" si="6"/>
        <v>58.300000000000004</v>
      </c>
      <c r="D36" s="65">
        <f t="shared" si="7"/>
        <v>63.747075000000002</v>
      </c>
      <c r="E36" s="65">
        <f t="shared" si="8"/>
        <v>67.760765000000006</v>
      </c>
      <c r="F36" s="65">
        <f t="shared" si="9"/>
        <v>7.9877466000000004</v>
      </c>
      <c r="G36" s="65">
        <f t="shared" si="5"/>
        <v>1.06E-2</v>
      </c>
      <c r="H36" s="65">
        <f t="shared" si="5"/>
        <v>8.2150000000000015E-2</v>
      </c>
      <c r="I36" s="65">
        <f t="shared" si="5"/>
        <v>2.6499999999999999E-2</v>
      </c>
      <c r="J36" s="65">
        <f t="shared" si="5"/>
        <v>5.3000000000000009E-4</v>
      </c>
      <c r="K36" s="65">
        <f t="shared" si="5"/>
        <v>2.65E-3</v>
      </c>
      <c r="L36" s="65">
        <f t="shared" si="5"/>
        <v>1.06E-2</v>
      </c>
      <c r="M36" s="65">
        <f t="shared" si="5"/>
        <v>1.2190000000000001E-2</v>
      </c>
      <c r="N36" s="65">
        <f t="shared" si="5"/>
        <v>0</v>
      </c>
      <c r="O36" s="65">
        <f t="shared" si="5"/>
        <v>0</v>
      </c>
      <c r="P36" s="65">
        <f t="shared" si="5"/>
        <v>38.424999999999997</v>
      </c>
      <c r="Q36" s="65">
        <f t="shared" si="10"/>
        <v>10.7325</v>
      </c>
      <c r="R36" s="65">
        <f t="shared" si="11"/>
        <v>0</v>
      </c>
      <c r="S36" s="65">
        <f t="shared" si="11"/>
        <v>0</v>
      </c>
      <c r="T36" s="65">
        <f t="shared" si="11"/>
        <v>0</v>
      </c>
      <c r="U36" s="126">
        <f t="shared" si="11"/>
        <v>0</v>
      </c>
    </row>
    <row r="37" spans="1:21" s="48" customFormat="1" ht="13" x14ac:dyDescent="0.35">
      <c r="A37" s="125" t="str">
        <f>I8</f>
        <v>CM 8440</v>
      </c>
      <c r="B37" s="11">
        <v>138</v>
      </c>
      <c r="C37" s="65">
        <f t="shared" si="6"/>
        <v>151.80000000000001</v>
      </c>
      <c r="D37" s="65">
        <f t="shared" si="7"/>
        <v>165.98294999999999</v>
      </c>
      <c r="E37" s="65">
        <f t="shared" si="8"/>
        <v>176.43369000000001</v>
      </c>
      <c r="F37" s="65">
        <f t="shared" si="9"/>
        <v>20.798283600000001</v>
      </c>
      <c r="G37" s="65">
        <f t="shared" si="5"/>
        <v>2.7600000000000003E-2</v>
      </c>
      <c r="H37" s="65">
        <f t="shared" si="5"/>
        <v>0.21390000000000003</v>
      </c>
      <c r="I37" s="65">
        <f t="shared" si="5"/>
        <v>6.9000000000000006E-2</v>
      </c>
      <c r="J37" s="65">
        <f t="shared" si="5"/>
        <v>1.3800000000000002E-3</v>
      </c>
      <c r="K37" s="65">
        <f t="shared" si="5"/>
        <v>6.9000000000000008E-3</v>
      </c>
      <c r="L37" s="65">
        <f t="shared" si="5"/>
        <v>2.7600000000000003E-2</v>
      </c>
      <c r="M37" s="65">
        <f t="shared" si="5"/>
        <v>3.1740000000000004E-2</v>
      </c>
      <c r="N37" s="65">
        <f t="shared" si="5"/>
        <v>0</v>
      </c>
      <c r="O37" s="65">
        <f t="shared" si="5"/>
        <v>0</v>
      </c>
      <c r="P37" s="65">
        <f t="shared" si="5"/>
        <v>100.05</v>
      </c>
      <c r="Q37" s="65">
        <f t="shared" si="10"/>
        <v>27.945</v>
      </c>
      <c r="R37" s="65">
        <f t="shared" si="11"/>
        <v>0</v>
      </c>
      <c r="S37" s="65">
        <f t="shared" si="11"/>
        <v>0</v>
      </c>
      <c r="T37" s="65">
        <f t="shared" si="11"/>
        <v>0</v>
      </c>
      <c r="U37" s="126">
        <f t="shared" si="11"/>
        <v>0</v>
      </c>
    </row>
    <row r="38" spans="1:21" s="48" customFormat="1" ht="13" x14ac:dyDescent="0.35">
      <c r="A38" s="125" t="str">
        <f>J8</f>
        <v>CM 8087</v>
      </c>
      <c r="B38" s="11">
        <v>138</v>
      </c>
      <c r="C38" s="65">
        <f t="shared" si="6"/>
        <v>151.80000000000001</v>
      </c>
      <c r="D38" s="65">
        <f t="shared" si="7"/>
        <v>165.98294999999999</v>
      </c>
      <c r="E38" s="65">
        <f t="shared" si="8"/>
        <v>176.43369000000001</v>
      </c>
      <c r="F38" s="65">
        <f t="shared" si="9"/>
        <v>20.798283600000001</v>
      </c>
      <c r="G38" s="65">
        <f t="shared" si="5"/>
        <v>2.7600000000000003E-2</v>
      </c>
      <c r="H38" s="65">
        <f t="shared" si="5"/>
        <v>0.21390000000000003</v>
      </c>
      <c r="I38" s="65">
        <f t="shared" si="5"/>
        <v>6.9000000000000006E-2</v>
      </c>
      <c r="J38" s="65">
        <f t="shared" si="5"/>
        <v>1.3800000000000002E-3</v>
      </c>
      <c r="K38" s="65">
        <f t="shared" si="5"/>
        <v>6.9000000000000008E-3</v>
      </c>
      <c r="L38" s="65">
        <f t="shared" si="5"/>
        <v>2.7600000000000003E-2</v>
      </c>
      <c r="M38" s="65">
        <f t="shared" si="5"/>
        <v>3.1740000000000004E-2</v>
      </c>
      <c r="N38" s="65">
        <f t="shared" si="5"/>
        <v>0</v>
      </c>
      <c r="O38" s="65">
        <f t="shared" si="5"/>
        <v>0</v>
      </c>
      <c r="P38" s="65">
        <f t="shared" si="5"/>
        <v>100.05</v>
      </c>
      <c r="Q38" s="65">
        <f t="shared" si="10"/>
        <v>27.945</v>
      </c>
      <c r="R38" s="65">
        <f t="shared" si="11"/>
        <v>0</v>
      </c>
      <c r="S38" s="65">
        <f t="shared" si="11"/>
        <v>0</v>
      </c>
      <c r="T38" s="65">
        <f t="shared" si="11"/>
        <v>0</v>
      </c>
      <c r="U38" s="126">
        <f t="shared" si="11"/>
        <v>0</v>
      </c>
    </row>
    <row r="39" spans="1:21" s="48" customFormat="1" ht="13" x14ac:dyDescent="0.35">
      <c r="A39" s="125" t="str">
        <f>K8</f>
        <v>CM 8019</v>
      </c>
      <c r="B39" s="11">
        <v>138</v>
      </c>
      <c r="C39" s="65">
        <f t="shared" si="6"/>
        <v>151.80000000000001</v>
      </c>
      <c r="D39" s="65">
        <f t="shared" si="7"/>
        <v>165.98294999999999</v>
      </c>
      <c r="E39" s="65">
        <f t="shared" si="8"/>
        <v>176.43369000000001</v>
      </c>
      <c r="F39" s="65">
        <f t="shared" si="9"/>
        <v>20.798283600000001</v>
      </c>
      <c r="G39" s="65">
        <f t="shared" si="5"/>
        <v>2.7600000000000003E-2</v>
      </c>
      <c r="H39" s="65">
        <f t="shared" si="5"/>
        <v>0.21390000000000003</v>
      </c>
      <c r="I39" s="65">
        <f t="shared" si="5"/>
        <v>6.9000000000000006E-2</v>
      </c>
      <c r="J39" s="65">
        <f t="shared" si="5"/>
        <v>1.3800000000000002E-3</v>
      </c>
      <c r="K39" s="65">
        <f t="shared" si="5"/>
        <v>6.9000000000000008E-3</v>
      </c>
      <c r="L39" s="65">
        <f t="shared" si="5"/>
        <v>2.7600000000000003E-2</v>
      </c>
      <c r="M39" s="65">
        <f t="shared" si="5"/>
        <v>3.1740000000000004E-2</v>
      </c>
      <c r="N39" s="65">
        <f t="shared" si="5"/>
        <v>0</v>
      </c>
      <c r="O39" s="65">
        <f t="shared" si="5"/>
        <v>0</v>
      </c>
      <c r="P39" s="65">
        <f t="shared" si="5"/>
        <v>100.05</v>
      </c>
      <c r="Q39" s="65">
        <f t="shared" si="10"/>
        <v>27.945</v>
      </c>
      <c r="R39" s="65">
        <f t="shared" si="11"/>
        <v>0</v>
      </c>
      <c r="S39" s="65">
        <f t="shared" si="11"/>
        <v>0</v>
      </c>
      <c r="T39" s="65">
        <f t="shared" si="11"/>
        <v>0</v>
      </c>
      <c r="U39" s="126">
        <f t="shared" si="11"/>
        <v>0</v>
      </c>
    </row>
    <row r="40" spans="1:21" s="48" customFormat="1" ht="13" x14ac:dyDescent="0.35">
      <c r="A40" s="125" t="str">
        <f>L8</f>
        <v>CM 0234</v>
      </c>
      <c r="B40" s="11">
        <v>138</v>
      </c>
      <c r="C40" s="65">
        <f t="shared" si="6"/>
        <v>151.80000000000001</v>
      </c>
      <c r="D40" s="65">
        <f t="shared" si="7"/>
        <v>165.98294999999999</v>
      </c>
      <c r="E40" s="65">
        <f t="shared" si="8"/>
        <v>176.43369000000001</v>
      </c>
      <c r="F40" s="65">
        <f t="shared" si="9"/>
        <v>20.798283600000001</v>
      </c>
      <c r="G40" s="65">
        <f t="shared" si="5"/>
        <v>2.7600000000000003E-2</v>
      </c>
      <c r="H40" s="65">
        <f t="shared" si="5"/>
        <v>0.21390000000000003</v>
      </c>
      <c r="I40" s="65">
        <f t="shared" si="5"/>
        <v>6.9000000000000006E-2</v>
      </c>
      <c r="J40" s="65">
        <f t="shared" si="5"/>
        <v>1.3800000000000002E-3</v>
      </c>
      <c r="K40" s="65">
        <f t="shared" si="5"/>
        <v>6.9000000000000008E-3</v>
      </c>
      <c r="L40" s="65">
        <f t="shared" si="5"/>
        <v>2.7600000000000003E-2</v>
      </c>
      <c r="M40" s="65">
        <f t="shared" si="5"/>
        <v>3.1740000000000004E-2</v>
      </c>
      <c r="N40" s="65">
        <f t="shared" si="5"/>
        <v>0</v>
      </c>
      <c r="O40" s="65">
        <f t="shared" si="5"/>
        <v>0</v>
      </c>
      <c r="P40" s="65">
        <f t="shared" si="5"/>
        <v>100.05</v>
      </c>
      <c r="Q40" s="65">
        <f t="shared" si="10"/>
        <v>27.945</v>
      </c>
      <c r="R40" s="65">
        <f t="shared" si="11"/>
        <v>0</v>
      </c>
      <c r="S40" s="65">
        <f t="shared" si="11"/>
        <v>0</v>
      </c>
      <c r="T40" s="65">
        <f t="shared" si="11"/>
        <v>0</v>
      </c>
      <c r="U40" s="126">
        <f t="shared" si="11"/>
        <v>0</v>
      </c>
    </row>
    <row r="41" spans="1:21" s="48" customFormat="1" ht="13" x14ac:dyDescent="0.35">
      <c r="A41" s="125" t="str">
        <f>M8</f>
        <v>CM 1735</v>
      </c>
      <c r="B41" s="11">
        <v>138</v>
      </c>
      <c r="C41" s="65">
        <f t="shared" si="6"/>
        <v>151.80000000000001</v>
      </c>
      <c r="D41" s="65">
        <f t="shared" si="7"/>
        <v>165.98294999999999</v>
      </c>
      <c r="E41" s="65">
        <f t="shared" si="8"/>
        <v>176.43369000000001</v>
      </c>
      <c r="F41" s="65">
        <f t="shared" si="9"/>
        <v>20.798283600000001</v>
      </c>
      <c r="G41" s="65">
        <f t="shared" si="5"/>
        <v>2.7600000000000003E-2</v>
      </c>
      <c r="H41" s="65">
        <f t="shared" si="5"/>
        <v>0.21390000000000003</v>
      </c>
      <c r="I41" s="65">
        <f t="shared" si="5"/>
        <v>6.9000000000000006E-2</v>
      </c>
      <c r="J41" s="65">
        <f t="shared" si="5"/>
        <v>1.3800000000000002E-3</v>
      </c>
      <c r="K41" s="65">
        <f t="shared" si="5"/>
        <v>6.9000000000000008E-3</v>
      </c>
      <c r="L41" s="65">
        <f t="shared" si="5"/>
        <v>2.7600000000000003E-2</v>
      </c>
      <c r="M41" s="65">
        <f t="shared" si="5"/>
        <v>3.1740000000000004E-2</v>
      </c>
      <c r="N41" s="65">
        <f t="shared" si="5"/>
        <v>0</v>
      </c>
      <c r="O41" s="65">
        <f t="shared" si="5"/>
        <v>0</v>
      </c>
      <c r="P41" s="65">
        <f t="shared" si="5"/>
        <v>100.05</v>
      </c>
      <c r="Q41" s="65">
        <f t="shared" si="10"/>
        <v>27.945</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MALG 2</v>
      </c>
      <c r="C57" s="8" t="str">
        <f t="shared" ref="C57:U57" si="13">D8</f>
        <v>MALG 3</v>
      </c>
      <c r="D57" s="8" t="str">
        <f t="shared" si="13"/>
        <v>MALG 4</v>
      </c>
      <c r="E57" s="8" t="str">
        <f t="shared" si="13"/>
        <v>MALG 10</v>
      </c>
      <c r="F57" s="8" t="str">
        <f t="shared" si="13"/>
        <v>MALG 20</v>
      </c>
      <c r="G57" s="8" t="str">
        <f t="shared" si="13"/>
        <v>CM 7886</v>
      </c>
      <c r="H57" s="8" t="str">
        <f t="shared" si="13"/>
        <v>CM 8440</v>
      </c>
      <c r="I57" s="8" t="str">
        <f t="shared" si="13"/>
        <v>CM 8087</v>
      </c>
      <c r="J57" s="8" t="str">
        <f t="shared" si="13"/>
        <v>CM 8019</v>
      </c>
      <c r="K57" s="8" t="str">
        <f t="shared" si="13"/>
        <v>CM 0234</v>
      </c>
      <c r="L57" s="8" t="str">
        <f t="shared" si="13"/>
        <v>CM 1735</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Arable</v>
      </c>
      <c r="F58" s="10" t="str">
        <f>G16&amp;" I "&amp;(VLOOKUP(G14,Table245[],6,FALSE))</f>
        <v>Medium/Clay I Grass</v>
      </c>
      <c r="G58" s="10" t="str">
        <f>H16&amp;" I "&amp;(VLOOKUP(H14,Table245[],6,FALSE))</f>
        <v>Medium/Clay I Arable</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6.7</v>
      </c>
      <c r="F59" s="64">
        <f>VLOOKUP(G$14,Table245[],5,FALSE)</f>
        <v>6.2</v>
      </c>
      <c r="G59" s="64">
        <f>VLOOKUP(H$14,Table245[],5,FALSE)</f>
        <v>6.7</v>
      </c>
      <c r="H59" s="64">
        <f>VLOOKUP(I$14,Table245[],5,FALSE)</f>
        <v>6.2</v>
      </c>
      <c r="I59" s="64">
        <f>VLOOKUP(J$14,Table245[],5,FALSE)</f>
        <v>6.2</v>
      </c>
      <c r="J59" s="64">
        <f>VLOOKUP(K$14,Table245[],5,FALSE)</f>
        <v>6.2</v>
      </c>
      <c r="K59" s="64">
        <f>VLOOKUP(L$14,Table245[],5,FALSE)</f>
        <v>6.2</v>
      </c>
      <c r="L59" s="64">
        <f>VLOOKUP(M$14,Table245[],5,FALSE)</f>
        <v>6.2</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7</v>
      </c>
      <c r="C60" s="64">
        <f t="shared" ref="C60:U60" si="14">D10</f>
        <v>6.4</v>
      </c>
      <c r="D60" s="64">
        <f t="shared" si="14"/>
        <v>6.1</v>
      </c>
      <c r="E60" s="64">
        <f t="shared" si="14"/>
        <v>6.7</v>
      </c>
      <c r="F60" s="64">
        <f t="shared" si="14"/>
        <v>6.3</v>
      </c>
      <c r="G60" s="64">
        <f t="shared" si="14"/>
        <v>6.6</v>
      </c>
      <c r="H60" s="64">
        <f t="shared" si="14"/>
        <v>5.6</v>
      </c>
      <c r="I60" s="64">
        <f t="shared" si="14"/>
        <v>6.2</v>
      </c>
      <c r="J60" s="64">
        <f t="shared" si="14"/>
        <v>6.4</v>
      </c>
      <c r="K60" s="64">
        <f t="shared" si="14"/>
        <v>6.2</v>
      </c>
      <c r="L60" s="64">
        <f t="shared" si="14"/>
        <v>6.3</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8</v>
      </c>
      <c r="F61" s="64">
        <f t="shared" si="15"/>
        <v>6</v>
      </c>
      <c r="G61" s="64">
        <f t="shared" si="15"/>
        <v>8</v>
      </c>
      <c r="H61" s="64">
        <f t="shared" si="15"/>
        <v>6</v>
      </c>
      <c r="I61" s="64">
        <f t="shared" si="15"/>
        <v>6</v>
      </c>
      <c r="J61" s="64">
        <f t="shared" si="15"/>
        <v>6</v>
      </c>
      <c r="K61" s="64">
        <f t="shared" si="15"/>
        <v>6</v>
      </c>
      <c r="L61" s="64">
        <f t="shared" si="15"/>
        <v>6</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54</v>
      </c>
      <c r="C62" s="65">
        <f>B32</f>
        <v>54</v>
      </c>
      <c r="D62" s="65">
        <f>B33</f>
        <v>54</v>
      </c>
      <c r="E62" s="65">
        <f>B34</f>
        <v>45</v>
      </c>
      <c r="F62" s="65">
        <f>B35</f>
        <v>54</v>
      </c>
      <c r="G62" s="65">
        <f>B36</f>
        <v>53</v>
      </c>
      <c r="H62" s="65">
        <f>B37</f>
        <v>138</v>
      </c>
      <c r="I62" s="65">
        <f>B38</f>
        <v>138</v>
      </c>
      <c r="J62" s="65">
        <f>B39</f>
        <v>138</v>
      </c>
      <c r="K62" s="65">
        <f>B40</f>
        <v>138</v>
      </c>
      <c r="L62" s="65">
        <f>B41</f>
        <v>138</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-4.7999999999999989</v>
      </c>
      <c r="C64" s="65">
        <f t="shared" ref="C64:U64" si="17">(C59-C60)*C61</f>
        <v>-1.2000000000000011</v>
      </c>
      <c r="D64" s="65">
        <f t="shared" si="17"/>
        <v>0.6000000000000032</v>
      </c>
      <c r="E64" s="65">
        <f t="shared" si="17"/>
        <v>0</v>
      </c>
      <c r="F64" s="65">
        <f t="shared" si="17"/>
        <v>-0.59999999999999787</v>
      </c>
      <c r="G64" s="65">
        <f t="shared" si="17"/>
        <v>0.80000000000000426</v>
      </c>
      <c r="H64" s="65">
        <f t="shared" si="17"/>
        <v>3.6000000000000032</v>
      </c>
      <c r="I64" s="65">
        <f t="shared" si="17"/>
        <v>0</v>
      </c>
      <c r="J64" s="65">
        <f t="shared" si="17"/>
        <v>-1.2000000000000011</v>
      </c>
      <c r="K64" s="65">
        <f t="shared" si="17"/>
        <v>0</v>
      </c>
      <c r="L64" s="65">
        <f t="shared" si="17"/>
        <v>-0.59999999999999787</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4.7999999999999989</v>
      </c>
      <c r="C65" s="65">
        <f t="shared" ref="C65:U65" si="18">C63-C64</f>
        <v>1.2000000000000011</v>
      </c>
      <c r="D65" s="65">
        <f t="shared" si="18"/>
        <v>-0.6000000000000032</v>
      </c>
      <c r="E65" s="65">
        <f t="shared" si="18"/>
        <v>0</v>
      </c>
      <c r="F65" s="65">
        <f t="shared" si="18"/>
        <v>0.59999999999999787</v>
      </c>
      <c r="G65" s="65">
        <f t="shared" si="18"/>
        <v>-0.80000000000000426</v>
      </c>
      <c r="H65" s="65">
        <f t="shared" si="18"/>
        <v>-3.6000000000000032</v>
      </c>
      <c r="I65" s="65">
        <f t="shared" si="18"/>
        <v>0</v>
      </c>
      <c r="J65" s="65">
        <f t="shared" si="18"/>
        <v>1.2000000000000011</v>
      </c>
      <c r="K65" s="65">
        <f t="shared" si="18"/>
        <v>0</v>
      </c>
      <c r="L65" s="65">
        <f t="shared" si="18"/>
        <v>0.59999999999999787</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OVER</v>
      </c>
      <c r="D66" s="66" t="str">
        <f t="shared" si="19"/>
        <v>UNDER</v>
      </c>
      <c r="E66" s="66" t="str">
        <f t="shared" si="19"/>
        <v>OVER</v>
      </c>
      <c r="F66" s="66" t="str">
        <f t="shared" si="19"/>
        <v>OVER</v>
      </c>
      <c r="G66" s="66" t="str">
        <f t="shared" si="19"/>
        <v>UNDER</v>
      </c>
      <c r="H66" s="66" t="str">
        <f t="shared" si="19"/>
        <v>UNDER</v>
      </c>
      <c r="I66" s="66" t="str">
        <f t="shared" si="19"/>
        <v>OVER</v>
      </c>
      <c r="J66" s="66" t="str">
        <f t="shared" si="19"/>
        <v>OVER</v>
      </c>
      <c r="K66" s="66" t="str">
        <f t="shared" si="19"/>
        <v>OVER</v>
      </c>
      <c r="L66" s="66" t="str">
        <f t="shared" si="19"/>
        <v>OVER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44" priority="40" operator="greaterThan">
      <formula>$B$51</formula>
    </cfRule>
  </conditionalFormatting>
  <conditionalFormatting sqref="B66:U66">
    <cfRule type="cellIs" dxfId="143" priority="15" operator="equal">
      <formula>"UNDER"</formula>
    </cfRule>
    <cfRule type="cellIs" dxfId="142" priority="16" operator="equal">
      <formula>"OVER"</formula>
    </cfRule>
  </conditionalFormatting>
  <conditionalFormatting sqref="C31:C50">
    <cfRule type="cellIs" dxfId="141" priority="39" operator="greaterThan">
      <formula>$C$51</formula>
    </cfRule>
  </conditionalFormatting>
  <conditionalFormatting sqref="C11:V13">
    <cfRule type="cellIs" dxfId="140" priority="1" operator="greaterThan">
      <formula>2</formula>
    </cfRule>
  </conditionalFormatting>
  <conditionalFormatting sqref="C17:V19">
    <cfRule type="cellIs" dxfId="139" priority="36" operator="equal">
      <formula>0</formula>
    </cfRule>
  </conditionalFormatting>
  <conditionalFormatting sqref="C20:V21">
    <cfRule type="cellIs" dxfId="138" priority="41" operator="equal">
      <formula>"DECREASE"</formula>
    </cfRule>
    <cfRule type="cellIs" dxfId="137" priority="42" operator="equal">
      <formula>"INCREASE"</formula>
    </cfRule>
  </conditionalFormatting>
  <conditionalFormatting sqref="C21:V21">
    <cfRule type="cellIs" dxfId="136" priority="17" operator="equal">
      <formula>0</formula>
    </cfRule>
  </conditionalFormatting>
  <conditionalFormatting sqref="C22:V23">
    <cfRule type="cellIs" dxfId="135" priority="21" operator="equal">
      <formula>0</formula>
    </cfRule>
  </conditionalFormatting>
  <conditionalFormatting sqref="C24:V24">
    <cfRule type="cellIs" dxfId="134" priority="22" operator="equal">
      <formula>"DECREASE"</formula>
    </cfRule>
    <cfRule type="cellIs" dxfId="133" priority="23" operator="equal">
      <formula>"INCREASE"</formula>
    </cfRule>
  </conditionalFormatting>
  <conditionalFormatting sqref="G31:G50">
    <cfRule type="cellIs" dxfId="132" priority="35" operator="greaterThan">
      <formula>$G$51</formula>
    </cfRule>
  </conditionalFormatting>
  <conditionalFormatting sqref="H31:H50">
    <cfRule type="cellIs" dxfId="131" priority="34" operator="greaterThan">
      <formula>$H$51</formula>
    </cfRule>
  </conditionalFormatting>
  <conditionalFormatting sqref="I1">
    <cfRule type="cellIs" dxfId="130" priority="7" operator="between">
      <formula>0.1</formula>
      <formula>5</formula>
    </cfRule>
  </conditionalFormatting>
  <conditionalFormatting sqref="I2">
    <cfRule type="cellIs" dxfId="129" priority="6" operator="greaterThan">
      <formula>5000.1</formula>
    </cfRule>
  </conditionalFormatting>
  <conditionalFormatting sqref="I3">
    <cfRule type="cellIs" dxfId="128" priority="5" operator="greaterThan">
      <formula>40000.01</formula>
    </cfRule>
  </conditionalFormatting>
  <conditionalFormatting sqref="I31:I50">
    <cfRule type="cellIs" dxfId="127" priority="33" operator="greaterThan">
      <formula>$I$51</formula>
    </cfRule>
  </conditionalFormatting>
  <conditionalFormatting sqref="J31:J50">
    <cfRule type="cellIs" dxfId="126" priority="12" operator="greaterThan">
      <formula>$J$51</formula>
    </cfRule>
  </conditionalFormatting>
  <conditionalFormatting sqref="K31:K50">
    <cfRule type="cellIs" dxfId="125" priority="32" operator="greaterThan">
      <formula>$K$51</formula>
    </cfRule>
  </conditionalFormatting>
  <conditionalFormatting sqref="L3">
    <cfRule type="cellIs" dxfId="124" priority="8" operator="lessThan">
      <formula>30</formula>
    </cfRule>
    <cfRule type="cellIs" dxfId="123" priority="9" operator="greaterThanOrEqual">
      <formula>30</formula>
    </cfRule>
  </conditionalFormatting>
  <conditionalFormatting sqref="L31:L50">
    <cfRule type="cellIs" dxfId="122" priority="31" operator="greaterThan">
      <formula>$L$51</formula>
    </cfRule>
  </conditionalFormatting>
  <conditionalFormatting sqref="M31:M50">
    <cfRule type="cellIs" dxfId="121" priority="30" operator="greaterThan">
      <formula>$M$51</formula>
    </cfRule>
  </conditionalFormatting>
  <conditionalFormatting sqref="P31:P50">
    <cfRule type="cellIs" dxfId="120" priority="29" operator="greaterThan">
      <formula>$P$51</formula>
    </cfRule>
  </conditionalFormatting>
  <conditionalFormatting sqref="R31:R50">
    <cfRule type="cellIs" dxfId="119" priority="28" operator="greaterThan">
      <formula>$R$51</formula>
    </cfRule>
  </conditionalFormatting>
  <conditionalFormatting sqref="S31:S50">
    <cfRule type="cellIs" dxfId="118" priority="27" operator="greaterThan">
      <formula>$S$51</formula>
    </cfRule>
  </conditionalFormatting>
  <conditionalFormatting sqref="T31:T50">
    <cfRule type="cellIs" dxfId="117" priority="26" operator="greaterThan">
      <formula>$T$51</formula>
    </cfRule>
  </conditionalFormatting>
  <conditionalFormatting sqref="U31:U50">
    <cfRule type="cellIs" dxfId="116"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E1" zoomScale="90" zoomScaleNormal="90" workbookViewId="0">
      <selection activeCell="M2" sqref="M2"/>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'DAIRY PARTNERS'!C1:D1</f>
        <v>PAN-030767</v>
      </c>
      <c r="D1" s="167"/>
      <c r="E1" s="106" t="s">
        <v>45</v>
      </c>
      <c r="F1" s="113">
        <f>'DAIRY PARTNERS'!F1</f>
        <v>49.4</v>
      </c>
      <c r="G1" s="134" t="s">
        <v>43</v>
      </c>
      <c r="H1" s="135"/>
      <c r="I1" s="109">
        <v>6.76</v>
      </c>
      <c r="J1" s="158" t="s">
        <v>153</v>
      </c>
      <c r="K1" s="159"/>
      <c r="L1" s="109">
        <v>53.4</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'DAIRY PARTNERS'!C2:D2</f>
        <v>EPR/AB3891CX</v>
      </c>
      <c r="D2" s="169"/>
      <c r="E2" s="96" t="s">
        <v>109</v>
      </c>
      <c r="F2" s="110" t="s">
        <v>177</v>
      </c>
      <c r="G2" s="136" t="s">
        <v>110</v>
      </c>
      <c r="H2" s="137"/>
      <c r="I2" s="110">
        <v>649</v>
      </c>
      <c r="J2" s="138" t="s">
        <v>158</v>
      </c>
      <c r="K2" s="139"/>
      <c r="L2" s="110">
        <v>2.41</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'DAIRY PARTNERS'!C3:D3</f>
        <v>Mr Daniel James and Mrs Carys James</v>
      </c>
      <c r="D3" s="169"/>
      <c r="E3" s="96" t="s">
        <v>108</v>
      </c>
      <c r="F3" s="111" t="s">
        <v>77</v>
      </c>
      <c r="G3" s="138" t="s">
        <v>159</v>
      </c>
      <c r="H3" s="139"/>
      <c r="I3" s="110">
        <v>1820</v>
      </c>
      <c r="J3" s="160" t="s">
        <v>154</v>
      </c>
      <c r="K3" s="161"/>
      <c r="L3" s="110">
        <f>(L1/(L2*10000))*100</f>
        <v>0.22157676348547717</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'DAIRY PARTNERS'!C4:D4</f>
        <v>Castell Malgwyn Farm Llechryd, Cardigan
Pembrokeshire SA43 2QB</v>
      </c>
      <c r="D4" s="171"/>
      <c r="E4" s="99" t="s">
        <v>1</v>
      </c>
      <c r="F4" s="110" t="s">
        <v>180</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'DAIRY PARTNERS'!C5:D5</f>
        <v>Owen Clee</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'DAIRY PARTNERS'!C8</f>
        <v>MALG 2</v>
      </c>
      <c r="D8" s="49" t="str">
        <f>'DAIRY PARTNERS'!D8</f>
        <v>MALG 3</v>
      </c>
      <c r="E8" s="49" t="str">
        <f>'DAIRY PARTNERS'!E8</f>
        <v>MALG 4</v>
      </c>
      <c r="F8" s="49" t="str">
        <f>'DAIRY PARTNERS'!F8</f>
        <v>MALG 10</v>
      </c>
      <c r="G8" s="49" t="str">
        <f>'DAIRY PARTNERS'!G8</f>
        <v>MALG 20</v>
      </c>
      <c r="H8" s="49" t="str">
        <f>'DAIRY PARTNERS'!H8</f>
        <v>CM 7886</v>
      </c>
      <c r="I8" s="49" t="str">
        <f>'DAIRY PARTNERS'!I8</f>
        <v>CM 8440</v>
      </c>
      <c r="J8" s="49" t="str">
        <f>'DAIRY PARTNERS'!J8</f>
        <v>CM 8087</v>
      </c>
      <c r="K8" s="49" t="str">
        <f>'DAIRY PARTNERS'!K8</f>
        <v>CM 8019</v>
      </c>
      <c r="L8" s="49" t="str">
        <f>'DAIRY PARTNERS'!L8</f>
        <v>CM 0234</v>
      </c>
      <c r="M8" s="49" t="str">
        <f>'DAIRY PARTNERS'!M8</f>
        <v>CM 1735</v>
      </c>
      <c r="N8" s="49">
        <f>'DAIRY PARTNERS'!N8</f>
        <v>0</v>
      </c>
      <c r="O8" s="49">
        <f>'DAIRY PARTNERS'!O8</f>
        <v>0</v>
      </c>
      <c r="P8" s="49">
        <f>'DAIRY PARTNERS'!P8</f>
        <v>0</v>
      </c>
      <c r="Q8" s="49">
        <f>'DAIRY PARTNERS'!Q8</f>
        <v>0</v>
      </c>
      <c r="R8" s="49">
        <f>'DAIRY PARTNERS'!R8</f>
        <v>0</v>
      </c>
      <c r="S8" s="49">
        <f>'DAIRY PARTNERS'!S8</f>
        <v>0</v>
      </c>
      <c r="T8" s="49">
        <f>'DAIRY PARTNERS'!T8</f>
        <v>0</v>
      </c>
      <c r="U8" s="49">
        <f>'DAIRY PARTNERS'!U8</f>
        <v>0</v>
      </c>
      <c r="V8" s="102">
        <f>'DAIRY PARTNERS'!V8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'DAIRY PARTNERS'!C9</f>
        <v>Moderate</v>
      </c>
      <c r="D9" s="49" t="str">
        <f>'DAIRY PARTNERS'!D9</f>
        <v>Moderate</v>
      </c>
      <c r="E9" s="49" t="str">
        <f>'DAIRY PARTNERS'!E9</f>
        <v>Moderate</v>
      </c>
      <c r="F9" s="49">
        <f>'DAIRY PARTNERS'!F9</f>
        <v>1</v>
      </c>
      <c r="G9" s="49" t="str">
        <f>'DAIRY PARTNERS'!G9</f>
        <v>Moderate</v>
      </c>
      <c r="H9" s="49">
        <f>'DAIRY PARTNERS'!H9</f>
        <v>1</v>
      </c>
      <c r="I9" s="49" t="str">
        <f>'DAIRY PARTNERS'!I9</f>
        <v>Moderate</v>
      </c>
      <c r="J9" s="49" t="str">
        <f>'DAIRY PARTNERS'!J9</f>
        <v>Moderate</v>
      </c>
      <c r="K9" s="49" t="str">
        <f>'DAIRY PARTNERS'!K9</f>
        <v>Moderate</v>
      </c>
      <c r="L9" s="49" t="str">
        <f>'DAIRY PARTNERS'!L9</f>
        <v>Moderate</v>
      </c>
      <c r="M9" s="49" t="str">
        <f>'DAIRY PARTNERS'!M9</f>
        <v>Moderate</v>
      </c>
      <c r="N9" s="49">
        <f>'DAIRY PARTNERS'!N9</f>
        <v>0</v>
      </c>
      <c r="O9" s="49">
        <f>'DAIRY PARTNERS'!O9</f>
        <v>0</v>
      </c>
      <c r="P9" s="49">
        <f>'DAIRY PARTNERS'!P9</f>
        <v>0</v>
      </c>
      <c r="Q9" s="49">
        <f>'DAIRY PARTNERS'!Q9</f>
        <v>0</v>
      </c>
      <c r="R9" s="49">
        <f>'DAIRY PARTNERS'!R9</f>
        <v>0</v>
      </c>
      <c r="S9" s="49">
        <f>'DAIRY PARTNERS'!S9</f>
        <v>0</v>
      </c>
      <c r="T9" s="49">
        <f>'DAIRY PARTNERS'!T9</f>
        <v>0</v>
      </c>
      <c r="U9" s="49">
        <f>'DAIRY PARTNERS'!U9</f>
        <v>0</v>
      </c>
      <c r="V9" s="102">
        <f>'DAIRY PARTNERS'!V9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'DAIRY PARTNERS'!C10</f>
        <v>7</v>
      </c>
      <c r="D10" s="49">
        <f>'DAIRY PARTNERS'!D10</f>
        <v>6.4</v>
      </c>
      <c r="E10" s="49">
        <f>'DAIRY PARTNERS'!E10</f>
        <v>6.1</v>
      </c>
      <c r="F10" s="49">
        <f>'DAIRY PARTNERS'!F10</f>
        <v>6.7</v>
      </c>
      <c r="G10" s="49">
        <f>'DAIRY PARTNERS'!G10</f>
        <v>6.3</v>
      </c>
      <c r="H10" s="49">
        <f>'DAIRY PARTNERS'!H10</f>
        <v>6.6</v>
      </c>
      <c r="I10" s="49">
        <f>'DAIRY PARTNERS'!I10</f>
        <v>5.6</v>
      </c>
      <c r="J10" s="49">
        <f>'DAIRY PARTNERS'!J10</f>
        <v>6.2</v>
      </c>
      <c r="K10" s="49">
        <f>'DAIRY PARTNERS'!K10</f>
        <v>6.4</v>
      </c>
      <c r="L10" s="49">
        <f>'DAIRY PARTNERS'!L10</f>
        <v>6.2</v>
      </c>
      <c r="M10" s="49">
        <f>'DAIRY PARTNERS'!M10</f>
        <v>6.3</v>
      </c>
      <c r="N10" s="49">
        <f>'DAIRY PARTNERS'!N10</f>
        <v>0</v>
      </c>
      <c r="O10" s="49">
        <f>'DAIRY PARTNERS'!O10</f>
        <v>0</v>
      </c>
      <c r="P10" s="49">
        <f>'DAIRY PARTNERS'!P10</f>
        <v>0</v>
      </c>
      <c r="Q10" s="49">
        <f>'DAIRY PARTNERS'!Q10</f>
        <v>0</v>
      </c>
      <c r="R10" s="49">
        <f>'DAIRY PARTNERS'!R10</f>
        <v>0</v>
      </c>
      <c r="S10" s="49">
        <f>'DAIRY PARTNERS'!S10</f>
        <v>0</v>
      </c>
      <c r="T10" s="49">
        <f>'DAIRY PARTNERS'!T10</f>
        <v>0</v>
      </c>
      <c r="U10" s="49">
        <f>'DAIRY PARTNERS'!U10</f>
        <v>0</v>
      </c>
      <c r="V10" s="102">
        <f>'DAIRY PARTNERS'!V10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'DAIRY PARTNERS'!C11</f>
        <v>2</v>
      </c>
      <c r="D11" s="49">
        <f>'DAIRY PARTNERS'!D11</f>
        <v>2</v>
      </c>
      <c r="E11" s="49">
        <f>'DAIRY PARTNERS'!E11</f>
        <v>2</v>
      </c>
      <c r="F11" s="49">
        <f>'DAIRY PARTNERS'!F11</f>
        <v>3</v>
      </c>
      <c r="G11" s="49">
        <f>'DAIRY PARTNERS'!G11</f>
        <v>3</v>
      </c>
      <c r="H11" s="49">
        <f>'DAIRY PARTNERS'!H11</f>
        <v>1</v>
      </c>
      <c r="I11" s="49">
        <f>'DAIRY PARTNERS'!I11</f>
        <v>0</v>
      </c>
      <c r="J11" s="49">
        <f>'DAIRY PARTNERS'!J11</f>
        <v>0</v>
      </c>
      <c r="K11" s="49">
        <f>'DAIRY PARTNERS'!K11</f>
        <v>0</v>
      </c>
      <c r="L11" s="49">
        <f>'DAIRY PARTNERS'!L11</f>
        <v>0</v>
      </c>
      <c r="M11" s="49">
        <f>'DAIRY PARTNERS'!M11</f>
        <v>0</v>
      </c>
      <c r="N11" s="49">
        <f>'DAIRY PARTNERS'!N11</f>
        <v>0</v>
      </c>
      <c r="O11" s="49">
        <f>'DAIRY PARTNERS'!O11</f>
        <v>0</v>
      </c>
      <c r="P11" s="49">
        <f>'DAIRY PARTNERS'!P11</f>
        <v>0</v>
      </c>
      <c r="Q11" s="49">
        <f>'DAIRY PARTNERS'!Q11</f>
        <v>0</v>
      </c>
      <c r="R11" s="49">
        <f>'DAIRY PARTNERS'!R11</f>
        <v>0</v>
      </c>
      <c r="S11" s="49">
        <f>'DAIRY PARTNERS'!S11</f>
        <v>0</v>
      </c>
      <c r="T11" s="49">
        <f>'DAIRY PARTNERS'!T11</f>
        <v>0</v>
      </c>
      <c r="U11" s="49">
        <f>'DAIRY PARTNERS'!U11</f>
        <v>0</v>
      </c>
      <c r="V11" s="102">
        <f>'DAIRY PARTNERS'!V11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'DAIRY PARTNERS'!C12</f>
        <v>2</v>
      </c>
      <c r="D12" s="49">
        <f>'DAIRY PARTNERS'!D12</f>
        <v>2</v>
      </c>
      <c r="E12" s="49">
        <f>'DAIRY PARTNERS'!E12</f>
        <v>1</v>
      </c>
      <c r="F12" s="49">
        <f>'DAIRY PARTNERS'!F12</f>
        <v>2</v>
      </c>
      <c r="G12" s="49">
        <f>'DAIRY PARTNERS'!G12</f>
        <v>2</v>
      </c>
      <c r="H12" s="49">
        <f>'DAIRY PARTNERS'!H12</f>
        <v>2</v>
      </c>
      <c r="I12" s="49">
        <f>'DAIRY PARTNERS'!I12</f>
        <v>0</v>
      </c>
      <c r="J12" s="49">
        <f>'DAIRY PARTNERS'!J12</f>
        <v>0</v>
      </c>
      <c r="K12" s="49">
        <f>'DAIRY PARTNERS'!K12</f>
        <v>0</v>
      </c>
      <c r="L12" s="49">
        <f>'DAIRY PARTNERS'!L12</f>
        <v>0</v>
      </c>
      <c r="M12" s="49">
        <f>'DAIRY PARTNERS'!M12</f>
        <v>0</v>
      </c>
      <c r="N12" s="49">
        <f>'DAIRY PARTNERS'!N12</f>
        <v>0</v>
      </c>
      <c r="O12" s="49">
        <f>'DAIRY PARTNERS'!O12</f>
        <v>0</v>
      </c>
      <c r="P12" s="49">
        <f>'DAIRY PARTNERS'!P12</f>
        <v>0</v>
      </c>
      <c r="Q12" s="49">
        <f>'DAIRY PARTNERS'!Q12</f>
        <v>0</v>
      </c>
      <c r="R12" s="49">
        <f>'DAIRY PARTNERS'!R12</f>
        <v>0</v>
      </c>
      <c r="S12" s="49">
        <f>'DAIRY PARTNERS'!S12</f>
        <v>0</v>
      </c>
      <c r="T12" s="49">
        <f>'DAIRY PARTNERS'!T12</f>
        <v>0</v>
      </c>
      <c r="U12" s="49">
        <f>'DAIRY PARTNERS'!U12</f>
        <v>0</v>
      </c>
      <c r="V12" s="102">
        <f>'DAIRY PARTNERS'!V12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'DAIRY PARTNERS'!C13</f>
        <v>2</v>
      </c>
      <c r="D13" s="49">
        <f>'DAIRY PARTNERS'!D13</f>
        <v>3</v>
      </c>
      <c r="E13" s="49">
        <f>'DAIRY PARTNERS'!E13</f>
        <v>3</v>
      </c>
      <c r="F13" s="49">
        <f>'DAIRY PARTNERS'!F13</f>
        <v>3</v>
      </c>
      <c r="G13" s="49">
        <f>'DAIRY PARTNERS'!G13</f>
        <v>2</v>
      </c>
      <c r="H13" s="49">
        <f>'DAIRY PARTNERS'!H13</f>
        <v>2</v>
      </c>
      <c r="I13" s="49">
        <f>'DAIRY PARTNERS'!I13</f>
        <v>3</v>
      </c>
      <c r="J13" s="49">
        <f>'DAIRY PARTNERS'!J13</f>
        <v>3</v>
      </c>
      <c r="K13" s="49">
        <f>'DAIRY PARTNERS'!K13</f>
        <v>3</v>
      </c>
      <c r="L13" s="49">
        <f>'DAIRY PARTNERS'!L13</f>
        <v>3</v>
      </c>
      <c r="M13" s="49">
        <f>'DAIRY PARTNERS'!M13</f>
        <v>3</v>
      </c>
      <c r="N13" s="49">
        <f>'DAIRY PARTNERS'!N13</f>
        <v>0</v>
      </c>
      <c r="O13" s="49">
        <f>'DAIRY PARTNERS'!O13</f>
        <v>0</v>
      </c>
      <c r="P13" s="49">
        <f>'DAIRY PARTNERS'!P13</f>
        <v>0</v>
      </c>
      <c r="Q13" s="49">
        <f>'DAIRY PARTNERS'!Q13</f>
        <v>0</v>
      </c>
      <c r="R13" s="49">
        <f>'DAIRY PARTNERS'!R13</f>
        <v>0</v>
      </c>
      <c r="S13" s="49">
        <f>'DAIRY PARTNERS'!S13</f>
        <v>0</v>
      </c>
      <c r="T13" s="49">
        <f>'DAIRY PARTNERS'!T13</f>
        <v>0</v>
      </c>
      <c r="U13" s="49">
        <f>'DAIRY PARTNERS'!U13</f>
        <v>0</v>
      </c>
      <c r="V13" s="102">
        <f>'DAIRY PARTNERS'!V13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'DAIRY PARTNERS'!C14</f>
        <v xml:space="preserve">Grass Silage (25% DM) </v>
      </c>
      <c r="D14" s="83" t="str">
        <f>'DAIRY PARTNERS'!D14</f>
        <v xml:space="preserve">Grass Silage (25% DM) </v>
      </c>
      <c r="E14" s="83" t="str">
        <f>'DAIRY PARTNERS'!E14</f>
        <v xml:space="preserve">Grass Silage (25% DM) </v>
      </c>
      <c r="F14" s="83" t="str">
        <f>'DAIRY PARTNERS'!F14</f>
        <v>Winter barley/triticale/rye</v>
      </c>
      <c r="G14" s="83" t="str">
        <f>'DAIRY PARTNERS'!G14</f>
        <v xml:space="preserve">Grass Silage (25% DM) </v>
      </c>
      <c r="H14" s="83" t="str">
        <f>'DAIRY PARTNERS'!H14</f>
        <v>Spring wheat/barley</v>
      </c>
      <c r="I14" s="83" t="str">
        <f>'DAIRY PARTNERS'!I14</f>
        <v xml:space="preserve">Grass Silage (25% DM) </v>
      </c>
      <c r="J14" s="83" t="str">
        <f>'DAIRY PARTNERS'!J14</f>
        <v xml:space="preserve">Grass Silage (25% DM) </v>
      </c>
      <c r="K14" s="83" t="str">
        <f>'DAIRY PARTNERS'!K14</f>
        <v xml:space="preserve">Grass Silage (25% DM) </v>
      </c>
      <c r="L14" s="83" t="str">
        <f>'DAIRY PARTNERS'!L14</f>
        <v xml:space="preserve">Grass Silage (25% DM) </v>
      </c>
      <c r="M14" s="83" t="str">
        <f>'DAIRY PARTNERS'!M14</f>
        <v xml:space="preserve">Grass Silage (25% DM) </v>
      </c>
      <c r="N14" s="83">
        <f>'DAIRY PARTNERS'!N14</f>
        <v>0</v>
      </c>
      <c r="O14" s="83">
        <f>'DAIRY PARTNERS'!O14</f>
        <v>0</v>
      </c>
      <c r="P14" s="83">
        <f>'DAIRY PARTNERS'!P14</f>
        <v>0</v>
      </c>
      <c r="Q14" s="83">
        <f>'DAIRY PARTNERS'!Q14</f>
        <v>0</v>
      </c>
      <c r="R14" s="83">
        <f>'DAIRY PARTNERS'!R14</f>
        <v>0</v>
      </c>
      <c r="S14" s="83">
        <f>'DAIRY PARTNERS'!S14</f>
        <v>0</v>
      </c>
      <c r="T14" s="83">
        <f>'DAIRY PARTNERS'!T14</f>
        <v>0</v>
      </c>
      <c r="U14" s="83">
        <f>'DAIRY PARTNERS'!U14</f>
        <v>0</v>
      </c>
      <c r="V14" s="103">
        <f>'DAIRY PARTNERS'!V14</f>
        <v>0</v>
      </c>
      <c r="AD14" s="22" t="s">
        <v>138</v>
      </c>
      <c r="AE14" s="22">
        <v>6</v>
      </c>
      <c r="AI14" s="43" t="s">
        <v>119</v>
      </c>
      <c r="AJ14" s="44">
        <v>0.8</v>
      </c>
      <c r="AK14" s="45">
        <v>1.7</v>
      </c>
      <c r="AL14" s="9">
        <v>12</v>
      </c>
      <c r="AM14" s="9">
        <v>6.7</v>
      </c>
      <c r="AN14" s="9" t="s">
        <v>135</v>
      </c>
    </row>
    <row r="15" spans="1:41" ht="13" x14ac:dyDescent="0.25">
      <c r="A15" s="152" t="s">
        <v>9</v>
      </c>
      <c r="B15" s="153"/>
      <c r="C15" s="49">
        <f>'DAIRY PARTNERS'!C15</f>
        <v>38</v>
      </c>
      <c r="D15" s="49">
        <f>'DAIRY PARTNERS'!D15</f>
        <v>38</v>
      </c>
      <c r="E15" s="49">
        <f>'DAIRY PARTNERS'!E15</f>
        <v>38</v>
      </c>
      <c r="F15" s="49">
        <f>'DAIRY PARTNERS'!F15</f>
        <v>6.5</v>
      </c>
      <c r="G15" s="49">
        <f>'DAIRY PARTNERS'!G15</f>
        <v>38</v>
      </c>
      <c r="H15" s="49">
        <f>'DAIRY PARTNERS'!H15</f>
        <v>6.5</v>
      </c>
      <c r="I15" s="49">
        <f>'DAIRY PARTNERS'!I15</f>
        <v>38</v>
      </c>
      <c r="J15" s="49">
        <f>'DAIRY PARTNERS'!J15</f>
        <v>38</v>
      </c>
      <c r="K15" s="49">
        <f>'DAIRY PARTNERS'!K15</f>
        <v>38</v>
      </c>
      <c r="L15" s="49">
        <f>'DAIRY PARTNERS'!L15</f>
        <v>23</v>
      </c>
      <c r="M15" s="49">
        <f>'DAIRY PARTNERS'!M15</f>
        <v>38</v>
      </c>
      <c r="N15" s="49">
        <f>'DAIRY PARTNERS'!N15</f>
        <v>0</v>
      </c>
      <c r="O15" s="49">
        <f>'DAIRY PARTNERS'!O15</f>
        <v>0</v>
      </c>
      <c r="P15" s="49">
        <f>'DAIRY PARTNERS'!P15</f>
        <v>0</v>
      </c>
      <c r="Q15" s="49">
        <f>'DAIRY PARTNERS'!Q15</f>
        <v>0</v>
      </c>
      <c r="R15" s="49">
        <f>'DAIRY PARTNERS'!R15</f>
        <v>0</v>
      </c>
      <c r="S15" s="49">
        <f>'DAIRY PARTNERS'!S15</f>
        <v>0</v>
      </c>
      <c r="T15" s="49">
        <f>'DAIRY PARTNERS'!T15</f>
        <v>0</v>
      </c>
      <c r="U15" s="49">
        <f>'DAIRY PARTNERS'!U15</f>
        <v>0</v>
      </c>
      <c r="V15" s="102">
        <f>'DAIRY PARTNERS'!V15</f>
        <v>0</v>
      </c>
      <c r="AD15" s="22" t="s">
        <v>144</v>
      </c>
      <c r="AE15" s="22">
        <v>7</v>
      </c>
      <c r="AI15" s="43" t="s">
        <v>101</v>
      </c>
      <c r="AJ15" s="51">
        <v>1.8</v>
      </c>
      <c r="AK15" s="45">
        <v>5.4</v>
      </c>
      <c r="AL15" s="9">
        <v>13</v>
      </c>
      <c r="AM15" s="9">
        <v>6.7</v>
      </c>
      <c r="AN15" s="9" t="s">
        <v>135</v>
      </c>
    </row>
    <row r="16" spans="1:41" ht="13.5" thickBot="1" x14ac:dyDescent="0.3">
      <c r="A16" s="156" t="s">
        <v>44</v>
      </c>
      <c r="B16" s="157"/>
      <c r="C16" s="104" t="str">
        <f>'DAIRY PARTNERS'!C16</f>
        <v>Medium/Clay</v>
      </c>
      <c r="D16" s="104" t="str">
        <f>'DAIRY PARTNERS'!D16</f>
        <v>Medium/Clay</v>
      </c>
      <c r="E16" s="104" t="str">
        <f>'DAIRY PARTNERS'!E16</f>
        <v>Medium/Clay</v>
      </c>
      <c r="F16" s="104" t="str">
        <f>'DAIRY PARTNERS'!F16</f>
        <v>Medium/Clay</v>
      </c>
      <c r="G16" s="104" t="str">
        <f>'DAIRY PARTNERS'!G16</f>
        <v>Medium/Clay</v>
      </c>
      <c r="H16" s="104" t="str">
        <f>'DAIRY PARTNERS'!H16</f>
        <v>Medium/Clay</v>
      </c>
      <c r="I16" s="104" t="str">
        <f>'DAIRY PARTNERS'!I16</f>
        <v>Medium/Clay</v>
      </c>
      <c r="J16" s="104" t="str">
        <f>'DAIRY PARTNERS'!J16</f>
        <v>Medium/Clay</v>
      </c>
      <c r="K16" s="104" t="str">
        <f>'DAIRY PARTNERS'!K16</f>
        <v>Medium/Clay</v>
      </c>
      <c r="L16" s="104" t="str">
        <f>'DAIRY PARTNERS'!L16</f>
        <v>Medium/Clay</v>
      </c>
      <c r="M16" s="104" t="str">
        <f>'DAIRY PARTNERS'!M16</f>
        <v>Medium/Clay</v>
      </c>
      <c r="N16" s="104">
        <f>'DAIRY PARTNERS'!N16</f>
        <v>0</v>
      </c>
      <c r="O16" s="104">
        <f>'DAIRY PARTNERS'!O16</f>
        <v>0</v>
      </c>
      <c r="P16" s="104">
        <f>'DAIRY PARTNERS'!P16</f>
        <v>0</v>
      </c>
      <c r="Q16" s="104">
        <f>'DAIRY PARTNERS'!Q16</f>
        <v>0</v>
      </c>
      <c r="R16" s="104">
        <f>'DAIRY PARTNERS'!R16</f>
        <v>0</v>
      </c>
      <c r="S16" s="104">
        <f>'DAIRY PARTNERS'!S16</f>
        <v>0</v>
      </c>
      <c r="T16" s="104">
        <f>'DAIRY PARTNERS'!T16</f>
        <v>0</v>
      </c>
      <c r="U16" s="104">
        <f>'DAIRY PARTNERS'!U16</f>
        <v>0</v>
      </c>
      <c r="V16" s="105">
        <f>'DAIRY PARTNERS'!V16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55.25</v>
      </c>
      <c r="G17" s="20">
        <f t="shared" si="0"/>
        <v>64.599999999999994</v>
      </c>
      <c r="H17" s="20">
        <f t="shared" si="0"/>
        <v>55.25</v>
      </c>
      <c r="I17" s="20">
        <f t="shared" si="0"/>
        <v>64.599999999999994</v>
      </c>
      <c r="J17" s="20">
        <f t="shared" si="0"/>
        <v>64.599999999999994</v>
      </c>
      <c r="K17" s="20">
        <f t="shared" si="0"/>
        <v>64.599999999999994</v>
      </c>
      <c r="L17" s="20">
        <f t="shared" si="0"/>
        <v>39.1</v>
      </c>
      <c r="M17" s="20">
        <f t="shared" si="0"/>
        <v>64.599999999999994</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64.161745999999994</v>
      </c>
      <c r="D18" s="12">
        <f>$D32</f>
        <v>64.161745999999994</v>
      </c>
      <c r="E18" s="12">
        <f>$D33</f>
        <v>64.161745999999994</v>
      </c>
      <c r="F18" s="12">
        <f>$D34</f>
        <v>54.585366</v>
      </c>
      <c r="G18" s="12">
        <f>$D35</f>
        <v>64.161745999999994</v>
      </c>
      <c r="H18" s="12">
        <f>$D36</f>
        <v>95.763799999999989</v>
      </c>
      <c r="I18" s="12">
        <f>$D37</f>
        <v>120.66238799999999</v>
      </c>
      <c r="J18" s="12">
        <f>$D38</f>
        <v>120.66238799999999</v>
      </c>
      <c r="K18" s="12">
        <f>$D39</f>
        <v>120.66238799999999</v>
      </c>
      <c r="L18" s="12">
        <f>$D40</f>
        <v>120.66238799999999</v>
      </c>
      <c r="M18" s="12">
        <f>$D41</f>
        <v>120.66238799999999</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-0.43825400000000059</v>
      </c>
      <c r="D19" s="12">
        <f t="shared" ref="D19:V19" si="1">D18-D17</f>
        <v>-0.43825400000000059</v>
      </c>
      <c r="E19" s="12">
        <f t="shared" si="1"/>
        <v>-0.43825400000000059</v>
      </c>
      <c r="F19" s="12">
        <f t="shared" si="1"/>
        <v>-0.6646339999999995</v>
      </c>
      <c r="G19" s="12">
        <f t="shared" si="1"/>
        <v>-0.43825400000000059</v>
      </c>
      <c r="H19" s="12">
        <f t="shared" si="1"/>
        <v>40.513799999999989</v>
      </c>
      <c r="I19" s="12">
        <f t="shared" si="1"/>
        <v>56.062387999999999</v>
      </c>
      <c r="J19" s="12">
        <f t="shared" si="1"/>
        <v>56.062387999999999</v>
      </c>
      <c r="K19" s="12">
        <f t="shared" si="1"/>
        <v>56.062387999999999</v>
      </c>
      <c r="L19" s="12">
        <f t="shared" si="1"/>
        <v>81.562387999999999</v>
      </c>
      <c r="M19" s="12">
        <f t="shared" si="1"/>
        <v>56.062387999999999</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INCREASE</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(VLOOKUP(D$14,$AI2:$AK24,3,FALSE))*D$15</f>
        <v>228</v>
      </c>
      <c r="E21" s="20">
        <f t="shared" si="2"/>
        <v>228</v>
      </c>
      <c r="F21" s="20">
        <f t="shared" si="2"/>
        <v>68.25</v>
      </c>
      <c r="G21" s="20">
        <f t="shared" si="2"/>
        <v>228</v>
      </c>
      <c r="H21" s="20">
        <f t="shared" si="2"/>
        <v>78</v>
      </c>
      <c r="I21" s="20">
        <f t="shared" si="2"/>
        <v>228</v>
      </c>
      <c r="J21" s="20">
        <f t="shared" si="2"/>
        <v>228</v>
      </c>
      <c r="K21" s="20">
        <f t="shared" si="2"/>
        <v>228</v>
      </c>
      <c r="L21" s="20">
        <f t="shared" si="2"/>
        <v>138</v>
      </c>
      <c r="M21" s="20">
        <f t="shared" si="2"/>
        <v>228</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15.581855000000003</v>
      </c>
      <c r="D22" s="12">
        <f>$E32</f>
        <v>15.581855000000003</v>
      </c>
      <c r="E22" s="12">
        <f>$E33</f>
        <v>15.581855000000003</v>
      </c>
      <c r="F22" s="12">
        <f>$E34</f>
        <v>13.256205</v>
      </c>
      <c r="G22" s="12">
        <f>$E35</f>
        <v>15.581855000000003</v>
      </c>
      <c r="H22" s="12">
        <f>$E36</f>
        <v>23.256500000000003</v>
      </c>
      <c r="I22" s="12">
        <f>$E37</f>
        <v>29.303190000000004</v>
      </c>
      <c r="J22" s="12">
        <f>$E38</f>
        <v>29.303190000000004</v>
      </c>
      <c r="K22" s="12">
        <f>$E39</f>
        <v>29.303190000000004</v>
      </c>
      <c r="L22" s="12">
        <f>$E40</f>
        <v>29.303190000000004</v>
      </c>
      <c r="M22" s="12">
        <f>$E41</f>
        <v>29.303190000000004</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-212.41814500000001</v>
      </c>
      <c r="D23" s="12">
        <f t="shared" ref="D23:V23" si="3">D22-D21</f>
        <v>-212.41814500000001</v>
      </c>
      <c r="E23" s="12">
        <f t="shared" si="3"/>
        <v>-212.41814500000001</v>
      </c>
      <c r="F23" s="12">
        <f t="shared" si="3"/>
        <v>-54.993794999999999</v>
      </c>
      <c r="G23" s="12">
        <f t="shared" si="3"/>
        <v>-212.41814500000001</v>
      </c>
      <c r="H23" s="12">
        <f t="shared" si="3"/>
        <v>-54.743499999999997</v>
      </c>
      <c r="I23" s="12">
        <f t="shared" si="3"/>
        <v>-198.69681</v>
      </c>
      <c r="J23" s="12">
        <f t="shared" si="3"/>
        <v>-198.69681</v>
      </c>
      <c r="K23" s="12">
        <f t="shared" si="3"/>
        <v>-198.69681</v>
      </c>
      <c r="L23" s="12">
        <f t="shared" si="3"/>
        <v>-108.69681</v>
      </c>
      <c r="M23" s="12">
        <f t="shared" si="3"/>
        <v>-198.69681</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2.41</v>
      </c>
      <c r="C28" s="11">
        <v>0.19</v>
      </c>
      <c r="D28" s="11">
        <v>418</v>
      </c>
      <c r="E28" s="11">
        <v>193</v>
      </c>
      <c r="F28" s="11">
        <v>25.8</v>
      </c>
      <c r="G28" s="11">
        <v>0.2</v>
      </c>
      <c r="H28" s="11">
        <v>1.4</v>
      </c>
      <c r="I28" s="11">
        <v>0.5</v>
      </c>
      <c r="J28" s="11">
        <v>0.01</v>
      </c>
      <c r="K28" s="15">
        <v>0.05</v>
      </c>
      <c r="L28" s="11">
        <v>0.2</v>
      </c>
      <c r="M28" s="11">
        <v>0.28999999999999998</v>
      </c>
      <c r="N28" s="11"/>
      <c r="O28" s="11"/>
      <c r="P28" s="11">
        <v>387</v>
      </c>
      <c r="Q28" s="11">
        <v>118</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MALG 2</v>
      </c>
      <c r="B31" s="11">
        <v>67</v>
      </c>
      <c r="C31" s="65">
        <f>IF(C$27="%w/w SAR",((C$28*10)*$B31),IF(C$27="%w/w DM",(((C$28*10)*($B$28/100))*$B31),IF(C$27="kg/t SAR",(C$28*$B31),IF(C$27="kg/t DM",((C$28*($B$28/100))*$B31),IF(C$27="mg/kg SAR",((C$28*0.001)*$B31),IF(C$27="mg/kg DM",(((C$28*0.001)*($B$28/100))*$B31),0))))))</f>
        <v>127.3</v>
      </c>
      <c r="D31" s="65">
        <f>(IF(D$27="%w/w SAR",((D$28*10)*$B31),IF(D$27="%w/w DM",(((D$28*10)*($B$28/100))*$B31),IF(D$27="kg/t SAR",(D$28*$B31),IF(D$27="kg/t DM",((D$28*($B$28/100))*$B31),IF(D$27="mg/kg SAR",((D$28*0.001)*$B31),IF(D$27="mg/kg DM",(((D$28*0.001)*($B$28/100))*$B31),"0")))))))*2.291</f>
        <v>64.161745999999994</v>
      </c>
      <c r="E31" s="65">
        <f>(IF(E$27="%w/w SAR",((E$28*10)*$B31),IF(E$27="%w/w DM",(((E$28*10)*($B$28/100))*$B31),IF(E$27="kg/t SAR",(E$28*$B31),IF(E$27="kg/t DM",((E$28*($B$28/100))*$B31),IF(E$27="mg/kg SAR",((E$28*0.001)*$B31),IF(E$27="mg/kg DM",(((E$28*0.001)*($B$28/100))*$B31),"0")))))))*1.205</f>
        <v>15.581855000000003</v>
      </c>
      <c r="F31" s="65">
        <f>(IF(F$27="%w/w SAR",((F$28*10)*$B31),IF(F$27="%w/w DM",(((F$28*10)*($B$28/100))*$B31),IF(F$27="kg/t SAR",(F$28*$B31),IF(F$27="kg/t DM",((F$28*($B$28/100))*$B31),IF(F$27="mg/kg SAR",((F$28*0.001)*$B31),IF(F$27="mg/kg DM",(((F$28*0.001)*($B$28/100))*$B31),"0")))))))*1.658</f>
        <v>2.8660187999999995</v>
      </c>
      <c r="G31" s="65">
        <f t="shared" ref="G31:P46" si="5">IF(G$27="%w/w SAR",((G$28*10)*$B31),IF(G$27="%w/w DM",(((G$28*10)*($B$28/100))*$B31),IF(G$27="kg/t SAR",(G$28*$B31),IF(G$27="kg/t DM",((G$28*($B$28/100))*$B31),IF(G$27="mg/kg SAR",((G$28*0.001)*$B31),IF(G$27="mg/kg DM",(((G$28*0.001)*($B$28/100))*$B31),0))))))</f>
        <v>1.34E-2</v>
      </c>
      <c r="H31" s="65">
        <f t="shared" si="5"/>
        <v>9.3799999999999994E-2</v>
      </c>
      <c r="I31" s="65">
        <f t="shared" si="5"/>
        <v>3.3500000000000002E-2</v>
      </c>
      <c r="J31" s="65">
        <f t="shared" si="5"/>
        <v>6.7000000000000002E-4</v>
      </c>
      <c r="K31" s="65">
        <f t="shared" si="5"/>
        <v>3.3500000000000001E-3</v>
      </c>
      <c r="L31" s="65">
        <f t="shared" si="5"/>
        <v>1.34E-2</v>
      </c>
      <c r="M31" s="65">
        <f t="shared" si="5"/>
        <v>1.9429999999999999E-2</v>
      </c>
      <c r="N31" s="65">
        <f t="shared" si="5"/>
        <v>0</v>
      </c>
      <c r="O31" s="65">
        <f t="shared" si="5"/>
        <v>0</v>
      </c>
      <c r="P31" s="65">
        <f t="shared" si="5"/>
        <v>25.929000000000002</v>
      </c>
      <c r="Q31" s="65">
        <f>(IF(Q$27="%w/w SAR",((Q$28*10)*$B31),IF(Q$27="%w/w DM",(((Q$28*10)*($B$28/100))*$B31),IF(Q$27="kg/t SAR",(Q$28*$B31),IF(Q$27="kg/t DM",((Q$28*($B$28/100))*$B31),IF(Q$27="mg/kg SAR",((Q$28*0.001)*$B31),IF(Q$27="mg/kg DM",(((Q$28*0.001)*($B$28/100))*$B31),0)))))))*2.5</f>
        <v>19.765000000000001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MALG 3</v>
      </c>
      <c r="B32" s="11">
        <v>67</v>
      </c>
      <c r="C32" s="65">
        <f t="shared" ref="C32:C50" si="6">IF(C$27="%w/w SAR",((C$28*10)*$B32),IF(C$27="%w/w DM",(((C$28*10)*($B$28/100))*$B32),IF(C$27="kg/t SAR",(C$28*$B32),IF(C$27="kg/t DM",((C$28*($B$28/100))*$B32),IF(C$27="mg/kg SAR",((C$28*0.001)*$B32),IF(C$27="mg/kg DM",(((C$28*0.001)*($B$28/100))*$B32),0))))))</f>
        <v>127.3</v>
      </c>
      <c r="D32" s="65">
        <f t="shared" ref="D32:D50" si="7">(IF(D$27="%w/w SAR",((D$28*10)*$B32),IF(D$27="%w/w DM",(((D$28*10)*($B$28/100))*$B32),IF(D$27="kg/t SAR",(D$28*$B32),IF(D$27="kg/t DM",((D$28*($B$28/100))*$B32),IF(D$27="mg/kg SAR",((D$28*0.001)*$B32),IF(D$27="mg/kg DM",(((D$28*0.001)*($B$28/100))*$B32),"0")))))))*2.291</f>
        <v>64.161745999999994</v>
      </c>
      <c r="E32" s="65">
        <f t="shared" ref="E32:E50" si="8">(IF(E$27="%w/w SAR",((E$28*10)*$B32),IF(E$27="%w/w DM",(((E$28*10)*($B$28/100))*$B32),IF(E$27="kg/t SAR",(E$28*$B32),IF(E$27="kg/t DM",((E$28*($B$28/100))*$B32),IF(E$27="mg/kg SAR",((E$28*0.001)*$B32),IF(E$27="mg/kg DM",(((E$28*0.001)*($B$28/100))*$B32),"0")))))))*1.205</f>
        <v>15.581855000000003</v>
      </c>
      <c r="F32" s="65">
        <f t="shared" ref="F32:F50" si="9">(IF(F$27="%w/w SAR",((F$28*10)*$B32),IF(F$27="%w/w DM",(((F$28*10)*($B$28/100))*$B32),IF(F$27="kg/t SAR",(F$28*$B32),IF(F$27="kg/t DM",((F$28*($B$28/100))*$B32),IF(F$27="mg/kg SAR",((F$28*0.001)*$B32),IF(F$27="mg/kg DM",(((F$28*0.001)*($B$28/100))*$B32),"0")))))))*1.658</f>
        <v>2.8660187999999995</v>
      </c>
      <c r="G32" s="65">
        <f t="shared" si="5"/>
        <v>1.34E-2</v>
      </c>
      <c r="H32" s="65">
        <f t="shared" si="5"/>
        <v>9.3799999999999994E-2</v>
      </c>
      <c r="I32" s="65">
        <f t="shared" si="5"/>
        <v>3.3500000000000002E-2</v>
      </c>
      <c r="J32" s="65">
        <f t="shared" si="5"/>
        <v>6.7000000000000002E-4</v>
      </c>
      <c r="K32" s="65">
        <f t="shared" si="5"/>
        <v>3.3500000000000001E-3</v>
      </c>
      <c r="L32" s="65">
        <f t="shared" si="5"/>
        <v>1.34E-2</v>
      </c>
      <c r="M32" s="65">
        <f t="shared" si="5"/>
        <v>1.9429999999999999E-2</v>
      </c>
      <c r="N32" s="65">
        <f t="shared" si="5"/>
        <v>0</v>
      </c>
      <c r="O32" s="65">
        <f t="shared" si="5"/>
        <v>0</v>
      </c>
      <c r="P32" s="65">
        <f t="shared" si="5"/>
        <v>25.929000000000002</v>
      </c>
      <c r="Q32" s="65">
        <f t="shared" ref="Q32:Q50" si="10">(IF(Q$27="%w/w SAR",((Q$28*10)*$B32),IF(Q$27="%w/w DM",(((Q$28*10)*($B$28/100))*$B32),IF(Q$27="kg/t SAR",(Q$28*$B32),IF(Q$27="kg/t DM",((Q$28*($B$28/100))*$B32),IF(Q$27="mg/kg SAR",((Q$28*0.001)*$B32),IF(Q$27="mg/kg DM",(((Q$28*0.001)*($B$28/100))*$B32),0)))))))*2.5</f>
        <v>19.765000000000001</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MALG 4</v>
      </c>
      <c r="B33" s="11">
        <v>67</v>
      </c>
      <c r="C33" s="65">
        <f t="shared" si="6"/>
        <v>127.3</v>
      </c>
      <c r="D33" s="65">
        <f t="shared" si="7"/>
        <v>64.161745999999994</v>
      </c>
      <c r="E33" s="65">
        <f t="shared" si="8"/>
        <v>15.581855000000003</v>
      </c>
      <c r="F33" s="65">
        <f t="shared" si="9"/>
        <v>2.8660187999999995</v>
      </c>
      <c r="G33" s="65">
        <f t="shared" si="5"/>
        <v>1.34E-2</v>
      </c>
      <c r="H33" s="65">
        <f t="shared" si="5"/>
        <v>9.3799999999999994E-2</v>
      </c>
      <c r="I33" s="65">
        <f t="shared" si="5"/>
        <v>3.3500000000000002E-2</v>
      </c>
      <c r="J33" s="65">
        <f t="shared" si="5"/>
        <v>6.7000000000000002E-4</v>
      </c>
      <c r="K33" s="65">
        <f t="shared" si="5"/>
        <v>3.3500000000000001E-3</v>
      </c>
      <c r="L33" s="65">
        <f t="shared" si="5"/>
        <v>1.34E-2</v>
      </c>
      <c r="M33" s="65">
        <f t="shared" si="5"/>
        <v>1.9429999999999999E-2</v>
      </c>
      <c r="N33" s="65">
        <f t="shared" si="5"/>
        <v>0</v>
      </c>
      <c r="O33" s="65">
        <f t="shared" si="5"/>
        <v>0</v>
      </c>
      <c r="P33" s="65">
        <f t="shared" si="5"/>
        <v>25.929000000000002</v>
      </c>
      <c r="Q33" s="65">
        <f t="shared" si="10"/>
        <v>19.765000000000001</v>
      </c>
      <c r="R33" s="65">
        <f t="shared" si="11"/>
        <v>0</v>
      </c>
      <c r="S33" s="65">
        <f t="shared" si="11"/>
        <v>0</v>
      </c>
      <c r="T33" s="65">
        <f t="shared" si="11"/>
        <v>0</v>
      </c>
      <c r="U33" s="126">
        <f t="shared" si="11"/>
        <v>0</v>
      </c>
    </row>
    <row r="34" spans="1:21" s="48" customFormat="1" ht="13" x14ac:dyDescent="0.35">
      <c r="A34" s="125" t="str">
        <f>F8</f>
        <v>MALG 10</v>
      </c>
      <c r="B34" s="11">
        <v>57</v>
      </c>
      <c r="C34" s="65">
        <f t="shared" si="6"/>
        <v>108.3</v>
      </c>
      <c r="D34" s="65">
        <f t="shared" si="7"/>
        <v>54.585366</v>
      </c>
      <c r="E34" s="65">
        <f t="shared" si="8"/>
        <v>13.256205</v>
      </c>
      <c r="F34" s="65">
        <f t="shared" si="9"/>
        <v>2.4382547999999997</v>
      </c>
      <c r="G34" s="65">
        <f t="shared" si="5"/>
        <v>1.14E-2</v>
      </c>
      <c r="H34" s="65">
        <f t="shared" si="5"/>
        <v>7.9799999999999996E-2</v>
      </c>
      <c r="I34" s="65">
        <f t="shared" si="5"/>
        <v>2.8500000000000001E-2</v>
      </c>
      <c r="J34" s="65">
        <f t="shared" si="5"/>
        <v>5.7000000000000009E-4</v>
      </c>
      <c r="K34" s="65">
        <f t="shared" si="5"/>
        <v>2.8500000000000001E-3</v>
      </c>
      <c r="L34" s="65">
        <f t="shared" si="5"/>
        <v>1.14E-2</v>
      </c>
      <c r="M34" s="65">
        <f t="shared" si="5"/>
        <v>1.653E-2</v>
      </c>
      <c r="N34" s="65">
        <f t="shared" si="5"/>
        <v>0</v>
      </c>
      <c r="O34" s="65">
        <f t="shared" si="5"/>
        <v>0</v>
      </c>
      <c r="P34" s="65">
        <f t="shared" si="5"/>
        <v>22.059000000000001</v>
      </c>
      <c r="Q34" s="65">
        <f t="shared" si="10"/>
        <v>16.815000000000001</v>
      </c>
      <c r="R34" s="65">
        <f t="shared" si="11"/>
        <v>0</v>
      </c>
      <c r="S34" s="65">
        <f t="shared" si="11"/>
        <v>0</v>
      </c>
      <c r="T34" s="65">
        <f t="shared" si="11"/>
        <v>0</v>
      </c>
      <c r="U34" s="126">
        <f t="shared" si="11"/>
        <v>0</v>
      </c>
    </row>
    <row r="35" spans="1:21" s="48" customFormat="1" ht="13" x14ac:dyDescent="0.35">
      <c r="A35" s="125" t="str">
        <f>G8</f>
        <v>MALG 20</v>
      </c>
      <c r="B35" s="11">
        <v>67</v>
      </c>
      <c r="C35" s="65">
        <f t="shared" si="6"/>
        <v>127.3</v>
      </c>
      <c r="D35" s="65">
        <f t="shared" si="7"/>
        <v>64.161745999999994</v>
      </c>
      <c r="E35" s="65">
        <f t="shared" si="8"/>
        <v>15.581855000000003</v>
      </c>
      <c r="F35" s="65">
        <f t="shared" si="9"/>
        <v>2.8660187999999995</v>
      </c>
      <c r="G35" s="65">
        <f t="shared" si="5"/>
        <v>1.34E-2</v>
      </c>
      <c r="H35" s="65">
        <f t="shared" si="5"/>
        <v>9.3799999999999994E-2</v>
      </c>
      <c r="I35" s="65">
        <f t="shared" si="5"/>
        <v>3.3500000000000002E-2</v>
      </c>
      <c r="J35" s="65">
        <f t="shared" si="5"/>
        <v>6.7000000000000002E-4</v>
      </c>
      <c r="K35" s="65">
        <f t="shared" si="5"/>
        <v>3.3500000000000001E-3</v>
      </c>
      <c r="L35" s="65">
        <f t="shared" si="5"/>
        <v>1.34E-2</v>
      </c>
      <c r="M35" s="65">
        <f t="shared" si="5"/>
        <v>1.9429999999999999E-2</v>
      </c>
      <c r="N35" s="65">
        <f t="shared" si="5"/>
        <v>0</v>
      </c>
      <c r="O35" s="65">
        <f t="shared" si="5"/>
        <v>0</v>
      </c>
      <c r="P35" s="65">
        <f t="shared" si="5"/>
        <v>25.929000000000002</v>
      </c>
      <c r="Q35" s="65">
        <f t="shared" si="10"/>
        <v>19.765000000000001</v>
      </c>
      <c r="R35" s="65">
        <f t="shared" si="11"/>
        <v>0</v>
      </c>
      <c r="S35" s="65">
        <f t="shared" si="11"/>
        <v>0</v>
      </c>
      <c r="T35" s="65">
        <f t="shared" si="11"/>
        <v>0</v>
      </c>
      <c r="U35" s="126">
        <f t="shared" si="11"/>
        <v>0</v>
      </c>
    </row>
    <row r="36" spans="1:21" s="48" customFormat="1" ht="13" x14ac:dyDescent="0.35">
      <c r="A36" s="125" t="str">
        <f>H8</f>
        <v>CM 7886</v>
      </c>
      <c r="B36" s="11">
        <v>100</v>
      </c>
      <c r="C36" s="65">
        <f t="shared" si="6"/>
        <v>190</v>
      </c>
      <c r="D36" s="65">
        <f t="shared" si="7"/>
        <v>95.763799999999989</v>
      </c>
      <c r="E36" s="65">
        <f t="shared" si="8"/>
        <v>23.256500000000003</v>
      </c>
      <c r="F36" s="65">
        <f t="shared" si="9"/>
        <v>4.2776399999999999</v>
      </c>
      <c r="G36" s="65">
        <f t="shared" si="5"/>
        <v>0.02</v>
      </c>
      <c r="H36" s="65">
        <f t="shared" si="5"/>
        <v>0.13999999999999999</v>
      </c>
      <c r="I36" s="65">
        <f t="shared" si="5"/>
        <v>0.05</v>
      </c>
      <c r="J36" s="65">
        <f t="shared" si="5"/>
        <v>1E-3</v>
      </c>
      <c r="K36" s="65">
        <f t="shared" si="5"/>
        <v>5.0000000000000001E-3</v>
      </c>
      <c r="L36" s="65">
        <f t="shared" si="5"/>
        <v>0.02</v>
      </c>
      <c r="M36" s="65">
        <f t="shared" si="5"/>
        <v>2.9000000000000001E-2</v>
      </c>
      <c r="N36" s="65">
        <f t="shared" si="5"/>
        <v>0</v>
      </c>
      <c r="O36" s="65">
        <f t="shared" si="5"/>
        <v>0</v>
      </c>
      <c r="P36" s="65">
        <f t="shared" si="5"/>
        <v>38.700000000000003</v>
      </c>
      <c r="Q36" s="65">
        <f t="shared" si="10"/>
        <v>29.5</v>
      </c>
      <c r="R36" s="65">
        <f t="shared" si="11"/>
        <v>0</v>
      </c>
      <c r="S36" s="65">
        <f t="shared" si="11"/>
        <v>0</v>
      </c>
      <c r="T36" s="65">
        <f t="shared" si="11"/>
        <v>0</v>
      </c>
      <c r="U36" s="126">
        <f t="shared" si="11"/>
        <v>0</v>
      </c>
    </row>
    <row r="37" spans="1:21" s="48" customFormat="1" ht="13" x14ac:dyDescent="0.35">
      <c r="A37" s="125" t="str">
        <f>I8</f>
        <v>CM 8440</v>
      </c>
      <c r="B37" s="11">
        <v>126</v>
      </c>
      <c r="C37" s="65">
        <f t="shared" si="6"/>
        <v>239.39999999999998</v>
      </c>
      <c r="D37" s="65">
        <f t="shared" si="7"/>
        <v>120.66238799999999</v>
      </c>
      <c r="E37" s="65">
        <f t="shared" si="8"/>
        <v>29.303190000000004</v>
      </c>
      <c r="F37" s="65">
        <f t="shared" si="9"/>
        <v>5.3898263999999996</v>
      </c>
      <c r="G37" s="65">
        <f t="shared" si="5"/>
        <v>2.52E-2</v>
      </c>
      <c r="H37" s="65">
        <f t="shared" si="5"/>
        <v>0.1764</v>
      </c>
      <c r="I37" s="65">
        <f t="shared" si="5"/>
        <v>6.3E-2</v>
      </c>
      <c r="J37" s="65">
        <f t="shared" si="5"/>
        <v>1.2600000000000001E-3</v>
      </c>
      <c r="K37" s="65">
        <f t="shared" si="5"/>
        <v>6.3E-3</v>
      </c>
      <c r="L37" s="65">
        <f t="shared" si="5"/>
        <v>2.52E-2</v>
      </c>
      <c r="M37" s="65">
        <f t="shared" si="5"/>
        <v>3.6540000000000003E-2</v>
      </c>
      <c r="N37" s="65">
        <f t="shared" si="5"/>
        <v>0</v>
      </c>
      <c r="O37" s="65">
        <f t="shared" si="5"/>
        <v>0</v>
      </c>
      <c r="P37" s="65">
        <f t="shared" si="5"/>
        <v>48.762</v>
      </c>
      <c r="Q37" s="65">
        <f t="shared" si="10"/>
        <v>37.17</v>
      </c>
      <c r="R37" s="65">
        <f t="shared" si="11"/>
        <v>0</v>
      </c>
      <c r="S37" s="65">
        <f t="shared" si="11"/>
        <v>0</v>
      </c>
      <c r="T37" s="65">
        <f t="shared" si="11"/>
        <v>0</v>
      </c>
      <c r="U37" s="126">
        <f t="shared" si="11"/>
        <v>0</v>
      </c>
    </row>
    <row r="38" spans="1:21" s="48" customFormat="1" ht="13" x14ac:dyDescent="0.35">
      <c r="A38" s="125" t="str">
        <f>J8</f>
        <v>CM 8087</v>
      </c>
      <c r="B38" s="11">
        <v>126</v>
      </c>
      <c r="C38" s="65">
        <f t="shared" si="6"/>
        <v>239.39999999999998</v>
      </c>
      <c r="D38" s="65">
        <f t="shared" si="7"/>
        <v>120.66238799999999</v>
      </c>
      <c r="E38" s="65">
        <f t="shared" si="8"/>
        <v>29.303190000000004</v>
      </c>
      <c r="F38" s="65">
        <f t="shared" si="9"/>
        <v>5.3898263999999996</v>
      </c>
      <c r="G38" s="65">
        <f t="shared" si="5"/>
        <v>2.52E-2</v>
      </c>
      <c r="H38" s="65">
        <f t="shared" si="5"/>
        <v>0.1764</v>
      </c>
      <c r="I38" s="65">
        <f t="shared" si="5"/>
        <v>6.3E-2</v>
      </c>
      <c r="J38" s="65">
        <f t="shared" si="5"/>
        <v>1.2600000000000001E-3</v>
      </c>
      <c r="K38" s="65">
        <f t="shared" si="5"/>
        <v>6.3E-3</v>
      </c>
      <c r="L38" s="65">
        <f t="shared" si="5"/>
        <v>2.52E-2</v>
      </c>
      <c r="M38" s="65">
        <f t="shared" si="5"/>
        <v>3.6540000000000003E-2</v>
      </c>
      <c r="N38" s="65">
        <f t="shared" si="5"/>
        <v>0</v>
      </c>
      <c r="O38" s="65">
        <f t="shared" si="5"/>
        <v>0</v>
      </c>
      <c r="P38" s="65">
        <f t="shared" si="5"/>
        <v>48.762</v>
      </c>
      <c r="Q38" s="65">
        <f t="shared" si="10"/>
        <v>37.17</v>
      </c>
      <c r="R38" s="65">
        <f t="shared" si="11"/>
        <v>0</v>
      </c>
      <c r="S38" s="65">
        <f t="shared" si="11"/>
        <v>0</v>
      </c>
      <c r="T38" s="65">
        <f t="shared" si="11"/>
        <v>0</v>
      </c>
      <c r="U38" s="126">
        <f t="shared" si="11"/>
        <v>0</v>
      </c>
    </row>
    <row r="39" spans="1:21" s="48" customFormat="1" ht="13" x14ac:dyDescent="0.35">
      <c r="A39" s="125" t="str">
        <f>K8</f>
        <v>CM 8019</v>
      </c>
      <c r="B39" s="11">
        <v>126</v>
      </c>
      <c r="C39" s="65">
        <f t="shared" si="6"/>
        <v>239.39999999999998</v>
      </c>
      <c r="D39" s="65">
        <f t="shared" si="7"/>
        <v>120.66238799999999</v>
      </c>
      <c r="E39" s="65">
        <f t="shared" si="8"/>
        <v>29.303190000000004</v>
      </c>
      <c r="F39" s="65">
        <f t="shared" si="9"/>
        <v>5.3898263999999996</v>
      </c>
      <c r="G39" s="65">
        <f t="shared" si="5"/>
        <v>2.52E-2</v>
      </c>
      <c r="H39" s="65">
        <f t="shared" si="5"/>
        <v>0.1764</v>
      </c>
      <c r="I39" s="65">
        <f t="shared" si="5"/>
        <v>6.3E-2</v>
      </c>
      <c r="J39" s="65">
        <f t="shared" si="5"/>
        <v>1.2600000000000001E-3</v>
      </c>
      <c r="K39" s="65">
        <f t="shared" si="5"/>
        <v>6.3E-3</v>
      </c>
      <c r="L39" s="65">
        <f t="shared" si="5"/>
        <v>2.52E-2</v>
      </c>
      <c r="M39" s="65">
        <f t="shared" si="5"/>
        <v>3.6540000000000003E-2</v>
      </c>
      <c r="N39" s="65">
        <f t="shared" si="5"/>
        <v>0</v>
      </c>
      <c r="O39" s="65">
        <f t="shared" si="5"/>
        <v>0</v>
      </c>
      <c r="P39" s="65">
        <f t="shared" si="5"/>
        <v>48.762</v>
      </c>
      <c r="Q39" s="65">
        <f t="shared" si="10"/>
        <v>37.17</v>
      </c>
      <c r="R39" s="65">
        <f t="shared" si="11"/>
        <v>0</v>
      </c>
      <c r="S39" s="65">
        <f t="shared" si="11"/>
        <v>0</v>
      </c>
      <c r="T39" s="65">
        <f t="shared" si="11"/>
        <v>0</v>
      </c>
      <c r="U39" s="126">
        <f t="shared" si="11"/>
        <v>0</v>
      </c>
    </row>
    <row r="40" spans="1:21" s="48" customFormat="1" ht="13" x14ac:dyDescent="0.35">
      <c r="A40" s="125" t="str">
        <f>L8</f>
        <v>CM 0234</v>
      </c>
      <c r="B40" s="11">
        <v>126</v>
      </c>
      <c r="C40" s="65">
        <f t="shared" si="6"/>
        <v>239.39999999999998</v>
      </c>
      <c r="D40" s="65">
        <f t="shared" si="7"/>
        <v>120.66238799999999</v>
      </c>
      <c r="E40" s="65">
        <f t="shared" si="8"/>
        <v>29.303190000000004</v>
      </c>
      <c r="F40" s="65">
        <f t="shared" si="9"/>
        <v>5.3898263999999996</v>
      </c>
      <c r="G40" s="65">
        <f t="shared" si="5"/>
        <v>2.52E-2</v>
      </c>
      <c r="H40" s="65">
        <f t="shared" si="5"/>
        <v>0.1764</v>
      </c>
      <c r="I40" s="65">
        <f t="shared" si="5"/>
        <v>6.3E-2</v>
      </c>
      <c r="J40" s="65">
        <f t="shared" si="5"/>
        <v>1.2600000000000001E-3</v>
      </c>
      <c r="K40" s="65">
        <f t="shared" si="5"/>
        <v>6.3E-3</v>
      </c>
      <c r="L40" s="65">
        <f t="shared" si="5"/>
        <v>2.52E-2</v>
      </c>
      <c r="M40" s="65">
        <f t="shared" si="5"/>
        <v>3.6540000000000003E-2</v>
      </c>
      <c r="N40" s="65">
        <f t="shared" si="5"/>
        <v>0</v>
      </c>
      <c r="O40" s="65">
        <f t="shared" si="5"/>
        <v>0</v>
      </c>
      <c r="P40" s="65">
        <f t="shared" si="5"/>
        <v>48.762</v>
      </c>
      <c r="Q40" s="65">
        <f t="shared" si="10"/>
        <v>37.17</v>
      </c>
      <c r="R40" s="65">
        <f t="shared" si="11"/>
        <v>0</v>
      </c>
      <c r="S40" s="65">
        <f t="shared" si="11"/>
        <v>0</v>
      </c>
      <c r="T40" s="65">
        <f t="shared" si="11"/>
        <v>0</v>
      </c>
      <c r="U40" s="126">
        <f t="shared" si="11"/>
        <v>0</v>
      </c>
    </row>
    <row r="41" spans="1:21" s="48" customFormat="1" ht="13" x14ac:dyDescent="0.35">
      <c r="A41" s="125" t="str">
        <f>M8</f>
        <v>CM 1735</v>
      </c>
      <c r="B41" s="11">
        <v>126</v>
      </c>
      <c r="C41" s="65">
        <f t="shared" si="6"/>
        <v>239.39999999999998</v>
      </c>
      <c r="D41" s="65">
        <f t="shared" si="7"/>
        <v>120.66238799999999</v>
      </c>
      <c r="E41" s="65">
        <f t="shared" si="8"/>
        <v>29.303190000000004</v>
      </c>
      <c r="F41" s="65">
        <f t="shared" si="9"/>
        <v>5.3898263999999996</v>
      </c>
      <c r="G41" s="65">
        <f t="shared" si="5"/>
        <v>2.52E-2</v>
      </c>
      <c r="H41" s="65">
        <f t="shared" si="5"/>
        <v>0.1764</v>
      </c>
      <c r="I41" s="65">
        <f t="shared" si="5"/>
        <v>6.3E-2</v>
      </c>
      <c r="J41" s="65">
        <f t="shared" si="5"/>
        <v>1.2600000000000001E-3</v>
      </c>
      <c r="K41" s="65">
        <f t="shared" si="5"/>
        <v>6.3E-3</v>
      </c>
      <c r="L41" s="65">
        <f t="shared" si="5"/>
        <v>2.52E-2</v>
      </c>
      <c r="M41" s="65">
        <f t="shared" si="5"/>
        <v>3.6540000000000003E-2</v>
      </c>
      <c r="N41" s="65">
        <f t="shared" si="5"/>
        <v>0</v>
      </c>
      <c r="O41" s="65">
        <f t="shared" si="5"/>
        <v>0</v>
      </c>
      <c r="P41" s="65">
        <f t="shared" si="5"/>
        <v>48.762</v>
      </c>
      <c r="Q41" s="65">
        <f t="shared" si="10"/>
        <v>37.17</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MALG 2</v>
      </c>
      <c r="C57" s="8" t="str">
        <f t="shared" ref="C57:U57" si="13">D8</f>
        <v>MALG 3</v>
      </c>
      <c r="D57" s="8" t="str">
        <f t="shared" si="13"/>
        <v>MALG 4</v>
      </c>
      <c r="E57" s="8" t="str">
        <f t="shared" si="13"/>
        <v>MALG 10</v>
      </c>
      <c r="F57" s="8" t="str">
        <f t="shared" si="13"/>
        <v>MALG 20</v>
      </c>
      <c r="G57" s="8" t="str">
        <f t="shared" si="13"/>
        <v>CM 7886</v>
      </c>
      <c r="H57" s="8" t="str">
        <f t="shared" si="13"/>
        <v>CM 8440</v>
      </c>
      <c r="I57" s="8" t="str">
        <f t="shared" si="13"/>
        <v>CM 8087</v>
      </c>
      <c r="J57" s="8" t="str">
        <f t="shared" si="13"/>
        <v>CM 8019</v>
      </c>
      <c r="K57" s="8" t="str">
        <f t="shared" si="13"/>
        <v>CM 0234</v>
      </c>
      <c r="L57" s="8" t="str">
        <f t="shared" si="13"/>
        <v>CM 1735</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Arable</v>
      </c>
      <c r="F58" s="10" t="str">
        <f>G16&amp;" I "&amp;(VLOOKUP(G14,Table245811[],6,FALSE))</f>
        <v>Medium/Clay I Grass</v>
      </c>
      <c r="G58" s="10" t="str">
        <f>H16&amp;" I "&amp;(VLOOKUP(H14,Table245811[],6,FALSE))</f>
        <v>Medium/Clay I Arable</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6.7</v>
      </c>
      <c r="F59" s="64">
        <f>VLOOKUP(G$14,Table245811[],5,FALSE)</f>
        <v>6.2</v>
      </c>
      <c r="G59" s="64">
        <f>VLOOKUP(H$14,Table245811[],5,FALSE)</f>
        <v>6.7</v>
      </c>
      <c r="H59" s="64">
        <f>VLOOKUP(I$14,Table245811[],5,FALSE)</f>
        <v>6.2</v>
      </c>
      <c r="I59" s="64">
        <f>VLOOKUP(J$14,Table245811[],5,FALSE)</f>
        <v>6.2</v>
      </c>
      <c r="J59" s="64">
        <f>VLOOKUP(K$14,Table245811[],5,FALSE)</f>
        <v>6.2</v>
      </c>
      <c r="K59" s="64">
        <f>VLOOKUP(L$14,Table245811[],5,FALSE)</f>
        <v>6.2</v>
      </c>
      <c r="L59" s="64">
        <f>VLOOKUP(M$14,Table245811[],5,FALSE)</f>
        <v>6.2</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7</v>
      </c>
      <c r="C60" s="64">
        <f t="shared" ref="C60:U60" si="14">D10</f>
        <v>6.4</v>
      </c>
      <c r="D60" s="64">
        <f t="shared" si="14"/>
        <v>6.1</v>
      </c>
      <c r="E60" s="64">
        <f t="shared" si="14"/>
        <v>6.7</v>
      </c>
      <c r="F60" s="64">
        <f t="shared" si="14"/>
        <v>6.3</v>
      </c>
      <c r="G60" s="64">
        <f t="shared" si="14"/>
        <v>6.6</v>
      </c>
      <c r="H60" s="64">
        <f t="shared" si="14"/>
        <v>5.6</v>
      </c>
      <c r="I60" s="64">
        <f t="shared" si="14"/>
        <v>6.2</v>
      </c>
      <c r="J60" s="64">
        <f t="shared" si="14"/>
        <v>6.4</v>
      </c>
      <c r="K60" s="64">
        <f t="shared" si="14"/>
        <v>6.2</v>
      </c>
      <c r="L60" s="64">
        <f t="shared" si="14"/>
        <v>6.3</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8</v>
      </c>
      <c r="F61" s="64">
        <f t="shared" si="15"/>
        <v>6</v>
      </c>
      <c r="G61" s="64">
        <f t="shared" si="15"/>
        <v>8</v>
      </c>
      <c r="H61" s="64">
        <f t="shared" si="15"/>
        <v>6</v>
      </c>
      <c r="I61" s="64">
        <f t="shared" si="15"/>
        <v>6</v>
      </c>
      <c r="J61" s="64">
        <f t="shared" si="15"/>
        <v>6</v>
      </c>
      <c r="K61" s="64">
        <f t="shared" si="15"/>
        <v>6</v>
      </c>
      <c r="L61" s="64">
        <f t="shared" si="15"/>
        <v>6</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67</v>
      </c>
      <c r="C62" s="65">
        <f>B32</f>
        <v>67</v>
      </c>
      <c r="D62" s="65">
        <f>B33</f>
        <v>67</v>
      </c>
      <c r="E62" s="65">
        <f>B34</f>
        <v>57</v>
      </c>
      <c r="F62" s="65">
        <f>B35</f>
        <v>67</v>
      </c>
      <c r="G62" s="65">
        <f>B36</f>
        <v>100</v>
      </c>
      <c r="H62" s="65">
        <f>B37</f>
        <v>126</v>
      </c>
      <c r="I62" s="65">
        <f>B38</f>
        <v>126</v>
      </c>
      <c r="J62" s="65">
        <f>B39</f>
        <v>126</v>
      </c>
      <c r="K62" s="65">
        <f>B40</f>
        <v>126</v>
      </c>
      <c r="L62" s="65">
        <f>B41</f>
        <v>126</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-4.7999999999999989</v>
      </c>
      <c r="C64" s="65">
        <f t="shared" ref="C64:U64" si="17">(C59-C60)*C61</f>
        <v>-1.2000000000000011</v>
      </c>
      <c r="D64" s="65">
        <f t="shared" si="17"/>
        <v>0.6000000000000032</v>
      </c>
      <c r="E64" s="65">
        <f t="shared" si="17"/>
        <v>0</v>
      </c>
      <c r="F64" s="65">
        <f t="shared" si="17"/>
        <v>-0.59999999999999787</v>
      </c>
      <c r="G64" s="65">
        <f t="shared" si="17"/>
        <v>0.80000000000000426</v>
      </c>
      <c r="H64" s="65">
        <f t="shared" si="17"/>
        <v>3.6000000000000032</v>
      </c>
      <c r="I64" s="65">
        <f t="shared" si="17"/>
        <v>0</v>
      </c>
      <c r="J64" s="65">
        <f t="shared" si="17"/>
        <v>-1.2000000000000011</v>
      </c>
      <c r="K64" s="65">
        <f t="shared" si="17"/>
        <v>0</v>
      </c>
      <c r="L64" s="65">
        <f t="shared" si="17"/>
        <v>-0.59999999999999787</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4.7999999999999989</v>
      </c>
      <c r="C65" s="65">
        <f t="shared" ref="C65:U65" si="18">C63-C64</f>
        <v>1.2000000000000011</v>
      </c>
      <c r="D65" s="65">
        <f t="shared" si="18"/>
        <v>-0.6000000000000032</v>
      </c>
      <c r="E65" s="65">
        <f t="shared" si="18"/>
        <v>0</v>
      </c>
      <c r="F65" s="65">
        <f t="shared" si="18"/>
        <v>0.59999999999999787</v>
      </c>
      <c r="G65" s="65">
        <f t="shared" si="18"/>
        <v>-0.80000000000000426</v>
      </c>
      <c r="H65" s="65">
        <f t="shared" si="18"/>
        <v>-3.6000000000000032</v>
      </c>
      <c r="I65" s="65">
        <f t="shared" si="18"/>
        <v>0</v>
      </c>
      <c r="J65" s="65">
        <f t="shared" si="18"/>
        <v>1.2000000000000011</v>
      </c>
      <c r="K65" s="65">
        <f t="shared" si="18"/>
        <v>0</v>
      </c>
      <c r="L65" s="65">
        <f t="shared" si="18"/>
        <v>0.59999999999999787</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OVER</v>
      </c>
      <c r="D66" s="66" t="str">
        <f t="shared" si="19"/>
        <v>UNDER</v>
      </c>
      <c r="E66" s="66" t="str">
        <f t="shared" si="19"/>
        <v>OVER</v>
      </c>
      <c r="F66" s="66" t="str">
        <f t="shared" si="19"/>
        <v>OVER</v>
      </c>
      <c r="G66" s="66" t="str">
        <f t="shared" si="19"/>
        <v>UNDER</v>
      </c>
      <c r="H66" s="66" t="str">
        <f t="shared" si="19"/>
        <v>UNDER</v>
      </c>
      <c r="I66" s="66" t="str">
        <f t="shared" si="19"/>
        <v>OVER</v>
      </c>
      <c r="J66" s="66" t="str">
        <f t="shared" si="19"/>
        <v>OVER</v>
      </c>
      <c r="K66" s="66" t="str">
        <f t="shared" si="19"/>
        <v>OVER</v>
      </c>
      <c r="L66" s="66" t="str">
        <f t="shared" si="19"/>
        <v>OVER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G1" zoomScale="90" zoomScaleNormal="90" workbookViewId="0">
      <selection activeCell="F29" sqref="F29"/>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'DAIRY PARTNERS'!C1:D1</f>
        <v>PAN-030767</v>
      </c>
      <c r="D1" s="167"/>
      <c r="E1" s="106" t="s">
        <v>45</v>
      </c>
      <c r="F1" s="113">
        <f>'DAIRY PARTNERS'!F1</f>
        <v>49.4</v>
      </c>
      <c r="G1" s="134" t="s">
        <v>43</v>
      </c>
      <c r="H1" s="135"/>
      <c r="I1" s="109">
        <v>6.9</v>
      </c>
      <c r="J1" s="158" t="s">
        <v>153</v>
      </c>
      <c r="K1" s="159"/>
      <c r="L1" s="109">
        <v>200</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'DAIRY PARTNERS'!C2:D2</f>
        <v>EPR/AB3891CX</v>
      </c>
      <c r="D2" s="169"/>
      <c r="E2" s="96" t="s">
        <v>109</v>
      </c>
      <c r="F2" s="110" t="s">
        <v>181</v>
      </c>
      <c r="G2" s="136" t="s">
        <v>110</v>
      </c>
      <c r="H2" s="137"/>
      <c r="I2" s="110"/>
      <c r="J2" s="138" t="s">
        <v>158</v>
      </c>
      <c r="K2" s="139"/>
      <c r="L2" s="110">
        <v>0.97599999999999998</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'DAIRY PARTNERS'!C3:D3</f>
        <v>Mr Daniel James and Mrs Carys James</v>
      </c>
      <c r="D3" s="169"/>
      <c r="E3" s="96" t="s">
        <v>108</v>
      </c>
      <c r="F3" s="111" t="s">
        <v>77</v>
      </c>
      <c r="G3" s="138" t="s">
        <v>159</v>
      </c>
      <c r="H3" s="139"/>
      <c r="I3" s="110"/>
      <c r="J3" s="160" t="s">
        <v>154</v>
      </c>
      <c r="K3" s="161"/>
      <c r="L3" s="110">
        <f>(L1/(L2*10000))*100</f>
        <v>2.0491803278688523</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'DAIRY PARTNERS'!C4:D4</f>
        <v>Castell Malgwyn Farm Llechryd, Cardigan
Pembrokeshire SA43 2QB</v>
      </c>
      <c r="D4" s="171"/>
      <c r="E4" s="99" t="s">
        <v>1</v>
      </c>
      <c r="F4" s="110" t="s">
        <v>182</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'DAIRY PARTNERS'!C5:D5</f>
        <v>Owen Clee</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'DAIRY PARTNERS'!C8</f>
        <v>MALG 2</v>
      </c>
      <c r="D8" s="49" t="str">
        <f>'DAIRY PARTNERS'!D8</f>
        <v>MALG 3</v>
      </c>
      <c r="E8" s="49" t="str">
        <f>'DAIRY PARTNERS'!E8</f>
        <v>MALG 4</v>
      </c>
      <c r="F8" s="49" t="str">
        <f>'DAIRY PARTNERS'!F8</f>
        <v>MALG 10</v>
      </c>
      <c r="G8" s="49" t="str">
        <f>'DAIRY PARTNERS'!G8</f>
        <v>MALG 20</v>
      </c>
      <c r="H8" s="49" t="str">
        <f>'DAIRY PARTNERS'!H8</f>
        <v>CM 7886</v>
      </c>
      <c r="I8" s="49" t="str">
        <f>'DAIRY PARTNERS'!I8</f>
        <v>CM 8440</v>
      </c>
      <c r="J8" s="49" t="str">
        <f>'DAIRY PARTNERS'!J8</f>
        <v>CM 8087</v>
      </c>
      <c r="K8" s="49" t="str">
        <f>'DAIRY PARTNERS'!K8</f>
        <v>CM 8019</v>
      </c>
      <c r="L8" s="49" t="str">
        <f>'DAIRY PARTNERS'!L8</f>
        <v>CM 0234</v>
      </c>
      <c r="M8" s="49" t="str">
        <f>'DAIRY PARTNERS'!M8</f>
        <v>CM 1735</v>
      </c>
      <c r="N8" s="49">
        <f>'DAIRY PARTNERS'!N8</f>
        <v>0</v>
      </c>
      <c r="O8" s="49">
        <f>'DAIRY PARTNERS'!O8</f>
        <v>0</v>
      </c>
      <c r="P8" s="49">
        <f>'DAIRY PARTNERS'!P8</f>
        <v>0</v>
      </c>
      <c r="Q8" s="49">
        <f>'DAIRY PARTNERS'!Q8</f>
        <v>0</v>
      </c>
      <c r="R8" s="49">
        <f>'DAIRY PARTNERS'!R8</f>
        <v>0</v>
      </c>
      <c r="S8" s="49">
        <f>'DAIRY PARTNERS'!S8</f>
        <v>0</v>
      </c>
      <c r="T8" s="49">
        <f>'DAIRY PARTNERS'!T8</f>
        <v>0</v>
      </c>
      <c r="U8" s="49">
        <f>'DAIRY PARTNERS'!U8</f>
        <v>0</v>
      </c>
      <c r="V8" s="102">
        <f>'DAIRY PARTNERS'!V8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'DAIRY PARTNERS'!C9</f>
        <v>Moderate</v>
      </c>
      <c r="D9" s="49" t="str">
        <f>'DAIRY PARTNERS'!D9</f>
        <v>Moderate</v>
      </c>
      <c r="E9" s="49" t="str">
        <f>'DAIRY PARTNERS'!E9</f>
        <v>Moderate</v>
      </c>
      <c r="F9" s="49">
        <f>'DAIRY PARTNERS'!F9</f>
        <v>1</v>
      </c>
      <c r="G9" s="49" t="str">
        <f>'DAIRY PARTNERS'!G9</f>
        <v>Moderate</v>
      </c>
      <c r="H9" s="49">
        <f>'DAIRY PARTNERS'!H9</f>
        <v>1</v>
      </c>
      <c r="I9" s="49" t="str">
        <f>'DAIRY PARTNERS'!I9</f>
        <v>Moderate</v>
      </c>
      <c r="J9" s="49" t="str">
        <f>'DAIRY PARTNERS'!J9</f>
        <v>Moderate</v>
      </c>
      <c r="K9" s="49" t="str">
        <f>'DAIRY PARTNERS'!K9</f>
        <v>Moderate</v>
      </c>
      <c r="L9" s="49" t="str">
        <f>'DAIRY PARTNERS'!L9</f>
        <v>Moderate</v>
      </c>
      <c r="M9" s="49" t="str">
        <f>'DAIRY PARTNERS'!M9</f>
        <v>Moderate</v>
      </c>
      <c r="N9" s="49">
        <f>'DAIRY PARTNERS'!N9</f>
        <v>0</v>
      </c>
      <c r="O9" s="49">
        <f>'DAIRY PARTNERS'!O9</f>
        <v>0</v>
      </c>
      <c r="P9" s="49">
        <f>'DAIRY PARTNERS'!P9</f>
        <v>0</v>
      </c>
      <c r="Q9" s="49">
        <f>'DAIRY PARTNERS'!Q9</f>
        <v>0</v>
      </c>
      <c r="R9" s="49">
        <f>'DAIRY PARTNERS'!R9</f>
        <v>0</v>
      </c>
      <c r="S9" s="49">
        <f>'DAIRY PARTNERS'!S9</f>
        <v>0</v>
      </c>
      <c r="T9" s="49">
        <f>'DAIRY PARTNERS'!T9</f>
        <v>0</v>
      </c>
      <c r="U9" s="49">
        <f>'DAIRY PARTNERS'!U9</f>
        <v>0</v>
      </c>
      <c r="V9" s="102">
        <f>'DAIRY PARTNERS'!V9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'DAIRY PARTNERS'!C10</f>
        <v>7</v>
      </c>
      <c r="D10" s="49">
        <f>'DAIRY PARTNERS'!D10</f>
        <v>6.4</v>
      </c>
      <c r="E10" s="49">
        <f>'DAIRY PARTNERS'!E10</f>
        <v>6.1</v>
      </c>
      <c r="F10" s="49">
        <f>'DAIRY PARTNERS'!F10</f>
        <v>6.7</v>
      </c>
      <c r="G10" s="49">
        <f>'DAIRY PARTNERS'!G10</f>
        <v>6.3</v>
      </c>
      <c r="H10" s="49">
        <f>'DAIRY PARTNERS'!H10</f>
        <v>6.6</v>
      </c>
      <c r="I10" s="49">
        <f>'DAIRY PARTNERS'!I10</f>
        <v>5.6</v>
      </c>
      <c r="J10" s="49">
        <f>'DAIRY PARTNERS'!J10</f>
        <v>6.2</v>
      </c>
      <c r="K10" s="49">
        <f>'DAIRY PARTNERS'!K10</f>
        <v>6.4</v>
      </c>
      <c r="L10" s="49">
        <f>'DAIRY PARTNERS'!L10</f>
        <v>6.2</v>
      </c>
      <c r="M10" s="49">
        <f>'DAIRY PARTNERS'!M10</f>
        <v>6.3</v>
      </c>
      <c r="N10" s="49">
        <f>'DAIRY PARTNERS'!N10</f>
        <v>0</v>
      </c>
      <c r="O10" s="49">
        <f>'DAIRY PARTNERS'!O10</f>
        <v>0</v>
      </c>
      <c r="P10" s="49">
        <f>'DAIRY PARTNERS'!P10</f>
        <v>0</v>
      </c>
      <c r="Q10" s="49">
        <f>'DAIRY PARTNERS'!Q10</f>
        <v>0</v>
      </c>
      <c r="R10" s="49">
        <f>'DAIRY PARTNERS'!R10</f>
        <v>0</v>
      </c>
      <c r="S10" s="49">
        <f>'DAIRY PARTNERS'!S10</f>
        <v>0</v>
      </c>
      <c r="T10" s="49">
        <f>'DAIRY PARTNERS'!T10</f>
        <v>0</v>
      </c>
      <c r="U10" s="49">
        <f>'DAIRY PARTNERS'!U10</f>
        <v>0</v>
      </c>
      <c r="V10" s="102">
        <f>'DAIRY PARTNERS'!V10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'DAIRY PARTNERS'!C11</f>
        <v>2</v>
      </c>
      <c r="D11" s="49">
        <f>'DAIRY PARTNERS'!D11</f>
        <v>2</v>
      </c>
      <c r="E11" s="49">
        <f>'DAIRY PARTNERS'!E11</f>
        <v>2</v>
      </c>
      <c r="F11" s="49">
        <f>'DAIRY PARTNERS'!F11</f>
        <v>3</v>
      </c>
      <c r="G11" s="49">
        <f>'DAIRY PARTNERS'!G11</f>
        <v>3</v>
      </c>
      <c r="H11" s="49">
        <f>'DAIRY PARTNERS'!H11</f>
        <v>1</v>
      </c>
      <c r="I11" s="49">
        <f>'DAIRY PARTNERS'!I11</f>
        <v>0</v>
      </c>
      <c r="J11" s="49">
        <f>'DAIRY PARTNERS'!J11</f>
        <v>0</v>
      </c>
      <c r="K11" s="49">
        <f>'DAIRY PARTNERS'!K11</f>
        <v>0</v>
      </c>
      <c r="L11" s="49">
        <f>'DAIRY PARTNERS'!L11</f>
        <v>0</v>
      </c>
      <c r="M11" s="49">
        <f>'DAIRY PARTNERS'!M11</f>
        <v>0</v>
      </c>
      <c r="N11" s="49">
        <f>'DAIRY PARTNERS'!N11</f>
        <v>0</v>
      </c>
      <c r="O11" s="49">
        <f>'DAIRY PARTNERS'!O11</f>
        <v>0</v>
      </c>
      <c r="P11" s="49">
        <f>'DAIRY PARTNERS'!P11</f>
        <v>0</v>
      </c>
      <c r="Q11" s="49">
        <f>'DAIRY PARTNERS'!Q11</f>
        <v>0</v>
      </c>
      <c r="R11" s="49">
        <f>'DAIRY PARTNERS'!R11</f>
        <v>0</v>
      </c>
      <c r="S11" s="49">
        <f>'DAIRY PARTNERS'!S11</f>
        <v>0</v>
      </c>
      <c r="T11" s="49">
        <f>'DAIRY PARTNERS'!T11</f>
        <v>0</v>
      </c>
      <c r="U11" s="49">
        <f>'DAIRY PARTNERS'!U11</f>
        <v>0</v>
      </c>
      <c r="V11" s="102">
        <f>'DAIRY PARTNERS'!V11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'DAIRY PARTNERS'!C12</f>
        <v>2</v>
      </c>
      <c r="D12" s="49">
        <f>'DAIRY PARTNERS'!D12</f>
        <v>2</v>
      </c>
      <c r="E12" s="49">
        <f>'DAIRY PARTNERS'!E12</f>
        <v>1</v>
      </c>
      <c r="F12" s="49">
        <f>'DAIRY PARTNERS'!F12</f>
        <v>2</v>
      </c>
      <c r="G12" s="49">
        <f>'DAIRY PARTNERS'!G12</f>
        <v>2</v>
      </c>
      <c r="H12" s="49">
        <f>'DAIRY PARTNERS'!H12</f>
        <v>2</v>
      </c>
      <c r="I12" s="49">
        <f>'DAIRY PARTNERS'!I12</f>
        <v>0</v>
      </c>
      <c r="J12" s="49">
        <f>'DAIRY PARTNERS'!J12</f>
        <v>0</v>
      </c>
      <c r="K12" s="49">
        <f>'DAIRY PARTNERS'!K12</f>
        <v>0</v>
      </c>
      <c r="L12" s="49">
        <f>'DAIRY PARTNERS'!L12</f>
        <v>0</v>
      </c>
      <c r="M12" s="49">
        <f>'DAIRY PARTNERS'!M12</f>
        <v>0</v>
      </c>
      <c r="N12" s="49">
        <f>'DAIRY PARTNERS'!N12</f>
        <v>0</v>
      </c>
      <c r="O12" s="49">
        <f>'DAIRY PARTNERS'!O12</f>
        <v>0</v>
      </c>
      <c r="P12" s="49">
        <f>'DAIRY PARTNERS'!P12</f>
        <v>0</v>
      </c>
      <c r="Q12" s="49">
        <f>'DAIRY PARTNERS'!Q12</f>
        <v>0</v>
      </c>
      <c r="R12" s="49">
        <f>'DAIRY PARTNERS'!R12</f>
        <v>0</v>
      </c>
      <c r="S12" s="49">
        <f>'DAIRY PARTNERS'!S12</f>
        <v>0</v>
      </c>
      <c r="T12" s="49">
        <f>'DAIRY PARTNERS'!T12</f>
        <v>0</v>
      </c>
      <c r="U12" s="49">
        <f>'DAIRY PARTNERS'!U12</f>
        <v>0</v>
      </c>
      <c r="V12" s="102">
        <f>'DAIRY PARTNERS'!V12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'DAIRY PARTNERS'!C13</f>
        <v>2</v>
      </c>
      <c r="D13" s="49">
        <f>'DAIRY PARTNERS'!D13</f>
        <v>3</v>
      </c>
      <c r="E13" s="49">
        <f>'DAIRY PARTNERS'!E13</f>
        <v>3</v>
      </c>
      <c r="F13" s="49">
        <f>'DAIRY PARTNERS'!F13</f>
        <v>3</v>
      </c>
      <c r="G13" s="49">
        <f>'DAIRY PARTNERS'!G13</f>
        <v>2</v>
      </c>
      <c r="H13" s="49">
        <f>'DAIRY PARTNERS'!H13</f>
        <v>2</v>
      </c>
      <c r="I13" s="49">
        <f>'DAIRY PARTNERS'!I13</f>
        <v>3</v>
      </c>
      <c r="J13" s="49">
        <f>'DAIRY PARTNERS'!J13</f>
        <v>3</v>
      </c>
      <c r="K13" s="49">
        <f>'DAIRY PARTNERS'!K13</f>
        <v>3</v>
      </c>
      <c r="L13" s="49">
        <f>'DAIRY PARTNERS'!L13</f>
        <v>3</v>
      </c>
      <c r="M13" s="49">
        <f>'DAIRY PARTNERS'!M13</f>
        <v>3</v>
      </c>
      <c r="N13" s="49">
        <f>'DAIRY PARTNERS'!N13</f>
        <v>0</v>
      </c>
      <c r="O13" s="49">
        <f>'DAIRY PARTNERS'!O13</f>
        <v>0</v>
      </c>
      <c r="P13" s="49">
        <f>'DAIRY PARTNERS'!P13</f>
        <v>0</v>
      </c>
      <c r="Q13" s="49">
        <f>'DAIRY PARTNERS'!Q13</f>
        <v>0</v>
      </c>
      <c r="R13" s="49">
        <f>'DAIRY PARTNERS'!R13</f>
        <v>0</v>
      </c>
      <c r="S13" s="49">
        <f>'DAIRY PARTNERS'!S13</f>
        <v>0</v>
      </c>
      <c r="T13" s="49">
        <f>'DAIRY PARTNERS'!T13</f>
        <v>0</v>
      </c>
      <c r="U13" s="49">
        <f>'DAIRY PARTNERS'!U13</f>
        <v>0</v>
      </c>
      <c r="V13" s="102">
        <f>'DAIRY PARTNERS'!V13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'DAIRY PARTNERS'!C14</f>
        <v xml:space="preserve">Grass Silage (25% DM) </v>
      </c>
      <c r="D14" s="83" t="str">
        <f>'DAIRY PARTNERS'!D14</f>
        <v xml:space="preserve">Grass Silage (25% DM) </v>
      </c>
      <c r="E14" s="83" t="str">
        <f>'DAIRY PARTNERS'!E14</f>
        <v xml:space="preserve">Grass Silage (25% DM) </v>
      </c>
      <c r="F14" s="83" t="str">
        <f>'DAIRY PARTNERS'!F14</f>
        <v>Winter barley/triticale/rye</v>
      </c>
      <c r="G14" s="83" t="str">
        <f>'DAIRY PARTNERS'!G14</f>
        <v xml:space="preserve">Grass Silage (25% DM) </v>
      </c>
      <c r="H14" s="83" t="str">
        <f>'DAIRY PARTNERS'!H14</f>
        <v>Spring wheat/barley</v>
      </c>
      <c r="I14" s="83" t="str">
        <f>'DAIRY PARTNERS'!I14</f>
        <v xml:space="preserve">Grass Silage (25% DM) </v>
      </c>
      <c r="J14" s="83" t="str">
        <f>'DAIRY PARTNERS'!J14</f>
        <v xml:space="preserve">Grass Silage (25% DM) </v>
      </c>
      <c r="K14" s="83" t="str">
        <f>'DAIRY PARTNERS'!K14</f>
        <v xml:space="preserve">Grass Silage (25% DM) </v>
      </c>
      <c r="L14" s="83" t="str">
        <f>'DAIRY PARTNERS'!L14</f>
        <v xml:space="preserve">Grass Silage (25% DM) </v>
      </c>
      <c r="M14" s="83" t="str">
        <f>'DAIRY PARTNERS'!M14</f>
        <v xml:space="preserve">Grass Silage (25% DM) </v>
      </c>
      <c r="N14" s="83">
        <f>'DAIRY PARTNERS'!N14</f>
        <v>0</v>
      </c>
      <c r="O14" s="83">
        <f>'DAIRY PARTNERS'!O14</f>
        <v>0</v>
      </c>
      <c r="P14" s="83">
        <f>'DAIRY PARTNERS'!P14</f>
        <v>0</v>
      </c>
      <c r="Q14" s="83">
        <f>'DAIRY PARTNERS'!Q14</f>
        <v>0</v>
      </c>
      <c r="R14" s="83">
        <f>'DAIRY PARTNERS'!R14</f>
        <v>0</v>
      </c>
      <c r="S14" s="83">
        <f>'DAIRY PARTNERS'!S14</f>
        <v>0</v>
      </c>
      <c r="T14" s="83">
        <f>'DAIRY PARTNERS'!T14</f>
        <v>0</v>
      </c>
      <c r="U14" s="83">
        <f>'DAIRY PARTNERS'!U14</f>
        <v>0</v>
      </c>
      <c r="V14" s="103">
        <f>'DAIRY PARTNERS'!V14</f>
        <v>0</v>
      </c>
      <c r="AD14" s="22" t="s">
        <v>138</v>
      </c>
      <c r="AE14" s="22">
        <v>6</v>
      </c>
      <c r="AI14" s="43" t="s">
        <v>119</v>
      </c>
      <c r="AJ14" s="44">
        <v>0.8</v>
      </c>
      <c r="AK14" s="45">
        <v>1.7</v>
      </c>
      <c r="AL14" s="9">
        <v>12</v>
      </c>
      <c r="AM14" s="9">
        <v>6.7</v>
      </c>
      <c r="AN14" s="9" t="s">
        <v>135</v>
      </c>
    </row>
    <row r="15" spans="1:41" ht="13" x14ac:dyDescent="0.25">
      <c r="A15" s="152" t="s">
        <v>9</v>
      </c>
      <c r="B15" s="153"/>
      <c r="C15" s="49">
        <f>'DAIRY PARTNERS'!C15</f>
        <v>38</v>
      </c>
      <c r="D15" s="49">
        <f>'DAIRY PARTNERS'!D15</f>
        <v>38</v>
      </c>
      <c r="E15" s="49">
        <f>'DAIRY PARTNERS'!E15</f>
        <v>38</v>
      </c>
      <c r="F15" s="49">
        <f>'DAIRY PARTNERS'!F15</f>
        <v>6.5</v>
      </c>
      <c r="G15" s="49">
        <f>'DAIRY PARTNERS'!G15</f>
        <v>38</v>
      </c>
      <c r="H15" s="49">
        <f>'DAIRY PARTNERS'!H15</f>
        <v>6.5</v>
      </c>
      <c r="I15" s="49">
        <f>'DAIRY PARTNERS'!I15</f>
        <v>38</v>
      </c>
      <c r="J15" s="49">
        <f>'DAIRY PARTNERS'!J15</f>
        <v>38</v>
      </c>
      <c r="K15" s="49">
        <f>'DAIRY PARTNERS'!K15</f>
        <v>38</v>
      </c>
      <c r="L15" s="49">
        <f>'DAIRY PARTNERS'!L15</f>
        <v>23</v>
      </c>
      <c r="M15" s="49">
        <f>'DAIRY PARTNERS'!M15</f>
        <v>38</v>
      </c>
      <c r="N15" s="49">
        <f>'DAIRY PARTNERS'!N15</f>
        <v>0</v>
      </c>
      <c r="O15" s="49">
        <f>'DAIRY PARTNERS'!O15</f>
        <v>0</v>
      </c>
      <c r="P15" s="49">
        <f>'DAIRY PARTNERS'!P15</f>
        <v>0</v>
      </c>
      <c r="Q15" s="49">
        <f>'DAIRY PARTNERS'!Q15</f>
        <v>0</v>
      </c>
      <c r="R15" s="49">
        <f>'DAIRY PARTNERS'!R15</f>
        <v>0</v>
      </c>
      <c r="S15" s="49">
        <f>'DAIRY PARTNERS'!S15</f>
        <v>0</v>
      </c>
      <c r="T15" s="49">
        <f>'DAIRY PARTNERS'!T15</f>
        <v>0</v>
      </c>
      <c r="U15" s="49">
        <f>'DAIRY PARTNERS'!U15</f>
        <v>0</v>
      </c>
      <c r="V15" s="102">
        <f>'DAIRY PARTNERS'!V15</f>
        <v>0</v>
      </c>
      <c r="AD15" s="22" t="s">
        <v>144</v>
      </c>
      <c r="AE15" s="22">
        <v>7</v>
      </c>
      <c r="AI15" s="43" t="s">
        <v>101</v>
      </c>
      <c r="AJ15" s="51">
        <v>1.8</v>
      </c>
      <c r="AK15" s="45">
        <v>5.4</v>
      </c>
      <c r="AL15" s="9">
        <v>13</v>
      </c>
      <c r="AM15" s="9">
        <v>6.7</v>
      </c>
      <c r="AN15" s="9" t="s">
        <v>135</v>
      </c>
    </row>
    <row r="16" spans="1:41" ht="13.5" thickBot="1" x14ac:dyDescent="0.3">
      <c r="A16" s="156" t="s">
        <v>44</v>
      </c>
      <c r="B16" s="157"/>
      <c r="C16" s="104" t="str">
        <f>'DAIRY PARTNERS'!C16</f>
        <v>Medium/Clay</v>
      </c>
      <c r="D16" s="104" t="str">
        <f>'DAIRY PARTNERS'!D16</f>
        <v>Medium/Clay</v>
      </c>
      <c r="E16" s="104" t="str">
        <f>'DAIRY PARTNERS'!E16</f>
        <v>Medium/Clay</v>
      </c>
      <c r="F16" s="104" t="str">
        <f>'DAIRY PARTNERS'!F16</f>
        <v>Medium/Clay</v>
      </c>
      <c r="G16" s="104" t="str">
        <f>'DAIRY PARTNERS'!G16</f>
        <v>Medium/Clay</v>
      </c>
      <c r="H16" s="104" t="str">
        <f>'DAIRY PARTNERS'!H16</f>
        <v>Medium/Clay</v>
      </c>
      <c r="I16" s="104" t="str">
        <f>'DAIRY PARTNERS'!I16</f>
        <v>Medium/Clay</v>
      </c>
      <c r="J16" s="104" t="str">
        <f>'DAIRY PARTNERS'!J16</f>
        <v>Medium/Clay</v>
      </c>
      <c r="K16" s="104" t="str">
        <f>'DAIRY PARTNERS'!K16</f>
        <v>Medium/Clay</v>
      </c>
      <c r="L16" s="104" t="str">
        <f>'DAIRY PARTNERS'!L16</f>
        <v>Medium/Clay</v>
      </c>
      <c r="M16" s="104" t="str">
        <f>'DAIRY PARTNERS'!M16</f>
        <v>Medium/Clay</v>
      </c>
      <c r="N16" s="104">
        <f>'DAIRY PARTNERS'!N16</f>
        <v>0</v>
      </c>
      <c r="O16" s="104">
        <f>'DAIRY PARTNERS'!O16</f>
        <v>0</v>
      </c>
      <c r="P16" s="104">
        <f>'DAIRY PARTNERS'!P16</f>
        <v>0</v>
      </c>
      <c r="Q16" s="104">
        <f>'DAIRY PARTNERS'!Q16</f>
        <v>0</v>
      </c>
      <c r="R16" s="104">
        <f>'DAIRY PARTNERS'!R16</f>
        <v>0</v>
      </c>
      <c r="S16" s="104">
        <f>'DAIRY PARTNERS'!S16</f>
        <v>0</v>
      </c>
      <c r="T16" s="104">
        <f>'DAIRY PARTNERS'!T16</f>
        <v>0</v>
      </c>
      <c r="U16" s="104">
        <f>'DAIRY PARTNERS'!U16</f>
        <v>0</v>
      </c>
      <c r="V16" s="105">
        <f>'DAIRY PARTNERS'!V16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55.25</v>
      </c>
      <c r="G17" s="20">
        <f t="shared" si="0"/>
        <v>64.599999999999994</v>
      </c>
      <c r="H17" s="20">
        <f t="shared" si="0"/>
        <v>55.25</v>
      </c>
      <c r="I17" s="20">
        <f t="shared" si="0"/>
        <v>64.599999999999994</v>
      </c>
      <c r="J17" s="20">
        <f t="shared" si="0"/>
        <v>64.599999999999994</v>
      </c>
      <c r="K17" s="20">
        <f t="shared" si="0"/>
        <v>64.599999999999994</v>
      </c>
      <c r="L17" s="20">
        <f t="shared" si="0"/>
        <v>39.1</v>
      </c>
      <c r="M17" s="20">
        <f t="shared" si="0"/>
        <v>64.599999999999994</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64.58736798000001</v>
      </c>
      <c r="D18" s="12">
        <f>$D32</f>
        <v>64.58736798000001</v>
      </c>
      <c r="E18" s="12">
        <f>$D33</f>
        <v>64.58736798000001</v>
      </c>
      <c r="F18" s="12">
        <f>$D34</f>
        <v>38.90805300000001</v>
      </c>
      <c r="G18" s="12">
        <f>$D35</f>
        <v>64.58736798000001</v>
      </c>
      <c r="H18" s="12">
        <f>$D36</f>
        <v>38.90805300000001</v>
      </c>
      <c r="I18" s="12">
        <f>$D37</f>
        <v>97.270132500000017</v>
      </c>
      <c r="J18" s="12">
        <f>$D38</f>
        <v>97.270132500000017</v>
      </c>
      <c r="K18" s="12">
        <f>$D39</f>
        <v>97.270132500000017</v>
      </c>
      <c r="L18" s="12">
        <f>$D40</f>
        <v>97.270132500000017</v>
      </c>
      <c r="M18" s="12">
        <f>$D41</f>
        <v>97.270132500000017</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-1.2632019999983868E-2</v>
      </c>
      <c r="D19" s="12">
        <f t="shared" ref="D19:V19" si="1">D18-D17</f>
        <v>-1.2632019999983868E-2</v>
      </c>
      <c r="E19" s="12">
        <f t="shared" si="1"/>
        <v>-1.2632019999983868E-2</v>
      </c>
      <c r="F19" s="12">
        <f t="shared" si="1"/>
        <v>-16.34194699999999</v>
      </c>
      <c r="G19" s="12">
        <f t="shared" si="1"/>
        <v>-1.2632019999983868E-2</v>
      </c>
      <c r="H19" s="12">
        <f t="shared" si="1"/>
        <v>-16.34194699999999</v>
      </c>
      <c r="I19" s="12">
        <f t="shared" si="1"/>
        <v>32.670132500000022</v>
      </c>
      <c r="J19" s="12">
        <f t="shared" si="1"/>
        <v>32.670132500000022</v>
      </c>
      <c r="K19" s="12">
        <f t="shared" si="1"/>
        <v>32.670132500000022</v>
      </c>
      <c r="L19" s="12">
        <f t="shared" si="1"/>
        <v>58.170132500000015</v>
      </c>
      <c r="M19" s="12">
        <f t="shared" si="1"/>
        <v>32.670132500000022</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INCREASE</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68.25</v>
      </c>
      <c r="G21" s="20">
        <f t="shared" si="2"/>
        <v>228</v>
      </c>
      <c r="H21" s="20">
        <f t="shared" si="2"/>
        <v>78</v>
      </c>
      <c r="I21" s="20">
        <f t="shared" si="2"/>
        <v>228</v>
      </c>
      <c r="J21" s="20">
        <f t="shared" si="2"/>
        <v>228</v>
      </c>
      <c r="K21" s="20">
        <f t="shared" si="2"/>
        <v>228</v>
      </c>
      <c r="L21" s="20">
        <f t="shared" si="2"/>
        <v>138</v>
      </c>
      <c r="M21" s="20">
        <f t="shared" si="2"/>
        <v>228</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3.5011650960000007</v>
      </c>
      <c r="D22" s="12">
        <f>$E32</f>
        <v>3.5011650960000007</v>
      </c>
      <c r="E22" s="12">
        <f>$E33</f>
        <v>3.5011650960000007</v>
      </c>
      <c r="F22" s="12">
        <f>$E34</f>
        <v>2.1091356000000006</v>
      </c>
      <c r="G22" s="12">
        <f>$E35</f>
        <v>3.5011650960000007</v>
      </c>
      <c r="H22" s="12">
        <f>$E36</f>
        <v>2.1091356000000006</v>
      </c>
      <c r="I22" s="12">
        <f>$E37</f>
        <v>5.2728390000000012</v>
      </c>
      <c r="J22" s="12">
        <f>$E38</f>
        <v>5.2728390000000012</v>
      </c>
      <c r="K22" s="12">
        <f>$E39</f>
        <v>5.2728390000000012</v>
      </c>
      <c r="L22" s="12">
        <f>$E40</f>
        <v>5.2728390000000012</v>
      </c>
      <c r="M22" s="12">
        <f>$E41</f>
        <v>5.2728390000000012</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-224.49883490400001</v>
      </c>
      <c r="D23" s="12">
        <f t="shared" ref="D23:V23" si="3">D22-D21</f>
        <v>-224.49883490400001</v>
      </c>
      <c r="E23" s="12">
        <f t="shared" si="3"/>
        <v>-224.49883490400001</v>
      </c>
      <c r="F23" s="12">
        <f t="shared" si="3"/>
        <v>-66.140864399999998</v>
      </c>
      <c r="G23" s="12">
        <f t="shared" si="3"/>
        <v>-224.49883490400001</v>
      </c>
      <c r="H23" s="12">
        <f t="shared" si="3"/>
        <v>-75.890864399999998</v>
      </c>
      <c r="I23" s="12">
        <f t="shared" si="3"/>
        <v>-222.727161</v>
      </c>
      <c r="J23" s="12">
        <f t="shared" si="3"/>
        <v>-222.727161</v>
      </c>
      <c r="K23" s="12">
        <f t="shared" si="3"/>
        <v>-222.727161</v>
      </c>
      <c r="L23" s="12">
        <f t="shared" si="3"/>
        <v>-132.727161</v>
      </c>
      <c r="M23" s="12">
        <f t="shared" si="3"/>
        <v>-222.727161</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3.06</v>
      </c>
      <c r="C28" s="11">
        <v>0.97599999999999998</v>
      </c>
      <c r="D28" s="11">
        <v>0.55500000000000005</v>
      </c>
      <c r="E28" s="11">
        <v>5.7200000000000001E-2</v>
      </c>
      <c r="F28" s="11">
        <v>841</v>
      </c>
      <c r="G28" s="11">
        <v>51.3</v>
      </c>
      <c r="H28" s="11">
        <v>133</v>
      </c>
      <c r="I28" s="11">
        <v>40.799999999999997</v>
      </c>
      <c r="J28" s="11">
        <v>0.72</v>
      </c>
      <c r="K28" s="15">
        <v>0.66</v>
      </c>
      <c r="L28" s="11">
        <v>33.5</v>
      </c>
      <c r="M28" s="11">
        <v>28.3</v>
      </c>
      <c r="N28" s="11">
        <v>3080</v>
      </c>
      <c r="O28" s="11">
        <v>314000</v>
      </c>
      <c r="P28" s="11"/>
      <c r="Q28" s="11">
        <v>3160</v>
      </c>
      <c r="R28" s="11"/>
      <c r="S28" s="11">
        <v>28.2</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MALG 2</v>
      </c>
      <c r="B31" s="11">
        <v>166</v>
      </c>
      <c r="C31" s="65">
        <f>IF(C$27="%w/w SAR",((C$28*10)*$B31),IF(C$27="%w/w DM",(((C$28*10)*($B$28/100))*$B31),IF(C$27="kg/t SAR",(C$28*$B31),IF(C$27="kg/t DM",((C$28*($B$28/100))*$B31),IF(C$27="mg/kg SAR",((C$28*0.001)*$B31),IF(C$27="mg/kg DM",(((C$28*0.001)*($B$28/100))*$B31),0))))))</f>
        <v>49.576896000000005</v>
      </c>
      <c r="D31" s="65">
        <f>(IF(D$27="%w/w SAR",((D$28*10)*$B31),IF(D$27="%w/w DM",(((D$28*10)*($B$28/100))*$B31),IF(D$27="kg/t SAR",(D$28*$B31),IF(D$27="kg/t DM",((D$28*($B$28/100))*$B31),IF(D$27="mg/kg SAR",((D$28*0.001)*$B31),IF(D$27="mg/kg DM",(((D$28*0.001)*($B$28/100))*$B31),"0")))))))*2.291</f>
        <v>64.58736798000001</v>
      </c>
      <c r="E31" s="65">
        <f>(IF(E$27="%w/w SAR",((E$28*10)*$B31),IF(E$27="%w/w DM",(((E$28*10)*($B$28/100))*$B31),IF(E$27="kg/t SAR",(E$28*$B31),IF(E$27="kg/t DM",((E$28*($B$28/100))*$B31),IF(E$27="mg/kg SAR",((E$28*0.001)*$B31),IF(E$27="mg/kg DM",(((E$28*0.001)*($B$28/100))*$B31),"0")))))))*1.205</f>
        <v>3.5011650960000007</v>
      </c>
      <c r="F31" s="65">
        <f>(IF(F$27="%w/w SAR",((F$28*10)*$B31),IF(F$27="%w/w DM",(((F$28*10)*($B$28/100))*$B31),IF(F$27="kg/t SAR",(F$28*$B31),IF(F$27="kg/t DM",((F$28*($B$28/100))*$B31),IF(F$27="mg/kg SAR",((F$28*0.001)*$B31),IF(F$27="mg/kg DM",(((F$28*0.001)*($B$28/100))*$B31),"0")))))))*1.658</f>
        <v>7.0828824888000002</v>
      </c>
      <c r="G31" s="65">
        <f t="shared" ref="G31:P46" si="5">IF(G$27="%w/w SAR",((G$28*10)*$B31),IF(G$27="%w/w DM",(((G$28*10)*($B$28/100))*$B31),IF(G$27="kg/t SAR",(G$28*$B31),IF(G$27="kg/t DM",((G$28*($B$28/100))*$B31),IF(G$27="mg/kg SAR",((G$28*0.001)*$B31),IF(G$27="mg/kg DM",(((G$28*0.001)*($B$28/100))*$B31),0))))))</f>
        <v>0.26058347999999998</v>
      </c>
      <c r="H31" s="65">
        <f t="shared" si="5"/>
        <v>0.67558680000000004</v>
      </c>
      <c r="I31" s="65">
        <f t="shared" si="5"/>
        <v>0.20724767999999999</v>
      </c>
      <c r="J31" s="65">
        <f t="shared" si="5"/>
        <v>3.6573119999999998E-3</v>
      </c>
      <c r="K31" s="65">
        <f t="shared" si="5"/>
        <v>3.3525360000000001E-3</v>
      </c>
      <c r="L31" s="65">
        <f t="shared" si="5"/>
        <v>0.17016660000000003</v>
      </c>
      <c r="M31" s="65">
        <f t="shared" si="5"/>
        <v>0.14375268000000002</v>
      </c>
      <c r="N31" s="65">
        <f t="shared" si="5"/>
        <v>15.645168000000002</v>
      </c>
      <c r="O31" s="65">
        <f t="shared" si="5"/>
        <v>1594.9944000000003</v>
      </c>
      <c r="P31" s="65">
        <f t="shared" si="5"/>
        <v>0</v>
      </c>
      <c r="Q31" s="65">
        <f>(IF(Q$27="%w/w SAR",((Q$28*10)*$B31),IF(Q$27="%w/w DM",(((Q$28*10)*($B$28/100))*$B31),IF(Q$27="kg/t SAR",(Q$28*$B31),IF(Q$27="kg/t DM",((Q$28*($B$28/100))*$B31),IF(Q$27="mg/kg SAR",((Q$28*0.001)*$B31),IF(Q$27="mg/kg DM",(((Q$28*0.001)*($B$28/100))*$B31),0)))))))*2.5</f>
        <v>40.128840000000004</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0.14324472000000002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MALG 3</v>
      </c>
      <c r="B32" s="11">
        <v>166</v>
      </c>
      <c r="C32" s="65">
        <f t="shared" ref="C32:C50" si="6">IF(C$27="%w/w SAR",((C$28*10)*$B32),IF(C$27="%w/w DM",(((C$28*10)*($B$28/100))*$B32),IF(C$27="kg/t SAR",(C$28*$B32),IF(C$27="kg/t DM",((C$28*($B$28/100))*$B32),IF(C$27="mg/kg SAR",((C$28*0.001)*$B32),IF(C$27="mg/kg DM",(((C$28*0.001)*($B$28/100))*$B32),0))))))</f>
        <v>49.576896000000005</v>
      </c>
      <c r="D32" s="65">
        <f t="shared" ref="D32:D50" si="7">(IF(D$27="%w/w SAR",((D$28*10)*$B32),IF(D$27="%w/w DM",(((D$28*10)*($B$28/100))*$B32),IF(D$27="kg/t SAR",(D$28*$B32),IF(D$27="kg/t DM",((D$28*($B$28/100))*$B32),IF(D$27="mg/kg SAR",((D$28*0.001)*$B32),IF(D$27="mg/kg DM",(((D$28*0.001)*($B$28/100))*$B32),"0")))))))*2.291</f>
        <v>64.58736798000001</v>
      </c>
      <c r="E32" s="65">
        <f t="shared" ref="E32:E50" si="8">(IF(E$27="%w/w SAR",((E$28*10)*$B32),IF(E$27="%w/w DM",(((E$28*10)*($B$28/100))*$B32),IF(E$27="kg/t SAR",(E$28*$B32),IF(E$27="kg/t DM",((E$28*($B$28/100))*$B32),IF(E$27="mg/kg SAR",((E$28*0.001)*$B32),IF(E$27="mg/kg DM",(((E$28*0.001)*($B$28/100))*$B32),"0")))))))*1.205</f>
        <v>3.5011650960000007</v>
      </c>
      <c r="F32" s="65">
        <f t="shared" ref="F32:F50" si="9">(IF(F$27="%w/w SAR",((F$28*10)*$B32),IF(F$27="%w/w DM",(((F$28*10)*($B$28/100))*$B32),IF(F$27="kg/t SAR",(F$28*$B32),IF(F$27="kg/t DM",((F$28*($B$28/100))*$B32),IF(F$27="mg/kg SAR",((F$28*0.001)*$B32),IF(F$27="mg/kg DM",(((F$28*0.001)*($B$28/100))*$B32),"0")))))))*1.658</f>
        <v>7.0828824888000002</v>
      </c>
      <c r="G32" s="65">
        <f t="shared" si="5"/>
        <v>0.26058347999999998</v>
      </c>
      <c r="H32" s="65">
        <f t="shared" si="5"/>
        <v>0.67558680000000004</v>
      </c>
      <c r="I32" s="65">
        <f t="shared" si="5"/>
        <v>0.20724767999999999</v>
      </c>
      <c r="J32" s="65">
        <f t="shared" si="5"/>
        <v>3.6573119999999998E-3</v>
      </c>
      <c r="K32" s="65">
        <f t="shared" si="5"/>
        <v>3.3525360000000001E-3</v>
      </c>
      <c r="L32" s="65">
        <f t="shared" si="5"/>
        <v>0.17016660000000003</v>
      </c>
      <c r="M32" s="65">
        <f t="shared" si="5"/>
        <v>0.14375268000000002</v>
      </c>
      <c r="N32" s="65">
        <f t="shared" si="5"/>
        <v>15.645168000000002</v>
      </c>
      <c r="O32" s="65">
        <f t="shared" si="5"/>
        <v>1594.9944000000003</v>
      </c>
      <c r="P32" s="65">
        <f t="shared" si="5"/>
        <v>0</v>
      </c>
      <c r="Q32" s="65">
        <f t="shared" ref="Q32:Q50" si="10">(IF(Q$27="%w/w SAR",((Q$28*10)*$B32),IF(Q$27="%w/w DM",(((Q$28*10)*($B$28/100))*$B32),IF(Q$27="kg/t SAR",(Q$28*$B32),IF(Q$27="kg/t DM",((Q$28*($B$28/100))*$B32),IF(Q$27="mg/kg SAR",((Q$28*0.001)*$B32),IF(Q$27="mg/kg DM",(((Q$28*0.001)*($B$28/100))*$B32),0)))))))*2.5</f>
        <v>40.128840000000004</v>
      </c>
      <c r="R32" s="65">
        <f t="shared" ref="R32:U50" si="11">IF(R$27="%w/w SAR",((R$28*10)*$B32),IF(R$27="%w/w DM",(((R$28*10)*($B$28/100))*$B32),IF(R$27="kg/t SAR",(R$28*$B32),IF(R$27="kg/t DM",((R$28*($B$28/100))*$B32),IF(R$27="mg/kg SAR",((R$28*0.001)*$B32),IF(R$27="mg/kg DM",(((R$28*0.001)*($B$28/100))*$B32),0))))))</f>
        <v>0</v>
      </c>
      <c r="S32" s="65">
        <f t="shared" si="11"/>
        <v>0.14324472000000002</v>
      </c>
      <c r="T32" s="65">
        <f t="shared" si="11"/>
        <v>0</v>
      </c>
      <c r="U32" s="126">
        <f t="shared" si="11"/>
        <v>0</v>
      </c>
    </row>
    <row r="33" spans="1:21" s="48" customFormat="1" ht="13" x14ac:dyDescent="0.35">
      <c r="A33" s="125" t="str">
        <f>E8</f>
        <v>MALG 4</v>
      </c>
      <c r="B33" s="11">
        <v>166</v>
      </c>
      <c r="C33" s="65">
        <f t="shared" si="6"/>
        <v>49.576896000000005</v>
      </c>
      <c r="D33" s="65">
        <f t="shared" si="7"/>
        <v>64.58736798000001</v>
      </c>
      <c r="E33" s="65">
        <f t="shared" si="8"/>
        <v>3.5011650960000007</v>
      </c>
      <c r="F33" s="65">
        <f t="shared" si="9"/>
        <v>7.0828824888000002</v>
      </c>
      <c r="G33" s="65">
        <f t="shared" si="5"/>
        <v>0.26058347999999998</v>
      </c>
      <c r="H33" s="65">
        <f t="shared" si="5"/>
        <v>0.67558680000000004</v>
      </c>
      <c r="I33" s="65">
        <f t="shared" si="5"/>
        <v>0.20724767999999999</v>
      </c>
      <c r="J33" s="65">
        <f t="shared" si="5"/>
        <v>3.6573119999999998E-3</v>
      </c>
      <c r="K33" s="65">
        <f t="shared" si="5"/>
        <v>3.3525360000000001E-3</v>
      </c>
      <c r="L33" s="65">
        <f t="shared" si="5"/>
        <v>0.17016660000000003</v>
      </c>
      <c r="M33" s="65">
        <f t="shared" si="5"/>
        <v>0.14375268000000002</v>
      </c>
      <c r="N33" s="65">
        <f t="shared" si="5"/>
        <v>15.645168000000002</v>
      </c>
      <c r="O33" s="65">
        <f t="shared" si="5"/>
        <v>1594.9944000000003</v>
      </c>
      <c r="P33" s="65">
        <f t="shared" si="5"/>
        <v>0</v>
      </c>
      <c r="Q33" s="65">
        <f t="shared" si="10"/>
        <v>40.128840000000004</v>
      </c>
      <c r="R33" s="65">
        <f t="shared" si="11"/>
        <v>0</v>
      </c>
      <c r="S33" s="65">
        <f t="shared" si="11"/>
        <v>0.14324472000000002</v>
      </c>
      <c r="T33" s="65">
        <f t="shared" si="11"/>
        <v>0</v>
      </c>
      <c r="U33" s="126">
        <f t="shared" si="11"/>
        <v>0</v>
      </c>
    </row>
    <row r="34" spans="1:21" s="48" customFormat="1" ht="13" x14ac:dyDescent="0.35">
      <c r="A34" s="125" t="str">
        <f>F8</f>
        <v>MALG 10</v>
      </c>
      <c r="B34" s="11">
        <v>100</v>
      </c>
      <c r="C34" s="65">
        <f t="shared" si="6"/>
        <v>29.865600000000004</v>
      </c>
      <c r="D34" s="65">
        <f t="shared" si="7"/>
        <v>38.90805300000001</v>
      </c>
      <c r="E34" s="65">
        <f t="shared" si="8"/>
        <v>2.1091356000000006</v>
      </c>
      <c r="F34" s="65">
        <f t="shared" si="9"/>
        <v>4.2667966799999997</v>
      </c>
      <c r="G34" s="65">
        <f t="shared" si="5"/>
        <v>0.15697800000000001</v>
      </c>
      <c r="H34" s="65">
        <f t="shared" si="5"/>
        <v>0.40698000000000001</v>
      </c>
      <c r="I34" s="65">
        <f t="shared" si="5"/>
        <v>0.124848</v>
      </c>
      <c r="J34" s="65">
        <f t="shared" si="5"/>
        <v>2.2031999999999998E-3</v>
      </c>
      <c r="K34" s="65">
        <f t="shared" si="5"/>
        <v>2.0196000000000003E-3</v>
      </c>
      <c r="L34" s="65">
        <f t="shared" si="5"/>
        <v>0.10251000000000002</v>
      </c>
      <c r="M34" s="65">
        <f t="shared" si="5"/>
        <v>8.6598000000000008E-2</v>
      </c>
      <c r="N34" s="65">
        <f t="shared" si="5"/>
        <v>9.4248000000000012</v>
      </c>
      <c r="O34" s="65">
        <f t="shared" si="5"/>
        <v>960.84000000000015</v>
      </c>
      <c r="P34" s="65">
        <f t="shared" si="5"/>
        <v>0</v>
      </c>
      <c r="Q34" s="65">
        <f t="shared" si="10"/>
        <v>24.174000000000007</v>
      </c>
      <c r="R34" s="65">
        <f t="shared" si="11"/>
        <v>0</v>
      </c>
      <c r="S34" s="65">
        <f t="shared" si="11"/>
        <v>8.6292000000000008E-2</v>
      </c>
      <c r="T34" s="65">
        <f t="shared" si="11"/>
        <v>0</v>
      </c>
      <c r="U34" s="126">
        <f t="shared" si="11"/>
        <v>0</v>
      </c>
    </row>
    <row r="35" spans="1:21" s="48" customFormat="1" ht="13" x14ac:dyDescent="0.35">
      <c r="A35" s="125" t="str">
        <f>G8</f>
        <v>MALG 20</v>
      </c>
      <c r="B35" s="11">
        <v>166</v>
      </c>
      <c r="C35" s="65">
        <f t="shared" si="6"/>
        <v>49.576896000000005</v>
      </c>
      <c r="D35" s="65">
        <f t="shared" si="7"/>
        <v>64.58736798000001</v>
      </c>
      <c r="E35" s="65">
        <f t="shared" si="8"/>
        <v>3.5011650960000007</v>
      </c>
      <c r="F35" s="65">
        <f t="shared" si="9"/>
        <v>7.0828824888000002</v>
      </c>
      <c r="G35" s="65">
        <f t="shared" si="5"/>
        <v>0.26058347999999998</v>
      </c>
      <c r="H35" s="65">
        <f t="shared" si="5"/>
        <v>0.67558680000000004</v>
      </c>
      <c r="I35" s="65">
        <f t="shared" si="5"/>
        <v>0.20724767999999999</v>
      </c>
      <c r="J35" s="65">
        <f t="shared" si="5"/>
        <v>3.6573119999999998E-3</v>
      </c>
      <c r="K35" s="65">
        <f t="shared" si="5"/>
        <v>3.3525360000000001E-3</v>
      </c>
      <c r="L35" s="65">
        <f t="shared" si="5"/>
        <v>0.17016660000000003</v>
      </c>
      <c r="M35" s="65">
        <f t="shared" si="5"/>
        <v>0.14375268000000002</v>
      </c>
      <c r="N35" s="65">
        <f t="shared" si="5"/>
        <v>15.645168000000002</v>
      </c>
      <c r="O35" s="65">
        <f t="shared" si="5"/>
        <v>1594.9944000000003</v>
      </c>
      <c r="P35" s="65">
        <f t="shared" si="5"/>
        <v>0</v>
      </c>
      <c r="Q35" s="65">
        <f t="shared" si="10"/>
        <v>40.128840000000004</v>
      </c>
      <c r="R35" s="65">
        <f t="shared" si="11"/>
        <v>0</v>
      </c>
      <c r="S35" s="65">
        <f t="shared" si="11"/>
        <v>0.14324472000000002</v>
      </c>
      <c r="T35" s="65">
        <f t="shared" si="11"/>
        <v>0</v>
      </c>
      <c r="U35" s="126">
        <f t="shared" si="11"/>
        <v>0</v>
      </c>
    </row>
    <row r="36" spans="1:21" s="48" customFormat="1" ht="13" x14ac:dyDescent="0.35">
      <c r="A36" s="125" t="str">
        <f>H8</f>
        <v>CM 7886</v>
      </c>
      <c r="B36" s="11">
        <v>100</v>
      </c>
      <c r="C36" s="65">
        <f t="shared" si="6"/>
        <v>29.865600000000004</v>
      </c>
      <c r="D36" s="65">
        <f t="shared" si="7"/>
        <v>38.90805300000001</v>
      </c>
      <c r="E36" s="65">
        <f t="shared" si="8"/>
        <v>2.1091356000000006</v>
      </c>
      <c r="F36" s="65">
        <f t="shared" si="9"/>
        <v>4.2667966799999997</v>
      </c>
      <c r="G36" s="65">
        <f t="shared" si="5"/>
        <v>0.15697800000000001</v>
      </c>
      <c r="H36" s="65">
        <f t="shared" si="5"/>
        <v>0.40698000000000001</v>
      </c>
      <c r="I36" s="65">
        <f t="shared" si="5"/>
        <v>0.124848</v>
      </c>
      <c r="J36" s="65">
        <f t="shared" si="5"/>
        <v>2.2031999999999998E-3</v>
      </c>
      <c r="K36" s="65">
        <f t="shared" si="5"/>
        <v>2.0196000000000003E-3</v>
      </c>
      <c r="L36" s="65">
        <f t="shared" si="5"/>
        <v>0.10251000000000002</v>
      </c>
      <c r="M36" s="65">
        <f t="shared" si="5"/>
        <v>8.6598000000000008E-2</v>
      </c>
      <c r="N36" s="65">
        <f t="shared" si="5"/>
        <v>9.4248000000000012</v>
      </c>
      <c r="O36" s="65">
        <f t="shared" si="5"/>
        <v>960.84000000000015</v>
      </c>
      <c r="P36" s="65">
        <f t="shared" si="5"/>
        <v>0</v>
      </c>
      <c r="Q36" s="65">
        <f t="shared" si="10"/>
        <v>24.174000000000007</v>
      </c>
      <c r="R36" s="65">
        <f t="shared" si="11"/>
        <v>0</v>
      </c>
      <c r="S36" s="65">
        <f t="shared" si="11"/>
        <v>8.6292000000000008E-2</v>
      </c>
      <c r="T36" s="65">
        <f t="shared" si="11"/>
        <v>0</v>
      </c>
      <c r="U36" s="126">
        <f t="shared" si="11"/>
        <v>0</v>
      </c>
    </row>
    <row r="37" spans="1:21" s="48" customFormat="1" ht="13" x14ac:dyDescent="0.35">
      <c r="A37" s="125" t="str">
        <f>I8</f>
        <v>CM 8440</v>
      </c>
      <c r="B37" s="11">
        <v>250</v>
      </c>
      <c r="C37" s="65">
        <f t="shared" si="6"/>
        <v>74.664000000000001</v>
      </c>
      <c r="D37" s="65">
        <f t="shared" si="7"/>
        <v>97.270132500000017</v>
      </c>
      <c r="E37" s="65">
        <f t="shared" si="8"/>
        <v>5.2728390000000012</v>
      </c>
      <c r="F37" s="65">
        <f t="shared" si="9"/>
        <v>10.666991699999999</v>
      </c>
      <c r="G37" s="65">
        <f t="shared" si="5"/>
        <v>0.39244499999999999</v>
      </c>
      <c r="H37" s="65">
        <f t="shared" si="5"/>
        <v>1.01745</v>
      </c>
      <c r="I37" s="65">
        <f t="shared" si="5"/>
        <v>0.31212000000000001</v>
      </c>
      <c r="J37" s="65">
        <f t="shared" si="5"/>
        <v>5.5079999999999999E-3</v>
      </c>
      <c r="K37" s="65">
        <f t="shared" si="5"/>
        <v>5.0490000000000005E-3</v>
      </c>
      <c r="L37" s="65">
        <f t="shared" si="5"/>
        <v>0.25627500000000003</v>
      </c>
      <c r="M37" s="65">
        <f t="shared" si="5"/>
        <v>0.21649500000000002</v>
      </c>
      <c r="N37" s="65">
        <f t="shared" si="5"/>
        <v>23.562000000000005</v>
      </c>
      <c r="O37" s="65">
        <f t="shared" si="5"/>
        <v>2402.1000000000004</v>
      </c>
      <c r="P37" s="65">
        <f t="shared" si="5"/>
        <v>0</v>
      </c>
      <c r="Q37" s="65">
        <f t="shared" si="10"/>
        <v>60.435000000000009</v>
      </c>
      <c r="R37" s="65">
        <f t="shared" si="11"/>
        <v>0</v>
      </c>
      <c r="S37" s="65">
        <f t="shared" si="11"/>
        <v>0.21573000000000003</v>
      </c>
      <c r="T37" s="65">
        <f t="shared" si="11"/>
        <v>0</v>
      </c>
      <c r="U37" s="126">
        <f t="shared" si="11"/>
        <v>0</v>
      </c>
    </row>
    <row r="38" spans="1:21" s="48" customFormat="1" ht="13" x14ac:dyDescent="0.35">
      <c r="A38" s="125" t="str">
        <f>J8</f>
        <v>CM 8087</v>
      </c>
      <c r="B38" s="11">
        <v>250</v>
      </c>
      <c r="C38" s="65">
        <f t="shared" si="6"/>
        <v>74.664000000000001</v>
      </c>
      <c r="D38" s="65">
        <f t="shared" si="7"/>
        <v>97.270132500000017</v>
      </c>
      <c r="E38" s="65">
        <f t="shared" si="8"/>
        <v>5.2728390000000012</v>
      </c>
      <c r="F38" s="65">
        <f t="shared" si="9"/>
        <v>10.666991699999999</v>
      </c>
      <c r="G38" s="65">
        <f t="shared" si="5"/>
        <v>0.39244499999999999</v>
      </c>
      <c r="H38" s="65">
        <f t="shared" si="5"/>
        <v>1.01745</v>
      </c>
      <c r="I38" s="65">
        <f t="shared" si="5"/>
        <v>0.31212000000000001</v>
      </c>
      <c r="J38" s="65">
        <f t="shared" si="5"/>
        <v>5.5079999999999999E-3</v>
      </c>
      <c r="K38" s="65">
        <f t="shared" si="5"/>
        <v>5.0490000000000005E-3</v>
      </c>
      <c r="L38" s="65">
        <f t="shared" si="5"/>
        <v>0.25627500000000003</v>
      </c>
      <c r="M38" s="65">
        <f t="shared" si="5"/>
        <v>0.21649500000000002</v>
      </c>
      <c r="N38" s="65">
        <f t="shared" si="5"/>
        <v>23.562000000000005</v>
      </c>
      <c r="O38" s="65">
        <f t="shared" si="5"/>
        <v>2402.1000000000004</v>
      </c>
      <c r="P38" s="65">
        <f t="shared" si="5"/>
        <v>0</v>
      </c>
      <c r="Q38" s="65">
        <f t="shared" si="10"/>
        <v>60.435000000000009</v>
      </c>
      <c r="R38" s="65">
        <f t="shared" si="11"/>
        <v>0</v>
      </c>
      <c r="S38" s="65">
        <f t="shared" si="11"/>
        <v>0.21573000000000003</v>
      </c>
      <c r="T38" s="65">
        <f t="shared" si="11"/>
        <v>0</v>
      </c>
      <c r="U38" s="126">
        <f t="shared" si="11"/>
        <v>0</v>
      </c>
    </row>
    <row r="39" spans="1:21" s="48" customFormat="1" ht="13" x14ac:dyDescent="0.35">
      <c r="A39" s="125" t="str">
        <f>K8</f>
        <v>CM 8019</v>
      </c>
      <c r="B39" s="11">
        <v>250</v>
      </c>
      <c r="C39" s="65">
        <f t="shared" si="6"/>
        <v>74.664000000000001</v>
      </c>
      <c r="D39" s="65">
        <f t="shared" si="7"/>
        <v>97.270132500000017</v>
      </c>
      <c r="E39" s="65">
        <f t="shared" si="8"/>
        <v>5.2728390000000012</v>
      </c>
      <c r="F39" s="65">
        <f t="shared" si="9"/>
        <v>10.666991699999999</v>
      </c>
      <c r="G39" s="65">
        <f t="shared" si="5"/>
        <v>0.39244499999999999</v>
      </c>
      <c r="H39" s="65">
        <f t="shared" si="5"/>
        <v>1.01745</v>
      </c>
      <c r="I39" s="65">
        <f t="shared" si="5"/>
        <v>0.31212000000000001</v>
      </c>
      <c r="J39" s="65">
        <f t="shared" si="5"/>
        <v>5.5079999999999999E-3</v>
      </c>
      <c r="K39" s="65">
        <f t="shared" si="5"/>
        <v>5.0490000000000005E-3</v>
      </c>
      <c r="L39" s="65">
        <f t="shared" si="5"/>
        <v>0.25627500000000003</v>
      </c>
      <c r="M39" s="65">
        <f t="shared" si="5"/>
        <v>0.21649500000000002</v>
      </c>
      <c r="N39" s="65">
        <f t="shared" si="5"/>
        <v>23.562000000000005</v>
      </c>
      <c r="O39" s="65">
        <f t="shared" si="5"/>
        <v>2402.1000000000004</v>
      </c>
      <c r="P39" s="65">
        <f t="shared" si="5"/>
        <v>0</v>
      </c>
      <c r="Q39" s="65">
        <f t="shared" si="10"/>
        <v>60.435000000000009</v>
      </c>
      <c r="R39" s="65">
        <f t="shared" si="11"/>
        <v>0</v>
      </c>
      <c r="S39" s="65">
        <f t="shared" si="11"/>
        <v>0.21573000000000003</v>
      </c>
      <c r="T39" s="65">
        <f t="shared" si="11"/>
        <v>0</v>
      </c>
      <c r="U39" s="126">
        <f t="shared" si="11"/>
        <v>0</v>
      </c>
    </row>
    <row r="40" spans="1:21" s="48" customFormat="1" ht="13" x14ac:dyDescent="0.35">
      <c r="A40" s="125" t="str">
        <f>L8</f>
        <v>CM 0234</v>
      </c>
      <c r="B40" s="11">
        <v>250</v>
      </c>
      <c r="C40" s="65">
        <f t="shared" si="6"/>
        <v>74.664000000000001</v>
      </c>
      <c r="D40" s="65">
        <f t="shared" si="7"/>
        <v>97.270132500000017</v>
      </c>
      <c r="E40" s="65">
        <f t="shared" si="8"/>
        <v>5.2728390000000012</v>
      </c>
      <c r="F40" s="65">
        <f t="shared" si="9"/>
        <v>10.666991699999999</v>
      </c>
      <c r="G40" s="65">
        <f t="shared" si="5"/>
        <v>0.39244499999999999</v>
      </c>
      <c r="H40" s="65">
        <f t="shared" si="5"/>
        <v>1.01745</v>
      </c>
      <c r="I40" s="65">
        <f t="shared" si="5"/>
        <v>0.31212000000000001</v>
      </c>
      <c r="J40" s="65">
        <f t="shared" si="5"/>
        <v>5.5079999999999999E-3</v>
      </c>
      <c r="K40" s="65">
        <f t="shared" si="5"/>
        <v>5.0490000000000005E-3</v>
      </c>
      <c r="L40" s="65">
        <f t="shared" si="5"/>
        <v>0.25627500000000003</v>
      </c>
      <c r="M40" s="65">
        <f t="shared" si="5"/>
        <v>0.21649500000000002</v>
      </c>
      <c r="N40" s="65">
        <f t="shared" si="5"/>
        <v>23.562000000000005</v>
      </c>
      <c r="O40" s="65">
        <f t="shared" si="5"/>
        <v>2402.1000000000004</v>
      </c>
      <c r="P40" s="65">
        <f t="shared" si="5"/>
        <v>0</v>
      </c>
      <c r="Q40" s="65">
        <f t="shared" si="10"/>
        <v>60.435000000000009</v>
      </c>
      <c r="R40" s="65">
        <f t="shared" si="11"/>
        <v>0</v>
      </c>
      <c r="S40" s="65">
        <f t="shared" si="11"/>
        <v>0.21573000000000003</v>
      </c>
      <c r="T40" s="65">
        <f t="shared" si="11"/>
        <v>0</v>
      </c>
      <c r="U40" s="126">
        <f t="shared" si="11"/>
        <v>0</v>
      </c>
    </row>
    <row r="41" spans="1:21" s="48" customFormat="1" ht="13" x14ac:dyDescent="0.35">
      <c r="A41" s="125" t="str">
        <f>M8</f>
        <v>CM 1735</v>
      </c>
      <c r="B41" s="11">
        <v>250</v>
      </c>
      <c r="C41" s="65">
        <f t="shared" si="6"/>
        <v>74.664000000000001</v>
      </c>
      <c r="D41" s="65">
        <f t="shared" si="7"/>
        <v>97.270132500000017</v>
      </c>
      <c r="E41" s="65">
        <f t="shared" si="8"/>
        <v>5.2728390000000012</v>
      </c>
      <c r="F41" s="65">
        <f t="shared" si="9"/>
        <v>10.666991699999999</v>
      </c>
      <c r="G41" s="65">
        <f t="shared" si="5"/>
        <v>0.39244499999999999</v>
      </c>
      <c r="H41" s="65">
        <f t="shared" si="5"/>
        <v>1.01745</v>
      </c>
      <c r="I41" s="65">
        <f t="shared" si="5"/>
        <v>0.31212000000000001</v>
      </c>
      <c r="J41" s="65">
        <f t="shared" si="5"/>
        <v>5.5079999999999999E-3</v>
      </c>
      <c r="K41" s="65">
        <f t="shared" si="5"/>
        <v>5.0490000000000005E-3</v>
      </c>
      <c r="L41" s="65">
        <f t="shared" si="5"/>
        <v>0.25627500000000003</v>
      </c>
      <c r="M41" s="65">
        <f t="shared" si="5"/>
        <v>0.21649500000000002</v>
      </c>
      <c r="N41" s="65">
        <f t="shared" si="5"/>
        <v>23.562000000000005</v>
      </c>
      <c r="O41" s="65">
        <f t="shared" si="5"/>
        <v>2402.1000000000004</v>
      </c>
      <c r="P41" s="65">
        <f t="shared" si="5"/>
        <v>0</v>
      </c>
      <c r="Q41" s="65">
        <f t="shared" si="10"/>
        <v>60.435000000000009</v>
      </c>
      <c r="R41" s="65">
        <f t="shared" si="11"/>
        <v>0</v>
      </c>
      <c r="S41" s="65">
        <f t="shared" si="11"/>
        <v>0.21573000000000003</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MALG 2</v>
      </c>
      <c r="C57" s="8" t="str">
        <f t="shared" ref="C57:U57" si="13">D8</f>
        <v>MALG 3</v>
      </c>
      <c r="D57" s="8" t="str">
        <f t="shared" si="13"/>
        <v>MALG 4</v>
      </c>
      <c r="E57" s="8" t="str">
        <f t="shared" si="13"/>
        <v>MALG 10</v>
      </c>
      <c r="F57" s="8" t="str">
        <f t="shared" si="13"/>
        <v>MALG 20</v>
      </c>
      <c r="G57" s="8" t="str">
        <f t="shared" si="13"/>
        <v>CM 7886</v>
      </c>
      <c r="H57" s="8" t="str">
        <f t="shared" si="13"/>
        <v>CM 8440</v>
      </c>
      <c r="I57" s="8" t="str">
        <f t="shared" si="13"/>
        <v>CM 8087</v>
      </c>
      <c r="J57" s="8" t="str">
        <f t="shared" si="13"/>
        <v>CM 8019</v>
      </c>
      <c r="K57" s="8" t="str">
        <f t="shared" si="13"/>
        <v>CM 0234</v>
      </c>
      <c r="L57" s="8" t="str">
        <f t="shared" si="13"/>
        <v>CM 1735</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Arable</v>
      </c>
      <c r="F58" s="10" t="str">
        <f>G16&amp;" I "&amp;(VLOOKUP(G14,Table24581112[],6,FALSE))</f>
        <v>Medium/Clay I Grass</v>
      </c>
      <c r="G58" s="10" t="str">
        <f>H16&amp;" I "&amp;(VLOOKUP(H14,Table24581112[],6,FALSE))</f>
        <v>Medium/Clay I Arable</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str">
        <f>M16&amp;" I "&amp;(VLOOKUP(M14,Table24581112[],6,FALSE))</f>
        <v>Medium/Clay I Grass</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6.7</v>
      </c>
      <c r="F59" s="64">
        <f>VLOOKUP(G$14,Table24581112[],5,FALSE)</f>
        <v>6.2</v>
      </c>
      <c r="G59" s="64">
        <f>VLOOKUP(H$14,Table24581112[],5,FALSE)</f>
        <v>6.7</v>
      </c>
      <c r="H59" s="64">
        <f>VLOOKUP(I$14,Table24581112[],5,FALSE)</f>
        <v>6.2</v>
      </c>
      <c r="I59" s="64">
        <f>VLOOKUP(J$14,Table24581112[],5,FALSE)</f>
        <v>6.2</v>
      </c>
      <c r="J59" s="64">
        <f>VLOOKUP(K$14,Table24581112[],5,FALSE)</f>
        <v>6.2</v>
      </c>
      <c r="K59" s="64">
        <f>VLOOKUP(L$14,Table24581112[],5,FALSE)</f>
        <v>6.2</v>
      </c>
      <c r="L59" s="64">
        <f>VLOOKUP(M$14,Table24581112[],5,FALSE)</f>
        <v>6.2</v>
      </c>
      <c r="M59" s="64" t="e">
        <f>VLOOKUP(N$14,Table24581112[],5,FALSE)</f>
        <v>#N/A</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7</v>
      </c>
      <c r="C60" s="64">
        <f t="shared" ref="C60:U60" si="14">D10</f>
        <v>6.4</v>
      </c>
      <c r="D60" s="64">
        <f t="shared" si="14"/>
        <v>6.1</v>
      </c>
      <c r="E60" s="64">
        <f t="shared" si="14"/>
        <v>6.7</v>
      </c>
      <c r="F60" s="64">
        <f t="shared" si="14"/>
        <v>6.3</v>
      </c>
      <c r="G60" s="64">
        <f t="shared" si="14"/>
        <v>6.6</v>
      </c>
      <c r="H60" s="64">
        <f t="shared" si="14"/>
        <v>5.6</v>
      </c>
      <c r="I60" s="64">
        <f t="shared" si="14"/>
        <v>6.2</v>
      </c>
      <c r="J60" s="64">
        <f t="shared" si="14"/>
        <v>6.4</v>
      </c>
      <c r="K60" s="64">
        <f t="shared" si="14"/>
        <v>6.2</v>
      </c>
      <c r="L60" s="64">
        <f t="shared" si="14"/>
        <v>6.3</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8</v>
      </c>
      <c r="F61" s="64">
        <f t="shared" si="15"/>
        <v>6</v>
      </c>
      <c r="G61" s="64">
        <f t="shared" si="15"/>
        <v>8</v>
      </c>
      <c r="H61" s="64">
        <f t="shared" si="15"/>
        <v>6</v>
      </c>
      <c r="I61" s="64">
        <f t="shared" si="15"/>
        <v>6</v>
      </c>
      <c r="J61" s="64">
        <f t="shared" si="15"/>
        <v>6</v>
      </c>
      <c r="K61" s="64">
        <f t="shared" si="15"/>
        <v>6</v>
      </c>
      <c r="L61" s="64">
        <f t="shared" si="15"/>
        <v>6</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166</v>
      </c>
      <c r="C62" s="65">
        <f>B32</f>
        <v>166</v>
      </c>
      <c r="D62" s="65">
        <f>B33</f>
        <v>166</v>
      </c>
      <c r="E62" s="65">
        <f>B34</f>
        <v>100</v>
      </c>
      <c r="F62" s="65">
        <f>B35</f>
        <v>166</v>
      </c>
      <c r="G62" s="65">
        <f>B36</f>
        <v>100</v>
      </c>
      <c r="H62" s="65">
        <f>B37</f>
        <v>250</v>
      </c>
      <c r="I62" s="65">
        <f>B38</f>
        <v>250</v>
      </c>
      <c r="J62" s="65">
        <f>B39</f>
        <v>250</v>
      </c>
      <c r="K62" s="65">
        <f>B40</f>
        <v>250</v>
      </c>
      <c r="L62" s="65">
        <f>B41</f>
        <v>250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-4.7999999999999989</v>
      </c>
      <c r="C64" s="65">
        <f t="shared" ref="C64:U64" si="17">(C59-C60)*C61</f>
        <v>-1.2000000000000011</v>
      </c>
      <c r="D64" s="65">
        <f t="shared" si="17"/>
        <v>0.6000000000000032</v>
      </c>
      <c r="E64" s="65">
        <f t="shared" si="17"/>
        <v>0</v>
      </c>
      <c r="F64" s="65">
        <f t="shared" si="17"/>
        <v>-0.59999999999999787</v>
      </c>
      <c r="G64" s="65">
        <f t="shared" si="17"/>
        <v>0.80000000000000426</v>
      </c>
      <c r="H64" s="65">
        <f t="shared" si="17"/>
        <v>3.6000000000000032</v>
      </c>
      <c r="I64" s="65">
        <f t="shared" si="17"/>
        <v>0</v>
      </c>
      <c r="J64" s="65">
        <f t="shared" si="17"/>
        <v>-1.2000000000000011</v>
      </c>
      <c r="K64" s="65">
        <f t="shared" si="17"/>
        <v>0</v>
      </c>
      <c r="L64" s="65">
        <f t="shared" si="17"/>
        <v>-0.59999999999999787</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4.7999999999999989</v>
      </c>
      <c r="C65" s="65">
        <f t="shared" ref="C65:U65" si="18">C63-C64</f>
        <v>1.2000000000000011</v>
      </c>
      <c r="D65" s="65">
        <f t="shared" si="18"/>
        <v>-0.6000000000000032</v>
      </c>
      <c r="E65" s="65">
        <f t="shared" si="18"/>
        <v>0</v>
      </c>
      <c r="F65" s="65">
        <f t="shared" si="18"/>
        <v>0.59999999999999787</v>
      </c>
      <c r="G65" s="65">
        <f t="shared" si="18"/>
        <v>-0.80000000000000426</v>
      </c>
      <c r="H65" s="65">
        <f t="shared" si="18"/>
        <v>-3.6000000000000032</v>
      </c>
      <c r="I65" s="65">
        <f t="shared" si="18"/>
        <v>0</v>
      </c>
      <c r="J65" s="65">
        <f t="shared" si="18"/>
        <v>1.2000000000000011</v>
      </c>
      <c r="K65" s="65">
        <f t="shared" si="18"/>
        <v>0</v>
      </c>
      <c r="L65" s="65">
        <f t="shared" si="18"/>
        <v>0.59999999999999787</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OVER</v>
      </c>
      <c r="D66" s="66" t="str">
        <f t="shared" si="19"/>
        <v>UNDER</v>
      </c>
      <c r="E66" s="66" t="str">
        <f t="shared" si="19"/>
        <v>OVER</v>
      </c>
      <c r="F66" s="66" t="str">
        <f t="shared" si="19"/>
        <v>OVER</v>
      </c>
      <c r="G66" s="66" t="str">
        <f t="shared" si="19"/>
        <v>UNDER</v>
      </c>
      <c r="H66" s="66" t="str">
        <f t="shared" si="19"/>
        <v>UNDER</v>
      </c>
      <c r="I66" s="66" t="str">
        <f t="shared" si="19"/>
        <v>OVER</v>
      </c>
      <c r="J66" s="66" t="str">
        <f t="shared" si="19"/>
        <v>OVER</v>
      </c>
      <c r="K66" s="66" t="str">
        <f t="shared" si="19"/>
        <v>OVER</v>
      </c>
      <c r="L66" s="66" t="str">
        <f t="shared" si="19"/>
        <v>OVER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V28" sqref="V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58" t="s">
        <v>41</v>
      </c>
      <c r="B1" s="159"/>
      <c r="C1" s="166" t="str">
        <f>'DAIRY PARTNERS'!C1:D1</f>
        <v>PAN-030767</v>
      </c>
      <c r="D1" s="167"/>
      <c r="E1" s="106" t="s">
        <v>45</v>
      </c>
      <c r="F1" s="113">
        <f>'DAIRY PARTNERS'!F1</f>
        <v>49.4</v>
      </c>
      <c r="G1" s="134" t="s">
        <v>43</v>
      </c>
      <c r="H1" s="135"/>
      <c r="I1" s="109">
        <v>6.6</v>
      </c>
      <c r="J1" s="158" t="s">
        <v>153</v>
      </c>
      <c r="K1" s="159"/>
      <c r="L1" s="109">
        <v>213</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'DAIRY PARTNERS'!C2:D2</f>
        <v>EPR/AB3891CX</v>
      </c>
      <c r="D2" s="169"/>
      <c r="E2" s="96" t="s">
        <v>109</v>
      </c>
      <c r="F2" s="110" t="s">
        <v>183</v>
      </c>
      <c r="G2" s="136" t="s">
        <v>110</v>
      </c>
      <c r="H2" s="137"/>
      <c r="I2" s="110"/>
      <c r="J2" s="138" t="s">
        <v>158</v>
      </c>
      <c r="K2" s="139"/>
      <c r="L2" s="110">
        <v>1.38</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'DAIRY PARTNERS'!C3:D3</f>
        <v>Mr Daniel James and Mrs Carys James</v>
      </c>
      <c r="D3" s="169"/>
      <c r="E3" s="96" t="s">
        <v>108</v>
      </c>
      <c r="F3" s="111" t="s">
        <v>77</v>
      </c>
      <c r="G3" s="138" t="s">
        <v>159</v>
      </c>
      <c r="H3" s="139"/>
      <c r="I3" s="110"/>
      <c r="J3" s="160" t="s">
        <v>154</v>
      </c>
      <c r="K3" s="161"/>
      <c r="L3" s="110">
        <f>(L1/(L2*10000))*100</f>
        <v>1.5434782608695654</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'DAIRY PARTNERS'!C4:D4</f>
        <v>Castell Malgwyn Farm Llechryd, Cardigan
Pembrokeshire SA43 2QB</v>
      </c>
      <c r="D4" s="171"/>
      <c r="E4" s="99" t="s">
        <v>1</v>
      </c>
      <c r="F4" s="110" t="s">
        <v>184</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'DAIRY PARTNERS'!C5:D5</f>
        <v>Owen Clee</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'DAIRY PARTNERS'!C8</f>
        <v>MALG 2</v>
      </c>
      <c r="D8" s="49" t="str">
        <f>'DAIRY PARTNERS'!D8</f>
        <v>MALG 3</v>
      </c>
      <c r="E8" s="49" t="str">
        <f>'DAIRY PARTNERS'!E8</f>
        <v>MALG 4</v>
      </c>
      <c r="F8" s="49" t="str">
        <f>'DAIRY PARTNERS'!F8</f>
        <v>MALG 10</v>
      </c>
      <c r="G8" s="49" t="str">
        <f>'DAIRY PARTNERS'!G8</f>
        <v>MALG 20</v>
      </c>
      <c r="H8" s="49" t="str">
        <f>'DAIRY PARTNERS'!H8</f>
        <v>CM 7886</v>
      </c>
      <c r="I8" s="49" t="str">
        <f>'DAIRY PARTNERS'!I8</f>
        <v>CM 8440</v>
      </c>
      <c r="J8" s="49" t="str">
        <f>'DAIRY PARTNERS'!J8</f>
        <v>CM 8087</v>
      </c>
      <c r="K8" s="49" t="str">
        <f>'DAIRY PARTNERS'!K8</f>
        <v>CM 8019</v>
      </c>
      <c r="L8" s="49" t="str">
        <f>'DAIRY PARTNERS'!L8</f>
        <v>CM 0234</v>
      </c>
      <c r="M8" s="49" t="str">
        <f>'DAIRY PARTNERS'!M8</f>
        <v>CM 1735</v>
      </c>
      <c r="N8" s="49">
        <f>'DAIRY PARTNERS'!N8</f>
        <v>0</v>
      </c>
      <c r="O8" s="49">
        <f>'DAIRY PARTNERS'!O8</f>
        <v>0</v>
      </c>
      <c r="P8" s="49">
        <f>'DAIRY PARTNERS'!P8</f>
        <v>0</v>
      </c>
      <c r="Q8" s="49">
        <f>'DAIRY PARTNERS'!Q8</f>
        <v>0</v>
      </c>
      <c r="R8" s="49">
        <f>'DAIRY PARTNERS'!R8</f>
        <v>0</v>
      </c>
      <c r="S8" s="49">
        <f>'DAIRY PARTNERS'!S8</f>
        <v>0</v>
      </c>
      <c r="T8" s="49">
        <f>'DAIRY PARTNERS'!T8</f>
        <v>0</v>
      </c>
      <c r="U8" s="49">
        <f>'DAIRY PARTNERS'!U8</f>
        <v>0</v>
      </c>
      <c r="V8" s="102">
        <f>'DAIRY PARTNERS'!V8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'DAIRY PARTNERS'!C9</f>
        <v>Moderate</v>
      </c>
      <c r="D9" s="49" t="str">
        <f>'DAIRY PARTNERS'!D9</f>
        <v>Moderate</v>
      </c>
      <c r="E9" s="49" t="str">
        <f>'DAIRY PARTNERS'!E9</f>
        <v>Moderate</v>
      </c>
      <c r="F9" s="49">
        <f>'DAIRY PARTNERS'!F9</f>
        <v>1</v>
      </c>
      <c r="G9" s="49" t="str">
        <f>'DAIRY PARTNERS'!G9</f>
        <v>Moderate</v>
      </c>
      <c r="H9" s="49">
        <f>'DAIRY PARTNERS'!H9</f>
        <v>1</v>
      </c>
      <c r="I9" s="49" t="str">
        <f>'DAIRY PARTNERS'!I9</f>
        <v>Moderate</v>
      </c>
      <c r="J9" s="49" t="str">
        <f>'DAIRY PARTNERS'!J9</f>
        <v>Moderate</v>
      </c>
      <c r="K9" s="49" t="str">
        <f>'DAIRY PARTNERS'!K9</f>
        <v>Moderate</v>
      </c>
      <c r="L9" s="49" t="str">
        <f>'DAIRY PARTNERS'!L9</f>
        <v>Moderate</v>
      </c>
      <c r="M9" s="49" t="str">
        <f>'DAIRY PARTNERS'!M9</f>
        <v>Moderate</v>
      </c>
      <c r="N9" s="49">
        <f>'DAIRY PARTNERS'!N9</f>
        <v>0</v>
      </c>
      <c r="O9" s="49">
        <f>'DAIRY PARTNERS'!O9</f>
        <v>0</v>
      </c>
      <c r="P9" s="49">
        <f>'DAIRY PARTNERS'!P9</f>
        <v>0</v>
      </c>
      <c r="Q9" s="49">
        <f>'DAIRY PARTNERS'!Q9</f>
        <v>0</v>
      </c>
      <c r="R9" s="49">
        <f>'DAIRY PARTNERS'!R9</f>
        <v>0</v>
      </c>
      <c r="S9" s="49">
        <f>'DAIRY PARTNERS'!S9</f>
        <v>0</v>
      </c>
      <c r="T9" s="49">
        <f>'DAIRY PARTNERS'!T9</f>
        <v>0</v>
      </c>
      <c r="U9" s="49">
        <f>'DAIRY PARTNERS'!U9</f>
        <v>0</v>
      </c>
      <c r="V9" s="102">
        <f>'DAIRY PARTNERS'!V9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'DAIRY PARTNERS'!C10</f>
        <v>7</v>
      </c>
      <c r="D10" s="49">
        <f>'DAIRY PARTNERS'!D10</f>
        <v>6.4</v>
      </c>
      <c r="E10" s="49">
        <f>'DAIRY PARTNERS'!E10</f>
        <v>6.1</v>
      </c>
      <c r="F10" s="49">
        <f>'DAIRY PARTNERS'!F10</f>
        <v>6.7</v>
      </c>
      <c r="G10" s="49">
        <f>'DAIRY PARTNERS'!G10</f>
        <v>6.3</v>
      </c>
      <c r="H10" s="49">
        <f>'DAIRY PARTNERS'!H10</f>
        <v>6.6</v>
      </c>
      <c r="I10" s="49">
        <f>'DAIRY PARTNERS'!I10</f>
        <v>5.6</v>
      </c>
      <c r="J10" s="49">
        <f>'DAIRY PARTNERS'!J10</f>
        <v>6.2</v>
      </c>
      <c r="K10" s="49">
        <f>'DAIRY PARTNERS'!K10</f>
        <v>6.4</v>
      </c>
      <c r="L10" s="49">
        <f>'DAIRY PARTNERS'!L10</f>
        <v>6.2</v>
      </c>
      <c r="M10" s="49">
        <f>'DAIRY PARTNERS'!M10</f>
        <v>6.3</v>
      </c>
      <c r="N10" s="49">
        <f>'DAIRY PARTNERS'!N10</f>
        <v>0</v>
      </c>
      <c r="O10" s="49">
        <f>'DAIRY PARTNERS'!O10</f>
        <v>0</v>
      </c>
      <c r="P10" s="49">
        <f>'DAIRY PARTNERS'!P10</f>
        <v>0</v>
      </c>
      <c r="Q10" s="49">
        <f>'DAIRY PARTNERS'!Q10</f>
        <v>0</v>
      </c>
      <c r="R10" s="49">
        <f>'DAIRY PARTNERS'!R10</f>
        <v>0</v>
      </c>
      <c r="S10" s="49">
        <f>'DAIRY PARTNERS'!S10</f>
        <v>0</v>
      </c>
      <c r="T10" s="49">
        <f>'DAIRY PARTNERS'!T10</f>
        <v>0</v>
      </c>
      <c r="U10" s="49">
        <f>'DAIRY PARTNERS'!U10</f>
        <v>0</v>
      </c>
      <c r="V10" s="102">
        <f>'DAIRY PARTNERS'!V10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'DAIRY PARTNERS'!C11</f>
        <v>2</v>
      </c>
      <c r="D11" s="49">
        <f>'DAIRY PARTNERS'!D11</f>
        <v>2</v>
      </c>
      <c r="E11" s="49">
        <f>'DAIRY PARTNERS'!E11</f>
        <v>2</v>
      </c>
      <c r="F11" s="49">
        <f>'DAIRY PARTNERS'!F11</f>
        <v>3</v>
      </c>
      <c r="G11" s="49">
        <f>'DAIRY PARTNERS'!G11</f>
        <v>3</v>
      </c>
      <c r="H11" s="49">
        <f>'DAIRY PARTNERS'!H11</f>
        <v>1</v>
      </c>
      <c r="I11" s="49">
        <f>'DAIRY PARTNERS'!I11</f>
        <v>0</v>
      </c>
      <c r="J11" s="49">
        <f>'DAIRY PARTNERS'!J11</f>
        <v>0</v>
      </c>
      <c r="K11" s="49">
        <f>'DAIRY PARTNERS'!K11</f>
        <v>0</v>
      </c>
      <c r="L11" s="49">
        <f>'DAIRY PARTNERS'!L11</f>
        <v>0</v>
      </c>
      <c r="M11" s="49">
        <f>'DAIRY PARTNERS'!M11</f>
        <v>0</v>
      </c>
      <c r="N11" s="49">
        <f>'DAIRY PARTNERS'!N11</f>
        <v>0</v>
      </c>
      <c r="O11" s="49">
        <f>'DAIRY PARTNERS'!O11</f>
        <v>0</v>
      </c>
      <c r="P11" s="49">
        <f>'DAIRY PARTNERS'!P11</f>
        <v>0</v>
      </c>
      <c r="Q11" s="49">
        <f>'DAIRY PARTNERS'!Q11</f>
        <v>0</v>
      </c>
      <c r="R11" s="49">
        <f>'DAIRY PARTNERS'!R11</f>
        <v>0</v>
      </c>
      <c r="S11" s="49">
        <f>'DAIRY PARTNERS'!S11</f>
        <v>0</v>
      </c>
      <c r="T11" s="49">
        <f>'DAIRY PARTNERS'!T11</f>
        <v>0</v>
      </c>
      <c r="U11" s="49">
        <f>'DAIRY PARTNERS'!U11</f>
        <v>0</v>
      </c>
      <c r="V11" s="102">
        <f>'DAIRY PARTNERS'!V11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'DAIRY PARTNERS'!C12</f>
        <v>2</v>
      </c>
      <c r="D12" s="49">
        <f>'DAIRY PARTNERS'!D12</f>
        <v>2</v>
      </c>
      <c r="E12" s="49">
        <f>'DAIRY PARTNERS'!E12</f>
        <v>1</v>
      </c>
      <c r="F12" s="49">
        <f>'DAIRY PARTNERS'!F12</f>
        <v>2</v>
      </c>
      <c r="G12" s="49">
        <f>'DAIRY PARTNERS'!G12</f>
        <v>2</v>
      </c>
      <c r="H12" s="49">
        <f>'DAIRY PARTNERS'!H12</f>
        <v>2</v>
      </c>
      <c r="I12" s="49">
        <f>'DAIRY PARTNERS'!I12</f>
        <v>0</v>
      </c>
      <c r="J12" s="49">
        <f>'DAIRY PARTNERS'!J12</f>
        <v>0</v>
      </c>
      <c r="K12" s="49">
        <f>'DAIRY PARTNERS'!K12</f>
        <v>0</v>
      </c>
      <c r="L12" s="49">
        <f>'DAIRY PARTNERS'!L12</f>
        <v>0</v>
      </c>
      <c r="M12" s="49">
        <f>'DAIRY PARTNERS'!M12</f>
        <v>0</v>
      </c>
      <c r="N12" s="49">
        <f>'DAIRY PARTNERS'!N12</f>
        <v>0</v>
      </c>
      <c r="O12" s="49">
        <f>'DAIRY PARTNERS'!O12</f>
        <v>0</v>
      </c>
      <c r="P12" s="49">
        <f>'DAIRY PARTNERS'!P12</f>
        <v>0</v>
      </c>
      <c r="Q12" s="49">
        <f>'DAIRY PARTNERS'!Q12</f>
        <v>0</v>
      </c>
      <c r="R12" s="49">
        <f>'DAIRY PARTNERS'!R12</f>
        <v>0</v>
      </c>
      <c r="S12" s="49">
        <f>'DAIRY PARTNERS'!S12</f>
        <v>0</v>
      </c>
      <c r="T12" s="49">
        <f>'DAIRY PARTNERS'!T12</f>
        <v>0</v>
      </c>
      <c r="U12" s="49">
        <f>'DAIRY PARTNERS'!U12</f>
        <v>0</v>
      </c>
      <c r="V12" s="102">
        <f>'DAIRY PARTNERS'!V12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'DAIRY PARTNERS'!C13</f>
        <v>2</v>
      </c>
      <c r="D13" s="49">
        <f>'DAIRY PARTNERS'!D13</f>
        <v>3</v>
      </c>
      <c r="E13" s="49">
        <f>'DAIRY PARTNERS'!E13</f>
        <v>3</v>
      </c>
      <c r="F13" s="49">
        <f>'DAIRY PARTNERS'!F13</f>
        <v>3</v>
      </c>
      <c r="G13" s="49">
        <f>'DAIRY PARTNERS'!G13</f>
        <v>2</v>
      </c>
      <c r="H13" s="49">
        <f>'DAIRY PARTNERS'!H13</f>
        <v>2</v>
      </c>
      <c r="I13" s="49">
        <f>'DAIRY PARTNERS'!I13</f>
        <v>3</v>
      </c>
      <c r="J13" s="49">
        <f>'DAIRY PARTNERS'!J13</f>
        <v>3</v>
      </c>
      <c r="K13" s="49">
        <f>'DAIRY PARTNERS'!K13</f>
        <v>3</v>
      </c>
      <c r="L13" s="49">
        <f>'DAIRY PARTNERS'!L13</f>
        <v>3</v>
      </c>
      <c r="M13" s="49">
        <f>'DAIRY PARTNERS'!M13</f>
        <v>3</v>
      </c>
      <c r="N13" s="49">
        <f>'DAIRY PARTNERS'!N13</f>
        <v>0</v>
      </c>
      <c r="O13" s="49">
        <f>'DAIRY PARTNERS'!O13</f>
        <v>0</v>
      </c>
      <c r="P13" s="49">
        <f>'DAIRY PARTNERS'!P13</f>
        <v>0</v>
      </c>
      <c r="Q13" s="49">
        <f>'DAIRY PARTNERS'!Q13</f>
        <v>0</v>
      </c>
      <c r="R13" s="49">
        <f>'DAIRY PARTNERS'!R13</f>
        <v>0</v>
      </c>
      <c r="S13" s="49">
        <f>'DAIRY PARTNERS'!S13</f>
        <v>0</v>
      </c>
      <c r="T13" s="49">
        <f>'DAIRY PARTNERS'!T13</f>
        <v>0</v>
      </c>
      <c r="U13" s="49">
        <f>'DAIRY PARTNERS'!U13</f>
        <v>0</v>
      </c>
      <c r="V13" s="102">
        <f>'DAIRY PARTNERS'!V13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'DAIRY PARTNERS'!C14</f>
        <v xml:space="preserve">Grass Silage (25% DM) </v>
      </c>
      <c r="D14" s="83" t="str">
        <f>'DAIRY PARTNERS'!D14</f>
        <v xml:space="preserve">Grass Silage (25% DM) </v>
      </c>
      <c r="E14" s="83" t="str">
        <f>'DAIRY PARTNERS'!E14</f>
        <v xml:space="preserve">Grass Silage (25% DM) </v>
      </c>
      <c r="F14" s="83" t="str">
        <f>'DAIRY PARTNERS'!F14</f>
        <v>Winter barley/triticale/rye</v>
      </c>
      <c r="G14" s="83" t="str">
        <f>'DAIRY PARTNERS'!G14</f>
        <v xml:space="preserve">Grass Silage (25% DM) </v>
      </c>
      <c r="H14" s="83" t="str">
        <f>'DAIRY PARTNERS'!H14</f>
        <v>Spring wheat/barley</v>
      </c>
      <c r="I14" s="83" t="str">
        <f>'DAIRY PARTNERS'!I14</f>
        <v xml:space="preserve">Grass Silage (25% DM) </v>
      </c>
      <c r="J14" s="83" t="str">
        <f>'DAIRY PARTNERS'!J14</f>
        <v xml:space="preserve">Grass Silage (25% DM) </v>
      </c>
      <c r="K14" s="83" t="str">
        <f>'DAIRY PARTNERS'!K14</f>
        <v xml:space="preserve">Grass Silage (25% DM) </v>
      </c>
      <c r="L14" s="83" t="str">
        <f>'DAIRY PARTNERS'!L14</f>
        <v xml:space="preserve">Grass Silage (25% DM) </v>
      </c>
      <c r="M14" s="83" t="str">
        <f>'DAIRY PARTNERS'!M14</f>
        <v xml:space="preserve">Grass Silage (25% DM) </v>
      </c>
      <c r="N14" s="83">
        <f>'DAIRY PARTNERS'!N14</f>
        <v>0</v>
      </c>
      <c r="O14" s="83">
        <f>'DAIRY PARTNERS'!O14</f>
        <v>0</v>
      </c>
      <c r="P14" s="83">
        <f>'DAIRY PARTNERS'!P14</f>
        <v>0</v>
      </c>
      <c r="Q14" s="83">
        <f>'DAIRY PARTNERS'!Q14</f>
        <v>0</v>
      </c>
      <c r="R14" s="83">
        <f>'DAIRY PARTNERS'!R14</f>
        <v>0</v>
      </c>
      <c r="S14" s="83">
        <f>'DAIRY PARTNERS'!S14</f>
        <v>0</v>
      </c>
      <c r="T14" s="83">
        <f>'DAIRY PARTNERS'!T14</f>
        <v>0</v>
      </c>
      <c r="U14" s="83">
        <f>'DAIRY PARTNERS'!U14</f>
        <v>0</v>
      </c>
      <c r="V14" s="103">
        <f>'DAIRY PARTNERS'!V14</f>
        <v>0</v>
      </c>
      <c r="AD14" s="22" t="s">
        <v>138</v>
      </c>
      <c r="AE14" s="22">
        <v>6</v>
      </c>
      <c r="AI14" s="43" t="s">
        <v>119</v>
      </c>
      <c r="AJ14" s="44">
        <v>0.8</v>
      </c>
      <c r="AK14" s="45">
        <v>1.7</v>
      </c>
      <c r="AL14" s="9">
        <v>12</v>
      </c>
      <c r="AM14" s="9">
        <v>6.7</v>
      </c>
      <c r="AN14" s="9" t="s">
        <v>135</v>
      </c>
    </row>
    <row r="15" spans="1:41" ht="13" x14ac:dyDescent="0.25">
      <c r="A15" s="152" t="s">
        <v>9</v>
      </c>
      <c r="B15" s="153"/>
      <c r="C15" s="49">
        <f>'DAIRY PARTNERS'!C15</f>
        <v>38</v>
      </c>
      <c r="D15" s="49">
        <f>'DAIRY PARTNERS'!D15</f>
        <v>38</v>
      </c>
      <c r="E15" s="49">
        <f>'DAIRY PARTNERS'!E15</f>
        <v>38</v>
      </c>
      <c r="F15" s="49">
        <f>'DAIRY PARTNERS'!F15</f>
        <v>6.5</v>
      </c>
      <c r="G15" s="49">
        <f>'DAIRY PARTNERS'!G15</f>
        <v>38</v>
      </c>
      <c r="H15" s="49">
        <f>'DAIRY PARTNERS'!H15</f>
        <v>6.5</v>
      </c>
      <c r="I15" s="49">
        <f>'DAIRY PARTNERS'!I15</f>
        <v>38</v>
      </c>
      <c r="J15" s="49">
        <f>'DAIRY PARTNERS'!J15</f>
        <v>38</v>
      </c>
      <c r="K15" s="49">
        <f>'DAIRY PARTNERS'!K15</f>
        <v>38</v>
      </c>
      <c r="L15" s="49">
        <f>'DAIRY PARTNERS'!L15</f>
        <v>23</v>
      </c>
      <c r="M15" s="49">
        <f>'DAIRY PARTNERS'!M15</f>
        <v>38</v>
      </c>
      <c r="N15" s="49">
        <f>'DAIRY PARTNERS'!N15</f>
        <v>0</v>
      </c>
      <c r="O15" s="49">
        <f>'DAIRY PARTNERS'!O15</f>
        <v>0</v>
      </c>
      <c r="P15" s="49">
        <f>'DAIRY PARTNERS'!P15</f>
        <v>0</v>
      </c>
      <c r="Q15" s="49">
        <f>'DAIRY PARTNERS'!Q15</f>
        <v>0</v>
      </c>
      <c r="R15" s="49">
        <f>'DAIRY PARTNERS'!R15</f>
        <v>0</v>
      </c>
      <c r="S15" s="49">
        <f>'DAIRY PARTNERS'!S15</f>
        <v>0</v>
      </c>
      <c r="T15" s="49">
        <f>'DAIRY PARTNERS'!T15</f>
        <v>0</v>
      </c>
      <c r="U15" s="49">
        <f>'DAIRY PARTNERS'!U15</f>
        <v>0</v>
      </c>
      <c r="V15" s="102">
        <f>'DAIRY PARTNERS'!V15</f>
        <v>0</v>
      </c>
      <c r="AD15" s="22" t="s">
        <v>144</v>
      </c>
      <c r="AE15" s="22">
        <v>7</v>
      </c>
      <c r="AI15" s="43" t="s">
        <v>101</v>
      </c>
      <c r="AJ15" s="51">
        <v>1.8</v>
      </c>
      <c r="AK15" s="45">
        <v>5.4</v>
      </c>
      <c r="AL15" s="9">
        <v>13</v>
      </c>
      <c r="AM15" s="9">
        <v>6.7</v>
      </c>
      <c r="AN15" s="9" t="s">
        <v>135</v>
      </c>
    </row>
    <row r="16" spans="1:41" ht="13.5" thickBot="1" x14ac:dyDescent="0.3">
      <c r="A16" s="156" t="s">
        <v>44</v>
      </c>
      <c r="B16" s="157"/>
      <c r="C16" s="104" t="str">
        <f>'DAIRY PARTNERS'!C16</f>
        <v>Medium/Clay</v>
      </c>
      <c r="D16" s="104" t="str">
        <f>'DAIRY PARTNERS'!D16</f>
        <v>Medium/Clay</v>
      </c>
      <c r="E16" s="104" t="str">
        <f>'DAIRY PARTNERS'!E16</f>
        <v>Medium/Clay</v>
      </c>
      <c r="F16" s="104" t="str">
        <f>'DAIRY PARTNERS'!F16</f>
        <v>Medium/Clay</v>
      </c>
      <c r="G16" s="104" t="str">
        <f>'DAIRY PARTNERS'!G16</f>
        <v>Medium/Clay</v>
      </c>
      <c r="H16" s="104" t="str">
        <f>'DAIRY PARTNERS'!H16</f>
        <v>Medium/Clay</v>
      </c>
      <c r="I16" s="104" t="str">
        <f>'DAIRY PARTNERS'!I16</f>
        <v>Medium/Clay</v>
      </c>
      <c r="J16" s="104" t="str">
        <f>'DAIRY PARTNERS'!J16</f>
        <v>Medium/Clay</v>
      </c>
      <c r="K16" s="104" t="str">
        <f>'DAIRY PARTNERS'!K16</f>
        <v>Medium/Clay</v>
      </c>
      <c r="L16" s="104" t="str">
        <f>'DAIRY PARTNERS'!L16</f>
        <v>Medium/Clay</v>
      </c>
      <c r="M16" s="104" t="str">
        <f>'DAIRY PARTNERS'!M16</f>
        <v>Medium/Clay</v>
      </c>
      <c r="N16" s="104">
        <f>'DAIRY PARTNERS'!N16</f>
        <v>0</v>
      </c>
      <c r="O16" s="104">
        <f>'DAIRY PARTNERS'!O16</f>
        <v>0</v>
      </c>
      <c r="P16" s="104">
        <f>'DAIRY PARTNERS'!P16</f>
        <v>0</v>
      </c>
      <c r="Q16" s="104">
        <f>'DAIRY PARTNERS'!Q16</f>
        <v>0</v>
      </c>
      <c r="R16" s="104">
        <f>'DAIRY PARTNERS'!R16</f>
        <v>0</v>
      </c>
      <c r="S16" s="104">
        <f>'DAIRY PARTNERS'!S16</f>
        <v>0</v>
      </c>
      <c r="T16" s="104">
        <f>'DAIRY PARTNERS'!T16</f>
        <v>0</v>
      </c>
      <c r="U16" s="104">
        <f>'DAIRY PARTNERS'!U16</f>
        <v>0</v>
      </c>
      <c r="V16" s="105">
        <f>'DAIRY PARTNERS'!V16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55.25</v>
      </c>
      <c r="G17" s="20">
        <f t="shared" si="0"/>
        <v>64.599999999999994</v>
      </c>
      <c r="H17" s="20">
        <f t="shared" si="0"/>
        <v>55.25</v>
      </c>
      <c r="I17" s="20">
        <f t="shared" si="0"/>
        <v>64.599999999999994</v>
      </c>
      <c r="J17" s="20">
        <f t="shared" si="0"/>
        <v>64.599999999999994</v>
      </c>
      <c r="K17" s="20">
        <f t="shared" si="0"/>
        <v>64.599999999999994</v>
      </c>
      <c r="L17" s="20">
        <f t="shared" si="0"/>
        <v>39.1</v>
      </c>
      <c r="M17" s="20">
        <f t="shared" si="0"/>
        <v>64.599999999999994</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27.052128000000003</v>
      </c>
      <c r="D18" s="12">
        <f>$D32</f>
        <v>27.052128000000003</v>
      </c>
      <c r="E18" s="12">
        <f>$D33</f>
        <v>27.052128000000003</v>
      </c>
      <c r="F18" s="12">
        <f>$D34</f>
        <v>10.8208512</v>
      </c>
      <c r="G18" s="12">
        <f>$D35</f>
        <v>27.052128000000003</v>
      </c>
      <c r="H18" s="12">
        <f>$D36</f>
        <v>10.8208512</v>
      </c>
      <c r="I18" s="12">
        <f>$D37</f>
        <v>0</v>
      </c>
      <c r="J18" s="12">
        <f>$D38</f>
        <v>27.052128000000003</v>
      </c>
      <c r="K18" s="12">
        <f>$D39</f>
        <v>27.052128000000003</v>
      </c>
      <c r="L18" s="12">
        <f>$D40</f>
        <v>27.052128000000003</v>
      </c>
      <c r="M18" s="12">
        <f>$D41</f>
        <v>27.052128000000003</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-37.547871999999991</v>
      </c>
      <c r="D19" s="12">
        <f t="shared" ref="D19:V19" si="1">D18-D17</f>
        <v>-37.547871999999991</v>
      </c>
      <c r="E19" s="12">
        <f t="shared" si="1"/>
        <v>-37.547871999999991</v>
      </c>
      <c r="F19" s="12">
        <f t="shared" si="1"/>
        <v>-44.4291488</v>
      </c>
      <c r="G19" s="12">
        <f t="shared" si="1"/>
        <v>-37.547871999999991</v>
      </c>
      <c r="H19" s="12">
        <f t="shared" si="1"/>
        <v>-44.4291488</v>
      </c>
      <c r="I19" s="12">
        <f t="shared" si="1"/>
        <v>-64.599999999999994</v>
      </c>
      <c r="J19" s="12">
        <f t="shared" si="1"/>
        <v>-37.547871999999991</v>
      </c>
      <c r="K19" s="12">
        <f t="shared" si="1"/>
        <v>-37.547871999999991</v>
      </c>
      <c r="L19" s="12">
        <f t="shared" si="1"/>
        <v>-12.047871999999998</v>
      </c>
      <c r="M19" s="12">
        <f t="shared" si="1"/>
        <v>-37.547871999999991</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68.25</v>
      </c>
      <c r="G21" s="20">
        <f t="shared" si="2"/>
        <v>228</v>
      </c>
      <c r="H21" s="20">
        <f t="shared" si="2"/>
        <v>78</v>
      </c>
      <c r="I21" s="20">
        <f t="shared" si="2"/>
        <v>228</v>
      </c>
      <c r="J21" s="20">
        <f t="shared" si="2"/>
        <v>228</v>
      </c>
      <c r="K21" s="20">
        <f t="shared" si="2"/>
        <v>228</v>
      </c>
      <c r="L21" s="20">
        <f t="shared" si="2"/>
        <v>138</v>
      </c>
      <c r="M21" s="20">
        <f t="shared" si="2"/>
        <v>228</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1.6137360000000001</v>
      </c>
      <c r="D22" s="12">
        <f>$E32</f>
        <v>1.6137360000000001</v>
      </c>
      <c r="E22" s="12">
        <f>$E33</f>
        <v>1.6137360000000001</v>
      </c>
      <c r="F22" s="12">
        <f>$E34</f>
        <v>0.64549440000000013</v>
      </c>
      <c r="G22" s="12">
        <f>$E35</f>
        <v>1.6137360000000001</v>
      </c>
      <c r="H22" s="12">
        <f>$E36</f>
        <v>0.64549440000000013</v>
      </c>
      <c r="I22" s="12">
        <f>$E37</f>
        <v>0</v>
      </c>
      <c r="J22" s="12">
        <f>$E38</f>
        <v>1.6137360000000001</v>
      </c>
      <c r="K22" s="12">
        <f>$E39</f>
        <v>1.6137360000000001</v>
      </c>
      <c r="L22" s="12">
        <f>$E40</f>
        <v>1.6137360000000001</v>
      </c>
      <c r="M22" s="12">
        <f>$E41</f>
        <v>1.6137360000000001</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-226.38626400000001</v>
      </c>
      <c r="D23" s="12">
        <f t="shared" ref="D23:V23" si="3">D22-D21</f>
        <v>-226.38626400000001</v>
      </c>
      <c r="E23" s="12">
        <f t="shared" si="3"/>
        <v>-226.38626400000001</v>
      </c>
      <c r="F23" s="12">
        <f t="shared" si="3"/>
        <v>-67.604505599999996</v>
      </c>
      <c r="G23" s="12">
        <f t="shared" si="3"/>
        <v>-226.38626400000001</v>
      </c>
      <c r="H23" s="12">
        <f t="shared" si="3"/>
        <v>-77.354505599999996</v>
      </c>
      <c r="I23" s="12">
        <f t="shared" si="3"/>
        <v>-228</v>
      </c>
      <c r="J23" s="12">
        <f t="shared" si="3"/>
        <v>-226.38626400000001</v>
      </c>
      <c r="K23" s="12">
        <f t="shared" si="3"/>
        <v>-226.38626400000001</v>
      </c>
      <c r="L23" s="12">
        <f t="shared" si="3"/>
        <v>-136.38626400000001</v>
      </c>
      <c r="M23" s="12">
        <f t="shared" si="3"/>
        <v>-226.38626400000001</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2.88</v>
      </c>
      <c r="C28" s="11">
        <v>1.38</v>
      </c>
      <c r="D28" s="11">
        <v>0.16400000000000001</v>
      </c>
      <c r="E28" s="11">
        <v>1.8599999999999998E-2</v>
      </c>
      <c r="F28" s="11">
        <v>249</v>
      </c>
      <c r="G28" s="11">
        <v>13.7</v>
      </c>
      <c r="H28" s="11">
        <v>44.5</v>
      </c>
      <c r="I28" s="11">
        <v>4.53</v>
      </c>
      <c r="J28" s="11">
        <v>0.33</v>
      </c>
      <c r="K28" s="15">
        <v>1.4</v>
      </c>
      <c r="L28" s="11">
        <v>3</v>
      </c>
      <c r="M28" s="11">
        <v>2.37</v>
      </c>
      <c r="N28" s="11">
        <v>105000</v>
      </c>
      <c r="O28" s="11">
        <v>16000</v>
      </c>
      <c r="P28" s="11"/>
      <c r="Q28" s="11">
        <v>4350</v>
      </c>
      <c r="R28" s="11"/>
      <c r="S28" s="11">
        <v>33.299999999999997</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MALG 2</v>
      </c>
      <c r="B31" s="11">
        <v>250</v>
      </c>
      <c r="C31" s="65">
        <f>IF(C$27="%w/w SAR",((C$28*10)*$B31),IF(C$27="%w/w DM",(((C$28*10)*($B$28/100))*$B31),IF(C$27="kg/t SAR",(C$28*$B31),IF(C$27="kg/t DM",((C$28*($B$28/100))*$B31),IF(C$27="mg/kg SAR",((C$28*0.001)*$B31),IF(C$27="mg/kg DM",(((C$28*0.001)*($B$28/100))*$B31),0))))))</f>
        <v>99.359999999999985</v>
      </c>
      <c r="D31" s="65">
        <f>(IF(D$27="%w/w SAR",((D$28*10)*$B31),IF(D$27="%w/w DM",(((D$28*10)*($B$28/100))*$B31),IF(D$27="kg/t SAR",(D$28*$B31),IF(D$27="kg/t DM",((D$28*($B$28/100))*$B31),IF(D$27="mg/kg SAR",((D$28*0.001)*$B31),IF(D$27="mg/kg DM",(((D$28*0.001)*($B$28/100))*$B31),"0")))))))*2.291</f>
        <v>27.052128000000003</v>
      </c>
      <c r="E31" s="65">
        <f>(IF(E$27="%w/w SAR",((E$28*10)*$B31),IF(E$27="%w/w DM",(((E$28*10)*($B$28/100))*$B31),IF(E$27="kg/t SAR",(E$28*$B31),IF(E$27="kg/t DM",((E$28*($B$28/100))*$B31),IF(E$27="mg/kg SAR",((E$28*0.001)*$B31),IF(E$27="mg/kg DM",(((E$28*0.001)*($B$28/100))*$B31),"0")))))))*1.205</f>
        <v>1.6137360000000001</v>
      </c>
      <c r="F31" s="65">
        <f>(IF(F$27="%w/w SAR",((F$28*10)*$B31),IF(F$27="%w/w DM",(((F$28*10)*($B$28/100))*$B31),IF(F$27="kg/t SAR",(F$28*$B31),IF(F$27="kg/t DM",((F$28*($B$28/100))*$B31),IF(F$27="mg/kg SAR",((F$28*0.001)*$B31),IF(F$27="mg/kg DM",(((F$28*0.001)*($B$28/100))*$B31),"0")))))))*1.658</f>
        <v>2.9724623999999999</v>
      </c>
      <c r="G31" s="65">
        <f t="shared" ref="G31:P46" si="5">IF(G$27="%w/w SAR",((G$28*10)*$B31),IF(G$27="%w/w DM",(((G$28*10)*($B$28/100))*$B31),IF(G$27="kg/t SAR",(G$28*$B31),IF(G$27="kg/t DM",((G$28*($B$28/100))*$B31),IF(G$27="mg/kg SAR",((G$28*0.001)*$B31),IF(G$27="mg/kg DM",(((G$28*0.001)*($B$28/100))*$B31),0))))))</f>
        <v>9.8640000000000005E-2</v>
      </c>
      <c r="H31" s="65">
        <f t="shared" si="5"/>
        <v>0.32039999999999996</v>
      </c>
      <c r="I31" s="65">
        <f t="shared" si="5"/>
        <v>3.2615999999999999E-2</v>
      </c>
      <c r="J31" s="65">
        <f t="shared" si="5"/>
        <v>2.3759999999999996E-3</v>
      </c>
      <c r="K31" s="65">
        <f t="shared" si="5"/>
        <v>1.008E-2</v>
      </c>
      <c r="L31" s="65">
        <f t="shared" si="5"/>
        <v>2.1600000000000001E-2</v>
      </c>
      <c r="M31" s="65">
        <f t="shared" si="5"/>
        <v>1.7064000000000003E-2</v>
      </c>
      <c r="N31" s="65">
        <f t="shared" si="5"/>
        <v>756</v>
      </c>
      <c r="O31" s="65">
        <f t="shared" si="5"/>
        <v>115.2</v>
      </c>
      <c r="P31" s="65">
        <f t="shared" si="5"/>
        <v>0</v>
      </c>
      <c r="Q31" s="65">
        <f>(IF(Q$27="%w/w SAR",((Q$28*10)*$B31),IF(Q$27="%w/w DM",(((Q$28*10)*($B$28/100))*$B31),IF(Q$27="kg/t SAR",(Q$28*$B31),IF(Q$27="kg/t DM",((Q$28*($B$28/100))*$B31),IF(Q$27="mg/kg SAR",((Q$28*0.001)*$B31),IF(Q$27="mg/kg DM",(((Q$28*0.001)*($B$28/100))*$B31),0)))))))*2.5</f>
        <v>78.3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0.23975999999999997</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MALG 3</v>
      </c>
      <c r="B32" s="11">
        <v>250</v>
      </c>
      <c r="C32" s="65">
        <f t="shared" ref="C32:C50" si="6">IF(C$27="%w/w SAR",((C$28*10)*$B32),IF(C$27="%w/w DM",(((C$28*10)*($B$28/100))*$B32),IF(C$27="kg/t SAR",(C$28*$B32),IF(C$27="kg/t DM",((C$28*($B$28/100))*$B32),IF(C$27="mg/kg SAR",((C$28*0.001)*$B32),IF(C$27="mg/kg DM",(((C$28*0.001)*($B$28/100))*$B32),0))))))</f>
        <v>99.359999999999985</v>
      </c>
      <c r="D32" s="65">
        <f t="shared" ref="D32:D50" si="7">(IF(D$27="%w/w SAR",((D$28*10)*$B32),IF(D$27="%w/w DM",(((D$28*10)*($B$28/100))*$B32),IF(D$27="kg/t SAR",(D$28*$B32),IF(D$27="kg/t DM",((D$28*($B$28/100))*$B32),IF(D$27="mg/kg SAR",((D$28*0.001)*$B32),IF(D$27="mg/kg DM",(((D$28*0.001)*($B$28/100))*$B32),"0")))))))*2.291</f>
        <v>27.052128000000003</v>
      </c>
      <c r="E32" s="65">
        <f t="shared" ref="E32:E50" si="8">(IF(E$27="%w/w SAR",((E$28*10)*$B32),IF(E$27="%w/w DM",(((E$28*10)*($B$28/100))*$B32),IF(E$27="kg/t SAR",(E$28*$B32),IF(E$27="kg/t DM",((E$28*($B$28/100))*$B32),IF(E$27="mg/kg SAR",((E$28*0.001)*$B32),IF(E$27="mg/kg DM",(((E$28*0.001)*($B$28/100))*$B32),"0")))))))*1.205</f>
        <v>1.6137360000000001</v>
      </c>
      <c r="F32" s="65">
        <f t="shared" ref="F32:F50" si="9">(IF(F$27="%w/w SAR",((F$28*10)*$B32),IF(F$27="%w/w DM",(((F$28*10)*($B$28/100))*$B32),IF(F$27="kg/t SAR",(F$28*$B32),IF(F$27="kg/t DM",((F$28*($B$28/100))*$B32),IF(F$27="mg/kg SAR",((F$28*0.001)*$B32),IF(F$27="mg/kg DM",(((F$28*0.001)*($B$28/100))*$B32),"0")))))))*1.658</f>
        <v>2.9724623999999999</v>
      </c>
      <c r="G32" s="65">
        <f t="shared" si="5"/>
        <v>9.8640000000000005E-2</v>
      </c>
      <c r="H32" s="65">
        <f t="shared" si="5"/>
        <v>0.32039999999999996</v>
      </c>
      <c r="I32" s="65">
        <f t="shared" si="5"/>
        <v>3.2615999999999999E-2</v>
      </c>
      <c r="J32" s="65">
        <f t="shared" si="5"/>
        <v>2.3759999999999996E-3</v>
      </c>
      <c r="K32" s="65">
        <f t="shared" si="5"/>
        <v>1.008E-2</v>
      </c>
      <c r="L32" s="65">
        <f t="shared" si="5"/>
        <v>2.1600000000000001E-2</v>
      </c>
      <c r="M32" s="65">
        <f t="shared" si="5"/>
        <v>1.7064000000000003E-2</v>
      </c>
      <c r="N32" s="65">
        <f t="shared" si="5"/>
        <v>756</v>
      </c>
      <c r="O32" s="65">
        <f t="shared" si="5"/>
        <v>115.2</v>
      </c>
      <c r="P32" s="65">
        <f t="shared" si="5"/>
        <v>0</v>
      </c>
      <c r="Q32" s="65">
        <f t="shared" ref="Q32:Q50" si="10">(IF(Q$27="%w/w SAR",((Q$28*10)*$B32),IF(Q$27="%w/w DM",(((Q$28*10)*($B$28/100))*$B32),IF(Q$27="kg/t SAR",(Q$28*$B32),IF(Q$27="kg/t DM",((Q$28*($B$28/100))*$B32),IF(Q$27="mg/kg SAR",((Q$28*0.001)*$B32),IF(Q$27="mg/kg DM",(((Q$28*0.001)*($B$28/100))*$B32),0)))))))*2.5</f>
        <v>78.3</v>
      </c>
      <c r="R32" s="65">
        <f t="shared" ref="R32:U50" si="11">IF(R$27="%w/w SAR",((R$28*10)*$B32),IF(R$27="%w/w DM",(((R$28*10)*($B$28/100))*$B32),IF(R$27="kg/t SAR",(R$28*$B32),IF(R$27="kg/t DM",((R$28*($B$28/100))*$B32),IF(R$27="mg/kg SAR",((R$28*0.001)*$B32),IF(R$27="mg/kg DM",(((R$28*0.001)*($B$28/100))*$B32),0))))))</f>
        <v>0</v>
      </c>
      <c r="S32" s="65">
        <f t="shared" si="11"/>
        <v>0.23975999999999997</v>
      </c>
      <c r="T32" s="65">
        <f t="shared" si="11"/>
        <v>0</v>
      </c>
      <c r="U32" s="126">
        <f t="shared" si="11"/>
        <v>0</v>
      </c>
    </row>
    <row r="33" spans="1:21" s="48" customFormat="1" ht="13" x14ac:dyDescent="0.35">
      <c r="A33" s="125" t="str">
        <f>E8</f>
        <v>MALG 4</v>
      </c>
      <c r="B33" s="11">
        <v>250</v>
      </c>
      <c r="C33" s="65">
        <f t="shared" si="6"/>
        <v>99.359999999999985</v>
      </c>
      <c r="D33" s="65">
        <f t="shared" si="7"/>
        <v>27.052128000000003</v>
      </c>
      <c r="E33" s="65">
        <f t="shared" si="8"/>
        <v>1.6137360000000001</v>
      </c>
      <c r="F33" s="65">
        <f t="shared" si="9"/>
        <v>2.9724623999999999</v>
      </c>
      <c r="G33" s="65">
        <f t="shared" si="5"/>
        <v>9.8640000000000005E-2</v>
      </c>
      <c r="H33" s="65">
        <f t="shared" si="5"/>
        <v>0.32039999999999996</v>
      </c>
      <c r="I33" s="65">
        <f t="shared" si="5"/>
        <v>3.2615999999999999E-2</v>
      </c>
      <c r="J33" s="65">
        <f t="shared" si="5"/>
        <v>2.3759999999999996E-3</v>
      </c>
      <c r="K33" s="65">
        <f t="shared" si="5"/>
        <v>1.008E-2</v>
      </c>
      <c r="L33" s="65">
        <f t="shared" si="5"/>
        <v>2.1600000000000001E-2</v>
      </c>
      <c r="M33" s="65">
        <f t="shared" si="5"/>
        <v>1.7064000000000003E-2</v>
      </c>
      <c r="N33" s="65">
        <f t="shared" si="5"/>
        <v>756</v>
      </c>
      <c r="O33" s="65">
        <f t="shared" si="5"/>
        <v>115.2</v>
      </c>
      <c r="P33" s="65">
        <f t="shared" si="5"/>
        <v>0</v>
      </c>
      <c r="Q33" s="65">
        <f t="shared" si="10"/>
        <v>78.3</v>
      </c>
      <c r="R33" s="65">
        <f t="shared" si="11"/>
        <v>0</v>
      </c>
      <c r="S33" s="65">
        <f t="shared" si="11"/>
        <v>0.23975999999999997</v>
      </c>
      <c r="T33" s="65">
        <f t="shared" si="11"/>
        <v>0</v>
      </c>
      <c r="U33" s="126">
        <f t="shared" si="11"/>
        <v>0</v>
      </c>
    </row>
    <row r="34" spans="1:21" s="48" customFormat="1" ht="13" x14ac:dyDescent="0.35">
      <c r="A34" s="125" t="str">
        <f>F8</f>
        <v>MALG 10</v>
      </c>
      <c r="B34" s="11">
        <v>100</v>
      </c>
      <c r="C34" s="65">
        <f t="shared" si="6"/>
        <v>39.743999999999993</v>
      </c>
      <c r="D34" s="65">
        <f t="shared" si="7"/>
        <v>10.8208512</v>
      </c>
      <c r="E34" s="65">
        <f t="shared" si="8"/>
        <v>0.64549440000000013</v>
      </c>
      <c r="F34" s="65">
        <f t="shared" si="9"/>
        <v>1.18898496</v>
      </c>
      <c r="G34" s="65">
        <f t="shared" si="5"/>
        <v>3.9456000000000005E-2</v>
      </c>
      <c r="H34" s="65">
        <f t="shared" si="5"/>
        <v>0.12816</v>
      </c>
      <c r="I34" s="65">
        <f t="shared" si="5"/>
        <v>1.30464E-2</v>
      </c>
      <c r="J34" s="65">
        <f t="shared" si="5"/>
        <v>9.503999999999999E-4</v>
      </c>
      <c r="K34" s="65">
        <f t="shared" si="5"/>
        <v>4.032E-3</v>
      </c>
      <c r="L34" s="65">
        <f t="shared" si="5"/>
        <v>8.6400000000000001E-3</v>
      </c>
      <c r="M34" s="65">
        <f t="shared" si="5"/>
        <v>6.8256000000000002E-3</v>
      </c>
      <c r="N34" s="65">
        <f t="shared" si="5"/>
        <v>302.39999999999998</v>
      </c>
      <c r="O34" s="65">
        <f t="shared" si="5"/>
        <v>46.08</v>
      </c>
      <c r="P34" s="65">
        <f t="shared" si="5"/>
        <v>0</v>
      </c>
      <c r="Q34" s="65">
        <f t="shared" si="10"/>
        <v>31.32</v>
      </c>
      <c r="R34" s="65">
        <f t="shared" si="11"/>
        <v>0</v>
      </c>
      <c r="S34" s="65">
        <f t="shared" si="11"/>
        <v>9.5903999999999989E-2</v>
      </c>
      <c r="T34" s="65">
        <f t="shared" si="11"/>
        <v>0</v>
      </c>
      <c r="U34" s="126">
        <f t="shared" si="11"/>
        <v>0</v>
      </c>
    </row>
    <row r="35" spans="1:21" s="48" customFormat="1" ht="13" x14ac:dyDescent="0.35">
      <c r="A35" s="125" t="str">
        <f>G8</f>
        <v>MALG 20</v>
      </c>
      <c r="B35" s="11">
        <v>250</v>
      </c>
      <c r="C35" s="65">
        <f t="shared" si="6"/>
        <v>99.359999999999985</v>
      </c>
      <c r="D35" s="65">
        <f t="shared" si="7"/>
        <v>27.052128000000003</v>
      </c>
      <c r="E35" s="65">
        <f t="shared" si="8"/>
        <v>1.6137360000000001</v>
      </c>
      <c r="F35" s="65">
        <f t="shared" si="9"/>
        <v>2.9724623999999999</v>
      </c>
      <c r="G35" s="65">
        <f t="shared" si="5"/>
        <v>9.8640000000000005E-2</v>
      </c>
      <c r="H35" s="65">
        <f t="shared" si="5"/>
        <v>0.32039999999999996</v>
      </c>
      <c r="I35" s="65">
        <f t="shared" si="5"/>
        <v>3.2615999999999999E-2</v>
      </c>
      <c r="J35" s="65">
        <f t="shared" si="5"/>
        <v>2.3759999999999996E-3</v>
      </c>
      <c r="K35" s="65">
        <f t="shared" si="5"/>
        <v>1.008E-2</v>
      </c>
      <c r="L35" s="65">
        <f t="shared" si="5"/>
        <v>2.1600000000000001E-2</v>
      </c>
      <c r="M35" s="65">
        <f t="shared" si="5"/>
        <v>1.7064000000000003E-2</v>
      </c>
      <c r="N35" s="65">
        <f t="shared" si="5"/>
        <v>756</v>
      </c>
      <c r="O35" s="65">
        <f t="shared" si="5"/>
        <v>115.2</v>
      </c>
      <c r="P35" s="65">
        <f t="shared" si="5"/>
        <v>0</v>
      </c>
      <c r="Q35" s="65">
        <f t="shared" si="10"/>
        <v>78.3</v>
      </c>
      <c r="R35" s="65">
        <f t="shared" si="11"/>
        <v>0</v>
      </c>
      <c r="S35" s="65">
        <f t="shared" si="11"/>
        <v>0.23975999999999997</v>
      </c>
      <c r="T35" s="65">
        <f t="shared" si="11"/>
        <v>0</v>
      </c>
      <c r="U35" s="126">
        <f t="shared" si="11"/>
        <v>0</v>
      </c>
    </row>
    <row r="36" spans="1:21" s="48" customFormat="1" ht="13" x14ac:dyDescent="0.35">
      <c r="A36" s="125" t="str">
        <f>H8</f>
        <v>CM 7886</v>
      </c>
      <c r="B36" s="11">
        <v>100</v>
      </c>
      <c r="C36" s="65">
        <f t="shared" si="6"/>
        <v>39.743999999999993</v>
      </c>
      <c r="D36" s="65">
        <f t="shared" si="7"/>
        <v>10.8208512</v>
      </c>
      <c r="E36" s="65">
        <f t="shared" si="8"/>
        <v>0.64549440000000013</v>
      </c>
      <c r="F36" s="65">
        <f t="shared" si="9"/>
        <v>1.18898496</v>
      </c>
      <c r="G36" s="65">
        <f t="shared" si="5"/>
        <v>3.9456000000000005E-2</v>
      </c>
      <c r="H36" s="65">
        <f t="shared" si="5"/>
        <v>0.12816</v>
      </c>
      <c r="I36" s="65">
        <f t="shared" si="5"/>
        <v>1.30464E-2</v>
      </c>
      <c r="J36" s="65">
        <f t="shared" si="5"/>
        <v>9.503999999999999E-4</v>
      </c>
      <c r="K36" s="65">
        <f t="shared" si="5"/>
        <v>4.032E-3</v>
      </c>
      <c r="L36" s="65">
        <f t="shared" si="5"/>
        <v>8.6400000000000001E-3</v>
      </c>
      <c r="M36" s="65">
        <f t="shared" si="5"/>
        <v>6.8256000000000002E-3</v>
      </c>
      <c r="N36" s="65">
        <f t="shared" si="5"/>
        <v>302.39999999999998</v>
      </c>
      <c r="O36" s="65">
        <f t="shared" si="5"/>
        <v>46.08</v>
      </c>
      <c r="P36" s="65">
        <f t="shared" si="5"/>
        <v>0</v>
      </c>
      <c r="Q36" s="65">
        <f t="shared" si="10"/>
        <v>31.32</v>
      </c>
      <c r="R36" s="65">
        <f t="shared" si="11"/>
        <v>0</v>
      </c>
      <c r="S36" s="65">
        <f t="shared" si="11"/>
        <v>9.5903999999999989E-2</v>
      </c>
      <c r="T36" s="65">
        <f t="shared" si="11"/>
        <v>0</v>
      </c>
      <c r="U36" s="126">
        <f t="shared" si="11"/>
        <v>0</v>
      </c>
    </row>
    <row r="37" spans="1:21" s="48" customFormat="1" ht="13" x14ac:dyDescent="0.35">
      <c r="A37" s="125" t="str">
        <f>I8</f>
        <v>CM 8440</v>
      </c>
      <c r="B37" s="11">
        <v>0</v>
      </c>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CM 8087</v>
      </c>
      <c r="B38" s="11">
        <v>250</v>
      </c>
      <c r="C38" s="65">
        <f t="shared" si="6"/>
        <v>99.359999999999985</v>
      </c>
      <c r="D38" s="65">
        <f t="shared" si="7"/>
        <v>27.052128000000003</v>
      </c>
      <c r="E38" s="65">
        <f t="shared" si="8"/>
        <v>1.6137360000000001</v>
      </c>
      <c r="F38" s="65">
        <f t="shared" si="9"/>
        <v>2.9724623999999999</v>
      </c>
      <c r="G38" s="65">
        <f t="shared" si="5"/>
        <v>9.8640000000000005E-2</v>
      </c>
      <c r="H38" s="65">
        <f t="shared" si="5"/>
        <v>0.32039999999999996</v>
      </c>
      <c r="I38" s="65">
        <f t="shared" si="5"/>
        <v>3.2615999999999999E-2</v>
      </c>
      <c r="J38" s="65">
        <f t="shared" si="5"/>
        <v>2.3759999999999996E-3</v>
      </c>
      <c r="K38" s="65">
        <f t="shared" si="5"/>
        <v>1.008E-2</v>
      </c>
      <c r="L38" s="65">
        <f t="shared" si="5"/>
        <v>2.1600000000000001E-2</v>
      </c>
      <c r="M38" s="65">
        <f t="shared" si="5"/>
        <v>1.7064000000000003E-2</v>
      </c>
      <c r="N38" s="65">
        <f t="shared" si="5"/>
        <v>756</v>
      </c>
      <c r="O38" s="65">
        <f t="shared" si="5"/>
        <v>115.2</v>
      </c>
      <c r="P38" s="65">
        <f t="shared" si="5"/>
        <v>0</v>
      </c>
      <c r="Q38" s="65">
        <f t="shared" si="10"/>
        <v>78.3</v>
      </c>
      <c r="R38" s="65">
        <f t="shared" si="11"/>
        <v>0</v>
      </c>
      <c r="S38" s="65">
        <f t="shared" si="11"/>
        <v>0.23975999999999997</v>
      </c>
      <c r="T38" s="65">
        <f t="shared" si="11"/>
        <v>0</v>
      </c>
      <c r="U38" s="126">
        <f t="shared" si="11"/>
        <v>0</v>
      </c>
    </row>
    <row r="39" spans="1:21" s="48" customFormat="1" ht="13" x14ac:dyDescent="0.35">
      <c r="A39" s="125" t="str">
        <f>K8</f>
        <v>CM 8019</v>
      </c>
      <c r="B39" s="11">
        <v>250</v>
      </c>
      <c r="C39" s="65">
        <f t="shared" si="6"/>
        <v>99.359999999999985</v>
      </c>
      <c r="D39" s="65">
        <f t="shared" si="7"/>
        <v>27.052128000000003</v>
      </c>
      <c r="E39" s="65">
        <f t="shared" si="8"/>
        <v>1.6137360000000001</v>
      </c>
      <c r="F39" s="65">
        <f t="shared" si="9"/>
        <v>2.9724623999999999</v>
      </c>
      <c r="G39" s="65">
        <f t="shared" si="5"/>
        <v>9.8640000000000005E-2</v>
      </c>
      <c r="H39" s="65">
        <f t="shared" si="5"/>
        <v>0.32039999999999996</v>
      </c>
      <c r="I39" s="65">
        <f t="shared" si="5"/>
        <v>3.2615999999999999E-2</v>
      </c>
      <c r="J39" s="65">
        <f t="shared" si="5"/>
        <v>2.3759999999999996E-3</v>
      </c>
      <c r="K39" s="65">
        <f t="shared" si="5"/>
        <v>1.008E-2</v>
      </c>
      <c r="L39" s="65">
        <f t="shared" si="5"/>
        <v>2.1600000000000001E-2</v>
      </c>
      <c r="M39" s="65">
        <f t="shared" si="5"/>
        <v>1.7064000000000003E-2</v>
      </c>
      <c r="N39" s="65">
        <f t="shared" si="5"/>
        <v>756</v>
      </c>
      <c r="O39" s="65">
        <f t="shared" si="5"/>
        <v>115.2</v>
      </c>
      <c r="P39" s="65">
        <f t="shared" si="5"/>
        <v>0</v>
      </c>
      <c r="Q39" s="65">
        <f t="shared" si="10"/>
        <v>78.3</v>
      </c>
      <c r="R39" s="65">
        <f t="shared" si="11"/>
        <v>0</v>
      </c>
      <c r="S39" s="65">
        <f t="shared" si="11"/>
        <v>0.23975999999999997</v>
      </c>
      <c r="T39" s="65">
        <f t="shared" si="11"/>
        <v>0</v>
      </c>
      <c r="U39" s="126">
        <f t="shared" si="11"/>
        <v>0</v>
      </c>
    </row>
    <row r="40" spans="1:21" s="48" customFormat="1" ht="13" x14ac:dyDescent="0.35">
      <c r="A40" s="125" t="str">
        <f>L8</f>
        <v>CM 0234</v>
      </c>
      <c r="B40" s="11">
        <v>250</v>
      </c>
      <c r="C40" s="65">
        <f t="shared" si="6"/>
        <v>99.359999999999985</v>
      </c>
      <c r="D40" s="65">
        <f t="shared" si="7"/>
        <v>27.052128000000003</v>
      </c>
      <c r="E40" s="65">
        <f t="shared" si="8"/>
        <v>1.6137360000000001</v>
      </c>
      <c r="F40" s="65">
        <f t="shared" si="9"/>
        <v>2.9724623999999999</v>
      </c>
      <c r="G40" s="65">
        <f t="shared" si="5"/>
        <v>9.8640000000000005E-2</v>
      </c>
      <c r="H40" s="65">
        <f t="shared" si="5"/>
        <v>0.32039999999999996</v>
      </c>
      <c r="I40" s="65">
        <f t="shared" si="5"/>
        <v>3.2615999999999999E-2</v>
      </c>
      <c r="J40" s="65">
        <f t="shared" si="5"/>
        <v>2.3759999999999996E-3</v>
      </c>
      <c r="K40" s="65">
        <f t="shared" si="5"/>
        <v>1.008E-2</v>
      </c>
      <c r="L40" s="65">
        <f t="shared" si="5"/>
        <v>2.1600000000000001E-2</v>
      </c>
      <c r="M40" s="65">
        <f t="shared" si="5"/>
        <v>1.7064000000000003E-2</v>
      </c>
      <c r="N40" s="65">
        <f t="shared" si="5"/>
        <v>756</v>
      </c>
      <c r="O40" s="65">
        <f t="shared" si="5"/>
        <v>115.2</v>
      </c>
      <c r="P40" s="65">
        <f t="shared" si="5"/>
        <v>0</v>
      </c>
      <c r="Q40" s="65">
        <f t="shared" si="10"/>
        <v>78.3</v>
      </c>
      <c r="R40" s="65">
        <f t="shared" si="11"/>
        <v>0</v>
      </c>
      <c r="S40" s="65">
        <f t="shared" si="11"/>
        <v>0.23975999999999997</v>
      </c>
      <c r="T40" s="65">
        <f t="shared" si="11"/>
        <v>0</v>
      </c>
      <c r="U40" s="126">
        <f t="shared" si="11"/>
        <v>0</v>
      </c>
    </row>
    <row r="41" spans="1:21" s="48" customFormat="1" ht="13" x14ac:dyDescent="0.35">
      <c r="A41" s="125" t="str">
        <f>M8</f>
        <v>CM 1735</v>
      </c>
      <c r="B41" s="11">
        <v>250</v>
      </c>
      <c r="C41" s="65">
        <f t="shared" si="6"/>
        <v>99.359999999999985</v>
      </c>
      <c r="D41" s="65">
        <f t="shared" si="7"/>
        <v>27.052128000000003</v>
      </c>
      <c r="E41" s="65">
        <f t="shared" si="8"/>
        <v>1.6137360000000001</v>
      </c>
      <c r="F41" s="65">
        <f t="shared" si="9"/>
        <v>2.9724623999999999</v>
      </c>
      <c r="G41" s="65">
        <f t="shared" si="5"/>
        <v>9.8640000000000005E-2</v>
      </c>
      <c r="H41" s="65">
        <f t="shared" si="5"/>
        <v>0.32039999999999996</v>
      </c>
      <c r="I41" s="65">
        <f t="shared" si="5"/>
        <v>3.2615999999999999E-2</v>
      </c>
      <c r="J41" s="65">
        <f t="shared" si="5"/>
        <v>2.3759999999999996E-3</v>
      </c>
      <c r="K41" s="65">
        <f t="shared" si="5"/>
        <v>1.008E-2</v>
      </c>
      <c r="L41" s="65">
        <f t="shared" si="5"/>
        <v>2.1600000000000001E-2</v>
      </c>
      <c r="M41" s="65">
        <f t="shared" si="5"/>
        <v>1.7064000000000003E-2</v>
      </c>
      <c r="N41" s="65">
        <f t="shared" si="5"/>
        <v>756</v>
      </c>
      <c r="O41" s="65">
        <f t="shared" si="5"/>
        <v>115.2</v>
      </c>
      <c r="P41" s="65">
        <f t="shared" si="5"/>
        <v>0</v>
      </c>
      <c r="Q41" s="65">
        <f t="shared" si="10"/>
        <v>78.3</v>
      </c>
      <c r="R41" s="65">
        <f t="shared" si="11"/>
        <v>0</v>
      </c>
      <c r="S41" s="65">
        <f t="shared" si="11"/>
        <v>0.23975999999999997</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MALG 2</v>
      </c>
      <c r="C57" s="8" t="str">
        <f t="shared" ref="C57:U57" si="13">D8</f>
        <v>MALG 3</v>
      </c>
      <c r="D57" s="8" t="str">
        <f t="shared" si="13"/>
        <v>MALG 4</v>
      </c>
      <c r="E57" s="8" t="str">
        <f t="shared" si="13"/>
        <v>MALG 10</v>
      </c>
      <c r="F57" s="8" t="str">
        <f t="shared" si="13"/>
        <v>MALG 20</v>
      </c>
      <c r="G57" s="8" t="str">
        <f t="shared" si="13"/>
        <v>CM 7886</v>
      </c>
      <c r="H57" s="8" t="str">
        <f t="shared" si="13"/>
        <v>CM 8440</v>
      </c>
      <c r="I57" s="8" t="str">
        <f t="shared" si="13"/>
        <v>CM 8087</v>
      </c>
      <c r="J57" s="8" t="str">
        <f t="shared" si="13"/>
        <v>CM 8019</v>
      </c>
      <c r="K57" s="8" t="str">
        <f t="shared" si="13"/>
        <v>CM 0234</v>
      </c>
      <c r="L57" s="8" t="str">
        <f t="shared" si="13"/>
        <v>CM 1735</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Arable</v>
      </c>
      <c r="F58" s="10" t="str">
        <f>G16&amp;" I "&amp;(VLOOKUP(G14,Table24581114[],6,FALSE))</f>
        <v>Medium/Clay I Grass</v>
      </c>
      <c r="G58" s="10" t="str">
        <f>H16&amp;" I "&amp;(VLOOKUP(H14,Table24581114[],6,FALSE))</f>
        <v>Medium/Clay I Arable</v>
      </c>
      <c r="H58" s="10" t="str">
        <f>I16&amp;" I "&amp;(VLOOKUP(I14,Table24581114[],6,FALSE))</f>
        <v>Medium/Clay I Grass</v>
      </c>
      <c r="I58" s="10" t="str">
        <f>J16&amp;" I "&amp;(VLOOKUP(J14,Table24581114[],6,FALSE))</f>
        <v>Medium/Clay I Grass</v>
      </c>
      <c r="J58" s="10" t="str">
        <f>K16&amp;" I "&amp;(VLOOKUP(K14,Table24581114[],6,FALSE))</f>
        <v>Medium/Clay I Grass</v>
      </c>
      <c r="K58" s="10" t="str">
        <f>L16&amp;" I "&amp;(VLOOKUP(L14,Table24581114[],6,FALSE))</f>
        <v>Medium/Clay I Grass</v>
      </c>
      <c r="L58" s="10" t="str">
        <f>M16&amp;" I "&amp;(VLOOKUP(M14,Table24581114[],6,FALSE))</f>
        <v>Medium/Clay I Grass</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6.2</v>
      </c>
      <c r="C59" s="64">
        <f>VLOOKUP(D$14,Table24581114[],5,FALSE)</f>
        <v>6.2</v>
      </c>
      <c r="D59" s="64">
        <f>VLOOKUP(E$14,Table24581114[],5,FALSE)</f>
        <v>6.2</v>
      </c>
      <c r="E59" s="64">
        <f>VLOOKUP(F$14,Table24581114[],5,FALSE)</f>
        <v>6.7</v>
      </c>
      <c r="F59" s="64">
        <f>VLOOKUP(G$14,Table24581114[],5,FALSE)</f>
        <v>6.2</v>
      </c>
      <c r="G59" s="64">
        <f>VLOOKUP(H$14,Table24581114[],5,FALSE)</f>
        <v>6.7</v>
      </c>
      <c r="H59" s="64">
        <f>VLOOKUP(I$14,Table24581114[],5,FALSE)</f>
        <v>6.2</v>
      </c>
      <c r="I59" s="64">
        <f>VLOOKUP(J$14,Table24581114[],5,FALSE)</f>
        <v>6.2</v>
      </c>
      <c r="J59" s="64">
        <f>VLOOKUP(K$14,Table24581114[],5,FALSE)</f>
        <v>6.2</v>
      </c>
      <c r="K59" s="64">
        <f>VLOOKUP(L$14,Table24581114[],5,FALSE)</f>
        <v>6.2</v>
      </c>
      <c r="L59" s="64">
        <f>VLOOKUP(M$14,Table24581114[],5,FALSE)</f>
        <v>6.2</v>
      </c>
      <c r="M59" s="64" t="e">
        <f>VLOOKUP(N$14,Table24581114[],5,FALSE)</f>
        <v>#N/A</v>
      </c>
      <c r="N59" s="64" t="e">
        <f>VLOOKUP(O$14,Table24581114[],5,FALSE)</f>
        <v>#N/A</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7</v>
      </c>
      <c r="C60" s="64">
        <f t="shared" ref="C60:U60" si="14">D10</f>
        <v>6.4</v>
      </c>
      <c r="D60" s="64">
        <f t="shared" si="14"/>
        <v>6.1</v>
      </c>
      <c r="E60" s="64">
        <f t="shared" si="14"/>
        <v>6.7</v>
      </c>
      <c r="F60" s="64">
        <f t="shared" si="14"/>
        <v>6.3</v>
      </c>
      <c r="G60" s="64">
        <f t="shared" si="14"/>
        <v>6.6</v>
      </c>
      <c r="H60" s="64">
        <f t="shared" si="14"/>
        <v>5.6</v>
      </c>
      <c r="I60" s="64">
        <f t="shared" si="14"/>
        <v>6.2</v>
      </c>
      <c r="J60" s="64">
        <f t="shared" si="14"/>
        <v>6.4</v>
      </c>
      <c r="K60" s="64">
        <f t="shared" si="14"/>
        <v>6.2</v>
      </c>
      <c r="L60" s="64">
        <f t="shared" si="14"/>
        <v>6.3</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8</v>
      </c>
      <c r="F61" s="64">
        <f t="shared" si="15"/>
        <v>6</v>
      </c>
      <c r="G61" s="64">
        <f t="shared" si="15"/>
        <v>8</v>
      </c>
      <c r="H61" s="64">
        <f t="shared" si="15"/>
        <v>6</v>
      </c>
      <c r="I61" s="64">
        <f t="shared" si="15"/>
        <v>6</v>
      </c>
      <c r="J61" s="64">
        <f t="shared" si="15"/>
        <v>6</v>
      </c>
      <c r="K61" s="64">
        <f t="shared" si="15"/>
        <v>6</v>
      </c>
      <c r="L61" s="64">
        <f t="shared" si="15"/>
        <v>6</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100</v>
      </c>
      <c r="F62" s="65">
        <f>B35</f>
        <v>250</v>
      </c>
      <c r="G62" s="65">
        <f>B36</f>
        <v>100</v>
      </c>
      <c r="H62" s="65">
        <f>B37</f>
        <v>0</v>
      </c>
      <c r="I62" s="65">
        <f>B38</f>
        <v>250</v>
      </c>
      <c r="J62" s="65">
        <f>B39</f>
        <v>250</v>
      </c>
      <c r="K62" s="65">
        <f>B40</f>
        <v>250</v>
      </c>
      <c r="L62" s="65">
        <f>B41</f>
        <v>250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-4.7999999999999989</v>
      </c>
      <c r="C64" s="65">
        <f t="shared" ref="C64:U64" si="17">(C59-C60)*C61</f>
        <v>-1.2000000000000011</v>
      </c>
      <c r="D64" s="65">
        <f t="shared" si="17"/>
        <v>0.6000000000000032</v>
      </c>
      <c r="E64" s="65">
        <f t="shared" si="17"/>
        <v>0</v>
      </c>
      <c r="F64" s="65">
        <f t="shared" si="17"/>
        <v>-0.59999999999999787</v>
      </c>
      <c r="G64" s="65">
        <f t="shared" si="17"/>
        <v>0.80000000000000426</v>
      </c>
      <c r="H64" s="65">
        <f t="shared" si="17"/>
        <v>3.6000000000000032</v>
      </c>
      <c r="I64" s="65">
        <f t="shared" si="17"/>
        <v>0</v>
      </c>
      <c r="J64" s="65">
        <f t="shared" si="17"/>
        <v>-1.2000000000000011</v>
      </c>
      <c r="K64" s="65">
        <f t="shared" si="17"/>
        <v>0</v>
      </c>
      <c r="L64" s="65">
        <f t="shared" si="17"/>
        <v>-0.59999999999999787</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4.7999999999999989</v>
      </c>
      <c r="C65" s="65">
        <f t="shared" ref="C65:U65" si="18">C63-C64</f>
        <v>1.2000000000000011</v>
      </c>
      <c r="D65" s="65">
        <f t="shared" si="18"/>
        <v>-0.6000000000000032</v>
      </c>
      <c r="E65" s="65">
        <f t="shared" si="18"/>
        <v>0</v>
      </c>
      <c r="F65" s="65">
        <f t="shared" si="18"/>
        <v>0.59999999999999787</v>
      </c>
      <c r="G65" s="65">
        <f t="shared" si="18"/>
        <v>-0.80000000000000426</v>
      </c>
      <c r="H65" s="65">
        <f t="shared" si="18"/>
        <v>-3.6000000000000032</v>
      </c>
      <c r="I65" s="65">
        <f t="shared" si="18"/>
        <v>0</v>
      </c>
      <c r="J65" s="65">
        <f t="shared" si="18"/>
        <v>1.2000000000000011</v>
      </c>
      <c r="K65" s="65">
        <f t="shared" si="18"/>
        <v>0</v>
      </c>
      <c r="L65" s="65">
        <f t="shared" si="18"/>
        <v>0.59999999999999787</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OVER</v>
      </c>
      <c r="D66" s="66" t="str">
        <f t="shared" si="19"/>
        <v>UNDER</v>
      </c>
      <c r="E66" s="66" t="str">
        <f t="shared" si="19"/>
        <v>OVER</v>
      </c>
      <c r="F66" s="66" t="str">
        <f t="shared" si="19"/>
        <v>OVER</v>
      </c>
      <c r="G66" s="66" t="str">
        <f t="shared" si="19"/>
        <v>UNDER</v>
      </c>
      <c r="H66" s="66" t="str">
        <f t="shared" si="19"/>
        <v>UNDER</v>
      </c>
      <c r="I66" s="66" t="str">
        <f t="shared" si="19"/>
        <v>OVER</v>
      </c>
      <c r="J66" s="66" t="str">
        <f t="shared" si="19"/>
        <v>OVER</v>
      </c>
      <c r="K66" s="66" t="str">
        <f t="shared" si="19"/>
        <v>OVER</v>
      </c>
      <c r="L66" s="66" t="str">
        <f t="shared" si="19"/>
        <v>OVER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E1" zoomScale="90" zoomScaleNormal="90" workbookViewId="0">
      <selection activeCell="T28" sqref="T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'DAIRY PARTNERS'!C1:D1</f>
        <v>PAN-030767</v>
      </c>
      <c r="D1" s="167"/>
      <c r="E1" s="106" t="s">
        <v>45</v>
      </c>
      <c r="F1" s="113">
        <f>'DAIRY PARTNERS'!F1</f>
        <v>49.4</v>
      </c>
      <c r="G1" s="134" t="s">
        <v>43</v>
      </c>
      <c r="H1" s="135"/>
      <c r="I1" s="109">
        <v>7.8</v>
      </c>
      <c r="J1" s="158" t="s">
        <v>153</v>
      </c>
      <c r="K1" s="159"/>
      <c r="L1" s="109">
        <v>7990</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'DAIRY PARTNERS'!C2:D2</f>
        <v>EPR/AB3891CX</v>
      </c>
      <c r="D2" s="169"/>
      <c r="E2" s="96" t="s">
        <v>109</v>
      </c>
      <c r="F2" s="110" t="s">
        <v>181</v>
      </c>
      <c r="G2" s="136" t="s">
        <v>110</v>
      </c>
      <c r="H2" s="137"/>
      <c r="I2" s="110"/>
      <c r="J2" s="138" t="s">
        <v>158</v>
      </c>
      <c r="K2" s="139"/>
      <c r="L2" s="110">
        <v>1.21</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'DAIRY PARTNERS'!C3:D3</f>
        <v>Mr Daniel James and Mrs Carys James</v>
      </c>
      <c r="D3" s="169"/>
      <c r="E3" s="96" t="s">
        <v>108</v>
      </c>
      <c r="F3" s="111" t="s">
        <v>77</v>
      </c>
      <c r="G3" s="138" t="s">
        <v>159</v>
      </c>
      <c r="H3" s="139"/>
      <c r="I3" s="110"/>
      <c r="J3" s="160" t="s">
        <v>154</v>
      </c>
      <c r="K3" s="161"/>
      <c r="L3" s="110">
        <f>(L1/(L2*10000))*100</f>
        <v>66.033057851239676</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'DAIRY PARTNERS'!C4:D4</f>
        <v>Castell Malgwyn Farm Llechryd, Cardigan
Pembrokeshire SA43 2QB</v>
      </c>
      <c r="D4" s="171"/>
      <c r="E4" s="99" t="s">
        <v>1</v>
      </c>
      <c r="F4" s="110" t="s">
        <v>185</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'DAIRY PARTNERS'!C5:D5</f>
        <v>Owen Clee</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'DAIRY PARTNERS'!C8</f>
        <v>MALG 2</v>
      </c>
      <c r="D8" s="49" t="str">
        <f>'DAIRY PARTNERS'!D8</f>
        <v>MALG 3</v>
      </c>
      <c r="E8" s="49" t="str">
        <f>'DAIRY PARTNERS'!E8</f>
        <v>MALG 4</v>
      </c>
      <c r="F8" s="49" t="str">
        <f>'DAIRY PARTNERS'!F8</f>
        <v>MALG 10</v>
      </c>
      <c r="G8" s="49" t="str">
        <f>'DAIRY PARTNERS'!G8</f>
        <v>MALG 20</v>
      </c>
      <c r="H8" s="49" t="str">
        <f>'DAIRY PARTNERS'!H8</f>
        <v>CM 7886</v>
      </c>
      <c r="I8" s="49" t="str">
        <f>'DAIRY PARTNERS'!I8</f>
        <v>CM 8440</v>
      </c>
      <c r="J8" s="49" t="str">
        <f>'DAIRY PARTNERS'!J8</f>
        <v>CM 8087</v>
      </c>
      <c r="K8" s="49" t="str">
        <f>'DAIRY PARTNERS'!K8</f>
        <v>CM 8019</v>
      </c>
      <c r="L8" s="49" t="str">
        <f>'DAIRY PARTNERS'!L8</f>
        <v>CM 0234</v>
      </c>
      <c r="M8" s="49" t="str">
        <f>'DAIRY PARTNERS'!M8</f>
        <v>CM 1735</v>
      </c>
      <c r="N8" s="49">
        <f>'DAIRY PARTNERS'!N8</f>
        <v>0</v>
      </c>
      <c r="O8" s="49">
        <f>'DAIRY PARTNERS'!O8</f>
        <v>0</v>
      </c>
      <c r="P8" s="49">
        <f>'DAIRY PARTNERS'!P8</f>
        <v>0</v>
      </c>
      <c r="Q8" s="49">
        <f>'DAIRY PARTNERS'!Q8</f>
        <v>0</v>
      </c>
      <c r="R8" s="49">
        <f>'DAIRY PARTNERS'!R8</f>
        <v>0</v>
      </c>
      <c r="S8" s="49">
        <f>'DAIRY PARTNERS'!S8</f>
        <v>0</v>
      </c>
      <c r="T8" s="49">
        <f>'DAIRY PARTNERS'!T8</f>
        <v>0</v>
      </c>
      <c r="U8" s="49">
        <f>'DAIRY PARTNERS'!U8</f>
        <v>0</v>
      </c>
      <c r="V8" s="102">
        <f>'DAIRY PARTNERS'!V8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'DAIRY PARTNERS'!C9</f>
        <v>Moderate</v>
      </c>
      <c r="D9" s="49" t="str">
        <f>'DAIRY PARTNERS'!D9</f>
        <v>Moderate</v>
      </c>
      <c r="E9" s="49" t="str">
        <f>'DAIRY PARTNERS'!E9</f>
        <v>Moderate</v>
      </c>
      <c r="F9" s="49">
        <f>'DAIRY PARTNERS'!F9</f>
        <v>1</v>
      </c>
      <c r="G9" s="49" t="str">
        <f>'DAIRY PARTNERS'!G9</f>
        <v>Moderate</v>
      </c>
      <c r="H9" s="49">
        <f>'DAIRY PARTNERS'!H9</f>
        <v>1</v>
      </c>
      <c r="I9" s="49" t="str">
        <f>'DAIRY PARTNERS'!I9</f>
        <v>Moderate</v>
      </c>
      <c r="J9" s="49" t="str">
        <f>'DAIRY PARTNERS'!J9</f>
        <v>Moderate</v>
      </c>
      <c r="K9" s="49" t="str">
        <f>'DAIRY PARTNERS'!K9</f>
        <v>Moderate</v>
      </c>
      <c r="L9" s="49" t="str">
        <f>'DAIRY PARTNERS'!L9</f>
        <v>Moderate</v>
      </c>
      <c r="M9" s="49" t="str">
        <f>'DAIRY PARTNERS'!M9</f>
        <v>Moderate</v>
      </c>
      <c r="N9" s="49">
        <f>'DAIRY PARTNERS'!N9</f>
        <v>0</v>
      </c>
      <c r="O9" s="49">
        <f>'DAIRY PARTNERS'!O9</f>
        <v>0</v>
      </c>
      <c r="P9" s="49">
        <f>'DAIRY PARTNERS'!P9</f>
        <v>0</v>
      </c>
      <c r="Q9" s="49">
        <f>'DAIRY PARTNERS'!Q9</f>
        <v>0</v>
      </c>
      <c r="R9" s="49">
        <f>'DAIRY PARTNERS'!R9</f>
        <v>0</v>
      </c>
      <c r="S9" s="49">
        <f>'DAIRY PARTNERS'!S9</f>
        <v>0</v>
      </c>
      <c r="T9" s="49">
        <f>'DAIRY PARTNERS'!T9</f>
        <v>0</v>
      </c>
      <c r="U9" s="49">
        <f>'DAIRY PARTNERS'!U9</f>
        <v>0</v>
      </c>
      <c r="V9" s="102">
        <f>'DAIRY PARTNERS'!V9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'DAIRY PARTNERS'!C10</f>
        <v>7</v>
      </c>
      <c r="D10" s="49">
        <f>'DAIRY PARTNERS'!D10</f>
        <v>6.4</v>
      </c>
      <c r="E10" s="49">
        <f>'DAIRY PARTNERS'!E10</f>
        <v>6.1</v>
      </c>
      <c r="F10" s="49">
        <f>'DAIRY PARTNERS'!F10</f>
        <v>6.7</v>
      </c>
      <c r="G10" s="49">
        <f>'DAIRY PARTNERS'!G10</f>
        <v>6.3</v>
      </c>
      <c r="H10" s="49">
        <f>'DAIRY PARTNERS'!H10</f>
        <v>6.6</v>
      </c>
      <c r="I10" s="49">
        <f>'DAIRY PARTNERS'!I10</f>
        <v>5.6</v>
      </c>
      <c r="J10" s="49">
        <f>'DAIRY PARTNERS'!J10</f>
        <v>6.2</v>
      </c>
      <c r="K10" s="49">
        <f>'DAIRY PARTNERS'!K10</f>
        <v>6.4</v>
      </c>
      <c r="L10" s="49">
        <f>'DAIRY PARTNERS'!L10</f>
        <v>6.2</v>
      </c>
      <c r="M10" s="49">
        <f>'DAIRY PARTNERS'!M10</f>
        <v>6.3</v>
      </c>
      <c r="N10" s="49">
        <f>'DAIRY PARTNERS'!N10</f>
        <v>0</v>
      </c>
      <c r="O10" s="49">
        <f>'DAIRY PARTNERS'!O10</f>
        <v>0</v>
      </c>
      <c r="P10" s="49">
        <f>'DAIRY PARTNERS'!P10</f>
        <v>0</v>
      </c>
      <c r="Q10" s="49">
        <f>'DAIRY PARTNERS'!Q10</f>
        <v>0</v>
      </c>
      <c r="R10" s="49">
        <f>'DAIRY PARTNERS'!R10</f>
        <v>0</v>
      </c>
      <c r="S10" s="49">
        <f>'DAIRY PARTNERS'!S10</f>
        <v>0</v>
      </c>
      <c r="T10" s="49">
        <f>'DAIRY PARTNERS'!T10</f>
        <v>0</v>
      </c>
      <c r="U10" s="49">
        <f>'DAIRY PARTNERS'!U10</f>
        <v>0</v>
      </c>
      <c r="V10" s="102">
        <f>'DAIRY PARTNERS'!V10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'DAIRY PARTNERS'!C11</f>
        <v>2</v>
      </c>
      <c r="D11" s="49">
        <f>'DAIRY PARTNERS'!D11</f>
        <v>2</v>
      </c>
      <c r="E11" s="49">
        <f>'DAIRY PARTNERS'!E11</f>
        <v>2</v>
      </c>
      <c r="F11" s="49">
        <f>'DAIRY PARTNERS'!F11</f>
        <v>3</v>
      </c>
      <c r="G11" s="49">
        <f>'DAIRY PARTNERS'!G11</f>
        <v>3</v>
      </c>
      <c r="H11" s="49">
        <f>'DAIRY PARTNERS'!H11</f>
        <v>1</v>
      </c>
      <c r="I11" s="49">
        <f>'DAIRY PARTNERS'!I11</f>
        <v>0</v>
      </c>
      <c r="J11" s="49">
        <f>'DAIRY PARTNERS'!J11</f>
        <v>0</v>
      </c>
      <c r="K11" s="49">
        <f>'DAIRY PARTNERS'!K11</f>
        <v>0</v>
      </c>
      <c r="L11" s="49">
        <f>'DAIRY PARTNERS'!L11</f>
        <v>0</v>
      </c>
      <c r="M11" s="49">
        <f>'DAIRY PARTNERS'!M11</f>
        <v>0</v>
      </c>
      <c r="N11" s="49">
        <f>'DAIRY PARTNERS'!N11</f>
        <v>0</v>
      </c>
      <c r="O11" s="49">
        <f>'DAIRY PARTNERS'!O11</f>
        <v>0</v>
      </c>
      <c r="P11" s="49">
        <f>'DAIRY PARTNERS'!P11</f>
        <v>0</v>
      </c>
      <c r="Q11" s="49">
        <f>'DAIRY PARTNERS'!Q11</f>
        <v>0</v>
      </c>
      <c r="R11" s="49">
        <f>'DAIRY PARTNERS'!R11</f>
        <v>0</v>
      </c>
      <c r="S11" s="49">
        <f>'DAIRY PARTNERS'!S11</f>
        <v>0</v>
      </c>
      <c r="T11" s="49">
        <f>'DAIRY PARTNERS'!T11</f>
        <v>0</v>
      </c>
      <c r="U11" s="49">
        <f>'DAIRY PARTNERS'!U11</f>
        <v>0</v>
      </c>
      <c r="V11" s="102">
        <f>'DAIRY PARTNERS'!V11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'DAIRY PARTNERS'!C12</f>
        <v>2</v>
      </c>
      <c r="D12" s="49">
        <f>'DAIRY PARTNERS'!D12</f>
        <v>2</v>
      </c>
      <c r="E12" s="49">
        <f>'DAIRY PARTNERS'!E12</f>
        <v>1</v>
      </c>
      <c r="F12" s="49">
        <f>'DAIRY PARTNERS'!F12</f>
        <v>2</v>
      </c>
      <c r="G12" s="49">
        <f>'DAIRY PARTNERS'!G12</f>
        <v>2</v>
      </c>
      <c r="H12" s="49">
        <f>'DAIRY PARTNERS'!H12</f>
        <v>2</v>
      </c>
      <c r="I12" s="49">
        <f>'DAIRY PARTNERS'!I12</f>
        <v>0</v>
      </c>
      <c r="J12" s="49">
        <f>'DAIRY PARTNERS'!J12</f>
        <v>0</v>
      </c>
      <c r="K12" s="49">
        <f>'DAIRY PARTNERS'!K12</f>
        <v>0</v>
      </c>
      <c r="L12" s="49">
        <f>'DAIRY PARTNERS'!L12</f>
        <v>0</v>
      </c>
      <c r="M12" s="49">
        <f>'DAIRY PARTNERS'!M12</f>
        <v>0</v>
      </c>
      <c r="N12" s="49">
        <f>'DAIRY PARTNERS'!N12</f>
        <v>0</v>
      </c>
      <c r="O12" s="49">
        <f>'DAIRY PARTNERS'!O12</f>
        <v>0</v>
      </c>
      <c r="P12" s="49">
        <f>'DAIRY PARTNERS'!P12</f>
        <v>0</v>
      </c>
      <c r="Q12" s="49">
        <f>'DAIRY PARTNERS'!Q12</f>
        <v>0</v>
      </c>
      <c r="R12" s="49">
        <f>'DAIRY PARTNERS'!R12</f>
        <v>0</v>
      </c>
      <c r="S12" s="49">
        <f>'DAIRY PARTNERS'!S12</f>
        <v>0</v>
      </c>
      <c r="T12" s="49">
        <f>'DAIRY PARTNERS'!T12</f>
        <v>0</v>
      </c>
      <c r="U12" s="49">
        <f>'DAIRY PARTNERS'!U12</f>
        <v>0</v>
      </c>
      <c r="V12" s="102">
        <f>'DAIRY PARTNERS'!V12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'DAIRY PARTNERS'!C13</f>
        <v>2</v>
      </c>
      <c r="D13" s="49">
        <f>'DAIRY PARTNERS'!D13</f>
        <v>3</v>
      </c>
      <c r="E13" s="49">
        <f>'DAIRY PARTNERS'!E13</f>
        <v>3</v>
      </c>
      <c r="F13" s="49">
        <f>'DAIRY PARTNERS'!F13</f>
        <v>3</v>
      </c>
      <c r="G13" s="49">
        <f>'DAIRY PARTNERS'!G13</f>
        <v>2</v>
      </c>
      <c r="H13" s="49">
        <f>'DAIRY PARTNERS'!H13</f>
        <v>2</v>
      </c>
      <c r="I13" s="49">
        <f>'DAIRY PARTNERS'!I13</f>
        <v>3</v>
      </c>
      <c r="J13" s="49">
        <f>'DAIRY PARTNERS'!J13</f>
        <v>3</v>
      </c>
      <c r="K13" s="49">
        <f>'DAIRY PARTNERS'!K13</f>
        <v>3</v>
      </c>
      <c r="L13" s="49">
        <f>'DAIRY PARTNERS'!L13</f>
        <v>3</v>
      </c>
      <c r="M13" s="49">
        <f>'DAIRY PARTNERS'!M13</f>
        <v>3</v>
      </c>
      <c r="N13" s="49">
        <f>'DAIRY PARTNERS'!N13</f>
        <v>0</v>
      </c>
      <c r="O13" s="49">
        <f>'DAIRY PARTNERS'!O13</f>
        <v>0</v>
      </c>
      <c r="P13" s="49">
        <f>'DAIRY PARTNERS'!P13</f>
        <v>0</v>
      </c>
      <c r="Q13" s="49">
        <f>'DAIRY PARTNERS'!Q13</f>
        <v>0</v>
      </c>
      <c r="R13" s="49">
        <f>'DAIRY PARTNERS'!R13</f>
        <v>0</v>
      </c>
      <c r="S13" s="49">
        <f>'DAIRY PARTNERS'!S13</f>
        <v>0</v>
      </c>
      <c r="T13" s="49">
        <f>'DAIRY PARTNERS'!T13</f>
        <v>0</v>
      </c>
      <c r="U13" s="49">
        <f>'DAIRY PARTNERS'!U13</f>
        <v>0</v>
      </c>
      <c r="V13" s="102">
        <f>'DAIRY PARTNERS'!V13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'DAIRY PARTNERS'!C14</f>
        <v xml:space="preserve">Grass Silage (25% DM) </v>
      </c>
      <c r="D14" s="83" t="str">
        <f>'DAIRY PARTNERS'!D14</f>
        <v xml:space="preserve">Grass Silage (25% DM) </v>
      </c>
      <c r="E14" s="83" t="str">
        <f>'DAIRY PARTNERS'!E14</f>
        <v xml:space="preserve">Grass Silage (25% DM) </v>
      </c>
      <c r="F14" s="83" t="str">
        <f>'DAIRY PARTNERS'!F14</f>
        <v>Winter barley/triticale/rye</v>
      </c>
      <c r="G14" s="83" t="str">
        <f>'DAIRY PARTNERS'!G14</f>
        <v xml:space="preserve">Grass Silage (25% DM) </v>
      </c>
      <c r="H14" s="83" t="str">
        <f>'DAIRY PARTNERS'!H14</f>
        <v>Spring wheat/barley</v>
      </c>
      <c r="I14" s="83" t="str">
        <f>'DAIRY PARTNERS'!I14</f>
        <v xml:space="preserve">Grass Silage (25% DM) </v>
      </c>
      <c r="J14" s="83" t="str">
        <f>'DAIRY PARTNERS'!J14</f>
        <v xml:space="preserve">Grass Silage (25% DM) </v>
      </c>
      <c r="K14" s="83" t="str">
        <f>'DAIRY PARTNERS'!K14</f>
        <v xml:space="preserve">Grass Silage (25% DM) </v>
      </c>
      <c r="L14" s="83" t="str">
        <f>'DAIRY PARTNERS'!L14</f>
        <v xml:space="preserve">Grass Silage (25% DM) </v>
      </c>
      <c r="M14" s="83" t="str">
        <f>'DAIRY PARTNERS'!M14</f>
        <v xml:space="preserve">Grass Silage (25% DM) </v>
      </c>
      <c r="N14" s="83">
        <f>'DAIRY PARTNERS'!N14</f>
        <v>0</v>
      </c>
      <c r="O14" s="83">
        <f>'DAIRY PARTNERS'!O14</f>
        <v>0</v>
      </c>
      <c r="P14" s="83">
        <f>'DAIRY PARTNERS'!P14</f>
        <v>0</v>
      </c>
      <c r="Q14" s="83">
        <f>'DAIRY PARTNERS'!Q14</f>
        <v>0</v>
      </c>
      <c r="R14" s="83">
        <f>'DAIRY PARTNERS'!R14</f>
        <v>0</v>
      </c>
      <c r="S14" s="83">
        <f>'DAIRY PARTNERS'!S14</f>
        <v>0</v>
      </c>
      <c r="T14" s="83">
        <f>'DAIRY PARTNERS'!T14</f>
        <v>0</v>
      </c>
      <c r="U14" s="83">
        <f>'DAIRY PARTNERS'!U14</f>
        <v>0</v>
      </c>
      <c r="V14" s="103">
        <f>'DAIRY PARTNERS'!V14</f>
        <v>0</v>
      </c>
      <c r="AD14" s="22" t="s">
        <v>138</v>
      </c>
      <c r="AE14" s="22">
        <v>6</v>
      </c>
      <c r="AI14" s="43" t="s">
        <v>119</v>
      </c>
      <c r="AJ14" s="44">
        <v>0.8</v>
      </c>
      <c r="AK14" s="45">
        <v>1.7</v>
      </c>
      <c r="AL14" s="9">
        <v>12</v>
      </c>
      <c r="AM14" s="9">
        <v>6.7</v>
      </c>
      <c r="AN14" s="9" t="s">
        <v>135</v>
      </c>
    </row>
    <row r="15" spans="1:41" ht="13" x14ac:dyDescent="0.25">
      <c r="A15" s="152" t="s">
        <v>9</v>
      </c>
      <c r="B15" s="153"/>
      <c r="C15" s="49">
        <f>'DAIRY PARTNERS'!C15</f>
        <v>38</v>
      </c>
      <c r="D15" s="49">
        <f>'DAIRY PARTNERS'!D15</f>
        <v>38</v>
      </c>
      <c r="E15" s="49">
        <f>'DAIRY PARTNERS'!E15</f>
        <v>38</v>
      </c>
      <c r="F15" s="49">
        <f>'DAIRY PARTNERS'!F15</f>
        <v>6.5</v>
      </c>
      <c r="G15" s="49">
        <f>'DAIRY PARTNERS'!G15</f>
        <v>38</v>
      </c>
      <c r="H15" s="49">
        <f>'DAIRY PARTNERS'!H15</f>
        <v>6.5</v>
      </c>
      <c r="I15" s="49">
        <f>'DAIRY PARTNERS'!I15</f>
        <v>38</v>
      </c>
      <c r="J15" s="49">
        <f>'DAIRY PARTNERS'!J15</f>
        <v>38</v>
      </c>
      <c r="K15" s="49">
        <f>'DAIRY PARTNERS'!K15</f>
        <v>38</v>
      </c>
      <c r="L15" s="49">
        <f>'DAIRY PARTNERS'!L15</f>
        <v>23</v>
      </c>
      <c r="M15" s="49">
        <f>'DAIRY PARTNERS'!M15</f>
        <v>38</v>
      </c>
      <c r="N15" s="49">
        <f>'DAIRY PARTNERS'!N15</f>
        <v>0</v>
      </c>
      <c r="O15" s="49">
        <f>'DAIRY PARTNERS'!O15</f>
        <v>0</v>
      </c>
      <c r="P15" s="49">
        <f>'DAIRY PARTNERS'!P15</f>
        <v>0</v>
      </c>
      <c r="Q15" s="49">
        <f>'DAIRY PARTNERS'!Q15</f>
        <v>0</v>
      </c>
      <c r="R15" s="49">
        <f>'DAIRY PARTNERS'!R15</f>
        <v>0</v>
      </c>
      <c r="S15" s="49">
        <f>'DAIRY PARTNERS'!S15</f>
        <v>0</v>
      </c>
      <c r="T15" s="49">
        <f>'DAIRY PARTNERS'!T15</f>
        <v>0</v>
      </c>
      <c r="U15" s="49">
        <f>'DAIRY PARTNERS'!U15</f>
        <v>0</v>
      </c>
      <c r="V15" s="102">
        <f>'DAIRY PARTNERS'!V15</f>
        <v>0</v>
      </c>
      <c r="AD15" s="22" t="s">
        <v>144</v>
      </c>
      <c r="AE15" s="22">
        <v>7</v>
      </c>
      <c r="AI15" s="43" t="s">
        <v>101</v>
      </c>
      <c r="AJ15" s="51">
        <v>1.8</v>
      </c>
      <c r="AK15" s="45">
        <v>5.4</v>
      </c>
      <c r="AL15" s="9">
        <v>13</v>
      </c>
      <c r="AM15" s="9">
        <v>6.7</v>
      </c>
      <c r="AN15" s="9" t="s">
        <v>135</v>
      </c>
    </row>
    <row r="16" spans="1:41" ht="13.5" thickBot="1" x14ac:dyDescent="0.3">
      <c r="A16" s="156" t="s">
        <v>44</v>
      </c>
      <c r="B16" s="157"/>
      <c r="C16" s="104" t="str">
        <f>'DAIRY PARTNERS'!C16</f>
        <v>Medium/Clay</v>
      </c>
      <c r="D16" s="104" t="str">
        <f>'DAIRY PARTNERS'!D16</f>
        <v>Medium/Clay</v>
      </c>
      <c r="E16" s="104" t="str">
        <f>'DAIRY PARTNERS'!E16</f>
        <v>Medium/Clay</v>
      </c>
      <c r="F16" s="104" t="str">
        <f>'DAIRY PARTNERS'!F16</f>
        <v>Medium/Clay</v>
      </c>
      <c r="G16" s="104" t="str">
        <f>'DAIRY PARTNERS'!G16</f>
        <v>Medium/Clay</v>
      </c>
      <c r="H16" s="104" t="str">
        <f>'DAIRY PARTNERS'!H16</f>
        <v>Medium/Clay</v>
      </c>
      <c r="I16" s="104" t="str">
        <f>'DAIRY PARTNERS'!I16</f>
        <v>Medium/Clay</v>
      </c>
      <c r="J16" s="104" t="str">
        <f>'DAIRY PARTNERS'!J16</f>
        <v>Medium/Clay</v>
      </c>
      <c r="K16" s="104" t="str">
        <f>'DAIRY PARTNERS'!K16</f>
        <v>Medium/Clay</v>
      </c>
      <c r="L16" s="104" t="str">
        <f>'DAIRY PARTNERS'!L16</f>
        <v>Medium/Clay</v>
      </c>
      <c r="M16" s="104" t="str">
        <f>'DAIRY PARTNERS'!M16</f>
        <v>Medium/Clay</v>
      </c>
      <c r="N16" s="104">
        <f>'DAIRY PARTNERS'!N16</f>
        <v>0</v>
      </c>
      <c r="O16" s="104">
        <f>'DAIRY PARTNERS'!O16</f>
        <v>0</v>
      </c>
      <c r="P16" s="104">
        <f>'DAIRY PARTNERS'!P16</f>
        <v>0</v>
      </c>
      <c r="Q16" s="104">
        <f>'DAIRY PARTNERS'!Q16</f>
        <v>0</v>
      </c>
      <c r="R16" s="104">
        <f>'DAIRY PARTNERS'!R16</f>
        <v>0</v>
      </c>
      <c r="S16" s="104">
        <f>'DAIRY PARTNERS'!S16</f>
        <v>0</v>
      </c>
      <c r="T16" s="104">
        <f>'DAIRY PARTNERS'!T16</f>
        <v>0</v>
      </c>
      <c r="U16" s="104">
        <f>'DAIRY PARTNERS'!U16</f>
        <v>0</v>
      </c>
      <c r="V16" s="105">
        <f>'DAIRY PARTNERS'!V16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55.25</v>
      </c>
      <c r="G17" s="20">
        <f t="shared" si="0"/>
        <v>64.599999999999994</v>
      </c>
      <c r="H17" s="20">
        <f t="shared" si="0"/>
        <v>55.25</v>
      </c>
      <c r="I17" s="20">
        <f t="shared" si="0"/>
        <v>64.599999999999994</v>
      </c>
      <c r="J17" s="20">
        <f t="shared" si="0"/>
        <v>64.599999999999994</v>
      </c>
      <c r="K17" s="20">
        <f t="shared" si="0"/>
        <v>64.599999999999994</v>
      </c>
      <c r="L17" s="20">
        <f t="shared" si="0"/>
        <v>39.1</v>
      </c>
      <c r="M17" s="20">
        <f t="shared" si="0"/>
        <v>64.599999999999994</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64.496232000000006</v>
      </c>
      <c r="D18" s="12">
        <f>$D32</f>
        <v>64.496232000000006</v>
      </c>
      <c r="E18" s="12">
        <f>$D33</f>
        <v>64.496232000000006</v>
      </c>
      <c r="F18" s="12">
        <f>$D34</f>
        <v>54.632102399999994</v>
      </c>
      <c r="G18" s="12">
        <f>$D35</f>
        <v>64.496232000000006</v>
      </c>
      <c r="H18" s="12">
        <f>$D36</f>
        <v>75.877919999999989</v>
      </c>
      <c r="I18" s="12">
        <f>$D37</f>
        <v>151.75583999999998</v>
      </c>
      <c r="J18" s="12">
        <f>$D38</f>
        <v>151.75583999999998</v>
      </c>
      <c r="K18" s="12">
        <f>$D39</f>
        <v>151.75583999999998</v>
      </c>
      <c r="L18" s="12">
        <f>$D40</f>
        <v>151.75583999999998</v>
      </c>
      <c r="M18" s="12">
        <f>$D41</f>
        <v>151.75583999999998</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-0.10376799999998809</v>
      </c>
      <c r="D19" s="12">
        <f t="shared" ref="D19:V19" si="1">D18-D17</f>
        <v>-0.10376799999998809</v>
      </c>
      <c r="E19" s="12">
        <f t="shared" si="1"/>
        <v>-0.10376799999998809</v>
      </c>
      <c r="F19" s="12">
        <f t="shared" si="1"/>
        <v>-0.61789760000000626</v>
      </c>
      <c r="G19" s="12">
        <f t="shared" si="1"/>
        <v>-0.10376799999998809</v>
      </c>
      <c r="H19" s="12">
        <f t="shared" si="1"/>
        <v>20.627919999999989</v>
      </c>
      <c r="I19" s="12">
        <f t="shared" si="1"/>
        <v>87.155839999999984</v>
      </c>
      <c r="J19" s="12">
        <f t="shared" si="1"/>
        <v>87.155839999999984</v>
      </c>
      <c r="K19" s="12">
        <f t="shared" si="1"/>
        <v>87.155839999999984</v>
      </c>
      <c r="L19" s="12">
        <f t="shared" si="1"/>
        <v>112.65583999999998</v>
      </c>
      <c r="M19" s="12">
        <f t="shared" si="1"/>
        <v>87.155839999999984</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INCREASE</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68.25</v>
      </c>
      <c r="G21" s="20">
        <f t="shared" si="2"/>
        <v>228</v>
      </c>
      <c r="H21" s="20">
        <f t="shared" si="2"/>
        <v>78</v>
      </c>
      <c r="I21" s="20">
        <f t="shared" si="2"/>
        <v>228</v>
      </c>
      <c r="J21" s="20">
        <f t="shared" si="2"/>
        <v>228</v>
      </c>
      <c r="K21" s="20">
        <f t="shared" si="2"/>
        <v>228</v>
      </c>
      <c r="L21" s="20">
        <f t="shared" si="2"/>
        <v>138</v>
      </c>
      <c r="M21" s="20">
        <f t="shared" si="2"/>
        <v>228</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1.7724851100000001</v>
      </c>
      <c r="D22" s="12">
        <f>$E32</f>
        <v>1.7724851100000001</v>
      </c>
      <c r="E22" s="12">
        <f>$E33</f>
        <v>1.7724851100000001</v>
      </c>
      <c r="F22" s="12">
        <f>$E34</f>
        <v>1.5013991520000001</v>
      </c>
      <c r="G22" s="12">
        <f>$E35</f>
        <v>1.7724851100000001</v>
      </c>
      <c r="H22" s="12">
        <f>$E36</f>
        <v>2.0852766000000003</v>
      </c>
      <c r="I22" s="12">
        <f>$E37</f>
        <v>4.1705532000000005</v>
      </c>
      <c r="J22" s="12">
        <f>$E38</f>
        <v>4.1705532000000005</v>
      </c>
      <c r="K22" s="12">
        <f>$E39</f>
        <v>4.1705532000000005</v>
      </c>
      <c r="L22" s="12">
        <f>$E40</f>
        <v>4.1705532000000005</v>
      </c>
      <c r="M22" s="12">
        <f>$E41</f>
        <v>4.1705532000000005</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-226.22751489000001</v>
      </c>
      <c r="D23" s="12">
        <f t="shared" ref="D23:V23" si="3">D22-D21</f>
        <v>-226.22751489000001</v>
      </c>
      <c r="E23" s="12">
        <f t="shared" si="3"/>
        <v>-226.22751489000001</v>
      </c>
      <c r="F23" s="12">
        <f t="shared" si="3"/>
        <v>-66.748600847999995</v>
      </c>
      <c r="G23" s="12">
        <f t="shared" si="3"/>
        <v>-226.22751489000001</v>
      </c>
      <c r="H23" s="12">
        <f t="shared" si="3"/>
        <v>-75.9147234</v>
      </c>
      <c r="I23" s="12">
        <f t="shared" si="3"/>
        <v>-223.8294468</v>
      </c>
      <c r="J23" s="12">
        <f t="shared" si="3"/>
        <v>-223.8294468</v>
      </c>
      <c r="K23" s="12">
        <f t="shared" si="3"/>
        <v>-223.8294468</v>
      </c>
      <c r="L23" s="12">
        <f t="shared" si="3"/>
        <v>-133.8294468</v>
      </c>
      <c r="M23" s="12">
        <f t="shared" si="3"/>
        <v>-223.8294468</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4.1399999999999997</v>
      </c>
      <c r="C28" s="11">
        <v>1.21</v>
      </c>
      <c r="D28" s="11">
        <v>0.8</v>
      </c>
      <c r="E28" s="11">
        <v>4.1799999999999997E-2</v>
      </c>
      <c r="F28" s="11">
        <v>973</v>
      </c>
      <c r="G28" s="11">
        <v>37.4</v>
      </c>
      <c r="H28" s="11">
        <v>547</v>
      </c>
      <c r="I28" s="11">
        <v>102</v>
      </c>
      <c r="J28" s="11">
        <v>1.06</v>
      </c>
      <c r="K28" s="15">
        <v>0.48</v>
      </c>
      <c r="L28" s="11">
        <v>26.3</v>
      </c>
      <c r="M28" s="11">
        <v>20.6</v>
      </c>
      <c r="N28" s="11">
        <v>7990</v>
      </c>
      <c r="O28" s="11">
        <v>394000</v>
      </c>
      <c r="P28" s="11"/>
      <c r="Q28" s="11">
        <v>3370</v>
      </c>
      <c r="R28" s="11"/>
      <c r="S28" s="11">
        <v>60.8</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MALG 2</v>
      </c>
      <c r="B31" s="11">
        <v>85</v>
      </c>
      <c r="C31" s="65">
        <f>IF(C$27="%w/w SAR",((C$28*10)*$B31),IF(C$27="%w/w DM",(((C$28*10)*($B$28/100))*$B31),IF(C$27="kg/t SAR",(C$28*$B31),IF(C$27="kg/t DM",((C$28*($B$28/100))*$B31),IF(C$27="mg/kg SAR",((C$28*0.001)*$B31),IF(C$27="mg/kg DM",(((C$28*0.001)*($B$28/100))*$B31),0))))))</f>
        <v>42.579899999999995</v>
      </c>
      <c r="D31" s="65">
        <f>(IF(D$27="%w/w SAR",((D$28*10)*$B31),IF(D$27="%w/w DM",(((D$28*10)*($B$28/100))*$B31),IF(D$27="kg/t SAR",(D$28*$B31),IF(D$27="kg/t DM",((D$28*($B$28/100))*$B31),IF(D$27="mg/kg SAR",((D$28*0.001)*$B31),IF(D$27="mg/kg DM",(((D$28*0.001)*($B$28/100))*$B31),"0")))))))*2.291</f>
        <v>64.496232000000006</v>
      </c>
      <c r="E31" s="65">
        <f>(IF(E$27="%w/w SAR",((E$28*10)*$B31),IF(E$27="%w/w DM",(((E$28*10)*($B$28/100))*$B31),IF(E$27="kg/t SAR",(E$28*$B31),IF(E$27="kg/t DM",((E$28*($B$28/100))*$B31),IF(E$27="mg/kg SAR",((E$28*0.001)*$B31),IF(E$27="mg/kg DM",(((E$28*0.001)*($B$28/100))*$B31),"0")))))))*1.205</f>
        <v>1.7724851100000001</v>
      </c>
      <c r="F31" s="65">
        <f>(IF(F$27="%w/w SAR",((F$28*10)*$B31),IF(F$27="%w/w DM",(((F$28*10)*($B$28/100))*$B31),IF(F$27="kg/t SAR",(F$28*$B31),IF(F$27="kg/t DM",((F$28*($B$28/100))*$B31),IF(F$27="mg/kg SAR",((F$28*0.001)*$B31),IF(F$27="mg/kg DM",(((F$28*0.001)*($B$28/100))*$B31),"0")))))))*1.658</f>
        <v>5.6769704459999994</v>
      </c>
      <c r="G31" s="65">
        <f t="shared" ref="G31:P46" si="5">IF(G$27="%w/w SAR",((G$28*10)*$B31),IF(G$27="%w/w DM",(((G$28*10)*($B$28/100))*$B31),IF(G$27="kg/t SAR",(G$28*$B31),IF(G$27="kg/t DM",((G$28*($B$28/100))*$B31),IF(G$27="mg/kg SAR",((G$28*0.001)*$B31),IF(G$27="mg/kg DM",(((G$28*0.001)*($B$28/100))*$B31),0))))))</f>
        <v>0.13161060000000002</v>
      </c>
      <c r="H31" s="65">
        <f t="shared" si="5"/>
        <v>1.924893</v>
      </c>
      <c r="I31" s="65">
        <f t="shared" si="5"/>
        <v>0.35893800000000003</v>
      </c>
      <c r="J31" s="65">
        <f t="shared" si="5"/>
        <v>3.7301400000000007E-3</v>
      </c>
      <c r="K31" s="65">
        <f t="shared" si="5"/>
        <v>1.6891199999999999E-3</v>
      </c>
      <c r="L31" s="65">
        <f t="shared" si="5"/>
        <v>9.2549700000000013E-2</v>
      </c>
      <c r="M31" s="65">
        <f t="shared" si="5"/>
        <v>7.2491399999999998E-2</v>
      </c>
      <c r="N31" s="65">
        <f t="shared" si="5"/>
        <v>28.116810000000001</v>
      </c>
      <c r="O31" s="65">
        <f t="shared" si="5"/>
        <v>1386.4859999999999</v>
      </c>
      <c r="P31" s="65">
        <f t="shared" si="5"/>
        <v>0</v>
      </c>
      <c r="Q31" s="65">
        <f>(IF(Q$27="%w/w SAR",((Q$28*10)*$B31),IF(Q$27="%w/w DM",(((Q$28*10)*($B$28/100))*$B31),IF(Q$27="kg/t SAR",(Q$28*$B31),IF(Q$27="kg/t DM",((Q$28*($B$28/100))*$B31),IF(Q$27="mg/kg SAR",((Q$28*0.001)*$B31),IF(Q$27="mg/kg DM",(((Q$28*0.001)*($B$28/100))*$B31),0)))))))*2.5</f>
        <v>29.647575000000003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0.21395519999999998</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MALG 3</v>
      </c>
      <c r="B32" s="11">
        <v>85</v>
      </c>
      <c r="C32" s="65">
        <f t="shared" ref="C32:C50" si="6">IF(C$27="%w/w SAR",((C$28*10)*$B32),IF(C$27="%w/w DM",(((C$28*10)*($B$28/100))*$B32),IF(C$27="kg/t SAR",(C$28*$B32),IF(C$27="kg/t DM",((C$28*($B$28/100))*$B32),IF(C$27="mg/kg SAR",((C$28*0.001)*$B32),IF(C$27="mg/kg DM",(((C$28*0.001)*($B$28/100))*$B32),0))))))</f>
        <v>42.579899999999995</v>
      </c>
      <c r="D32" s="65">
        <f t="shared" ref="D32:D50" si="7">(IF(D$27="%w/w SAR",((D$28*10)*$B32),IF(D$27="%w/w DM",(((D$28*10)*($B$28/100))*$B32),IF(D$27="kg/t SAR",(D$28*$B32),IF(D$27="kg/t DM",((D$28*($B$28/100))*$B32),IF(D$27="mg/kg SAR",((D$28*0.001)*$B32),IF(D$27="mg/kg DM",(((D$28*0.001)*($B$28/100))*$B32),"0")))))))*2.291</f>
        <v>64.496232000000006</v>
      </c>
      <c r="E32" s="65">
        <f t="shared" ref="E32:E50" si="8">(IF(E$27="%w/w SAR",((E$28*10)*$B32),IF(E$27="%w/w DM",(((E$28*10)*($B$28/100))*$B32),IF(E$27="kg/t SAR",(E$28*$B32),IF(E$27="kg/t DM",((E$28*($B$28/100))*$B32),IF(E$27="mg/kg SAR",((E$28*0.001)*$B32),IF(E$27="mg/kg DM",(((E$28*0.001)*($B$28/100))*$B32),"0")))))))*1.205</f>
        <v>1.7724851100000001</v>
      </c>
      <c r="F32" s="65">
        <f t="shared" ref="F32:F50" si="9">(IF(F$27="%w/w SAR",((F$28*10)*$B32),IF(F$27="%w/w DM",(((F$28*10)*($B$28/100))*$B32),IF(F$27="kg/t SAR",(F$28*$B32),IF(F$27="kg/t DM",((F$28*($B$28/100))*$B32),IF(F$27="mg/kg SAR",((F$28*0.001)*$B32),IF(F$27="mg/kg DM",(((F$28*0.001)*($B$28/100))*$B32),"0")))))))*1.658</f>
        <v>5.6769704459999994</v>
      </c>
      <c r="G32" s="65">
        <f t="shared" si="5"/>
        <v>0.13161060000000002</v>
      </c>
      <c r="H32" s="65">
        <f t="shared" si="5"/>
        <v>1.924893</v>
      </c>
      <c r="I32" s="65">
        <f t="shared" si="5"/>
        <v>0.35893800000000003</v>
      </c>
      <c r="J32" s="65">
        <f t="shared" si="5"/>
        <v>3.7301400000000007E-3</v>
      </c>
      <c r="K32" s="65">
        <f t="shared" si="5"/>
        <v>1.6891199999999999E-3</v>
      </c>
      <c r="L32" s="65">
        <f t="shared" si="5"/>
        <v>9.2549700000000013E-2</v>
      </c>
      <c r="M32" s="65">
        <f t="shared" si="5"/>
        <v>7.2491399999999998E-2</v>
      </c>
      <c r="N32" s="65">
        <f t="shared" si="5"/>
        <v>28.116810000000001</v>
      </c>
      <c r="O32" s="65">
        <f t="shared" si="5"/>
        <v>1386.4859999999999</v>
      </c>
      <c r="P32" s="65">
        <f t="shared" si="5"/>
        <v>0</v>
      </c>
      <c r="Q32" s="65">
        <f t="shared" ref="Q32:Q50" si="10">(IF(Q$27="%w/w SAR",((Q$28*10)*$B32),IF(Q$27="%w/w DM",(((Q$28*10)*($B$28/100))*$B32),IF(Q$27="kg/t SAR",(Q$28*$B32),IF(Q$27="kg/t DM",((Q$28*($B$28/100))*$B32),IF(Q$27="mg/kg SAR",((Q$28*0.001)*$B32),IF(Q$27="mg/kg DM",(((Q$28*0.001)*($B$28/100))*$B32),0)))))))*2.5</f>
        <v>29.647575000000003</v>
      </c>
      <c r="R32" s="65">
        <f t="shared" ref="R32:U50" si="11">IF(R$27="%w/w SAR",((R$28*10)*$B32),IF(R$27="%w/w DM",(((R$28*10)*($B$28/100))*$B32),IF(R$27="kg/t SAR",(R$28*$B32),IF(R$27="kg/t DM",((R$28*($B$28/100))*$B32),IF(R$27="mg/kg SAR",((R$28*0.001)*$B32),IF(R$27="mg/kg DM",(((R$28*0.001)*($B$28/100))*$B32),0))))))</f>
        <v>0</v>
      </c>
      <c r="S32" s="65">
        <f t="shared" si="11"/>
        <v>0.21395519999999998</v>
      </c>
      <c r="T32" s="65">
        <f t="shared" si="11"/>
        <v>0</v>
      </c>
      <c r="U32" s="126">
        <f t="shared" si="11"/>
        <v>0</v>
      </c>
    </row>
    <row r="33" spans="1:21" s="48" customFormat="1" ht="13" x14ac:dyDescent="0.35">
      <c r="A33" s="125" t="str">
        <f>E8</f>
        <v>MALG 4</v>
      </c>
      <c r="B33" s="11">
        <v>85</v>
      </c>
      <c r="C33" s="65">
        <f t="shared" si="6"/>
        <v>42.579899999999995</v>
      </c>
      <c r="D33" s="65">
        <f t="shared" si="7"/>
        <v>64.496232000000006</v>
      </c>
      <c r="E33" s="65">
        <f t="shared" si="8"/>
        <v>1.7724851100000001</v>
      </c>
      <c r="F33" s="65">
        <f t="shared" si="9"/>
        <v>5.6769704459999994</v>
      </c>
      <c r="G33" s="65">
        <f t="shared" si="5"/>
        <v>0.13161060000000002</v>
      </c>
      <c r="H33" s="65">
        <f t="shared" si="5"/>
        <v>1.924893</v>
      </c>
      <c r="I33" s="65">
        <f t="shared" si="5"/>
        <v>0.35893800000000003</v>
      </c>
      <c r="J33" s="65">
        <f t="shared" si="5"/>
        <v>3.7301400000000007E-3</v>
      </c>
      <c r="K33" s="65">
        <f t="shared" si="5"/>
        <v>1.6891199999999999E-3</v>
      </c>
      <c r="L33" s="65">
        <f t="shared" si="5"/>
        <v>9.2549700000000013E-2</v>
      </c>
      <c r="M33" s="65">
        <f t="shared" si="5"/>
        <v>7.2491399999999998E-2</v>
      </c>
      <c r="N33" s="65">
        <f t="shared" si="5"/>
        <v>28.116810000000001</v>
      </c>
      <c r="O33" s="65">
        <f t="shared" si="5"/>
        <v>1386.4859999999999</v>
      </c>
      <c r="P33" s="65">
        <f t="shared" si="5"/>
        <v>0</v>
      </c>
      <c r="Q33" s="65">
        <f t="shared" si="10"/>
        <v>29.647575000000003</v>
      </c>
      <c r="R33" s="65">
        <f t="shared" si="11"/>
        <v>0</v>
      </c>
      <c r="S33" s="65">
        <f t="shared" si="11"/>
        <v>0.21395519999999998</v>
      </c>
      <c r="T33" s="65">
        <f t="shared" si="11"/>
        <v>0</v>
      </c>
      <c r="U33" s="126">
        <f t="shared" si="11"/>
        <v>0</v>
      </c>
    </row>
    <row r="34" spans="1:21" s="48" customFormat="1" ht="13" x14ac:dyDescent="0.35">
      <c r="A34" s="125" t="str">
        <f>F8</f>
        <v>MALG 10</v>
      </c>
      <c r="B34" s="11">
        <v>72</v>
      </c>
      <c r="C34" s="65">
        <f t="shared" si="6"/>
        <v>36.067679999999996</v>
      </c>
      <c r="D34" s="65">
        <f t="shared" si="7"/>
        <v>54.632102399999994</v>
      </c>
      <c r="E34" s="65">
        <f t="shared" si="8"/>
        <v>1.5013991520000001</v>
      </c>
      <c r="F34" s="65">
        <f t="shared" si="9"/>
        <v>4.8087279071999998</v>
      </c>
      <c r="G34" s="65">
        <f t="shared" si="5"/>
        <v>0.11148192000000001</v>
      </c>
      <c r="H34" s="65">
        <f t="shared" si="5"/>
        <v>1.6304976</v>
      </c>
      <c r="I34" s="65">
        <f t="shared" si="5"/>
        <v>0.30404160000000002</v>
      </c>
      <c r="J34" s="65">
        <f t="shared" si="5"/>
        <v>3.1596480000000006E-3</v>
      </c>
      <c r="K34" s="65">
        <f t="shared" si="5"/>
        <v>1.4307839999999998E-3</v>
      </c>
      <c r="L34" s="65">
        <f t="shared" si="5"/>
        <v>7.8395040000000013E-2</v>
      </c>
      <c r="M34" s="65">
        <f t="shared" si="5"/>
        <v>6.1404479999999997E-2</v>
      </c>
      <c r="N34" s="65">
        <f t="shared" si="5"/>
        <v>23.816592</v>
      </c>
      <c r="O34" s="65">
        <f t="shared" si="5"/>
        <v>1174.4351999999999</v>
      </c>
      <c r="P34" s="65">
        <f t="shared" si="5"/>
        <v>0</v>
      </c>
      <c r="Q34" s="65">
        <f t="shared" si="10"/>
        <v>25.113240000000001</v>
      </c>
      <c r="R34" s="65">
        <f t="shared" si="11"/>
        <v>0</v>
      </c>
      <c r="S34" s="65">
        <f t="shared" si="11"/>
        <v>0.18123264</v>
      </c>
      <c r="T34" s="65">
        <f t="shared" si="11"/>
        <v>0</v>
      </c>
      <c r="U34" s="126">
        <f t="shared" si="11"/>
        <v>0</v>
      </c>
    </row>
    <row r="35" spans="1:21" s="48" customFormat="1" ht="13" x14ac:dyDescent="0.35">
      <c r="A35" s="125" t="str">
        <f>G8</f>
        <v>MALG 20</v>
      </c>
      <c r="B35" s="11">
        <v>85</v>
      </c>
      <c r="C35" s="65">
        <f t="shared" si="6"/>
        <v>42.579899999999995</v>
      </c>
      <c r="D35" s="65">
        <f t="shared" si="7"/>
        <v>64.496232000000006</v>
      </c>
      <c r="E35" s="65">
        <f t="shared" si="8"/>
        <v>1.7724851100000001</v>
      </c>
      <c r="F35" s="65">
        <f t="shared" si="9"/>
        <v>5.6769704459999994</v>
      </c>
      <c r="G35" s="65">
        <f t="shared" si="5"/>
        <v>0.13161060000000002</v>
      </c>
      <c r="H35" s="65">
        <f t="shared" si="5"/>
        <v>1.924893</v>
      </c>
      <c r="I35" s="65">
        <f t="shared" si="5"/>
        <v>0.35893800000000003</v>
      </c>
      <c r="J35" s="65">
        <f t="shared" si="5"/>
        <v>3.7301400000000007E-3</v>
      </c>
      <c r="K35" s="65">
        <f t="shared" si="5"/>
        <v>1.6891199999999999E-3</v>
      </c>
      <c r="L35" s="65">
        <f t="shared" si="5"/>
        <v>9.2549700000000013E-2</v>
      </c>
      <c r="M35" s="65">
        <f t="shared" si="5"/>
        <v>7.2491399999999998E-2</v>
      </c>
      <c r="N35" s="65">
        <f t="shared" si="5"/>
        <v>28.116810000000001</v>
      </c>
      <c r="O35" s="65">
        <f t="shared" si="5"/>
        <v>1386.4859999999999</v>
      </c>
      <c r="P35" s="65">
        <f t="shared" si="5"/>
        <v>0</v>
      </c>
      <c r="Q35" s="65">
        <f t="shared" si="10"/>
        <v>29.647575000000003</v>
      </c>
      <c r="R35" s="65">
        <f t="shared" si="11"/>
        <v>0</v>
      </c>
      <c r="S35" s="65">
        <f t="shared" si="11"/>
        <v>0.21395519999999998</v>
      </c>
      <c r="T35" s="65">
        <f t="shared" si="11"/>
        <v>0</v>
      </c>
      <c r="U35" s="126">
        <f t="shared" si="11"/>
        <v>0</v>
      </c>
    </row>
    <row r="36" spans="1:21" s="48" customFormat="1" ht="13" x14ac:dyDescent="0.35">
      <c r="A36" s="125" t="str">
        <f>H8</f>
        <v>CM 7886</v>
      </c>
      <c r="B36" s="11">
        <v>100</v>
      </c>
      <c r="C36" s="65">
        <f t="shared" si="6"/>
        <v>50.093999999999994</v>
      </c>
      <c r="D36" s="65">
        <f t="shared" si="7"/>
        <v>75.877919999999989</v>
      </c>
      <c r="E36" s="65">
        <f t="shared" si="8"/>
        <v>2.0852766000000003</v>
      </c>
      <c r="F36" s="65">
        <f t="shared" si="9"/>
        <v>6.6787887599999998</v>
      </c>
      <c r="G36" s="65">
        <f t="shared" si="5"/>
        <v>0.154836</v>
      </c>
      <c r="H36" s="65">
        <f t="shared" si="5"/>
        <v>2.26458</v>
      </c>
      <c r="I36" s="65">
        <f t="shared" si="5"/>
        <v>0.42228000000000004</v>
      </c>
      <c r="J36" s="65">
        <f t="shared" si="5"/>
        <v>4.3884000000000006E-3</v>
      </c>
      <c r="K36" s="65">
        <f t="shared" si="5"/>
        <v>1.9871999999999997E-3</v>
      </c>
      <c r="L36" s="65">
        <f t="shared" si="5"/>
        <v>0.10888200000000001</v>
      </c>
      <c r="M36" s="65">
        <f t="shared" si="5"/>
        <v>8.5283999999999999E-2</v>
      </c>
      <c r="N36" s="65">
        <f t="shared" si="5"/>
        <v>33.078600000000002</v>
      </c>
      <c r="O36" s="65">
        <f t="shared" si="5"/>
        <v>1631.1599999999999</v>
      </c>
      <c r="P36" s="65">
        <f t="shared" si="5"/>
        <v>0</v>
      </c>
      <c r="Q36" s="65">
        <f t="shared" si="10"/>
        <v>34.8795</v>
      </c>
      <c r="R36" s="65">
        <f t="shared" si="11"/>
        <v>0</v>
      </c>
      <c r="S36" s="65">
        <f t="shared" si="11"/>
        <v>0.25171199999999999</v>
      </c>
      <c r="T36" s="65">
        <f t="shared" si="11"/>
        <v>0</v>
      </c>
      <c r="U36" s="126">
        <f t="shared" si="11"/>
        <v>0</v>
      </c>
    </row>
    <row r="37" spans="1:21" s="48" customFormat="1" ht="13" x14ac:dyDescent="0.35">
      <c r="A37" s="125" t="str">
        <f>I8</f>
        <v>CM 8440</v>
      </c>
      <c r="B37" s="11">
        <v>200</v>
      </c>
      <c r="C37" s="65">
        <f t="shared" si="6"/>
        <v>100.18799999999999</v>
      </c>
      <c r="D37" s="65">
        <f t="shared" si="7"/>
        <v>151.75583999999998</v>
      </c>
      <c r="E37" s="65">
        <f t="shared" si="8"/>
        <v>4.1705532000000005</v>
      </c>
      <c r="F37" s="65">
        <f t="shared" si="9"/>
        <v>13.35757752</v>
      </c>
      <c r="G37" s="65">
        <f t="shared" si="5"/>
        <v>0.309672</v>
      </c>
      <c r="H37" s="65">
        <f t="shared" si="5"/>
        <v>4.5291600000000001</v>
      </c>
      <c r="I37" s="65">
        <f t="shared" si="5"/>
        <v>0.84456000000000009</v>
      </c>
      <c r="J37" s="65">
        <f t="shared" si="5"/>
        <v>8.7768000000000013E-3</v>
      </c>
      <c r="K37" s="65">
        <f t="shared" si="5"/>
        <v>3.9743999999999995E-3</v>
      </c>
      <c r="L37" s="65">
        <f t="shared" si="5"/>
        <v>0.21776400000000001</v>
      </c>
      <c r="M37" s="65">
        <f t="shared" si="5"/>
        <v>0.170568</v>
      </c>
      <c r="N37" s="65">
        <f t="shared" si="5"/>
        <v>66.157200000000003</v>
      </c>
      <c r="O37" s="65">
        <f t="shared" si="5"/>
        <v>3262.3199999999997</v>
      </c>
      <c r="P37" s="65">
        <f t="shared" si="5"/>
        <v>0</v>
      </c>
      <c r="Q37" s="65">
        <f t="shared" si="10"/>
        <v>69.759</v>
      </c>
      <c r="R37" s="65">
        <f t="shared" si="11"/>
        <v>0</v>
      </c>
      <c r="S37" s="65">
        <f t="shared" si="11"/>
        <v>0.50342399999999998</v>
      </c>
      <c r="T37" s="65">
        <f t="shared" si="11"/>
        <v>0</v>
      </c>
      <c r="U37" s="126">
        <f t="shared" si="11"/>
        <v>0</v>
      </c>
    </row>
    <row r="38" spans="1:21" s="48" customFormat="1" ht="13" x14ac:dyDescent="0.35">
      <c r="A38" s="125" t="str">
        <f>J8</f>
        <v>CM 8087</v>
      </c>
      <c r="B38" s="11">
        <v>200</v>
      </c>
      <c r="C38" s="65">
        <f t="shared" si="6"/>
        <v>100.18799999999999</v>
      </c>
      <c r="D38" s="65">
        <f t="shared" si="7"/>
        <v>151.75583999999998</v>
      </c>
      <c r="E38" s="65">
        <f t="shared" si="8"/>
        <v>4.1705532000000005</v>
      </c>
      <c r="F38" s="65">
        <f t="shared" si="9"/>
        <v>13.35757752</v>
      </c>
      <c r="G38" s="65">
        <f t="shared" si="5"/>
        <v>0.309672</v>
      </c>
      <c r="H38" s="65">
        <f t="shared" si="5"/>
        <v>4.5291600000000001</v>
      </c>
      <c r="I38" s="65">
        <f t="shared" si="5"/>
        <v>0.84456000000000009</v>
      </c>
      <c r="J38" s="65">
        <f t="shared" si="5"/>
        <v>8.7768000000000013E-3</v>
      </c>
      <c r="K38" s="65">
        <f t="shared" si="5"/>
        <v>3.9743999999999995E-3</v>
      </c>
      <c r="L38" s="65">
        <f t="shared" si="5"/>
        <v>0.21776400000000001</v>
      </c>
      <c r="M38" s="65">
        <f t="shared" si="5"/>
        <v>0.170568</v>
      </c>
      <c r="N38" s="65">
        <f t="shared" si="5"/>
        <v>66.157200000000003</v>
      </c>
      <c r="O38" s="65">
        <f t="shared" si="5"/>
        <v>3262.3199999999997</v>
      </c>
      <c r="P38" s="65">
        <f t="shared" si="5"/>
        <v>0</v>
      </c>
      <c r="Q38" s="65">
        <f t="shared" si="10"/>
        <v>69.759</v>
      </c>
      <c r="R38" s="65">
        <f t="shared" si="11"/>
        <v>0</v>
      </c>
      <c r="S38" s="65">
        <f t="shared" si="11"/>
        <v>0.50342399999999998</v>
      </c>
      <c r="T38" s="65">
        <f t="shared" si="11"/>
        <v>0</v>
      </c>
      <c r="U38" s="126">
        <f t="shared" si="11"/>
        <v>0</v>
      </c>
    </row>
    <row r="39" spans="1:21" s="48" customFormat="1" ht="13" x14ac:dyDescent="0.35">
      <c r="A39" s="125" t="str">
        <f>K8</f>
        <v>CM 8019</v>
      </c>
      <c r="B39" s="11">
        <v>200</v>
      </c>
      <c r="C39" s="65">
        <f t="shared" si="6"/>
        <v>100.18799999999999</v>
      </c>
      <c r="D39" s="65">
        <f t="shared" si="7"/>
        <v>151.75583999999998</v>
      </c>
      <c r="E39" s="65">
        <f t="shared" si="8"/>
        <v>4.1705532000000005</v>
      </c>
      <c r="F39" s="65">
        <f t="shared" si="9"/>
        <v>13.35757752</v>
      </c>
      <c r="G39" s="65">
        <f t="shared" si="5"/>
        <v>0.309672</v>
      </c>
      <c r="H39" s="65">
        <f t="shared" si="5"/>
        <v>4.5291600000000001</v>
      </c>
      <c r="I39" s="65">
        <f t="shared" si="5"/>
        <v>0.84456000000000009</v>
      </c>
      <c r="J39" s="65">
        <f t="shared" si="5"/>
        <v>8.7768000000000013E-3</v>
      </c>
      <c r="K39" s="65">
        <f t="shared" si="5"/>
        <v>3.9743999999999995E-3</v>
      </c>
      <c r="L39" s="65">
        <f t="shared" si="5"/>
        <v>0.21776400000000001</v>
      </c>
      <c r="M39" s="65">
        <f t="shared" si="5"/>
        <v>0.170568</v>
      </c>
      <c r="N39" s="65">
        <f t="shared" si="5"/>
        <v>66.157200000000003</v>
      </c>
      <c r="O39" s="65">
        <f t="shared" si="5"/>
        <v>3262.3199999999997</v>
      </c>
      <c r="P39" s="65">
        <f t="shared" si="5"/>
        <v>0</v>
      </c>
      <c r="Q39" s="65">
        <f t="shared" si="10"/>
        <v>69.759</v>
      </c>
      <c r="R39" s="65">
        <f t="shared" si="11"/>
        <v>0</v>
      </c>
      <c r="S39" s="65">
        <f t="shared" si="11"/>
        <v>0.50342399999999998</v>
      </c>
      <c r="T39" s="65">
        <f t="shared" si="11"/>
        <v>0</v>
      </c>
      <c r="U39" s="126">
        <f t="shared" si="11"/>
        <v>0</v>
      </c>
    </row>
    <row r="40" spans="1:21" s="48" customFormat="1" ht="13" x14ac:dyDescent="0.35">
      <c r="A40" s="125" t="str">
        <f>L8</f>
        <v>CM 0234</v>
      </c>
      <c r="B40" s="11">
        <v>200</v>
      </c>
      <c r="C40" s="65">
        <f t="shared" si="6"/>
        <v>100.18799999999999</v>
      </c>
      <c r="D40" s="65">
        <f t="shared" si="7"/>
        <v>151.75583999999998</v>
      </c>
      <c r="E40" s="65">
        <f t="shared" si="8"/>
        <v>4.1705532000000005</v>
      </c>
      <c r="F40" s="65">
        <f t="shared" si="9"/>
        <v>13.35757752</v>
      </c>
      <c r="G40" s="65">
        <f t="shared" si="5"/>
        <v>0.309672</v>
      </c>
      <c r="H40" s="65">
        <f t="shared" si="5"/>
        <v>4.5291600000000001</v>
      </c>
      <c r="I40" s="65">
        <f t="shared" si="5"/>
        <v>0.84456000000000009</v>
      </c>
      <c r="J40" s="65">
        <f t="shared" si="5"/>
        <v>8.7768000000000013E-3</v>
      </c>
      <c r="K40" s="65">
        <f t="shared" si="5"/>
        <v>3.9743999999999995E-3</v>
      </c>
      <c r="L40" s="65">
        <f t="shared" si="5"/>
        <v>0.21776400000000001</v>
      </c>
      <c r="M40" s="65">
        <f t="shared" si="5"/>
        <v>0.170568</v>
      </c>
      <c r="N40" s="65">
        <f t="shared" si="5"/>
        <v>66.157200000000003</v>
      </c>
      <c r="O40" s="65">
        <f t="shared" si="5"/>
        <v>3262.3199999999997</v>
      </c>
      <c r="P40" s="65">
        <f t="shared" si="5"/>
        <v>0</v>
      </c>
      <c r="Q40" s="65">
        <f t="shared" si="10"/>
        <v>69.759</v>
      </c>
      <c r="R40" s="65">
        <f t="shared" si="11"/>
        <v>0</v>
      </c>
      <c r="S40" s="65">
        <f t="shared" si="11"/>
        <v>0.50342399999999998</v>
      </c>
      <c r="T40" s="65">
        <f t="shared" si="11"/>
        <v>0</v>
      </c>
      <c r="U40" s="126">
        <f t="shared" si="11"/>
        <v>0</v>
      </c>
    </row>
    <row r="41" spans="1:21" s="48" customFormat="1" ht="13" x14ac:dyDescent="0.35">
      <c r="A41" s="125" t="str">
        <f>M8</f>
        <v>CM 1735</v>
      </c>
      <c r="B41" s="11">
        <v>200</v>
      </c>
      <c r="C41" s="65">
        <f t="shared" si="6"/>
        <v>100.18799999999999</v>
      </c>
      <c r="D41" s="65">
        <f t="shared" si="7"/>
        <v>151.75583999999998</v>
      </c>
      <c r="E41" s="65">
        <f t="shared" si="8"/>
        <v>4.1705532000000005</v>
      </c>
      <c r="F41" s="65">
        <f t="shared" si="9"/>
        <v>13.35757752</v>
      </c>
      <c r="G41" s="65">
        <f t="shared" si="5"/>
        <v>0.309672</v>
      </c>
      <c r="H41" s="65">
        <f t="shared" si="5"/>
        <v>4.5291600000000001</v>
      </c>
      <c r="I41" s="65">
        <f t="shared" si="5"/>
        <v>0.84456000000000009</v>
      </c>
      <c r="J41" s="65">
        <f t="shared" si="5"/>
        <v>8.7768000000000013E-3</v>
      </c>
      <c r="K41" s="65">
        <f t="shared" si="5"/>
        <v>3.9743999999999995E-3</v>
      </c>
      <c r="L41" s="65">
        <f t="shared" si="5"/>
        <v>0.21776400000000001</v>
      </c>
      <c r="M41" s="65">
        <f t="shared" si="5"/>
        <v>0.170568</v>
      </c>
      <c r="N41" s="65">
        <f t="shared" si="5"/>
        <v>66.157200000000003</v>
      </c>
      <c r="O41" s="65">
        <f t="shared" si="5"/>
        <v>3262.3199999999997</v>
      </c>
      <c r="P41" s="65">
        <f t="shared" si="5"/>
        <v>0</v>
      </c>
      <c r="Q41" s="65">
        <f t="shared" si="10"/>
        <v>69.759</v>
      </c>
      <c r="R41" s="65">
        <f t="shared" si="11"/>
        <v>0</v>
      </c>
      <c r="S41" s="65">
        <f t="shared" si="11"/>
        <v>0.50342399999999998</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MALG 2</v>
      </c>
      <c r="C57" s="8" t="str">
        <f t="shared" ref="C57:U57" si="13">D8</f>
        <v>MALG 3</v>
      </c>
      <c r="D57" s="8" t="str">
        <f t="shared" si="13"/>
        <v>MALG 4</v>
      </c>
      <c r="E57" s="8" t="str">
        <f t="shared" si="13"/>
        <v>MALG 10</v>
      </c>
      <c r="F57" s="8" t="str">
        <f t="shared" si="13"/>
        <v>MALG 20</v>
      </c>
      <c r="G57" s="8" t="str">
        <f t="shared" si="13"/>
        <v>CM 7886</v>
      </c>
      <c r="H57" s="8" t="str">
        <f t="shared" si="13"/>
        <v>CM 8440</v>
      </c>
      <c r="I57" s="8" t="str">
        <f t="shared" si="13"/>
        <v>CM 8087</v>
      </c>
      <c r="J57" s="8" t="str">
        <f t="shared" si="13"/>
        <v>CM 8019</v>
      </c>
      <c r="K57" s="8" t="str">
        <f t="shared" si="13"/>
        <v>CM 0234</v>
      </c>
      <c r="L57" s="8" t="str">
        <f t="shared" si="13"/>
        <v>CM 1735</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Arable</v>
      </c>
      <c r="F58" s="10" t="str">
        <f>G16&amp;" I "&amp;(VLOOKUP(G14,Table245810[],6,FALSE))</f>
        <v>Medium/Clay I Grass</v>
      </c>
      <c r="G58" s="10" t="str">
        <f>H16&amp;" I "&amp;(VLOOKUP(H14,Table245810[],6,FALSE))</f>
        <v>Medium/Clay I Arable</v>
      </c>
      <c r="H58" s="10" t="str">
        <f>I16&amp;" I "&amp;(VLOOKUP(I14,Table245810[],6,FALSE))</f>
        <v>Medium/Clay I Grass</v>
      </c>
      <c r="I58" s="10" t="str">
        <f>J16&amp;" I "&amp;(VLOOKUP(J14,Table245810[],6,FALSE))</f>
        <v>Medium/Clay I Grass</v>
      </c>
      <c r="J58" s="10" t="str">
        <f>K16&amp;" I "&amp;(VLOOKUP(K14,Table245810[],6,FALSE))</f>
        <v>Medium/Clay I Grass</v>
      </c>
      <c r="K58" s="10" t="str">
        <f>L16&amp;" I "&amp;(VLOOKUP(L14,Table245810[],6,FALSE))</f>
        <v>Medium/Clay I Grass</v>
      </c>
      <c r="L58" s="10" t="str">
        <f>M16&amp;" I "&amp;(VLOOKUP(M14,Table245810[],6,FALSE))</f>
        <v>Medium/Clay I Grass</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6.2</v>
      </c>
      <c r="C59" s="64">
        <f>VLOOKUP(D$14,Table245810[],5,FALSE)</f>
        <v>6.2</v>
      </c>
      <c r="D59" s="64">
        <f>VLOOKUP(E$14,Table245810[],5,FALSE)</f>
        <v>6.2</v>
      </c>
      <c r="E59" s="64">
        <f>VLOOKUP(F$14,Table245810[],5,FALSE)</f>
        <v>6.7</v>
      </c>
      <c r="F59" s="64">
        <f>VLOOKUP(G$14,Table245810[],5,FALSE)</f>
        <v>6.2</v>
      </c>
      <c r="G59" s="64">
        <f>VLOOKUP(H$14,Table245810[],5,FALSE)</f>
        <v>6.7</v>
      </c>
      <c r="H59" s="64">
        <f>VLOOKUP(I$14,Table245810[],5,FALSE)</f>
        <v>6.2</v>
      </c>
      <c r="I59" s="64">
        <f>VLOOKUP(J$14,Table245810[],5,FALSE)</f>
        <v>6.2</v>
      </c>
      <c r="J59" s="64">
        <f>VLOOKUP(K$14,Table245810[],5,FALSE)</f>
        <v>6.2</v>
      </c>
      <c r="K59" s="64">
        <f>VLOOKUP(L$14,Table245810[],5,FALSE)</f>
        <v>6.2</v>
      </c>
      <c r="L59" s="64">
        <f>VLOOKUP(M$14,Table245810[],5,FALSE)</f>
        <v>6.2</v>
      </c>
      <c r="M59" s="64" t="e">
        <f>VLOOKUP(N$14,Table245810[],5,FALSE)</f>
        <v>#N/A</v>
      </c>
      <c r="N59" s="64" t="e">
        <f>VLOOKUP(O$14,Table245810[],5,FALSE)</f>
        <v>#N/A</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7</v>
      </c>
      <c r="C60" s="64">
        <f t="shared" ref="C60:U60" si="14">D10</f>
        <v>6.4</v>
      </c>
      <c r="D60" s="64">
        <f t="shared" si="14"/>
        <v>6.1</v>
      </c>
      <c r="E60" s="64">
        <f t="shared" si="14"/>
        <v>6.7</v>
      </c>
      <c r="F60" s="64">
        <f t="shared" si="14"/>
        <v>6.3</v>
      </c>
      <c r="G60" s="64">
        <f t="shared" si="14"/>
        <v>6.6</v>
      </c>
      <c r="H60" s="64">
        <f t="shared" si="14"/>
        <v>5.6</v>
      </c>
      <c r="I60" s="64">
        <f t="shared" si="14"/>
        <v>6.2</v>
      </c>
      <c r="J60" s="64">
        <f t="shared" si="14"/>
        <v>6.4</v>
      </c>
      <c r="K60" s="64">
        <f t="shared" si="14"/>
        <v>6.2</v>
      </c>
      <c r="L60" s="64">
        <f t="shared" si="14"/>
        <v>6.3</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8</v>
      </c>
      <c r="F61" s="64">
        <f t="shared" si="15"/>
        <v>6</v>
      </c>
      <c r="G61" s="64">
        <f t="shared" si="15"/>
        <v>8</v>
      </c>
      <c r="H61" s="64">
        <f t="shared" si="15"/>
        <v>6</v>
      </c>
      <c r="I61" s="64">
        <f t="shared" si="15"/>
        <v>6</v>
      </c>
      <c r="J61" s="64">
        <f t="shared" si="15"/>
        <v>6</v>
      </c>
      <c r="K61" s="64">
        <f t="shared" si="15"/>
        <v>6</v>
      </c>
      <c r="L61" s="64">
        <f t="shared" si="15"/>
        <v>6</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85</v>
      </c>
      <c r="C62" s="65">
        <f>B32</f>
        <v>85</v>
      </c>
      <c r="D62" s="65">
        <f>B33</f>
        <v>85</v>
      </c>
      <c r="E62" s="65">
        <f>B34</f>
        <v>72</v>
      </c>
      <c r="F62" s="65">
        <f>B35</f>
        <v>85</v>
      </c>
      <c r="G62" s="65">
        <f>B36</f>
        <v>100</v>
      </c>
      <c r="H62" s="65">
        <f>B37</f>
        <v>200</v>
      </c>
      <c r="I62" s="65">
        <f>B38</f>
        <v>200</v>
      </c>
      <c r="J62" s="65">
        <f>B39</f>
        <v>200</v>
      </c>
      <c r="K62" s="65">
        <f>B40</f>
        <v>200</v>
      </c>
      <c r="L62" s="65">
        <f>B41</f>
        <v>200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-4.7999999999999989</v>
      </c>
      <c r="C64" s="65">
        <f t="shared" ref="C64:U64" si="17">(C59-C60)*C61</f>
        <v>-1.2000000000000011</v>
      </c>
      <c r="D64" s="65">
        <f t="shared" si="17"/>
        <v>0.6000000000000032</v>
      </c>
      <c r="E64" s="65">
        <f t="shared" si="17"/>
        <v>0</v>
      </c>
      <c r="F64" s="65">
        <f t="shared" si="17"/>
        <v>-0.59999999999999787</v>
      </c>
      <c r="G64" s="65">
        <f t="shared" si="17"/>
        <v>0.80000000000000426</v>
      </c>
      <c r="H64" s="65">
        <f t="shared" si="17"/>
        <v>3.6000000000000032</v>
      </c>
      <c r="I64" s="65">
        <f t="shared" si="17"/>
        <v>0</v>
      </c>
      <c r="J64" s="65">
        <f t="shared" si="17"/>
        <v>-1.2000000000000011</v>
      </c>
      <c r="K64" s="65">
        <f t="shared" si="17"/>
        <v>0</v>
      </c>
      <c r="L64" s="65">
        <f t="shared" si="17"/>
        <v>-0.59999999999999787</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4.7999999999999989</v>
      </c>
      <c r="C65" s="65">
        <f t="shared" ref="C65:U65" si="18">C63-C64</f>
        <v>1.2000000000000011</v>
      </c>
      <c r="D65" s="65">
        <f t="shared" si="18"/>
        <v>-0.6000000000000032</v>
      </c>
      <c r="E65" s="65">
        <f t="shared" si="18"/>
        <v>0</v>
      </c>
      <c r="F65" s="65">
        <f t="shared" si="18"/>
        <v>0.59999999999999787</v>
      </c>
      <c r="G65" s="65">
        <f t="shared" si="18"/>
        <v>-0.80000000000000426</v>
      </c>
      <c r="H65" s="65">
        <f t="shared" si="18"/>
        <v>-3.6000000000000032</v>
      </c>
      <c r="I65" s="65">
        <f t="shared" si="18"/>
        <v>0</v>
      </c>
      <c r="J65" s="65">
        <f t="shared" si="18"/>
        <v>1.2000000000000011</v>
      </c>
      <c r="K65" s="65">
        <f t="shared" si="18"/>
        <v>0</v>
      </c>
      <c r="L65" s="65">
        <f t="shared" si="18"/>
        <v>0.59999999999999787</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OVER</v>
      </c>
      <c r="D66" s="66" t="str">
        <f t="shared" si="19"/>
        <v>UNDER</v>
      </c>
      <c r="E66" s="66" t="str">
        <f t="shared" si="19"/>
        <v>OVER</v>
      </c>
      <c r="F66" s="66" t="str">
        <f t="shared" si="19"/>
        <v>OVER</v>
      </c>
      <c r="G66" s="66" t="str">
        <f t="shared" si="19"/>
        <v>UNDER</v>
      </c>
      <c r="H66" s="66" t="str">
        <f t="shared" si="19"/>
        <v>UNDER</v>
      </c>
      <c r="I66" s="66" t="str">
        <f t="shared" si="19"/>
        <v>OVER</v>
      </c>
      <c r="J66" s="66" t="str">
        <f t="shared" si="19"/>
        <v>OVER</v>
      </c>
      <c r="K66" s="66" t="str">
        <f t="shared" si="19"/>
        <v>OVER</v>
      </c>
      <c r="L66" s="66" t="str">
        <f t="shared" si="19"/>
        <v>OVER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Q22" sqref="Q22"/>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'DAIRY PARTNERS'!B29</f>
        <v>Application Rate</v>
      </c>
      <c r="C1" s="29" t="str">
        <f>'DAIRY PARTNERS'!C29</f>
        <v>Nitrogen Addition</v>
      </c>
      <c r="D1" s="29" t="str">
        <f>'DAIRY PARTNERS'!D29</f>
        <v>Phosphate Addition</v>
      </c>
      <c r="E1" s="29" t="str">
        <f>'DAIRY PARTNERS'!E29</f>
        <v>Potash  Addition</v>
      </c>
      <c r="F1" s="29" t="str">
        <f>'DAIRY PARTNERS'!F29</f>
        <v>Mg Oxide Addition</v>
      </c>
      <c r="G1" s="29" t="str">
        <f>'DAIRY PARTNERS'!G29</f>
        <v>Copper Addition</v>
      </c>
      <c r="H1" s="29" t="str">
        <f>'DAIRY PARTNERS'!H29</f>
        <v>Zinc Addition</v>
      </c>
      <c r="I1" s="29" t="str">
        <f>'DAIRY PARTNERS'!I29</f>
        <v>Lead Addition</v>
      </c>
      <c r="J1" s="29" t="str">
        <f>'DAIRY PARTNERS'!J29</f>
        <v>Cadmium Addition</v>
      </c>
      <c r="K1" s="29" t="str">
        <f>'DAIRY PARTNERS'!K29</f>
        <v>Mercury Addition</v>
      </c>
      <c r="L1" s="29" t="str">
        <f>'DAIRY PARTNERS'!L29</f>
        <v>Nickel Addition</v>
      </c>
      <c r="M1" s="29" t="str">
        <f>'DAIRY PARTNERS'!M29</f>
        <v>Chromium Addition</v>
      </c>
      <c r="N1" s="29" t="str">
        <f>'DAIRY PARTNERS'!N29</f>
        <v>Aluminium Addition</v>
      </c>
      <c r="O1" s="29" t="str">
        <f>'DAIRY PARTNERS'!O29</f>
        <v>Iron Addition</v>
      </c>
      <c r="P1" s="29" t="str">
        <f>'DAIRY PARTNERS'!P29</f>
        <v xml:space="preserve">Sodium Addition                 </v>
      </c>
      <c r="Q1" s="29" t="str">
        <f>'DAIRY PARTNERS'!Q29</f>
        <v>SO3  Addition                             kg/ha</v>
      </c>
      <c r="R1" s="29" t="str">
        <f>'DAIRY PARTNERS'!R29</f>
        <v xml:space="preserve">Selenium Addition </v>
      </c>
      <c r="S1" s="29" t="str">
        <f>'DAIRY PARTNERS'!S29</f>
        <v xml:space="preserve">Arsenic  Addition  </v>
      </c>
      <c r="T1" s="29" t="str">
        <f>'DAIRY PARTNERS'!T29</f>
        <v xml:space="preserve">Molybdenum Addition  </v>
      </c>
      <c r="U1" s="29" t="str">
        <f>'DAIRY PARTNERS'!U29</f>
        <v xml:space="preserve">Fluoride Addition </v>
      </c>
    </row>
    <row r="2" spans="1:21" ht="25" x14ac:dyDescent="0.25">
      <c r="A2" s="174"/>
      <c r="B2" s="29" t="str">
        <f>'DAIRY PARTNERS'!B30</f>
        <v>tonnes/ha</v>
      </c>
      <c r="C2" s="29" t="str">
        <f>'DAIRY PARTNERS'!C30</f>
        <v>kg/ha</v>
      </c>
      <c r="D2" s="29" t="str">
        <f>'DAIRY PARTNERS'!D30</f>
        <v>P2O5 
kg/ha</v>
      </c>
      <c r="E2" s="29" t="str">
        <f>'DAIRY PARTNERS'!E30</f>
        <v>K2O 
kg/ha</v>
      </c>
      <c r="F2" s="29" t="str">
        <f>'DAIRY PARTNERS'!F30</f>
        <v>MgO 
kg/ha</v>
      </c>
      <c r="G2" s="29" t="str">
        <f>'DAIRY PARTNERS'!G30</f>
        <v>kg/ha</v>
      </c>
      <c r="H2" s="29" t="str">
        <f>'DAIRY PARTNERS'!H30</f>
        <v>kg/ha</v>
      </c>
      <c r="I2" s="29" t="str">
        <f>'DAIRY PARTNERS'!I30</f>
        <v>kg/ha</v>
      </c>
      <c r="J2" s="29" t="str">
        <f>'DAIRY PARTNERS'!J30</f>
        <v>kg/ha</v>
      </c>
      <c r="K2" s="29" t="str">
        <f>'DAIRY PARTNERS'!K30</f>
        <v>kg/ha</v>
      </c>
      <c r="L2" s="29" t="str">
        <f>'DAIRY PARTNERS'!L30</f>
        <v>kg/ha</v>
      </c>
      <c r="M2" s="29" t="str">
        <f>'DAIRY PARTNERS'!M30</f>
        <v>kg/ha</v>
      </c>
      <c r="N2" s="29" t="str">
        <f>'DAIRY PARTNERS'!N30</f>
        <v>kg/ha</v>
      </c>
      <c r="O2" s="29" t="str">
        <f>'DAIRY PARTNERS'!O30</f>
        <v>kg/ha</v>
      </c>
      <c r="P2" s="29" t="str">
        <f>'DAIRY PARTNERS'!P30</f>
        <v>kg/ha</v>
      </c>
      <c r="Q2" s="29" t="str">
        <f>'DAIRY PARTNERS'!Q30</f>
        <v>kg/ha</v>
      </c>
      <c r="R2" s="29" t="str">
        <f>'DAIRY PARTNERS'!R30</f>
        <v>kg/ha</v>
      </c>
      <c r="S2" s="29" t="str">
        <f>'DAIRY PARTNERS'!S30</f>
        <v>kg/ha</v>
      </c>
      <c r="T2" s="29" t="str">
        <f>'DAIRY PARTNERS'!T30</f>
        <v>kg/ha</v>
      </c>
      <c r="U2" s="29" t="str">
        <f>'DAIRY PARTNERS'!U30</f>
        <v>kg/ha</v>
      </c>
    </row>
    <row r="3" spans="1:21" x14ac:dyDescent="0.25">
      <c r="A3" s="27">
        <v>1</v>
      </c>
      <c r="B3" s="24">
        <f>'DAIRY PARTNERS'!B31</f>
        <v>44</v>
      </c>
      <c r="C3" s="24">
        <f>'DAIRY PARTNERS'!C31</f>
        <v>105.6</v>
      </c>
      <c r="D3" s="24">
        <f>'DAIRY PARTNERS'!D31</f>
        <v>64.010540000000006</v>
      </c>
      <c r="E3" s="24">
        <f>'DAIRY PARTNERS'!E31</f>
        <v>14.898620000000001</v>
      </c>
      <c r="F3" s="24">
        <f>'DAIRY PARTNERS'!F31</f>
        <v>3.3703824000000004</v>
      </c>
      <c r="G3" s="24">
        <f>'DAIRY PARTNERS'!G31</f>
        <v>2.1559999999999999E-2</v>
      </c>
      <c r="H3" s="24">
        <f>'DAIRY PARTNERS'!H31</f>
        <v>7.9200000000000007E-2</v>
      </c>
      <c r="I3" s="24">
        <f>'DAIRY PARTNERS'!I31</f>
        <v>2.1999999999999999E-2</v>
      </c>
      <c r="J3" s="24">
        <f>'DAIRY PARTNERS'!J31</f>
        <v>4.4000000000000002E-4</v>
      </c>
      <c r="K3" s="24">
        <f>'DAIRY PARTNERS'!K31</f>
        <v>2.2000000000000001E-3</v>
      </c>
      <c r="L3" s="24">
        <f>'DAIRY PARTNERS'!L31</f>
        <v>8.8000000000000005E-3</v>
      </c>
      <c r="M3" s="24">
        <f>'DAIRY PARTNERS'!M31</f>
        <v>1.0120000000000001E-2</v>
      </c>
      <c r="N3" s="24">
        <f>'DAIRY PARTNERS'!N31</f>
        <v>0</v>
      </c>
      <c r="O3" s="24">
        <f>'DAIRY PARTNERS'!O31</f>
        <v>0</v>
      </c>
      <c r="P3" s="24">
        <f>'DAIRY PARTNERS'!P31</f>
        <v>9.0640000000000001</v>
      </c>
      <c r="Q3" s="24">
        <f>'DAIRY PARTNERS'!Q31</f>
        <v>17.05</v>
      </c>
      <c r="R3" s="24">
        <f>'DAIRY PARTNERS'!R31</f>
        <v>0</v>
      </c>
      <c r="S3" s="24">
        <f>'DAIRY PARTNERS'!S31</f>
        <v>0</v>
      </c>
      <c r="T3" s="24">
        <f>'DAIRY PARTNERS'!T31</f>
        <v>0</v>
      </c>
      <c r="U3" s="24">
        <f>'DAIRY PARTNERS'!U31</f>
        <v>0</v>
      </c>
    </row>
    <row r="4" spans="1:21" x14ac:dyDescent="0.25">
      <c r="A4" s="27">
        <v>2</v>
      </c>
      <c r="B4" s="24">
        <f>'VOLAC SENSIENT'!B31</f>
        <v>54</v>
      </c>
      <c r="C4" s="24">
        <f>'VOLAC SENSIENT'!C31</f>
        <v>59.400000000000006</v>
      </c>
      <c r="D4" s="24">
        <f>'VOLAC SENSIENT'!D31</f>
        <v>64.949849999999998</v>
      </c>
      <c r="E4" s="24">
        <f>'VOLAC SENSIENT'!E31</f>
        <v>69.039270000000002</v>
      </c>
      <c r="F4" s="24">
        <f>'VOLAC SENSIENT'!F31</f>
        <v>8.1384588000000004</v>
      </c>
      <c r="G4" s="24">
        <f>'VOLAC SENSIENT'!G31</f>
        <v>1.0800000000000001E-2</v>
      </c>
      <c r="H4" s="24">
        <f>'VOLAC SENSIENT'!H31</f>
        <v>8.3700000000000011E-2</v>
      </c>
      <c r="I4" s="24">
        <f>'VOLAC SENSIENT'!I31</f>
        <v>2.7E-2</v>
      </c>
      <c r="J4" s="24">
        <f>'VOLAC SENSIENT'!J31</f>
        <v>5.4000000000000001E-4</v>
      </c>
      <c r="K4" s="24">
        <f>'VOLAC SENSIENT'!K31</f>
        <v>2.7000000000000001E-3</v>
      </c>
      <c r="L4" s="24">
        <f>'VOLAC SENSIENT'!L31</f>
        <v>1.0800000000000001E-2</v>
      </c>
      <c r="M4" s="24">
        <f>'VOLAC SENSIENT'!M31</f>
        <v>1.242E-2</v>
      </c>
      <c r="N4" s="24">
        <f>'VOLAC SENSIENT'!N31</f>
        <v>0</v>
      </c>
      <c r="O4" s="24">
        <f>'VOLAC SENSIENT'!O31</f>
        <v>0</v>
      </c>
      <c r="P4" s="24">
        <f>'VOLAC SENSIENT'!P31</f>
        <v>39.15</v>
      </c>
      <c r="Q4" s="24">
        <f>'VOLAC SENSIENT'!Q31</f>
        <v>10.935000000000002</v>
      </c>
      <c r="R4" s="24">
        <f>'VOLAC SENSIENT'!R31</f>
        <v>0</v>
      </c>
      <c r="S4" s="24">
        <f>'VOLAC SENSIENT'!S31</f>
        <v>0</v>
      </c>
      <c r="T4" s="24">
        <f>'VOLAC SENSIENT'!T31</f>
        <v>0</v>
      </c>
      <c r="U4" s="24">
        <f>'VOLAC SENSIENT'!U31</f>
        <v>0</v>
      </c>
    </row>
    <row r="5" spans="1:21" x14ac:dyDescent="0.25">
      <c r="A5" s="27">
        <v>3</v>
      </c>
      <c r="B5" s="24">
        <f>'FIRST MILK'!B31</f>
        <v>67</v>
      </c>
      <c r="C5" s="24">
        <f>'FIRST MILK'!C31</f>
        <v>127.3</v>
      </c>
      <c r="D5" s="24">
        <f>'FIRST MILK'!D31</f>
        <v>64.161745999999994</v>
      </c>
      <c r="E5" s="24">
        <f>'FIRST MILK'!E31</f>
        <v>15.581855000000003</v>
      </c>
      <c r="F5" s="24">
        <f>'FIRST MILK'!F31</f>
        <v>2.8660187999999995</v>
      </c>
      <c r="G5" s="24">
        <f>'FIRST MILK'!G31</f>
        <v>1.34E-2</v>
      </c>
      <c r="H5" s="24">
        <f>'FIRST MILK'!H31</f>
        <v>9.3799999999999994E-2</v>
      </c>
      <c r="I5" s="24">
        <f>'FIRST MILK'!I31</f>
        <v>3.3500000000000002E-2</v>
      </c>
      <c r="J5" s="24">
        <f>'FIRST MILK'!J31</f>
        <v>6.7000000000000002E-4</v>
      </c>
      <c r="K5" s="24">
        <f>'FIRST MILK'!K31</f>
        <v>3.3500000000000001E-3</v>
      </c>
      <c r="L5" s="24">
        <f>'FIRST MILK'!L31</f>
        <v>1.34E-2</v>
      </c>
      <c r="M5" s="24">
        <f>'FIRST MILK'!M31</f>
        <v>1.9429999999999999E-2</v>
      </c>
      <c r="N5" s="24">
        <f>'FIRST MILK'!N31</f>
        <v>0</v>
      </c>
      <c r="O5" s="24">
        <f>'FIRST MILK'!O31</f>
        <v>0</v>
      </c>
      <c r="P5" s="24">
        <f>'FIRST MILK'!P31</f>
        <v>25.929000000000002</v>
      </c>
      <c r="Q5" s="24">
        <f>'FIRST MILK'!Q31</f>
        <v>19.765000000000001</v>
      </c>
      <c r="R5" s="24">
        <f>'FIRST MILK'!R31</f>
        <v>0</v>
      </c>
      <c r="S5" s="24">
        <f>'FIRST MILK'!S31</f>
        <v>0</v>
      </c>
      <c r="T5" s="24">
        <f>'FIRST MILK'!T31</f>
        <v>0</v>
      </c>
      <c r="U5" s="24">
        <f>'FIRST MILK'!U31</f>
        <v>0</v>
      </c>
    </row>
    <row r="6" spans="1:21" x14ac:dyDescent="0.25">
      <c r="A6" s="27">
        <v>4</v>
      </c>
      <c r="B6" s="24">
        <f>'LLECHRYD WTW'!B31</f>
        <v>166</v>
      </c>
      <c r="C6" s="24">
        <f>'LLECHRYD WTW'!C31</f>
        <v>49.576896000000005</v>
      </c>
      <c r="D6" s="24">
        <f>'LLECHRYD WTW'!D31</f>
        <v>64.58736798000001</v>
      </c>
      <c r="E6" s="24">
        <f>'LLECHRYD WTW'!E31</f>
        <v>3.5011650960000007</v>
      </c>
      <c r="F6" s="24">
        <f>'LLECHRYD WTW'!F31</f>
        <v>7.0828824888000002</v>
      </c>
      <c r="G6" s="24">
        <f>'LLECHRYD WTW'!G31</f>
        <v>0.26058347999999998</v>
      </c>
      <c r="H6" s="24">
        <f>'LLECHRYD WTW'!H31</f>
        <v>0.67558680000000004</v>
      </c>
      <c r="I6" s="24">
        <f>'LLECHRYD WTW'!I31</f>
        <v>0.20724767999999999</v>
      </c>
      <c r="J6" s="24">
        <f>'LLECHRYD WTW'!J31</f>
        <v>3.6573119999999998E-3</v>
      </c>
      <c r="K6" s="24">
        <f>'LLECHRYD WTW'!K31</f>
        <v>3.3525360000000001E-3</v>
      </c>
      <c r="L6" s="24">
        <f>'LLECHRYD WTW'!L31</f>
        <v>0.17016660000000003</v>
      </c>
      <c r="M6" s="24">
        <f>'LLECHRYD WTW'!M31</f>
        <v>0.14375268000000002</v>
      </c>
      <c r="N6" s="24">
        <f>'LLECHRYD WTW'!N31</f>
        <v>15.645168000000002</v>
      </c>
      <c r="O6" s="24">
        <f>'LLECHRYD WTW'!O31</f>
        <v>1594.9944000000003</v>
      </c>
      <c r="P6" s="24">
        <f>'LLECHRYD WTW'!P31</f>
        <v>0</v>
      </c>
      <c r="Q6" s="24">
        <f>'LLECHRYD WTW'!Q31</f>
        <v>40.128840000000004</v>
      </c>
      <c r="R6" s="24">
        <f>'LLECHRYD WTW'!R31</f>
        <v>0</v>
      </c>
      <c r="S6" s="24">
        <f>'LLECHRYD WTW'!S31</f>
        <v>0.14324472000000002</v>
      </c>
      <c r="T6" s="24">
        <f>'LLECHRYD WTW'!T31</f>
        <v>0</v>
      </c>
      <c r="U6" s="24">
        <f>'LLECHRYD WTW'!U31</f>
        <v>0</v>
      </c>
    </row>
    <row r="7" spans="1:21" x14ac:dyDescent="0.25">
      <c r="A7" s="27">
        <v>5</v>
      </c>
      <c r="B7" s="24">
        <f>'STRATA FLORIDA WTW'!B31</f>
        <v>250</v>
      </c>
      <c r="C7" s="24">
        <f>'STRATA FLORIDA WTW'!C31</f>
        <v>99.359999999999985</v>
      </c>
      <c r="D7" s="24">
        <f>'STRATA FLORIDA WTW'!D31</f>
        <v>27.052128000000003</v>
      </c>
      <c r="E7" s="24">
        <f>'STRATA FLORIDA WTW'!E31</f>
        <v>1.6137360000000001</v>
      </c>
      <c r="F7" s="24">
        <f>'STRATA FLORIDA WTW'!F31</f>
        <v>2.9724623999999999</v>
      </c>
      <c r="G7" s="24">
        <f>'STRATA FLORIDA WTW'!G31</f>
        <v>9.8640000000000005E-2</v>
      </c>
      <c r="H7" s="24">
        <f>'STRATA FLORIDA WTW'!H31</f>
        <v>0.32039999999999996</v>
      </c>
      <c r="I7" s="24">
        <f>'STRATA FLORIDA WTW'!I31</f>
        <v>3.2615999999999999E-2</v>
      </c>
      <c r="J7" s="24">
        <f>'STRATA FLORIDA WTW'!J31</f>
        <v>2.3759999999999996E-3</v>
      </c>
      <c r="K7" s="24">
        <f>'STRATA FLORIDA WTW'!K31</f>
        <v>1.008E-2</v>
      </c>
      <c r="L7" s="24">
        <f>'STRATA FLORIDA WTW'!L31</f>
        <v>2.1600000000000001E-2</v>
      </c>
      <c r="M7" s="24">
        <f>'STRATA FLORIDA WTW'!M31</f>
        <v>1.7064000000000003E-2</v>
      </c>
      <c r="N7" s="24">
        <f>'STRATA FLORIDA WTW'!N31</f>
        <v>756</v>
      </c>
      <c r="O7" s="24">
        <f>'STRATA FLORIDA WTW'!O31</f>
        <v>115.2</v>
      </c>
      <c r="P7" s="24">
        <f>'STRATA FLORIDA WTW'!P31</f>
        <v>0</v>
      </c>
      <c r="Q7" s="24">
        <f>'STRATA FLORIDA WTW'!Q31</f>
        <v>78.3</v>
      </c>
      <c r="R7" s="24">
        <f>'STRATA FLORIDA WTW'!R31</f>
        <v>0</v>
      </c>
      <c r="S7" s="24">
        <f>'STRATA FLORIDA WTW'!S31</f>
        <v>0.23975999999999997</v>
      </c>
      <c r="T7" s="24">
        <f>'STRATA FLORIDA WTW'!T31</f>
        <v>0</v>
      </c>
      <c r="U7" s="24">
        <f>'STRATA FLORIDA WTW'!U31</f>
        <v>0</v>
      </c>
    </row>
    <row r="8" spans="1:21" x14ac:dyDescent="0.25">
      <c r="A8" s="27">
        <v>6</v>
      </c>
      <c r="B8" s="24">
        <f>'BONTGOCH WTW'!B31</f>
        <v>85</v>
      </c>
      <c r="C8" s="24">
        <f>'BONTGOCH WTW'!C31</f>
        <v>42.579899999999995</v>
      </c>
      <c r="D8" s="24">
        <f>'BONTGOCH WTW'!D31</f>
        <v>64.496232000000006</v>
      </c>
      <c r="E8" s="24">
        <f>'BONTGOCH WTW'!E31</f>
        <v>1.7724851100000001</v>
      </c>
      <c r="F8" s="24">
        <f>'BONTGOCH WTW'!F31</f>
        <v>5.6769704459999994</v>
      </c>
      <c r="G8" s="24">
        <f>'BONTGOCH WTW'!G31</f>
        <v>0.13161060000000002</v>
      </c>
      <c r="H8" s="24">
        <f>'BONTGOCH WTW'!H31</f>
        <v>1.924893</v>
      </c>
      <c r="I8" s="24">
        <f>'BONTGOCH WTW'!I31</f>
        <v>0.35893800000000003</v>
      </c>
      <c r="J8" s="24">
        <f>'BONTGOCH WTW'!J31</f>
        <v>3.7301400000000007E-3</v>
      </c>
      <c r="K8" s="24">
        <f>'BONTGOCH WTW'!K31</f>
        <v>1.6891199999999999E-3</v>
      </c>
      <c r="L8" s="24">
        <f>'BONTGOCH WTW'!L31</f>
        <v>9.2549700000000013E-2</v>
      </c>
      <c r="M8" s="24">
        <f>'BONTGOCH WTW'!M31</f>
        <v>7.2491399999999998E-2</v>
      </c>
      <c r="N8" s="24">
        <f>'BONTGOCH WTW'!N31</f>
        <v>28.116810000000001</v>
      </c>
      <c r="O8" s="24">
        <f>'BONTGOCH WTW'!O31</f>
        <v>1386.4859999999999</v>
      </c>
      <c r="P8" s="24">
        <f>'BONTGOCH WTW'!P31</f>
        <v>0</v>
      </c>
      <c r="Q8" s="24">
        <f>'BONTGOCH WTW'!Q31</f>
        <v>29.647575000000003</v>
      </c>
      <c r="R8" s="24">
        <f>'BONTGOCH WTW'!R31</f>
        <v>0</v>
      </c>
      <c r="S8" s="24">
        <f>'BONTGOCH WTW'!S31</f>
        <v>0.21395519999999998</v>
      </c>
      <c r="T8" s="24">
        <f>'BONTGOCH WTW'!T31</f>
        <v>0</v>
      </c>
      <c r="U8" s="24">
        <f>'BONTGOCH WTW'!U31</f>
        <v>0</v>
      </c>
    </row>
    <row r="9" spans="1:21" x14ac:dyDescent="0.25">
      <c r="A9" s="27">
        <v>7</v>
      </c>
      <c r="B9" s="24"/>
      <c r="C9" s="24"/>
      <c r="D9" s="24"/>
      <c r="E9" s="24"/>
      <c r="F9" s="24"/>
      <c r="G9" s="24"/>
      <c r="H9" s="24"/>
      <c r="I9" s="24"/>
      <c r="J9" s="24"/>
      <c r="K9" s="24"/>
      <c r="L9" s="24"/>
      <c r="M9" s="24"/>
      <c r="N9" s="24"/>
      <c r="O9" s="24"/>
      <c r="P9" s="24"/>
      <c r="Q9" s="24"/>
      <c r="R9" s="24"/>
      <c r="S9" s="24"/>
      <c r="T9" s="24"/>
      <c r="U9" s="24"/>
    </row>
    <row r="10" spans="1:21" x14ac:dyDescent="0.25">
      <c r="A10" s="27">
        <v>8</v>
      </c>
      <c r="B10" s="24"/>
      <c r="C10" s="24"/>
      <c r="D10" s="24"/>
      <c r="E10" s="24"/>
      <c r="F10" s="24"/>
      <c r="G10" s="24"/>
      <c r="H10" s="24"/>
      <c r="I10" s="24"/>
      <c r="J10" s="24"/>
      <c r="K10" s="24"/>
      <c r="L10" s="24"/>
      <c r="M10" s="24"/>
      <c r="N10" s="24"/>
      <c r="O10" s="24"/>
      <c r="P10" s="24"/>
      <c r="Q10" s="24"/>
      <c r="R10" s="24"/>
      <c r="S10" s="24"/>
      <c r="T10" s="24"/>
      <c r="U10" s="24"/>
    </row>
    <row r="11" spans="1:21" x14ac:dyDescent="0.25">
      <c r="A11" s="27">
        <v>9</v>
      </c>
      <c r="B11" s="24"/>
      <c r="C11" s="24"/>
      <c r="D11" s="24"/>
      <c r="E11" s="24"/>
      <c r="F11" s="24"/>
      <c r="G11" s="24"/>
      <c r="H11" s="24"/>
      <c r="I11" s="24"/>
      <c r="J11" s="24"/>
      <c r="K11" s="24"/>
      <c r="L11" s="24"/>
      <c r="M11" s="24"/>
      <c r="N11" s="24"/>
      <c r="O11" s="24"/>
      <c r="P11" s="24"/>
      <c r="Q11" s="24"/>
      <c r="R11" s="24"/>
      <c r="S11" s="24"/>
      <c r="T11" s="24"/>
      <c r="U11" s="24"/>
    </row>
    <row r="12" spans="1:21" x14ac:dyDescent="0.25">
      <c r="A12" s="27">
        <v>10</v>
      </c>
      <c r="B12" s="24"/>
      <c r="C12" s="24"/>
      <c r="D12" s="24"/>
      <c r="E12" s="24"/>
      <c r="F12" s="24"/>
      <c r="G12" s="24"/>
      <c r="H12" s="24"/>
      <c r="I12" s="24"/>
      <c r="J12" s="24"/>
      <c r="K12" s="24"/>
      <c r="L12" s="24"/>
      <c r="M12" s="24"/>
      <c r="N12" s="24"/>
      <c r="O12" s="24"/>
      <c r="P12" s="24"/>
      <c r="Q12" s="24"/>
      <c r="R12" s="24"/>
      <c r="S12" s="24"/>
      <c r="T12" s="24"/>
      <c r="U12" s="24"/>
    </row>
    <row r="13" spans="1:21" s="69" customFormat="1" ht="15.5" x14ac:dyDescent="0.35">
      <c r="A13" s="67" t="s">
        <v>85</v>
      </c>
      <c r="B13" s="68">
        <f>SUM(B3:B12)</f>
        <v>666</v>
      </c>
      <c r="C13" s="68">
        <f t="shared" ref="C13:U13" si="0">SUM(C3:C12)</f>
        <v>483.81679600000001</v>
      </c>
      <c r="D13" s="68">
        <f t="shared" si="0"/>
        <v>349.25786398000002</v>
      </c>
      <c r="E13" s="68">
        <f t="shared" si="0"/>
        <v>106.40713120600002</v>
      </c>
      <c r="F13" s="68">
        <f t="shared" si="0"/>
        <v>30.107175334800001</v>
      </c>
      <c r="G13" s="68">
        <f t="shared" si="0"/>
        <v>0.53659407999999997</v>
      </c>
      <c r="H13" s="68">
        <f t="shared" si="0"/>
        <v>3.1775798000000002</v>
      </c>
      <c r="I13" s="68">
        <f t="shared" si="0"/>
        <v>0.68130168000000002</v>
      </c>
      <c r="J13" s="68">
        <f t="shared" si="0"/>
        <v>1.1413452000000001E-2</v>
      </c>
      <c r="K13" s="68">
        <f t="shared" si="0"/>
        <v>2.3371656000000001E-2</v>
      </c>
      <c r="L13" s="68">
        <f t="shared" si="0"/>
        <v>0.31731630000000005</v>
      </c>
      <c r="M13" s="68">
        <f t="shared" si="0"/>
        <v>0.27527808000000004</v>
      </c>
      <c r="N13" s="68">
        <f t="shared" si="0"/>
        <v>799.761978</v>
      </c>
      <c r="O13" s="68">
        <f t="shared" si="0"/>
        <v>3096.6804000000002</v>
      </c>
      <c r="P13" s="68">
        <f t="shared" si="0"/>
        <v>74.143000000000001</v>
      </c>
      <c r="Q13" s="68">
        <f t="shared" si="0"/>
        <v>195.826415</v>
      </c>
      <c r="R13" s="68">
        <f t="shared" si="0"/>
        <v>0</v>
      </c>
      <c r="S13" s="68">
        <f t="shared" si="0"/>
        <v>0.59695991999999998</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'DAIRY PARTNERS'!B29</f>
        <v>Application Rate</v>
      </c>
      <c r="D1" s="26" t="str">
        <f>'DAIRY PARTNERS'!C29</f>
        <v>Nitrogen Addition</v>
      </c>
      <c r="E1" s="26" t="str">
        <f>'DAIRY PARTNERS'!D29</f>
        <v>Phosphate Addition</v>
      </c>
      <c r="F1" s="26" t="str">
        <f>'DAIRY PARTNERS'!E29</f>
        <v>Potash  Addition</v>
      </c>
      <c r="G1" s="26" t="str">
        <f>'DAIRY PARTNERS'!F29</f>
        <v>Mg Oxide Addition</v>
      </c>
      <c r="H1" s="26" t="str">
        <f>'DAIRY PARTNERS'!G29</f>
        <v>Copper Addition</v>
      </c>
      <c r="I1" s="26" t="str">
        <f>'DAIRY PARTNERS'!H29</f>
        <v>Zinc Addition</v>
      </c>
      <c r="J1" s="26" t="str">
        <f>'DAIRY PARTNERS'!I29</f>
        <v>Lead Addition</v>
      </c>
      <c r="K1" s="26" t="str">
        <f>'DAIRY PARTNERS'!J29</f>
        <v>Cadmium Addition</v>
      </c>
      <c r="L1" s="26" t="str">
        <f>'DAIRY PARTNERS'!K29</f>
        <v>Mercury Addition</v>
      </c>
      <c r="M1" s="26" t="str">
        <f>'DAIRY PARTNERS'!L29</f>
        <v>Nickel Addition</v>
      </c>
      <c r="N1" s="26" t="str">
        <f>'DAIRY PARTNERS'!M29</f>
        <v>Chromium Addition</v>
      </c>
      <c r="O1" s="26" t="str">
        <f>'DAIRY PARTNERS'!N29</f>
        <v>Aluminium Addition</v>
      </c>
      <c r="P1" s="26" t="str">
        <f>'DAIRY PARTNERS'!O29</f>
        <v>Iron Addition</v>
      </c>
      <c r="Q1" s="26" t="str">
        <f>'DAIRY PARTNERS'!P29</f>
        <v xml:space="preserve">Sodium Addition                 </v>
      </c>
      <c r="R1" s="26" t="str">
        <f>'DAIRY PARTNERS'!Q29</f>
        <v>SO3  Addition                             kg/ha</v>
      </c>
      <c r="S1" s="26" t="str">
        <f>'DAIRY PARTNERS'!R29</f>
        <v xml:space="preserve">Selenium Addition </v>
      </c>
      <c r="T1" s="26" t="str">
        <f>'DAIRY PARTNERS'!S29</f>
        <v xml:space="preserve">Arsenic  Addition  </v>
      </c>
      <c r="U1" s="26" t="str">
        <f>'DAIRY PARTNERS'!T29</f>
        <v xml:space="preserve">Molybdenum Addition  </v>
      </c>
      <c r="V1" s="26" t="str">
        <f>'DAIRY PARTNERS'!U29</f>
        <v xml:space="preserve">Fluoride Addition </v>
      </c>
    </row>
    <row r="2" spans="1:22" s="70" customFormat="1" ht="25" x14ac:dyDescent="0.35">
      <c r="A2" s="175"/>
      <c r="B2" s="23" t="s">
        <v>46</v>
      </c>
      <c r="C2" s="26" t="str">
        <f>'DAIRY PARTNERS'!B30</f>
        <v>tonnes/ha</v>
      </c>
      <c r="D2" s="26" t="str">
        <f>'DAIRY PARTNERS'!C30</f>
        <v>kg/ha</v>
      </c>
      <c r="E2" s="26" t="str">
        <f>'DAIRY PARTNERS'!D30</f>
        <v>P2O5 
kg/ha</v>
      </c>
      <c r="F2" s="26" t="str">
        <f>'DAIRY PARTNERS'!E30</f>
        <v>K2O 
kg/ha</v>
      </c>
      <c r="G2" s="26" t="str">
        <f>'DAIRY PARTNERS'!F30</f>
        <v>MgO 
kg/ha</v>
      </c>
      <c r="H2" s="26" t="str">
        <f>'DAIRY PARTNERS'!G30</f>
        <v>kg/ha</v>
      </c>
      <c r="I2" s="26" t="str">
        <f>'DAIRY PARTNERS'!H30</f>
        <v>kg/ha</v>
      </c>
      <c r="J2" s="26" t="str">
        <f>'DAIRY PARTNERS'!I30</f>
        <v>kg/ha</v>
      </c>
      <c r="K2" s="26" t="str">
        <f>'DAIRY PARTNERS'!J30</f>
        <v>kg/ha</v>
      </c>
      <c r="L2" s="26" t="str">
        <f>'DAIRY PARTNERS'!K30</f>
        <v>kg/ha</v>
      </c>
      <c r="M2" s="26" t="str">
        <f>'DAIRY PARTNERS'!L30</f>
        <v>kg/ha</v>
      </c>
      <c r="N2" s="26" t="str">
        <f>'DAIRY PARTNERS'!M30</f>
        <v>kg/ha</v>
      </c>
      <c r="O2" s="26" t="str">
        <f>'DAIRY PARTNERS'!N30</f>
        <v>kg/ha</v>
      </c>
      <c r="P2" s="26" t="str">
        <f>'DAIRY PARTNERS'!O30</f>
        <v>kg/ha</v>
      </c>
      <c r="Q2" s="26" t="str">
        <f>'DAIRY PARTNERS'!P30</f>
        <v>kg/ha</v>
      </c>
      <c r="R2" s="26" t="str">
        <f>'DAIRY PARTNERS'!Q30</f>
        <v>kg/ha</v>
      </c>
      <c r="S2" s="26" t="str">
        <f>'DAIRY PARTNERS'!R30</f>
        <v>kg/ha</v>
      </c>
      <c r="T2" s="26" t="str">
        <f>'DAIRY PARTNERS'!S30</f>
        <v>kg/ha</v>
      </c>
      <c r="U2" s="26" t="str">
        <f>'DAIRY PARTNERS'!T30</f>
        <v>kg/ha</v>
      </c>
      <c r="V2" s="26" t="str">
        <f>'DAIRY PARTNERS'!U30</f>
        <v>kg/ha</v>
      </c>
    </row>
    <row r="3" spans="1:22" x14ac:dyDescent="0.25">
      <c r="A3" s="27">
        <v>1</v>
      </c>
      <c r="B3" s="78"/>
      <c r="C3" s="24">
        <f>'DAIRY PARTNERS'!B31</f>
        <v>44</v>
      </c>
      <c r="D3" s="24">
        <f>'DAIRY PARTNERS'!C31</f>
        <v>105.6</v>
      </c>
      <c r="E3" s="24">
        <f>'DAIRY PARTNERS'!D31</f>
        <v>64.010540000000006</v>
      </c>
      <c r="F3" s="24">
        <f>'DAIRY PARTNERS'!E31</f>
        <v>14.898620000000001</v>
      </c>
      <c r="G3" s="24">
        <f>'DAIRY PARTNERS'!F31</f>
        <v>3.3703824000000004</v>
      </c>
      <c r="H3" s="24">
        <f>'DAIRY PARTNERS'!G31</f>
        <v>2.1559999999999999E-2</v>
      </c>
      <c r="I3" s="24">
        <f>'DAIRY PARTNERS'!H31</f>
        <v>7.9200000000000007E-2</v>
      </c>
      <c r="J3" s="24">
        <f>'DAIRY PARTNERS'!I31</f>
        <v>2.1999999999999999E-2</v>
      </c>
      <c r="K3" s="24">
        <f>'DAIRY PARTNERS'!J31</f>
        <v>4.4000000000000002E-4</v>
      </c>
      <c r="L3" s="24">
        <f>'DAIRY PARTNERS'!K31</f>
        <v>2.2000000000000001E-3</v>
      </c>
      <c r="M3" s="24">
        <f>'DAIRY PARTNERS'!L31</f>
        <v>8.8000000000000005E-3</v>
      </c>
      <c r="N3" s="24">
        <f>'DAIRY PARTNERS'!M31</f>
        <v>1.0120000000000001E-2</v>
      </c>
      <c r="O3" s="24">
        <f>'DAIRY PARTNERS'!N31</f>
        <v>0</v>
      </c>
      <c r="P3" s="24">
        <f>'DAIRY PARTNERS'!O31</f>
        <v>0</v>
      </c>
      <c r="Q3" s="24">
        <f>'DAIRY PARTNERS'!P31</f>
        <v>9.0640000000000001</v>
      </c>
      <c r="R3" s="24">
        <f>'DAIRY PARTNERS'!Q31</f>
        <v>17.05</v>
      </c>
      <c r="S3" s="24">
        <f>'DAIRY PARTNERS'!R31</f>
        <v>0</v>
      </c>
      <c r="T3" s="24">
        <f>'DAIRY PARTNERS'!S31</f>
        <v>0</v>
      </c>
      <c r="U3" s="24">
        <f>'DAIRY PARTNERS'!T31</f>
        <v>0</v>
      </c>
      <c r="V3" s="24">
        <f>'DAIRY PARTNERS'!U31</f>
        <v>0</v>
      </c>
    </row>
    <row r="4" spans="1:22" x14ac:dyDescent="0.25">
      <c r="A4" s="27">
        <v>2</v>
      </c>
      <c r="B4" s="78"/>
      <c r="C4" s="24">
        <f>'VOLAC SENSIENT'!B31</f>
        <v>54</v>
      </c>
      <c r="D4" s="24">
        <f>'VOLAC SENSIENT'!C31</f>
        <v>59.400000000000006</v>
      </c>
      <c r="E4" s="24">
        <f>'VOLAC SENSIENT'!D31</f>
        <v>64.949849999999998</v>
      </c>
      <c r="F4" s="24">
        <f>'VOLAC SENSIENT'!E31</f>
        <v>69.039270000000002</v>
      </c>
      <c r="G4" s="24">
        <f>'VOLAC SENSIENT'!F31</f>
        <v>8.1384588000000004</v>
      </c>
      <c r="H4" s="24">
        <f>'VOLAC SENSIENT'!G31</f>
        <v>1.0800000000000001E-2</v>
      </c>
      <c r="I4" s="24">
        <f>'VOLAC SENSIENT'!H31</f>
        <v>8.3700000000000011E-2</v>
      </c>
      <c r="J4" s="24">
        <f>'VOLAC SENSIENT'!I31</f>
        <v>2.7E-2</v>
      </c>
      <c r="K4" s="24">
        <f>'VOLAC SENSIENT'!J31</f>
        <v>5.4000000000000001E-4</v>
      </c>
      <c r="L4" s="24">
        <f>'VOLAC SENSIENT'!K31</f>
        <v>2.7000000000000001E-3</v>
      </c>
      <c r="M4" s="24">
        <f>'VOLAC SENSIENT'!L31</f>
        <v>1.0800000000000001E-2</v>
      </c>
      <c r="N4" s="24">
        <f>'VOLAC SENSIENT'!M31</f>
        <v>1.242E-2</v>
      </c>
      <c r="O4" s="24">
        <f>'VOLAC SENSIENT'!N31</f>
        <v>0</v>
      </c>
      <c r="P4" s="24">
        <f>'VOLAC SENSIENT'!O31</f>
        <v>0</v>
      </c>
      <c r="Q4" s="24">
        <f>'VOLAC SENSIENT'!P31</f>
        <v>39.15</v>
      </c>
      <c r="R4" s="24">
        <f>'VOLAC SENSIENT'!Q31</f>
        <v>10.935000000000002</v>
      </c>
      <c r="S4" s="24">
        <f>'VOLAC SENSIENT'!R31</f>
        <v>0</v>
      </c>
      <c r="T4" s="24">
        <f>'VOLAC SENSIENT'!S31</f>
        <v>0</v>
      </c>
      <c r="U4" s="24">
        <f>'VOLAC SENSIENT'!T31</f>
        <v>0</v>
      </c>
      <c r="V4" s="24">
        <f>'VOLAC SENSIENT'!U31</f>
        <v>0</v>
      </c>
    </row>
    <row r="5" spans="1:22" x14ac:dyDescent="0.25">
      <c r="A5" s="27">
        <v>3</v>
      </c>
      <c r="B5" s="78"/>
      <c r="C5" s="24">
        <f>'FIRST MILK'!B31</f>
        <v>67</v>
      </c>
      <c r="D5" s="24">
        <f>'FIRST MILK'!C31</f>
        <v>127.3</v>
      </c>
      <c r="E5" s="24">
        <f>'FIRST MILK'!D31</f>
        <v>64.161745999999994</v>
      </c>
      <c r="F5" s="24">
        <f>'FIRST MILK'!E31</f>
        <v>15.581855000000003</v>
      </c>
      <c r="G5" s="24">
        <f>'FIRST MILK'!F31</f>
        <v>2.8660187999999995</v>
      </c>
      <c r="H5" s="24">
        <f>'FIRST MILK'!G31</f>
        <v>1.34E-2</v>
      </c>
      <c r="I5" s="24">
        <f>'FIRST MILK'!H31</f>
        <v>9.3799999999999994E-2</v>
      </c>
      <c r="J5" s="24">
        <f>'FIRST MILK'!I31</f>
        <v>3.3500000000000002E-2</v>
      </c>
      <c r="K5" s="24">
        <f>'FIRST MILK'!J31</f>
        <v>6.7000000000000002E-4</v>
      </c>
      <c r="L5" s="24">
        <f>'FIRST MILK'!K31</f>
        <v>3.3500000000000001E-3</v>
      </c>
      <c r="M5" s="24">
        <f>'FIRST MILK'!L31</f>
        <v>1.34E-2</v>
      </c>
      <c r="N5" s="24">
        <f>'FIRST MILK'!M31</f>
        <v>1.9429999999999999E-2</v>
      </c>
      <c r="O5" s="24">
        <f>'FIRST MILK'!N31</f>
        <v>0</v>
      </c>
      <c r="P5" s="24">
        <f>'FIRST MILK'!O31</f>
        <v>0</v>
      </c>
      <c r="Q5" s="24">
        <f>'FIRST MILK'!P31</f>
        <v>25.929000000000002</v>
      </c>
      <c r="R5" s="24">
        <f>'FIRST MILK'!Q31</f>
        <v>19.765000000000001</v>
      </c>
      <c r="S5" s="24">
        <f>'FIRST MILK'!R31</f>
        <v>0</v>
      </c>
      <c r="T5" s="24">
        <f>'FIRST MILK'!S31</f>
        <v>0</v>
      </c>
      <c r="U5" s="24">
        <f>'FIRST MILK'!T31</f>
        <v>0</v>
      </c>
      <c r="V5" s="24">
        <f>'FIRST MILK'!U31</f>
        <v>0</v>
      </c>
    </row>
    <row r="6" spans="1:22" x14ac:dyDescent="0.25">
      <c r="A6" s="27">
        <v>4</v>
      </c>
      <c r="B6" s="78"/>
      <c r="C6" s="24">
        <f>'LLECHRYD WTW'!B31</f>
        <v>166</v>
      </c>
      <c r="D6" s="24">
        <f>'LLECHRYD WTW'!C31</f>
        <v>49.576896000000005</v>
      </c>
      <c r="E6" s="24">
        <f>'LLECHRYD WTW'!D31</f>
        <v>64.58736798000001</v>
      </c>
      <c r="F6" s="24">
        <f>'LLECHRYD WTW'!E31</f>
        <v>3.5011650960000007</v>
      </c>
      <c r="G6" s="24">
        <f>'LLECHRYD WTW'!F31</f>
        <v>7.0828824888000002</v>
      </c>
      <c r="H6" s="24">
        <f>'LLECHRYD WTW'!G31</f>
        <v>0.26058347999999998</v>
      </c>
      <c r="I6" s="24">
        <f>'LLECHRYD WTW'!H31</f>
        <v>0.67558680000000004</v>
      </c>
      <c r="J6" s="24">
        <f>'LLECHRYD WTW'!I31</f>
        <v>0.20724767999999999</v>
      </c>
      <c r="K6" s="24">
        <f>'LLECHRYD WTW'!J31</f>
        <v>3.6573119999999998E-3</v>
      </c>
      <c r="L6" s="24">
        <f>'LLECHRYD WTW'!K31</f>
        <v>3.3525360000000001E-3</v>
      </c>
      <c r="M6" s="24">
        <f>'LLECHRYD WTW'!L31</f>
        <v>0.17016660000000003</v>
      </c>
      <c r="N6" s="24">
        <f>'LLECHRYD WTW'!M31</f>
        <v>0.14375268000000002</v>
      </c>
      <c r="O6" s="24">
        <f>'LLECHRYD WTW'!N31</f>
        <v>15.645168000000002</v>
      </c>
      <c r="P6" s="24">
        <f>'LLECHRYD WTW'!O31</f>
        <v>1594.9944000000003</v>
      </c>
      <c r="Q6" s="24">
        <f>'LLECHRYD WTW'!P31</f>
        <v>0</v>
      </c>
      <c r="R6" s="24">
        <f>'LLECHRYD WTW'!Q31</f>
        <v>40.128840000000004</v>
      </c>
      <c r="S6" s="24">
        <f>'LLECHRYD WTW'!R31</f>
        <v>0</v>
      </c>
      <c r="T6" s="24">
        <f>'LLECHRYD WTW'!S31</f>
        <v>0.14324472000000002</v>
      </c>
      <c r="U6" s="24">
        <f>'LLECHRYD WTW'!T31</f>
        <v>0</v>
      </c>
      <c r="V6" s="24">
        <f>'LLECHRYD WTW'!U31</f>
        <v>0</v>
      </c>
    </row>
    <row r="7" spans="1:22" x14ac:dyDescent="0.25">
      <c r="A7" s="27">
        <v>5</v>
      </c>
      <c r="B7" s="78"/>
      <c r="C7" s="24">
        <f>'STRATA FLORIDA WTW'!B31</f>
        <v>250</v>
      </c>
      <c r="D7" s="24">
        <f>'STRATA FLORIDA WTW'!C31</f>
        <v>99.359999999999985</v>
      </c>
      <c r="E7" s="24">
        <f>'STRATA FLORIDA WTW'!D31</f>
        <v>27.052128000000003</v>
      </c>
      <c r="F7" s="24">
        <f>'STRATA FLORIDA WTW'!E31</f>
        <v>1.6137360000000001</v>
      </c>
      <c r="G7" s="24">
        <f>'STRATA FLORIDA WTW'!F31</f>
        <v>2.9724623999999999</v>
      </c>
      <c r="H7" s="24">
        <f>'STRATA FLORIDA WTW'!G31</f>
        <v>9.8640000000000005E-2</v>
      </c>
      <c r="I7" s="24">
        <f>'STRATA FLORIDA WTW'!H31</f>
        <v>0.32039999999999996</v>
      </c>
      <c r="J7" s="24">
        <f>'STRATA FLORIDA WTW'!I31</f>
        <v>3.2615999999999999E-2</v>
      </c>
      <c r="K7" s="24">
        <f>'STRATA FLORIDA WTW'!J31</f>
        <v>2.3759999999999996E-3</v>
      </c>
      <c r="L7" s="24">
        <f>'STRATA FLORIDA WTW'!K31</f>
        <v>1.008E-2</v>
      </c>
      <c r="M7" s="24">
        <f>'STRATA FLORIDA WTW'!L31</f>
        <v>2.1600000000000001E-2</v>
      </c>
      <c r="N7" s="24">
        <f>'STRATA FLORIDA WTW'!M31</f>
        <v>1.7064000000000003E-2</v>
      </c>
      <c r="O7" s="24">
        <f>'STRATA FLORIDA WTW'!N31</f>
        <v>756</v>
      </c>
      <c r="P7" s="24">
        <f>'STRATA FLORIDA WTW'!O31</f>
        <v>115.2</v>
      </c>
      <c r="Q7" s="24">
        <f>'STRATA FLORIDA WTW'!P31</f>
        <v>0</v>
      </c>
      <c r="R7" s="24">
        <f>'STRATA FLORIDA WTW'!Q31</f>
        <v>78.3</v>
      </c>
      <c r="S7" s="24">
        <f>'STRATA FLORIDA WTW'!R31</f>
        <v>0</v>
      </c>
      <c r="T7" s="24">
        <f>'STRATA FLORIDA WTW'!S31</f>
        <v>0.23975999999999997</v>
      </c>
      <c r="U7" s="24">
        <f>'STRATA FLORIDA WTW'!T31</f>
        <v>0</v>
      </c>
      <c r="V7" s="24">
        <f>'STRATA FLORIDA WTW'!U31</f>
        <v>0</v>
      </c>
    </row>
    <row r="8" spans="1:22" x14ac:dyDescent="0.25">
      <c r="A8" s="27">
        <v>6</v>
      </c>
      <c r="B8" s="78"/>
      <c r="C8" s="24">
        <f>'BONTGOCH WTW'!B31</f>
        <v>85</v>
      </c>
      <c r="D8" s="24">
        <f>'BONTGOCH WTW'!C31</f>
        <v>42.579899999999995</v>
      </c>
      <c r="E8" s="24">
        <f>'BONTGOCH WTW'!D31</f>
        <v>64.496232000000006</v>
      </c>
      <c r="F8" s="24">
        <f>'BONTGOCH WTW'!E31</f>
        <v>1.7724851100000001</v>
      </c>
      <c r="G8" s="24">
        <f>'BONTGOCH WTW'!F31</f>
        <v>5.6769704459999994</v>
      </c>
      <c r="H8" s="24">
        <f>'BONTGOCH WTW'!G31</f>
        <v>0.13161060000000002</v>
      </c>
      <c r="I8" s="24">
        <f>'BONTGOCH WTW'!H31</f>
        <v>1.924893</v>
      </c>
      <c r="J8" s="24">
        <f>'BONTGOCH WTW'!I31</f>
        <v>0.35893800000000003</v>
      </c>
      <c r="K8" s="24">
        <f>'BONTGOCH WTW'!J31</f>
        <v>3.7301400000000007E-3</v>
      </c>
      <c r="L8" s="24">
        <f>'BONTGOCH WTW'!K31</f>
        <v>1.6891199999999999E-3</v>
      </c>
      <c r="M8" s="24">
        <f>'BONTGOCH WTW'!L31</f>
        <v>9.2549700000000013E-2</v>
      </c>
      <c r="N8" s="24">
        <f>'BONTGOCH WTW'!M31</f>
        <v>7.2491399999999998E-2</v>
      </c>
      <c r="O8" s="24">
        <f>'BONTGOCH WTW'!N31</f>
        <v>28.116810000000001</v>
      </c>
      <c r="P8" s="24">
        <f>'BONTGOCH WTW'!O31</f>
        <v>1386.4859999999999</v>
      </c>
      <c r="Q8" s="24">
        <f>'BONTGOCH WTW'!P31</f>
        <v>0</v>
      </c>
      <c r="R8" s="24">
        <f>'BONTGOCH WTW'!Q31</f>
        <v>29.647575000000003</v>
      </c>
      <c r="S8" s="24">
        <f>'BONTGOCH WTW'!R31</f>
        <v>0</v>
      </c>
      <c r="T8" s="24">
        <f>'BONTGOCH WTW'!S31</f>
        <v>0.21395519999999998</v>
      </c>
      <c r="U8" s="24">
        <f>'BONTGOCH WTW'!T31</f>
        <v>0</v>
      </c>
      <c r="V8" s="24">
        <f>'BONTGOCH WTW'!U31</f>
        <v>0</v>
      </c>
    </row>
    <row r="9" spans="1:22" x14ac:dyDescent="0.25">
      <c r="A9" s="27">
        <v>7</v>
      </c>
      <c r="B9" s="78"/>
      <c r="C9" s="24" t="e">
        <f>#REF!</f>
        <v>#REF!</v>
      </c>
      <c r="D9" s="24" t="e">
        <f>#REF!</f>
        <v>#REF!</v>
      </c>
      <c r="E9" s="24" t="e">
        <f>#REF!</f>
        <v>#REF!</v>
      </c>
      <c r="F9" s="24" t="e">
        <f>#REF!</f>
        <v>#REF!</v>
      </c>
      <c r="G9" s="24" t="e">
        <f>#REF!</f>
        <v>#REF!</v>
      </c>
      <c r="H9" s="24" t="e">
        <f>#REF!</f>
        <v>#REF!</v>
      </c>
      <c r="I9" s="24" t="e">
        <f>#REF!</f>
        <v>#REF!</v>
      </c>
      <c r="J9" s="24" t="e">
        <f>#REF!</f>
        <v>#REF!</v>
      </c>
      <c r="K9" s="24" t="e">
        <f>#REF!</f>
        <v>#REF!</v>
      </c>
      <c r="L9" s="24" t="e">
        <f>#REF!</f>
        <v>#REF!</v>
      </c>
      <c r="M9" s="24" t="e">
        <f>#REF!</f>
        <v>#REF!</v>
      </c>
      <c r="N9" s="24" t="e">
        <f>#REF!</f>
        <v>#REF!</v>
      </c>
      <c r="O9" s="24" t="e">
        <f>#REF!</f>
        <v>#REF!</v>
      </c>
      <c r="P9" s="24" t="e">
        <f>#REF!</f>
        <v>#REF!</v>
      </c>
      <c r="Q9" s="24" t="e">
        <f>#REF!</f>
        <v>#REF!</v>
      </c>
      <c r="R9" s="24" t="e">
        <f>#REF!</f>
        <v>#REF!</v>
      </c>
      <c r="S9" s="24" t="e">
        <f>#REF!</f>
        <v>#REF!</v>
      </c>
      <c r="T9" s="24" t="e">
        <f>#REF!</f>
        <v>#REF!</v>
      </c>
      <c r="U9" s="24" t="e">
        <f>#REF!</f>
        <v>#REF!</v>
      </c>
      <c r="V9" s="24" t="e">
        <f>#REF!</f>
        <v>#REF!</v>
      </c>
    </row>
    <row r="10" spans="1:22" x14ac:dyDescent="0.25">
      <c r="A10" s="27">
        <v>8</v>
      </c>
      <c r="B10" s="78"/>
      <c r="C10" s="24" t="e">
        <f>#REF!</f>
        <v>#REF!</v>
      </c>
      <c r="D10" s="24" t="e">
        <f>#REF!</f>
        <v>#REF!</v>
      </c>
      <c r="E10" s="24" t="e">
        <f>#REF!</f>
        <v>#REF!</v>
      </c>
      <c r="F10" s="24" t="e">
        <f>#REF!</f>
        <v>#REF!</v>
      </c>
      <c r="G10" s="24" t="e">
        <f>#REF!</f>
        <v>#REF!</v>
      </c>
      <c r="H10" s="24" t="e">
        <f>#REF!</f>
        <v>#REF!</v>
      </c>
      <c r="I10" s="24" t="e">
        <f>#REF!</f>
        <v>#REF!</v>
      </c>
      <c r="J10" s="24" t="e">
        <f>#REF!</f>
        <v>#REF!</v>
      </c>
      <c r="K10" s="24" t="e">
        <f>#REF!</f>
        <v>#REF!</v>
      </c>
      <c r="L10" s="24" t="e">
        <f>#REF!</f>
        <v>#REF!</v>
      </c>
      <c r="M10" s="24" t="e">
        <f>#REF!</f>
        <v>#REF!</v>
      </c>
      <c r="N10" s="24" t="e">
        <f>#REF!</f>
        <v>#REF!</v>
      </c>
      <c r="O10" s="24" t="e">
        <f>#REF!</f>
        <v>#REF!</v>
      </c>
      <c r="P10" s="24" t="e">
        <f>#REF!</f>
        <v>#REF!</v>
      </c>
      <c r="Q10" s="24" t="e">
        <f>#REF!</f>
        <v>#REF!</v>
      </c>
      <c r="R10" s="24" t="e">
        <f>#REF!</f>
        <v>#REF!</v>
      </c>
      <c r="S10" s="24" t="e">
        <f>#REF!</f>
        <v>#REF!</v>
      </c>
      <c r="T10" s="24" t="e">
        <f>#REF!</f>
        <v>#REF!</v>
      </c>
      <c r="U10" s="24" t="e">
        <f>#REF!</f>
        <v>#REF!</v>
      </c>
      <c r="V10" s="24" t="e">
        <f>#REF!</f>
        <v>#REF!</v>
      </c>
    </row>
    <row r="11" spans="1:22" x14ac:dyDescent="0.25">
      <c r="A11" s="27">
        <v>9</v>
      </c>
      <c r="B11" s="78"/>
      <c r="C11" s="24" t="e">
        <f>#REF!</f>
        <v>#REF!</v>
      </c>
      <c r="D11" s="24" t="e">
        <f>#REF!</f>
        <v>#REF!</v>
      </c>
      <c r="E11" s="24" t="e">
        <f>#REF!</f>
        <v>#REF!</v>
      </c>
      <c r="F11" s="24" t="e">
        <f>#REF!</f>
        <v>#REF!</v>
      </c>
      <c r="G11" s="24" t="e">
        <f>#REF!</f>
        <v>#REF!</v>
      </c>
      <c r="H11" s="24" t="e">
        <f>#REF!</f>
        <v>#REF!</v>
      </c>
      <c r="I11" s="24" t="e">
        <f>#REF!</f>
        <v>#REF!</v>
      </c>
      <c r="J11" s="24" t="e">
        <f>#REF!</f>
        <v>#REF!</v>
      </c>
      <c r="K11" s="24" t="e">
        <f>#REF!</f>
        <v>#REF!</v>
      </c>
      <c r="L11" s="24" t="e">
        <f>#REF!</f>
        <v>#REF!</v>
      </c>
      <c r="M11" s="24" t="e">
        <f>#REF!</f>
        <v>#REF!</v>
      </c>
      <c r="N11" s="24" t="e">
        <f>#REF!</f>
        <v>#REF!</v>
      </c>
      <c r="O11" s="24" t="e">
        <f>#REF!</f>
        <v>#REF!</v>
      </c>
      <c r="P11" s="24" t="e">
        <f>#REF!</f>
        <v>#REF!</v>
      </c>
      <c r="Q11" s="24" t="e">
        <f>#REF!</f>
        <v>#REF!</v>
      </c>
      <c r="R11" s="24" t="e">
        <f>#REF!</f>
        <v>#REF!</v>
      </c>
      <c r="S11" s="24" t="e">
        <f>#REF!</f>
        <v>#REF!</v>
      </c>
      <c r="T11" s="24" t="e">
        <f>#REF!</f>
        <v>#REF!</v>
      </c>
      <c r="U11" s="24" t="e">
        <f>#REF!</f>
        <v>#REF!</v>
      </c>
      <c r="V11" s="24" t="e">
        <f>#REF!</f>
        <v>#REF!</v>
      </c>
    </row>
    <row r="12" spans="1:22" x14ac:dyDescent="0.25">
      <c r="A12" s="27">
        <v>10</v>
      </c>
      <c r="B12" s="78"/>
      <c r="C12" s="24" t="e">
        <f>#REF!</f>
        <v>#REF!</v>
      </c>
      <c r="D12" s="24" t="e">
        <f>#REF!</f>
        <v>#REF!</v>
      </c>
      <c r="E12" s="24" t="e">
        <f>#REF!</f>
        <v>#REF!</v>
      </c>
      <c r="F12" s="24" t="e">
        <f>#REF!</f>
        <v>#REF!</v>
      </c>
      <c r="G12" s="24" t="e">
        <f>#REF!</f>
        <v>#REF!</v>
      </c>
      <c r="H12" s="24" t="e">
        <f>#REF!</f>
        <v>#REF!</v>
      </c>
      <c r="I12" s="24" t="e">
        <f>#REF!</f>
        <v>#REF!</v>
      </c>
      <c r="J12" s="24" t="e">
        <f>#REF!</f>
        <v>#REF!</v>
      </c>
      <c r="K12" s="24" t="e">
        <f>#REF!</f>
        <v>#REF!</v>
      </c>
      <c r="L12" s="24" t="e">
        <f>#REF!</f>
        <v>#REF!</v>
      </c>
      <c r="M12" s="24" t="e">
        <f>#REF!</f>
        <v>#REF!</v>
      </c>
      <c r="N12" s="24" t="e">
        <f>#REF!</f>
        <v>#REF!</v>
      </c>
      <c r="O12" s="24" t="e">
        <f>#REF!</f>
        <v>#REF!</v>
      </c>
      <c r="P12" s="24" t="e">
        <f>#REF!</f>
        <v>#REF!</v>
      </c>
      <c r="Q12" s="24" t="e">
        <f>#REF!</f>
        <v>#REF!</v>
      </c>
      <c r="R12" s="24" t="e">
        <f>#REF!</f>
        <v>#REF!</v>
      </c>
      <c r="S12" s="24" t="e">
        <f>#REF!</f>
        <v>#REF!</v>
      </c>
      <c r="T12" s="24" t="e">
        <f>#REF!</f>
        <v>#REF!</v>
      </c>
      <c r="U12" s="24" t="e">
        <f>#REF!</f>
        <v>#REF!</v>
      </c>
      <c r="V12" s="24" t="e">
        <f>#REF!</f>
        <v>#REF!</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'DAIRY PARTNERS'!B43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'DAIRY PARTNERS'!B44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44</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54</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67</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166</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250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85</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t="e">
        <f t="shared" si="13"/>
        <v>#REF!</v>
      </c>
      <c r="D23" s="75" t="e">
        <f>D9*$B$9</f>
        <v>#REF!</v>
      </c>
      <c r="E23" s="75" t="e">
        <f t="shared" ref="E23:V23" si="14">E9*$B$9</f>
        <v>#REF!</v>
      </c>
      <c r="F23" s="75" t="e">
        <f t="shared" si="14"/>
        <v>#REF!</v>
      </c>
      <c r="G23" s="75" t="e">
        <f t="shared" si="14"/>
        <v>#REF!</v>
      </c>
      <c r="H23" s="75" t="e">
        <f t="shared" si="14"/>
        <v>#REF!</v>
      </c>
      <c r="I23" s="75" t="e">
        <f t="shared" si="14"/>
        <v>#REF!</v>
      </c>
      <c r="J23" s="75" t="e">
        <f t="shared" si="14"/>
        <v>#REF!</v>
      </c>
      <c r="K23" s="75" t="e">
        <f t="shared" si="14"/>
        <v>#REF!</v>
      </c>
      <c r="L23" s="75" t="e">
        <f t="shared" si="14"/>
        <v>#REF!</v>
      </c>
      <c r="M23" s="75" t="e">
        <f t="shared" si="14"/>
        <v>#REF!</v>
      </c>
      <c r="N23" s="75" t="e">
        <f t="shared" si="14"/>
        <v>#REF!</v>
      </c>
      <c r="O23" s="75" t="e">
        <f t="shared" si="14"/>
        <v>#REF!</v>
      </c>
      <c r="P23" s="75" t="e">
        <f t="shared" si="14"/>
        <v>#REF!</v>
      </c>
      <c r="Q23" s="75" t="e">
        <f t="shared" si="14"/>
        <v>#REF!</v>
      </c>
      <c r="R23" s="75" t="e">
        <f t="shared" si="14"/>
        <v>#REF!</v>
      </c>
      <c r="S23" s="75" t="e">
        <f t="shared" si="14"/>
        <v>#REF!</v>
      </c>
      <c r="T23" s="75" t="e">
        <f t="shared" si="14"/>
        <v>#REF!</v>
      </c>
      <c r="U23" s="75" t="e">
        <f t="shared" si="14"/>
        <v>#REF!</v>
      </c>
      <c r="V23" s="75" t="e">
        <f t="shared" si="14"/>
        <v>#REF!</v>
      </c>
    </row>
    <row r="24" spans="1:22" x14ac:dyDescent="0.25">
      <c r="A24" s="72">
        <v>8</v>
      </c>
      <c r="B24" s="73">
        <f t="shared" ref="B24:C24" si="15">B10</f>
        <v>0</v>
      </c>
      <c r="C24" s="74" t="e">
        <f t="shared" si="15"/>
        <v>#REF!</v>
      </c>
      <c r="D24" s="75" t="e">
        <f>D10*$B$10</f>
        <v>#REF!</v>
      </c>
      <c r="E24" s="75" t="e">
        <f t="shared" ref="E24:V24" si="16">E10*$B$10</f>
        <v>#REF!</v>
      </c>
      <c r="F24" s="75" t="e">
        <f t="shared" si="16"/>
        <v>#REF!</v>
      </c>
      <c r="G24" s="75" t="e">
        <f t="shared" si="16"/>
        <v>#REF!</v>
      </c>
      <c r="H24" s="75" t="e">
        <f t="shared" si="16"/>
        <v>#REF!</v>
      </c>
      <c r="I24" s="75" t="e">
        <f t="shared" si="16"/>
        <v>#REF!</v>
      </c>
      <c r="J24" s="75" t="e">
        <f t="shared" si="16"/>
        <v>#REF!</v>
      </c>
      <c r="K24" s="75" t="e">
        <f t="shared" si="16"/>
        <v>#REF!</v>
      </c>
      <c r="L24" s="75" t="e">
        <f t="shared" si="16"/>
        <v>#REF!</v>
      </c>
      <c r="M24" s="75" t="e">
        <f t="shared" si="16"/>
        <v>#REF!</v>
      </c>
      <c r="N24" s="75" t="e">
        <f t="shared" si="16"/>
        <v>#REF!</v>
      </c>
      <c r="O24" s="75" t="e">
        <f t="shared" si="16"/>
        <v>#REF!</v>
      </c>
      <c r="P24" s="75" t="e">
        <f t="shared" si="16"/>
        <v>#REF!</v>
      </c>
      <c r="Q24" s="75" t="e">
        <f t="shared" si="16"/>
        <v>#REF!</v>
      </c>
      <c r="R24" s="75" t="e">
        <f t="shared" si="16"/>
        <v>#REF!</v>
      </c>
      <c r="S24" s="75" t="e">
        <f t="shared" si="16"/>
        <v>#REF!</v>
      </c>
      <c r="T24" s="75" t="e">
        <f t="shared" si="16"/>
        <v>#REF!</v>
      </c>
      <c r="U24" s="75" t="e">
        <f t="shared" si="16"/>
        <v>#REF!</v>
      </c>
      <c r="V24" s="75" t="e">
        <f t="shared" si="16"/>
        <v>#REF!</v>
      </c>
    </row>
    <row r="25" spans="1:22" x14ac:dyDescent="0.25">
      <c r="A25" s="72">
        <v>9</v>
      </c>
      <c r="B25" s="73">
        <f t="shared" ref="B25:C25" si="17">B11</f>
        <v>0</v>
      </c>
      <c r="C25" s="74" t="e">
        <f t="shared" si="17"/>
        <v>#REF!</v>
      </c>
      <c r="D25" s="75" t="e">
        <f>D11*$B$11</f>
        <v>#REF!</v>
      </c>
      <c r="E25" s="75" t="e">
        <f t="shared" ref="E25:V25" si="18">E11*$B$11</f>
        <v>#REF!</v>
      </c>
      <c r="F25" s="75" t="e">
        <f t="shared" si="18"/>
        <v>#REF!</v>
      </c>
      <c r="G25" s="75" t="e">
        <f t="shared" si="18"/>
        <v>#REF!</v>
      </c>
      <c r="H25" s="75" t="e">
        <f t="shared" si="18"/>
        <v>#REF!</v>
      </c>
      <c r="I25" s="75" t="e">
        <f t="shared" si="18"/>
        <v>#REF!</v>
      </c>
      <c r="J25" s="75" t="e">
        <f t="shared" si="18"/>
        <v>#REF!</v>
      </c>
      <c r="K25" s="75" t="e">
        <f t="shared" si="18"/>
        <v>#REF!</v>
      </c>
      <c r="L25" s="75" t="e">
        <f t="shared" si="18"/>
        <v>#REF!</v>
      </c>
      <c r="M25" s="75" t="e">
        <f t="shared" si="18"/>
        <v>#REF!</v>
      </c>
      <c r="N25" s="75" t="e">
        <f t="shared" si="18"/>
        <v>#REF!</v>
      </c>
      <c r="O25" s="75" t="e">
        <f t="shared" si="18"/>
        <v>#REF!</v>
      </c>
      <c r="P25" s="75" t="e">
        <f t="shared" si="18"/>
        <v>#REF!</v>
      </c>
      <c r="Q25" s="75" t="e">
        <f t="shared" si="18"/>
        <v>#REF!</v>
      </c>
      <c r="R25" s="75" t="e">
        <f t="shared" si="18"/>
        <v>#REF!</v>
      </c>
      <c r="S25" s="75" t="e">
        <f t="shared" si="18"/>
        <v>#REF!</v>
      </c>
      <c r="T25" s="75" t="e">
        <f t="shared" si="18"/>
        <v>#REF!</v>
      </c>
      <c r="U25" s="75" t="e">
        <f t="shared" si="18"/>
        <v>#REF!</v>
      </c>
      <c r="V25" s="75" t="e">
        <f t="shared" si="18"/>
        <v>#REF!</v>
      </c>
    </row>
    <row r="26" spans="1:22" x14ac:dyDescent="0.25">
      <c r="A26" s="72">
        <v>10</v>
      </c>
      <c r="B26" s="73">
        <f t="shared" ref="B26:C26" si="19">B12</f>
        <v>0</v>
      </c>
      <c r="C26" s="74" t="e">
        <f t="shared" si="19"/>
        <v>#REF!</v>
      </c>
      <c r="D26" s="75" t="e">
        <f>D12*$B$12</f>
        <v>#REF!</v>
      </c>
      <c r="E26" s="75" t="e">
        <f t="shared" ref="E26:V26" si="20">E12*$B$12</f>
        <v>#REF!</v>
      </c>
      <c r="F26" s="75" t="e">
        <f t="shared" si="20"/>
        <v>#REF!</v>
      </c>
      <c r="G26" s="75" t="e">
        <f t="shared" si="20"/>
        <v>#REF!</v>
      </c>
      <c r="H26" s="75" t="e">
        <f t="shared" si="20"/>
        <v>#REF!</v>
      </c>
      <c r="I26" s="75" t="e">
        <f t="shared" si="20"/>
        <v>#REF!</v>
      </c>
      <c r="J26" s="75" t="e">
        <f t="shared" si="20"/>
        <v>#REF!</v>
      </c>
      <c r="K26" s="75" t="e">
        <f t="shared" si="20"/>
        <v>#REF!</v>
      </c>
      <c r="L26" s="75" t="e">
        <f t="shared" si="20"/>
        <v>#REF!</v>
      </c>
      <c r="M26" s="75" t="e">
        <f t="shared" si="20"/>
        <v>#REF!</v>
      </c>
      <c r="N26" s="75" t="e">
        <f t="shared" si="20"/>
        <v>#REF!</v>
      </c>
      <c r="O26" s="75" t="e">
        <f t="shared" si="20"/>
        <v>#REF!</v>
      </c>
      <c r="P26" s="75" t="e">
        <f t="shared" si="20"/>
        <v>#REF!</v>
      </c>
      <c r="Q26" s="75" t="e">
        <f t="shared" si="20"/>
        <v>#REF!</v>
      </c>
      <c r="R26" s="75" t="e">
        <f t="shared" si="20"/>
        <v>#REF!</v>
      </c>
      <c r="S26" s="75" t="e">
        <f t="shared" si="20"/>
        <v>#REF!</v>
      </c>
      <c r="T26" s="75" t="e">
        <f t="shared" si="20"/>
        <v>#REF!</v>
      </c>
      <c r="U26" s="75" t="e">
        <f t="shared" si="20"/>
        <v>#REF!</v>
      </c>
      <c r="V26" s="75" t="e">
        <f t="shared" si="20"/>
        <v>#REF!</v>
      </c>
    </row>
    <row r="27" spans="1:22" s="77" customFormat="1" ht="15.5" x14ac:dyDescent="0.35">
      <c r="A27" s="176" t="s">
        <v>85</v>
      </c>
      <c r="B27" s="176"/>
      <c r="C27" s="176"/>
      <c r="D27" s="76" t="e">
        <f>SUM(D17:D26)</f>
        <v>#REF!</v>
      </c>
      <c r="E27" s="76" t="e">
        <f t="shared" ref="E27:V27" si="21">SUM(E17:E26)</f>
        <v>#REF!</v>
      </c>
      <c r="F27" s="76" t="e">
        <f t="shared" si="21"/>
        <v>#REF!</v>
      </c>
      <c r="G27" s="76" t="e">
        <f t="shared" si="21"/>
        <v>#REF!</v>
      </c>
      <c r="H27" s="76" t="e">
        <f t="shared" si="21"/>
        <v>#REF!</v>
      </c>
      <c r="I27" s="76" t="e">
        <f t="shared" si="21"/>
        <v>#REF!</v>
      </c>
      <c r="J27" s="76" t="e">
        <f t="shared" si="21"/>
        <v>#REF!</v>
      </c>
      <c r="K27" s="76" t="e">
        <f t="shared" si="21"/>
        <v>#REF!</v>
      </c>
      <c r="L27" s="76" t="e">
        <f t="shared" si="21"/>
        <v>#REF!</v>
      </c>
      <c r="M27" s="76" t="e">
        <f t="shared" si="21"/>
        <v>#REF!</v>
      </c>
      <c r="N27" s="76" t="e">
        <f t="shared" si="21"/>
        <v>#REF!</v>
      </c>
      <c r="O27" s="76" t="e">
        <f t="shared" si="21"/>
        <v>#REF!</v>
      </c>
      <c r="P27" s="76" t="e">
        <f t="shared" si="21"/>
        <v>#REF!</v>
      </c>
      <c r="Q27" s="76" t="e">
        <f t="shared" si="21"/>
        <v>#REF!</v>
      </c>
      <c r="R27" s="76" t="e">
        <f t="shared" si="21"/>
        <v>#REF!</v>
      </c>
      <c r="S27" s="76" t="e">
        <f t="shared" si="21"/>
        <v>#REF!</v>
      </c>
      <c r="T27" s="76" t="e">
        <f t="shared" si="21"/>
        <v>#REF!</v>
      </c>
      <c r="U27" s="76" t="e">
        <f t="shared" si="21"/>
        <v>#REF!</v>
      </c>
      <c r="V27" s="76"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REGU-1650478595-176</_dlc_DocId>
    <_dlc_DocIdUrl xmlns="9be56660-2c31-41ef-bc00-23e72f632f2a">
      <Url>https://cyfoethnaturiolcymru.sharepoint.com/teams/Regulatory/Permitting/_layouts/15/DocIdRedir.aspx?ID=REGU-1650478595-176</Url>
      <Description>REGU-1650478595-176</Description>
    </_dlc_DocIdUrl>
    <Site_x0020_Name xmlns="859f7ad6-93f6-4205-b62b-a17f28acbbac">Mobile Plant</Site_x0020_Name>
    <Permit_x0020_Number xmlns="859f7ad6-93f6-4205-b62b-a17f28acbbac">EPR-AB3891CX</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2025-12-12T00:00:00+00:00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3.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672935459F59954D959953CC5AA0E61F" ma:contentTypeVersion="786" ma:contentTypeDescription="Permitting &amp; Compliance Excel Document" ma:contentTypeScope="" ma:versionID="7c4df8281e9825d5970599ed7939b163">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2e2a6e87ef53f5a0a3dde7304ede7c0b"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3EB88BFD-E29A-4849-A8E6-116EB74B98EA}">
  <ds:schemaRefs>
    <ds:schemaRef ds:uri="http://www.w3.org/XML/1998/namespace"/>
    <ds:schemaRef ds:uri="http://schemas.microsoft.com/office/2006/documentManagement/types"/>
    <ds:schemaRef ds:uri="9be56660-2c31-41ef-bc00-23e72f632f2a"/>
    <ds:schemaRef ds:uri="http://purl.org/dc/elements/1.1/"/>
    <ds:schemaRef ds:uri="http://purl.org/dc/dcmitype/"/>
    <ds:schemaRef ds:uri="http://purl.org/dc/terms/"/>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93C15C55-98E7-411B-AD80-BB3224AB49C7}"/>
</file>

<file path=customXml/itemProps4.xml><?xml version="1.0" encoding="utf-8"?>
<ds:datastoreItem xmlns:ds="http://schemas.openxmlformats.org/officeDocument/2006/customXml" ds:itemID="{A9FD06F2-CE67-4BEA-B7A9-6A706BBDE001}"/>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8</vt:i4>
      </vt:variant>
    </vt:vector>
  </HeadingPairs>
  <TitlesOfParts>
    <vt:vector size="8" baseType="lpstr">
      <vt:lpstr>DAIRY PARTNERS</vt:lpstr>
      <vt:lpstr>VOLAC SENSIENT</vt:lpstr>
      <vt:lpstr>FIRST MILK</vt:lpstr>
      <vt:lpstr>LLECHRYD WTW</vt:lpstr>
      <vt:lpstr>STRATA FLORIDA WTW</vt:lpstr>
      <vt:lpstr>BONTGOCH WTW</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NRW Nutrient Calculator</cp:keywords>
  <cp:lastModifiedBy>Clee, Owen</cp:lastModifiedBy>
  <dcterms:created xsi:type="dcterms:W3CDTF">2016-09-26T10:07:59Z</dcterms:created>
  <dcterms:modified xsi:type="dcterms:W3CDTF">2025-12-05T15:54:50Z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0x01010067EB80C5FE939D4A9B3D8BA62129B7F5020200672935459F59954D959953CC5AA0E61F</vt:lpwstr>
  </property>
  <property fmtid="{D5CDD505-2E9C-101B-9397-08002B2CF9AE}" pid="3" name="_dlc_DocIdItemGuid">
    <vt:lpwstr>735db337-2007-4712-aafa-10ace940e7d0</vt:lpwstr>
  </property>
</Properties>
</file>