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163 ByProduct High/return/"/>
    </mc:Choice>
  </mc:AlternateContent>
  <xr:revisionPtr revIDLastSave="0" documentId="8_{8A3045E2-79FF-432B-AF3A-E0B210D86864}" xr6:coauthVersionLast="47" xr6:coauthVersionMax="47" xr10:uidLastSave="{00000000-0000-0000-0000-000000000000}"/>
  <bookViews>
    <workbookView xWindow="33720" yWindow="-120" windowWidth="29040" windowHeight="15720" tabRatio="870" activeTab="9" xr2:uid="{00000000-000D-0000-FFFF-FFFF00000000}"/>
  </bookViews>
  <sheets>
    <sheet name="Field data and Bala" sheetId="1" r:id="rId1"/>
    <sheet name="Bryn" sheetId="21" r:id="rId2"/>
    <sheet name="Cefni" sheetId="27" r:id="rId3"/>
    <sheet name="Cwellyn" sheetId="28" r:id="rId4"/>
    <sheet name="Dolbenmaen" sheetId="30" r:id="rId5"/>
    <sheet name="Gwastadgoed" sheetId="26" r:id="rId6"/>
    <sheet name="Llyn" sheetId="24" r:id="rId7"/>
    <sheet name="Myndd" sheetId="29" r:id="rId8"/>
    <sheet name="Pen y Bont" sheetId="23" r:id="rId9"/>
    <sheet name="Rhiw"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M22" i="30"/>
  <c r="E22" i="30"/>
  <c r="V20" i="30"/>
  <c r="U20" i="30"/>
  <c r="T20" i="30"/>
  <c r="S20" i="30"/>
  <c r="R20"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R22" i="29"/>
  <c r="Q22" i="29"/>
  <c r="J22" i="29"/>
  <c r="V20" i="29"/>
  <c r="U20" i="29"/>
  <c r="T20" i="29"/>
  <c r="S20" i="29"/>
  <c r="R20" i="29"/>
  <c r="U18" i="29"/>
  <c r="R18" i="29"/>
  <c r="N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V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2" i="27"/>
  <c r="O22" i="27"/>
  <c r="V20" i="27"/>
  <c r="U20" i="27"/>
  <c r="T20" i="27"/>
  <c r="S20" i="27"/>
  <c r="R20" i="27"/>
  <c r="U18" i="27"/>
  <c r="S18" i="27"/>
  <c r="R18" i="27"/>
  <c r="O18" i="27"/>
  <c r="K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G22" i="26"/>
  <c r="V20" i="26"/>
  <c r="U20" i="26"/>
  <c r="T20" i="26"/>
  <c r="S20" i="26"/>
  <c r="R20" i="26"/>
  <c r="V18" i="26"/>
  <c r="S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E22" i="24"/>
  <c r="V20" i="24"/>
  <c r="U20" i="24"/>
  <c r="T20" i="24"/>
  <c r="S20" i="24"/>
  <c r="R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I22" i="23"/>
  <c r="V20" i="23"/>
  <c r="U20" i="23"/>
  <c r="T20" i="23"/>
  <c r="S20" i="23"/>
  <c r="R20"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G22" i="22"/>
  <c r="V20" i="22"/>
  <c r="U20" i="22"/>
  <c r="T20" i="22"/>
  <c r="S20" i="22"/>
  <c r="R20" i="22"/>
  <c r="V18" i="22"/>
  <c r="S18" i="22"/>
  <c r="R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N20" i="23" s="1"/>
  <c r="U59" i="23"/>
  <c r="V21" i="23"/>
  <c r="V23" i="23" s="1"/>
  <c r="V24"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0" i="23" s="1"/>
  <c r="P21" i="23"/>
  <c r="J59" i="24"/>
  <c r="K21" i="24"/>
  <c r="K17" i="24"/>
  <c r="R59" i="24"/>
  <c r="S21" i="24"/>
  <c r="S23" i="24" s="1"/>
  <c r="S24" i="24" s="1"/>
  <c r="S17" i="24"/>
  <c r="G21" i="26"/>
  <c r="G17" i="26"/>
  <c r="G19" i="26" s="1"/>
  <c r="G20" i="26" s="1"/>
  <c r="O17" i="26"/>
  <c r="O21" i="26"/>
  <c r="E59" i="27"/>
  <c r="F17" i="27"/>
  <c r="F19" i="27" s="1"/>
  <c r="F20" i="27" s="1"/>
  <c r="M59" i="27"/>
  <c r="N17" i="27"/>
  <c r="U59" i="27"/>
  <c r="V17" i="27"/>
  <c r="E59" i="28"/>
  <c r="F17" i="28"/>
  <c r="F21" i="28"/>
  <c r="M59" i="28"/>
  <c r="N17" i="28"/>
  <c r="N19" i="28" s="1"/>
  <c r="N20" i="28" s="1"/>
  <c r="N21" i="28"/>
  <c r="N23" i="28" s="1"/>
  <c r="N24" i="28" s="1"/>
  <c r="U59" i="28"/>
  <c r="V17" i="28"/>
  <c r="V21" i="28"/>
  <c r="D59" i="29"/>
  <c r="E17" i="29"/>
  <c r="E21" i="29"/>
  <c r="L59" i="29"/>
  <c r="M17" i="29"/>
  <c r="M19" i="29" s="1"/>
  <c r="M20" i="29" s="1"/>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21" i="22"/>
  <c r="O17" i="22"/>
  <c r="O19" i="22" s="1"/>
  <c r="O20"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23" i="26" s="1"/>
  <c r="P24" i="26" s="1"/>
  <c r="P17" i="26"/>
  <c r="P19" i="26" s="1"/>
  <c r="P20" i="26" s="1"/>
  <c r="F59" i="28"/>
  <c r="G17" i="28"/>
  <c r="G19" i="28" s="1"/>
  <c r="G20" i="28" s="1"/>
  <c r="G21" i="28"/>
  <c r="G23" i="28" s="1"/>
  <c r="G24" i="28" s="1"/>
  <c r="N59" i="28"/>
  <c r="O17" i="28"/>
  <c r="O19" i="28" s="1"/>
  <c r="O20" i="28" s="1"/>
  <c r="O21" i="28"/>
  <c r="E59" i="29"/>
  <c r="F17" i="29"/>
  <c r="F19" i="29" s="1"/>
  <c r="F20" i="29" s="1"/>
  <c r="F21" i="29"/>
  <c r="M59" i="29"/>
  <c r="N17" i="29"/>
  <c r="N21" i="29"/>
  <c r="N23" i="29" s="1"/>
  <c r="N24" i="29" s="1"/>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P17" i="27"/>
  <c r="P19" i="27" s="1"/>
  <c r="P20" i="27" s="1"/>
  <c r="H21" i="28"/>
  <c r="H23" i="28" s="1"/>
  <c r="H24" i="28" s="1"/>
  <c r="H17" i="28"/>
  <c r="P21" i="28"/>
  <c r="P23" i="28" s="1"/>
  <c r="P24" i="28" s="1"/>
  <c r="P17" i="28"/>
  <c r="P19" i="28" s="1"/>
  <c r="P20" i="28" s="1"/>
  <c r="G17" i="29"/>
  <c r="G21" i="29"/>
  <c r="G23" i="29" s="1"/>
  <c r="G24" i="29" s="1"/>
  <c r="O17" i="29"/>
  <c r="O19" i="29" s="1"/>
  <c r="O20" i="29" s="1"/>
  <c r="O21" i="29"/>
  <c r="E59" i="30"/>
  <c r="F21" i="30"/>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19" i="21" s="1"/>
  <c r="M20" i="21" s="1"/>
  <c r="M21" i="21"/>
  <c r="M23" i="21" s="1"/>
  <c r="M24" i="21" s="1"/>
  <c r="E17" i="21"/>
  <c r="E21" i="21"/>
  <c r="E23" i="21" s="1"/>
  <c r="E24" i="21" s="1"/>
  <c r="H59" i="22"/>
  <c r="I17" i="22"/>
  <c r="I19" i="22" s="1"/>
  <c r="I20" i="22" s="1"/>
  <c r="I21" i="22"/>
  <c r="I23" i="22" s="1"/>
  <c r="I24" i="22" s="1"/>
  <c r="P59" i="22"/>
  <c r="Q17" i="22"/>
  <c r="Q19" i="22" s="1"/>
  <c r="Q20" i="22" s="1"/>
  <c r="Q21" i="22"/>
  <c r="Q23" i="22" s="1"/>
  <c r="Q24" i="22" s="1"/>
  <c r="J59" i="23"/>
  <c r="K17" i="23"/>
  <c r="K21" i="23"/>
  <c r="K23" i="23" s="1"/>
  <c r="K24" i="23" s="1"/>
  <c r="R59" i="23"/>
  <c r="S17" i="23"/>
  <c r="S19" i="23" s="1"/>
  <c r="S21" i="23"/>
  <c r="E59" i="24"/>
  <c r="F21" i="24"/>
  <c r="F23" i="24" s="1"/>
  <c r="F24" i="24" s="1"/>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Q19" i="27" s="1"/>
  <c r="Q20" i="27" s="1"/>
  <c r="I21" i="28"/>
  <c r="I23" i="28" s="1"/>
  <c r="I24" i="28" s="1"/>
  <c r="I17" i="28"/>
  <c r="Q21" i="28"/>
  <c r="Q23" i="28" s="1"/>
  <c r="Q24" i="28" s="1"/>
  <c r="Q17" i="28"/>
  <c r="Q19" i="28" s="1"/>
  <c r="Q20" i="28" s="1"/>
  <c r="H21" i="29"/>
  <c r="H23" i="29" s="1"/>
  <c r="H24" i="29" s="1"/>
  <c r="H17" i="29"/>
  <c r="P21" i="29"/>
  <c r="P23" i="29" s="1"/>
  <c r="P24" i="29" s="1"/>
  <c r="P17" i="29"/>
  <c r="P19" i="29" s="1"/>
  <c r="P20" i="29" s="1"/>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O23" i="24" s="1"/>
  <c r="O24" i="24" s="1"/>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G23" i="22"/>
  <c r="G24" i="22" s="1"/>
  <c r="K58" i="21"/>
  <c r="K61" i="21" s="1"/>
  <c r="K64" i="21" s="1"/>
  <c r="R19" i="24"/>
  <c r="I21" i="27"/>
  <c r="I23" i="27" s="1"/>
  <c r="I24" i="27" s="1"/>
  <c r="Q21" i="27"/>
  <c r="R58" i="21"/>
  <c r="R61" i="21" s="1"/>
  <c r="R64" i="21" s="1"/>
  <c r="O57" i="21"/>
  <c r="A43" i="21"/>
  <c r="J58" i="21"/>
  <c r="J61" i="21" s="1"/>
  <c r="E19" i="21"/>
  <c r="E20" i="21" s="1"/>
  <c r="G23" i="26"/>
  <c r="G24" i="26" s="1"/>
  <c r="D58" i="29"/>
  <c r="D61" i="29"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P64" i="21" s="1"/>
  <c r="H58" i="21"/>
  <c r="H61" i="21" s="1"/>
  <c r="N59" i="23"/>
  <c r="R58" i="26"/>
  <c r="R61" i="26" s="1"/>
  <c r="R57" i="21"/>
  <c r="H58" i="22"/>
  <c r="H61" i="22" s="1"/>
  <c r="H64" i="22" s="1"/>
  <c r="P58" i="22"/>
  <c r="P61" i="22" s="1"/>
  <c r="P64" i="22" s="1"/>
  <c r="F59" i="22"/>
  <c r="K58" i="29"/>
  <c r="K61" i="29" s="1"/>
  <c r="F19" i="23"/>
  <c r="F20" i="23" s="1"/>
  <c r="I58" i="23"/>
  <c r="I61" i="23" s="1"/>
  <c r="I64" i="23" s="1"/>
  <c r="I65" i="23" s="1"/>
  <c r="Q58" i="23"/>
  <c r="Q61" i="23" s="1"/>
  <c r="L58" i="29"/>
  <c r="L61" i="29" s="1"/>
  <c r="T58" i="29"/>
  <c r="T61" i="29" s="1"/>
  <c r="T64" i="29" s="1"/>
  <c r="I23" i="30"/>
  <c r="I24" i="30" s="1"/>
  <c r="E23" i="30"/>
  <c r="E24" i="30" s="1"/>
  <c r="U23" i="30"/>
  <c r="U24" i="30" s="1"/>
  <c r="J58" i="28"/>
  <c r="J61" i="28" s="1"/>
  <c r="R58" i="22"/>
  <c r="R61" i="22" s="1"/>
  <c r="R64" i="22" s="1"/>
  <c r="J58" i="23"/>
  <c r="J61" i="23" s="1"/>
  <c r="J64" i="23" s="1"/>
  <c r="J65" i="23" s="1"/>
  <c r="J58" i="24"/>
  <c r="J61" i="24" s="1"/>
  <c r="J64"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C64" i="29" s="1"/>
  <c r="H58" i="30"/>
  <c r="H61" i="30" s="1"/>
  <c r="H64"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0" i="21"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C65" i="27" s="1"/>
  <c r="K58" i="27"/>
  <c r="K61"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G57" i="21"/>
  <c r="J19" i="22"/>
  <c r="J20" i="22" s="1"/>
  <c r="E58" i="22"/>
  <c r="E61" i="22" s="1"/>
  <c r="E64" i="22" s="1"/>
  <c r="M58" i="22"/>
  <c r="M61" i="22" s="1"/>
  <c r="M64"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N19" i="30"/>
  <c r="N20" i="30" s="1"/>
  <c r="V19" i="30"/>
  <c r="F23" i="30"/>
  <c r="F24" i="30" s="1"/>
  <c r="B63" i="30"/>
  <c r="J63" i="30"/>
  <c r="R63" i="30"/>
  <c r="G19" i="30"/>
  <c r="G20" i="30" s="1"/>
  <c r="A32" i="30"/>
  <c r="A34" i="30"/>
  <c r="A40" i="30"/>
  <c r="A42" i="30"/>
  <c r="A48" i="30"/>
  <c r="A50" i="30"/>
  <c r="C63" i="30"/>
  <c r="K63" i="30"/>
  <c r="S63" i="30"/>
  <c r="P19" i="30"/>
  <c r="P20" i="30" s="1"/>
  <c r="D63" i="30"/>
  <c r="L63" i="30"/>
  <c r="T63" i="30"/>
  <c r="H63" i="30"/>
  <c r="Q19" i="30"/>
  <c r="Q20" i="30" s="1"/>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U19" i="29"/>
  <c r="E23" i="29"/>
  <c r="E24" i="29" s="1"/>
  <c r="M23" i="29"/>
  <c r="M24" i="29" s="1"/>
  <c r="U23" i="29"/>
  <c r="U24" i="29" s="1"/>
  <c r="I57" i="29"/>
  <c r="Q57" i="29"/>
  <c r="I63" i="29"/>
  <c r="Q63" i="29"/>
  <c r="N19" i="29"/>
  <c r="N20" i="29" s="1"/>
  <c r="V19" i="29"/>
  <c r="F23" i="29"/>
  <c r="F24" i="29" s="1"/>
  <c r="B63" i="29"/>
  <c r="J63" i="29"/>
  <c r="R63" i="29"/>
  <c r="R65" i="29" s="1"/>
  <c r="L19" i="29"/>
  <c r="L20" i="29" s="1"/>
  <c r="G19" i="29"/>
  <c r="G20" i="29" s="1"/>
  <c r="A32" i="29"/>
  <c r="A34" i="29"/>
  <c r="A40" i="29"/>
  <c r="A42" i="29"/>
  <c r="A48" i="29"/>
  <c r="A50" i="29"/>
  <c r="C63" i="29"/>
  <c r="K63" i="29"/>
  <c r="S63" i="29"/>
  <c r="H19" i="29"/>
  <c r="H20" i="29" s="1"/>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A32" i="27"/>
  <c r="A34" i="27"/>
  <c r="A40" i="27"/>
  <c r="A42" i="27"/>
  <c r="A48" i="27"/>
  <c r="A50" i="27"/>
  <c r="C63" i="27"/>
  <c r="K63" i="27"/>
  <c r="S63" i="27"/>
  <c r="L19" i="27"/>
  <c r="L20" i="27" s="1"/>
  <c r="H19" i="27"/>
  <c r="H20" i="27" s="1"/>
  <c r="D63" i="27"/>
  <c r="L63" i="27"/>
  <c r="T63" i="27"/>
  <c r="H63"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Q59" i="26"/>
  <c r="Q64" i="26" s="1"/>
  <c r="I63" i="26"/>
  <c r="Q63" i="26"/>
  <c r="N19" i="26"/>
  <c r="N20" i="26" s="1"/>
  <c r="N23" i="26"/>
  <c r="N24" i="26" s="1"/>
  <c r="V23" i="26"/>
  <c r="V24" i="26" s="1"/>
  <c r="B63" i="26"/>
  <c r="J63" i="26"/>
  <c r="R63" i="26"/>
  <c r="O19" i="26"/>
  <c r="O20" i="26" s="1"/>
  <c r="A32" i="26"/>
  <c r="A34" i="26"/>
  <c r="A40" i="26"/>
  <c r="A42" i="26"/>
  <c r="A48" i="26"/>
  <c r="A50" i="26"/>
  <c r="C63" i="26"/>
  <c r="K63" i="26"/>
  <c r="S63" i="26"/>
  <c r="H19" i="26"/>
  <c r="H20" i="26" s="1"/>
  <c r="D63" i="26"/>
  <c r="L63" i="26"/>
  <c r="I19" i="26"/>
  <c r="I20" i="26"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M19" i="23"/>
  <c r="M20" i="23" s="1"/>
  <c r="E23" i="23"/>
  <c r="E24" i="23" s="1"/>
  <c r="M23" i="23"/>
  <c r="M24" i="23" s="1"/>
  <c r="I57" i="23"/>
  <c r="Q57" i="23"/>
  <c r="F23" i="23"/>
  <c r="F24" i="23" s="1"/>
  <c r="O19" i="23"/>
  <c r="O20" i="23" s="1"/>
  <c r="A32" i="23"/>
  <c r="A34" i="23"/>
  <c r="A40" i="23"/>
  <c r="A42" i="23"/>
  <c r="A48" i="23"/>
  <c r="A50" i="23"/>
  <c r="H19" i="23"/>
  <c r="H20" i="23" s="1"/>
  <c r="Q19" i="23"/>
  <c r="Q20" i="23" s="1"/>
  <c r="U63" i="22"/>
  <c r="M63" i="22"/>
  <c r="E63" i="22"/>
  <c r="F63" i="22"/>
  <c r="T63" i="22"/>
  <c r="L63" i="22"/>
  <c r="D63" i="22"/>
  <c r="S63" i="22"/>
  <c r="K63" i="22"/>
  <c r="C63" i="22"/>
  <c r="N63" i="22"/>
  <c r="R63" i="22"/>
  <c r="J63" i="22"/>
  <c r="B63" i="22"/>
  <c r="Q63" i="22"/>
  <c r="I63" i="22"/>
  <c r="P63" i="22"/>
  <c r="H63" i="22"/>
  <c r="O63" i="22"/>
  <c r="G63" i="22"/>
  <c r="S19" i="22"/>
  <c r="D19" i="22"/>
  <c r="D20" i="22" s="1"/>
  <c r="T19" i="22"/>
  <c r="L23" i="22"/>
  <c r="L24" i="22" s="1"/>
  <c r="T23" i="22"/>
  <c r="T24" i="22" s="1"/>
  <c r="K23" i="22"/>
  <c r="K24" i="22" s="1"/>
  <c r="A31" i="22"/>
  <c r="A33" i="22"/>
  <c r="A41" i="22"/>
  <c r="A47" i="22"/>
  <c r="E19" i="22"/>
  <c r="E20" i="22" s="1"/>
  <c r="M19" i="22"/>
  <c r="M20" i="22" s="1"/>
  <c r="E23" i="22"/>
  <c r="E24" i="22" s="1"/>
  <c r="U23" i="22"/>
  <c r="U24" i="22" s="1"/>
  <c r="I57" i="22"/>
  <c r="Q57" i="22"/>
  <c r="K19" i="22"/>
  <c r="K20" i="22" s="1"/>
  <c r="A39" i="22"/>
  <c r="A49" i="22"/>
  <c r="V19" i="22"/>
  <c r="V23" i="22"/>
  <c r="V24" i="22" s="1"/>
  <c r="G19" i="22"/>
  <c r="G20" i="22" s="1"/>
  <c r="A32" i="22"/>
  <c r="A34" i="22"/>
  <c r="A40" i="22"/>
  <c r="A42" i="22"/>
  <c r="A48" i="22"/>
  <c r="A50" i="22"/>
  <c r="P19" i="22"/>
  <c r="P20" i="22" s="1"/>
  <c r="H23" i="21"/>
  <c r="H24" i="21" s="1"/>
  <c r="L23" i="21"/>
  <c r="L24" i="21" s="1"/>
  <c r="N23" i="21"/>
  <c r="N24" i="21" s="1"/>
  <c r="A33" i="21"/>
  <c r="A37" i="21"/>
  <c r="A41" i="21"/>
  <c r="A45" i="21"/>
  <c r="A49" i="21"/>
  <c r="E58" i="21"/>
  <c r="E61" i="21" s="1"/>
  <c r="M58" i="21"/>
  <c r="M61" i="21" s="1"/>
  <c r="U58" i="21"/>
  <c r="U61" i="21" s="1"/>
  <c r="U64" i="21" s="1"/>
  <c r="U66" i="21" s="1"/>
  <c r="S19" i="21"/>
  <c r="I23" i="21"/>
  <c r="I24" i="21" s="1"/>
  <c r="C57" i="21"/>
  <c r="K57" i="21"/>
  <c r="S57" i="21"/>
  <c r="G19" i="21"/>
  <c r="G20" i="21" s="1"/>
  <c r="Q19" i="21"/>
  <c r="Q20" i="21" s="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2" l="1"/>
  <c r="M65" i="22"/>
  <c r="K65" i="22"/>
  <c r="O65" i="22"/>
  <c r="P65" i="22"/>
  <c r="E65" i="22"/>
  <c r="C65" i="22"/>
  <c r="H65" i="22"/>
  <c r="L65" i="23"/>
  <c r="E65" i="23"/>
  <c r="G65" i="30"/>
  <c r="I65" i="29"/>
  <c r="C65" i="29"/>
  <c r="C19" i="29"/>
  <c r="C20" i="29" s="1"/>
  <c r="J65" i="24"/>
  <c r="L65" i="24"/>
  <c r="B65" i="24"/>
  <c r="L65" i="26"/>
  <c r="H65" i="26"/>
  <c r="C65" i="26"/>
  <c r="K65" i="30"/>
  <c r="D65" i="30"/>
  <c r="E65" i="30"/>
  <c r="J65" i="30"/>
  <c r="H65" i="30"/>
  <c r="L65" i="30"/>
  <c r="B65" i="30"/>
  <c r="D65" i="28"/>
  <c r="K65" i="28"/>
  <c r="E65" i="27"/>
  <c r="J65" i="27"/>
  <c r="I65" i="27"/>
  <c r="P65" i="21"/>
  <c r="K65" i="21"/>
  <c r="C23" i="21"/>
  <c r="C24" i="21" s="1"/>
  <c r="O64" i="21"/>
  <c r="O65" i="21" s="1"/>
  <c r="K64" i="27"/>
  <c r="K65" i="27" s="1"/>
  <c r="F64" i="26"/>
  <c r="J64" i="28"/>
  <c r="J65" i="28" s="1"/>
  <c r="C64" i="21"/>
  <c r="C65" i="21" s="1"/>
  <c r="C64" i="23"/>
  <c r="C65" i="23" s="1"/>
  <c r="N64" i="22"/>
  <c r="N65" i="22" s="1"/>
  <c r="I64" i="26"/>
  <c r="I65" i="26" s="1"/>
  <c r="D64" i="24"/>
  <c r="D65" i="24" s="1"/>
  <c r="L64" i="28"/>
  <c r="L65" i="28" s="1"/>
  <c r="N66" i="21"/>
  <c r="N65" i="21"/>
  <c r="M66" i="26"/>
  <c r="M65" i="26"/>
  <c r="F66" i="26"/>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D66" i="29"/>
  <c r="O64" i="26"/>
  <c r="R66" i="22"/>
  <c r="T66" i="24"/>
  <c r="U66" i="23"/>
  <c r="P64" i="30"/>
  <c r="P66" i="23"/>
  <c r="E66" i="22"/>
  <c r="T66" i="23"/>
  <c r="Q66" i="21"/>
  <c r="P66" i="21"/>
  <c r="K66" i="27"/>
  <c r="G64" i="23"/>
  <c r="Q66" i="24"/>
  <c r="R66" i="27"/>
  <c r="C66" i="27"/>
  <c r="H66" i="23"/>
  <c r="J66" i="27"/>
  <c r="G64" i="27"/>
  <c r="G66" i="30"/>
  <c r="J66" i="30"/>
  <c r="F64" i="27"/>
  <c r="T66" i="27"/>
  <c r="Q66" i="22"/>
  <c r="C66" i="22"/>
  <c r="T66" i="21"/>
  <c r="S66" i="23"/>
  <c r="H66" i="30"/>
  <c r="E66" i="30"/>
  <c r="S66" i="24"/>
  <c r="L66" i="21"/>
  <c r="D66" i="22"/>
  <c r="S66" i="26"/>
  <c r="L66" i="28"/>
  <c r="L66" i="26"/>
  <c r="T66" i="30"/>
  <c r="C66" i="29"/>
  <c r="H66" i="22"/>
  <c r="R66" i="28"/>
  <c r="N64" i="26"/>
  <c r="O64" i="29"/>
  <c r="P64" i="29"/>
  <c r="S64" i="1"/>
  <c r="R66" i="26"/>
  <c r="D66" i="27"/>
  <c r="N64" i="29"/>
  <c r="R66" i="30"/>
  <c r="D66" i="23"/>
  <c r="L66" i="23"/>
  <c r="O66" i="22"/>
  <c r="R64" i="1"/>
  <c r="J66" i="23"/>
  <c r="Q64" i="1"/>
  <c r="U64" i="1"/>
  <c r="P64" i="1"/>
  <c r="E66" i="27"/>
  <c r="J66" i="24"/>
  <c r="Q66" i="29"/>
  <c r="F64" i="29"/>
  <c r="O64" i="23"/>
  <c r="O64" i="30"/>
  <c r="N64" i="24"/>
  <c r="B66" i="30"/>
  <c r="B66" i="24"/>
  <c r="K66" i="30"/>
  <c r="C66" i="30"/>
  <c r="I66" i="30"/>
  <c r="R66" i="29"/>
  <c r="M66" i="29"/>
  <c r="I66" i="29"/>
  <c r="S66" i="29"/>
  <c r="T66" i="28"/>
  <c r="D66" i="28"/>
  <c r="Q66" i="28"/>
  <c r="I66" i="28"/>
  <c r="S66" i="28"/>
  <c r="K66" i="28"/>
  <c r="Q66" i="27"/>
  <c r="I66" i="27"/>
  <c r="Q66" i="26"/>
  <c r="C66" i="26"/>
  <c r="H66" i="26"/>
  <c r="L66" i="24"/>
  <c r="P66" i="24"/>
  <c r="D66" i="24"/>
  <c r="K66" i="24"/>
  <c r="I66" i="23"/>
  <c r="E66" i="23"/>
  <c r="I66" i="22"/>
  <c r="M66" i="22"/>
  <c r="S66" i="22"/>
  <c r="K66" i="22"/>
  <c r="T66" i="22"/>
  <c r="H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P65" i="1" s="1"/>
  <c r="H63" i="1"/>
  <c r="T63" i="1"/>
  <c r="T66" i="1" s="1"/>
  <c r="S63" i="1"/>
  <c r="O63" i="1"/>
  <c r="G63" i="1"/>
  <c r="N63" i="1"/>
  <c r="E63" i="1"/>
  <c r="B63" i="1"/>
  <c r="U63" i="1"/>
  <c r="M63" i="1"/>
  <c r="D65" i="1" l="1"/>
  <c r="I66" i="26"/>
  <c r="M65" i="1"/>
  <c r="P66" i="26"/>
  <c r="N66" i="23"/>
  <c r="C66" i="23"/>
  <c r="N66" i="22"/>
  <c r="N65" i="1"/>
  <c r="C65" i="1"/>
  <c r="D66" i="26"/>
  <c r="B65" i="1"/>
  <c r="P66" i="28"/>
  <c r="P65" i="28"/>
  <c r="P66" i="29"/>
  <c r="P65" i="29"/>
  <c r="P66" i="30"/>
  <c r="P65" i="30"/>
  <c r="P66" i="27"/>
  <c r="O65" i="1"/>
  <c r="O66" i="23"/>
  <c r="O65" i="23"/>
  <c r="O66" i="24"/>
  <c r="O65" i="24"/>
  <c r="O66" i="29"/>
  <c r="O65" i="29"/>
  <c r="O66" i="26"/>
  <c r="O65" i="26"/>
  <c r="O66" i="28"/>
  <c r="O65" i="28"/>
  <c r="O66" i="30"/>
  <c r="O65" i="30"/>
  <c r="O66" i="27"/>
  <c r="O65" i="27"/>
  <c r="N66" i="28"/>
  <c r="N65" i="28"/>
  <c r="N66" i="27"/>
  <c r="N65" i="27"/>
  <c r="N66" i="30"/>
  <c r="N65" i="30"/>
  <c r="N66" i="26"/>
  <c r="N65" i="26"/>
  <c r="N66" i="24"/>
  <c r="N65" i="24"/>
  <c r="N66" i="29"/>
  <c r="N65" i="29"/>
  <c r="M66" i="27"/>
  <c r="M65" i="27"/>
  <c r="M66" i="21"/>
  <c r="M66" i="24"/>
  <c r="M66" i="28"/>
  <c r="M66" i="30"/>
  <c r="M65" i="30"/>
  <c r="M66" i="23"/>
  <c r="M65" i="23"/>
  <c r="L66" i="29"/>
  <c r="L66" i="27"/>
  <c r="L65" i="27"/>
  <c r="L65" i="1"/>
  <c r="L66" i="22"/>
  <c r="K66" i="29"/>
  <c r="K65" i="29"/>
  <c r="K65" i="1"/>
  <c r="K66" i="26"/>
  <c r="K65" i="26"/>
  <c r="K66" i="23"/>
  <c r="K65" i="23"/>
  <c r="J66" i="29"/>
  <c r="J65" i="29"/>
  <c r="J66" i="22"/>
  <c r="J65" i="22"/>
  <c r="J65" i="1"/>
  <c r="J66" i="26"/>
  <c r="J66" i="21"/>
  <c r="J65" i="21"/>
  <c r="I66" i="21"/>
  <c r="I65" i="21"/>
  <c r="I65" i="1"/>
  <c r="I66" i="24"/>
  <c r="H65" i="1"/>
  <c r="H66" i="28"/>
  <c r="H65" i="28"/>
  <c r="H66" i="29"/>
  <c r="H65" i="29"/>
  <c r="H66" i="27"/>
  <c r="H65" i="27"/>
  <c r="H66" i="24"/>
  <c r="H65" i="24"/>
  <c r="G66" i="28"/>
  <c r="G65" i="28"/>
  <c r="G66" i="22"/>
  <c r="G65" i="22"/>
  <c r="G66" i="29"/>
  <c r="G65" i="29"/>
  <c r="G66" i="21"/>
  <c r="G65" i="21"/>
  <c r="G66" i="23"/>
  <c r="G65" i="23"/>
  <c r="G66" i="27"/>
  <c r="G65" i="27"/>
  <c r="G66" i="26"/>
  <c r="G65" i="26"/>
  <c r="G65" i="1"/>
  <c r="G66" i="24"/>
  <c r="G65" i="24"/>
  <c r="F66" i="30"/>
  <c r="F65" i="30"/>
  <c r="F65" i="1"/>
  <c r="F66" i="27"/>
  <c r="F65" i="27"/>
  <c r="F66" i="22"/>
  <c r="F65" i="22"/>
  <c r="F66" i="29"/>
  <c r="F65" i="29"/>
  <c r="F66" i="28"/>
  <c r="F65" i="28"/>
  <c r="F66" i="21"/>
  <c r="F65" i="21"/>
  <c r="F66" i="23"/>
  <c r="F65" i="23"/>
  <c r="F66" i="24"/>
  <c r="F65" i="24"/>
  <c r="E66" i="28"/>
  <c r="E65" i="28"/>
  <c r="E66" i="29"/>
  <c r="E65" i="29"/>
  <c r="E66" i="26"/>
  <c r="E65" i="26"/>
  <c r="E66" i="21"/>
  <c r="E65" i="21"/>
  <c r="E65" i="1"/>
  <c r="E66" i="24"/>
  <c r="E65" i="24"/>
  <c r="C66" i="24"/>
  <c r="C65" i="24"/>
  <c r="C66" i="28"/>
  <c r="C65" i="28"/>
  <c r="B66" i="21"/>
  <c r="B65" i="21"/>
  <c r="B66" i="27"/>
  <c r="B65" i="27"/>
  <c r="B66" i="28"/>
  <c r="B65" i="28"/>
  <c r="B66" i="29"/>
  <c r="B65" i="29"/>
  <c r="B66" i="22"/>
  <c r="B65" i="22"/>
  <c r="B66" i="23"/>
  <c r="B65" i="23"/>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<sst xmlns="http://schemas.openxmlformats.org/spreadsheetml/2006/main" count="2238" uniqueCount="176">
  <si>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</si>
  <si>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</si>
  <si>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</si>
  <si>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</si>
  <si>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</si>
  <si>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</si>
  <si>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</si>
  <si>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</si>
  <si>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</si>
  <si>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</si>
  <si>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</si>
  <si>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</si>
  <si>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</si>
  <si>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</si>
  <si>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</si>
  <si>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</si>
  <si>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</si>
  <si>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</si>
  <si>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</si>
  <si>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</si>
  <si>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</si>
  <si>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</si>
  <si>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</si>
  <si>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</si>
  <si>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</si>
  <si>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</si>
  <si>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</si>
  <si>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</si>
  <si>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</si>
  <si>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</si>
  <si>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</si>
  <si>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</si>
  <si>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</si>
  <si>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</si>
  <si>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</si>
  <si>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</si>
  <si>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</si>
  <si>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</si>
  <si>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</si>
  <si>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</si>
  <si>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</si>
  <si>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</si>
  <si>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</si>
  <si>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</si>
  <si>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</si>
  <si>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</si>
  <si>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</si>
  <si>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</si>
  <si>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</si>
  <si>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</si>
  <si>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</si>
  <si>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</si>
  <si>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</si>
  <si>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</si>
  <si>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</si>
  <si>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</si>
  <si>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</si>
  <si>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</si>
  <si>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</si>
  <si>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</si>
  <si>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</si>
  <si>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</si>
  <si>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</si>
  <si>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</si>
  <si>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</si>
  <si>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</si>
  <si>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</si>
  <si>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</si>
  <si>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</si>
  <si>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</si>
  <si>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</si>
  <si>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</si>
  <si>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</si>
  <si>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</si>
  <si>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</si>
  <si>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</si>
  <si>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</si>
  <si>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</si>
  <si>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</si>
  <si>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</si>
  <si>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</si>
  <si>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</si>
  <si>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</si>
  <si>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</si>
  <si>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</si>
  <si>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</si>
  <si>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</si>
  <si>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</si>
  <si>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</si>
  <si>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</si>
  <si>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</si>
  <si>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</si>
  <si>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</si>
  <si>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</si>
  <si>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</si>
  <si>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</si>
  <si>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</si>
  <si>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</si>
  <si>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</si>
  <si>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</si>
  <si>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</si>
  <si>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</si>
  <si>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</si>
  <si>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</si>
  <si>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</si>
  <si>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</si>
  <si>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</si>
  <si>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</si>
  <si>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</si>
  <si>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</si>
  <si>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</si>
  <si>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</si>
  <si>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</si>
  <si>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</si>
  <si>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</si>
  <si>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</si>
  <si>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</si>
  <si>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</si>
  <si>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</si>
  <si>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</si>
  <si>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</si>
  <si>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</si>
  <si>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</si>
  <si>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</si>
  <si>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</si>
  <si>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</si>
  <si>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</si>
  <si>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</si>
  <si>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</si>
  <si>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</si>
  <si>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</si>
  <si>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</si>
  <si>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</si>
  <si>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</si>
  <si>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</si>
  <si>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</si>
  <si>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</si>
  <si>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</si>
  <si>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</si>
  <si>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</si>
  <si>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</si>
  <si>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</si>
  <si>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</si>
  <si>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</si>
  <si>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</si>
  <si>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</si>
  <si>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</si>
  <si>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</si>
  <si>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</si>
  <si>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</si>
  <si>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</si>
  <si>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</si>
  <si>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</si>
  <si>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</si>
  <si>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</si>
  <si>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</si>
  <si>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</si>
  <si>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</si>
  <si>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</si>
  <si>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</si>
  <si>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PAN-031163</t>
  </si>
  <si>
    <t>EPR/GP3792SK</t>
  </si>
  <si>
    <t>By Product Recovery Ltd</t>
  </si>
  <si>
    <t>Henllys, Llanfair TH, Abergele , Conwy. LL22 8TF</t>
  </si>
  <si>
    <t>Bryan Burn</t>
  </si>
  <si>
    <t>Bala</t>
  </si>
  <si>
    <t>L</t>
  </si>
  <si>
    <t>Bryn</t>
  </si>
  <si>
    <t>Cefni</t>
  </si>
  <si>
    <t>Cwellyn</t>
  </si>
  <si>
    <t>Dolbenmaen</t>
  </si>
  <si>
    <t>Gwastadgoed</t>
  </si>
  <si>
    <t>Llyn</t>
  </si>
  <si>
    <t>Myndd</t>
  </si>
  <si>
    <t>Pen y Bont</t>
  </si>
  <si>
    <t>Rhiw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</si>
</sst>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46" sqref="B4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50</v>
      </c>
      <c r="G1" s="162" t="s">
        <v>43</v>
      </c>
      <c r="H1" s="163"/>
      <c r="I1" s="109">
        <v>6.9</v>
      </c>
      <c r="J1" s="130" t="s">
        <v>153</v>
      </c>
      <c r="K1" s="131"/>
      <c r="L1" s="109">
        <v>256</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1.17</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c r="J3" s="134" t="s">
        <v>154</v>
      </c>
      <c r="K3" s="135"/>
      <c r="L3" s="110">
        <f>(L1/(L2*10000))*100</f>
        <v>2.1880341880341883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1</v>
      </c>
      <c r="D8" s="11">
        <v>2</v>
      </c>
      <c r="E8" s="11">
        <v>3</v>
      </c>
      <c r="F8" s="11">
        <v>5</v>
      </c>
      <c r="G8" s="11">
        <v>7</v>
      </c>
      <c r="H8" s="11">
        <v>11</v>
      </c>
      <c r="I8" s="11">
        <v>12</v>
      </c>
      <c r="J8" s="11">
        <v>13</v>
      </c>
      <c r="K8" s="11">
        <v>14</v>
      </c>
      <c r="L8" s="11">
        <v>15</v>
      </c>
      <c r="M8" s="11">
        <v>17</v>
      </c>
      <c r="N8" s="11">
        <v>18</v>
      </c>
      <c r="O8" s="11">
        <v>19</v>
      </c>
      <c r="P8" s="11">
        <v>20</v>
      </c>
      <c r="Q8" s="11">
        <v>21</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166</v>
      </c>
      <c r="D9" s="11" t="s">
        <v>166</v>
      </c>
      <c r="E9" s="11" t="s">
        <v>166</v>
      </c>
      <c r="F9" s="11" t="s">
        <v>166</v>
      </c>
      <c r="G9" s="11" t="s">
        <v>166</v>
      </c>
      <c r="H9" s="11" t="s">
        <v>166</v>
      </c>
      <c r="I9" s="11" t="s">
        <v>166</v>
      </c>
      <c r="J9" s="11" t="s">
        <v>166</v>
      </c>
      <c r="K9" s="11" t="s">
        <v>166</v>
      </c>
      <c r="L9" s="11" t="s">
        <v>166</v>
      </c>
      <c r="M9" s="11" t="s">
        <v>166</v>
      </c>
      <c r="N9" s="11" t="s">
        <v>166</v>
      </c>
      <c r="O9" s="11" t="s">
        <v>166</v>
      </c>
      <c r="P9" s="11" t="s">
        <v>166</v>
      </c>
      <c r="Q9" s="11" t="s">
        <v>166</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6.2</v>
      </c>
      <c r="D10" s="11">
        <v>6.4</v>
      </c>
      <c r="E10" s="11">
        <v>5.6</v>
      </c>
      <c r="F10" s="11">
        <v>5.5</v>
      </c>
      <c r="G10" s="11">
        <v>6.3</v>
      </c>
      <c r="H10" s="11">
        <v>5.5</v>
      </c>
      <c r="I10" s="11">
        <v>5.6</v>
      </c>
      <c r="J10" s="11">
        <v>6.4</v>
      </c>
      <c r="K10" s="11">
        <v>6.3</v>
      </c>
      <c r="L10" s="11">
        <v>5.7</v>
      </c>
      <c r="M10" s="11">
        <v>5.9</v>
      </c>
      <c r="N10" s="11">
        <v>6</v>
      </c>
      <c r="O10" s="11">
        <v>6.2</v>
      </c>
      <c r="P10" s="11">
        <v>5.8</v>
      </c>
      <c r="Q10" s="11">
        <v>5.9</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2</v>
      </c>
      <c r="D11" s="11">
        <v>1</v>
      </c>
      <c r="E11" s="11">
        <v>2</v>
      </c>
      <c r="F11" s="11">
        <v>1</v>
      </c>
      <c r="G11" s="11">
        <v>0</v>
      </c>
      <c r="H11" s="11">
        <v>2</v>
      </c>
      <c r="I11" s="11">
        <v>2</v>
      </c>
      <c r="J11" s="11">
        <v>2</v>
      </c>
      <c r="K11" s="11">
        <v>2</v>
      </c>
      <c r="L11" s="11">
        <v>1</v>
      </c>
      <c r="M11" s="11">
        <v>2</v>
      </c>
      <c r="N11" s="11">
        <v>2</v>
      </c>
      <c r="O11" s="11">
        <v>1</v>
      </c>
      <c r="P11" s="11">
        <v>1</v>
      </c>
      <c r="Q11" s="11">
        <v>1</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0</v>
      </c>
      <c r="D12" s="11">
        <v>1</v>
      </c>
      <c r="E12" s="11">
        <v>2</v>
      </c>
      <c r="F12" s="11">
        <v>2</v>
      </c>
      <c r="G12" s="11">
        <v>1</v>
      </c>
      <c r="H12" s="11">
        <v>1</v>
      </c>
      <c r="I12" s="11">
        <v>2</v>
      </c>
      <c r="J12" s="11">
        <v>2</v>
      </c>
      <c r="K12" s="11">
        <v>1</v>
      </c>
      <c r="L12" s="11">
        <v>1</v>
      </c>
      <c r="M12" s="11">
        <v>2</v>
      </c>
      <c r="N12" s="11">
        <v>2</v>
      </c>
      <c r="O12" s="11">
        <v>1</v>
      </c>
      <c r="P12" s="11">
        <v>1</v>
      </c>
      <c r="Q12" s="11">
        <v>1</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3</v>
      </c>
      <c r="E13" s="11">
        <v>2</v>
      </c>
      <c r="F13" s="11">
        <v>2</v>
      </c>
      <c r="G13" s="11">
        <v>2</v>
      </c>
      <c r="H13" s="11">
        <v>2</v>
      </c>
      <c r="I13" s="11">
        <v>2</v>
      </c>
      <c r="J13" s="11">
        <v>2</v>
      </c>
      <c r="K13" s="11">
        <v>2</v>
      </c>
      <c r="L13" s="11">
        <v>2</v>
      </c>
      <c r="M13" s="11">
        <v>2</v>
      </c>
      <c r="N13" s="11">
        <v>2</v>
      </c>
      <c r="O13" s="11">
        <v>2</v>
      </c>
      <c r="P13" s="11">
        <v>2</v>
      </c>
      <c r="Q13" s="11">
        <v>2</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v>38</v>
      </c>
      <c r="K15" s="11">
        <v>38</v>
      </c>
      <c r="L15" s="11">
        <v>38</v>
      </c>
      <c r="M15" s="11">
        <v>38</v>
      </c>
      <c r="N15" s="11">
        <v>38</v>
      </c>
      <c r="O15" s="11">
        <v>38</v>
      </c>
      <c r="P15" s="11">
        <v>38</v>
      </c>
      <c r="Q15" s="11">
        <v>38</v>
      </c>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6.7759188750000003</v>
      </c>
      <c r="D18" s="12">
        <f>$D32</f>
        <v>6.7759188750000003</v>
      </c>
      <c r="E18" s="12">
        <f>$D33</f>
        <v>0</v>
      </c>
      <c r="F18" s="12">
        <f>$D34</f>
        <v>0</v>
      </c>
      <c r="G18" s="12">
        <f>$D35</f>
        <v>6.7759188750000003</v>
      </c>
      <c r="H18" s="12">
        <f>$D36</f>
        <v>0</v>
      </c>
      <c r="I18" s="12">
        <f>$D37</f>
        <v>0</v>
      </c>
      <c r="J18" s="12">
        <f>$D38</f>
        <v>6.7759188750000003</v>
      </c>
      <c r="K18" s="12">
        <f>$D39</f>
        <v>6.7759188750000003</v>
      </c>
      <c r="L18" s="12">
        <f>$D40</f>
        <v>0</v>
      </c>
      <c r="M18" s="12">
        <f>$D41</f>
        <v>0</v>
      </c>
      <c r="N18" s="12">
        <f>$D42</f>
        <v>6.7759188750000003</v>
      </c>
      <c r="O18" s="12">
        <f>$D43</f>
        <v>6.7759188750000003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-57.824081124999992</v>
      </c>
      <c r="D19" s="12">
        <f t="shared" ref="D19:V19" si="1">D18-D17</f>
        <v>-57.824081124999992</v>
      </c>
      <c r="E19" s="12">
        <f t="shared" si="1"/>
        <v>-64.599999999999994</v>
      </c>
      <c r="F19" s="12">
        <f t="shared" si="1"/>
        <v>-64.599999999999994</v>
      </c>
      <c r="G19" s="12">
        <f t="shared" si="1"/>
        <v>-57.824081124999992</v>
      </c>
      <c r="H19" s="12">
        <f t="shared" si="1"/>
        <v>-64.599999999999994</v>
      </c>
      <c r="I19" s="12">
        <f t="shared" si="1"/>
        <v>-64.599999999999994</v>
      </c>
      <c r="J19" s="12">
        <f t="shared" si="1"/>
        <v>-57.824081124999992</v>
      </c>
      <c r="K19" s="12">
        <f t="shared" si="1"/>
        <v>-57.824081124999992</v>
      </c>
      <c r="L19" s="12">
        <f t="shared" si="1"/>
        <v>-64.599999999999994</v>
      </c>
      <c r="M19" s="12">
        <f t="shared" si="1"/>
        <v>-64.599999999999994</v>
      </c>
      <c r="N19" s="12">
        <f t="shared" si="1"/>
        <v>-57.824081124999992</v>
      </c>
      <c r="O19" s="12">
        <f t="shared" si="1"/>
        <v>-57.824081124999992</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0.62638912499999999</v>
      </c>
      <c r="D22" s="12">
        <f>$E32</f>
        <v>0.62638912499999999</v>
      </c>
      <c r="E22" s="12">
        <f>$E33</f>
        <v>0</v>
      </c>
      <c r="F22" s="12">
        <f>$E34</f>
        <v>0</v>
      </c>
      <c r="G22" s="12">
        <f>$E35</f>
        <v>0.62638912499999999</v>
      </c>
      <c r="H22" s="12">
        <f>$E36</f>
        <v>0</v>
      </c>
      <c r="I22" s="12">
        <f>$E37</f>
        <v>0</v>
      </c>
      <c r="J22" s="12">
        <f>$E38</f>
        <v>0.62638912499999999</v>
      </c>
      <c r="K22" s="12">
        <f>$E39</f>
        <v>0.62638912499999999</v>
      </c>
      <c r="L22" s="12">
        <f>$E40</f>
        <v>0</v>
      </c>
      <c r="M22" s="12">
        <f>$E41</f>
        <v>0</v>
      </c>
      <c r="N22" s="12">
        <f>$E42</f>
        <v>0.62638912499999999</v>
      </c>
      <c r="O22" s="12">
        <f>$E43</f>
        <v>0.62638912499999999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-227.373610875</v>
      </c>
      <c r="D23" s="12">
        <f t="shared" ref="D23:V23" si="3">D22-D21</f>
        <v>-227.373610875</v>
      </c>
      <c r="E23" s="12">
        <f t="shared" si="3"/>
        <v>-228</v>
      </c>
      <c r="F23" s="12">
        <f t="shared" si="3"/>
        <v>-228</v>
      </c>
      <c r="G23" s="12">
        <f t="shared" si="3"/>
        <v>-227.373610875</v>
      </c>
      <c r="H23" s="12">
        <f t="shared" si="3"/>
        <v>-228</v>
      </c>
      <c r="I23" s="12">
        <f t="shared" si="3"/>
        <v>-228</v>
      </c>
      <c r="J23" s="12">
        <f t="shared" si="3"/>
        <v>-227.373610875</v>
      </c>
      <c r="K23" s="12">
        <f t="shared" si="3"/>
        <v>-227.373610875</v>
      </c>
      <c r="L23" s="12">
        <f t="shared" si="3"/>
        <v>-228</v>
      </c>
      <c r="M23" s="12">
        <f t="shared" si="3"/>
        <v>-228</v>
      </c>
      <c r="N23" s="12">
        <f t="shared" si="3"/>
        <v>-227.373610875</v>
      </c>
      <c r="O23" s="12">
        <f t="shared" si="3"/>
        <v>-227.373610875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2.39</v>
      </c>
      <c r="C28" s="11">
        <v>1.17</v>
      </c>
      <c r="D28" s="11">
        <v>4.9500000000000002E-2</v>
      </c>
      <c r="E28" s="11">
        <v>8.6999999999999994E-3</v>
      </c>
      <c r="F28" s="11">
        <v>1820</v>
      </c>
      <c r="G28" s="11">
        <v>26</v>
      </c>
      <c r="H28" s="11">
        <v>162</v>
      </c>
      <c r="I28" s="11">
        <v>5.41</v>
      </c>
      <c r="J28" s="11">
        <v>0.51</v>
      </c>
      <c r="K28" s="15">
        <v>1.67</v>
      </c>
      <c r="L28" s="11">
        <v>3.58</v>
      </c>
      <c r="M28" s="11">
        <v>2.83</v>
      </c>
      <c r="N28" s="11">
        <v>181000</v>
      </c>
      <c r="O28" s="11">
        <v>6200</v>
      </c>
      <c r="P28" s="11"/>
      <c r="Q28" s="11">
        <v>4670</v>
      </c>
      <c r="R28" s="11"/>
      <c r="S28" s="11">
        <v>12.5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69.907499999999999</v>
      </c>
      <c r="D31" s="65">
        <f>(IF(D$27="%w/w SAR",((D$28*10)*$B31),IF(D$27="%w/w DM",(((D$28*10)*($B$28/100))*$B31),IF(D$27="kg/t SAR",(D$28*$B31),IF(D$27="kg/t DM",((D$28*($B$28/100))*$B31),IF(D$27="mg/kg SAR",((D$28*0.001)*$B31),IF(D$27="mg/kg DM",(((D$28*0.001)*($B$28/100))*$B31),"0")))))))*2.291</f>
        <v>6.7759188750000003</v>
      </c>
      <c r="E31" s="65">
        <f>(IF(E$27="%w/w SAR",((E$28*10)*$B31),IF(E$27="%w/w DM",(((E$28*10)*($B$28/100))*$B31),IF(E$27="kg/t SAR",(E$28*$B31),IF(E$27="kg/t DM",((E$28*($B$28/100))*$B31),IF(E$27="mg/kg SAR",((E$28*0.001)*$B31),IF(E$27="mg/kg DM",(((E$28*0.001)*($B$28/100))*$B31),"0")))))))*1.205</f>
        <v>0.62638912499999999</v>
      </c>
      <c r="F31" s="65">
        <f>(IF(F$27="%w/w SAR",((F$28*10)*$B31),IF(F$27="%w/w DM",(((F$28*10)*($B$28/100))*$B31),IF(F$27="kg/t SAR",(F$28*$B31),IF(F$27="kg/t DM",((F$28*($B$28/100))*$B31),IF(F$27="mg/kg SAR",((F$28*0.001)*$B31),IF(F$27="mg/kg DM",(((F$28*0.001)*($B$28/100))*$B31),"0")))))))*1.658</f>
        <v>18.029921000000002</v>
      </c>
      <c r="G31" s="65">
        <f t="shared" ref="G31:P31" si="5">IF(G$27="%w/w SAR",((G$28*10)*$B31),IF(G$27="%w/w DM",(((G$28*10)*($B$28/100))*$B31),IF(G$27="kg/t SAR",(G$28*$B31),IF(G$27="kg/t DM",((G$28*($B$28/100))*$B31),IF(G$27="mg/kg SAR",((G$28*0.001)*$B31),IF(G$27="mg/kg DM",(((G$28*0.001)*($B$28/100))*$B31),0))))))</f>
        <v>0.15535000000000002</v>
      </c>
      <c r="H31" s="65">
        <f t="shared" si="5"/>
        <v>0.96795000000000009</v>
      </c>
      <c r="I31" s="65">
        <f t="shared" si="5"/>
        <v>3.2324749999999999E-2</v>
      </c>
      <c r="J31" s="65">
        <f t="shared" si="5"/>
        <v>3.0472500000000005E-3</v>
      </c>
      <c r="K31" s="65">
        <f t="shared" si="5"/>
        <v>9.978250000000001E-3</v>
      </c>
      <c r="L31" s="65">
        <f t="shared" si="5"/>
        <v>2.13905E-2</v>
      </c>
      <c r="M31" s="65">
        <f t="shared" si="5"/>
        <v>1.6909250000000001E-2</v>
      </c>
      <c r="N31" s="65">
        <f t="shared" si="5"/>
        <v>1081.4749999999999</v>
      </c>
      <c r="O31" s="65">
        <f t="shared" si="5"/>
        <v>37.045000000000002</v>
      </c>
      <c r="P31" s="65">
        <f t="shared" si="5"/>
        <v>0</v>
      </c>
      <c r="Q31" s="65">
        <f>(IF(Q$27="%w/w SAR",((Q$28*10)*$B31),IF(Q$27="%w/w DM",(((Q$28*10)*($B$28/100))*$B31),IF(Q$27="kg/t SAR",(Q$28*$B31),IF(Q$27="kg/t DM",((Q$28*($B$28/100))*$B31),IF(Q$27="mg/kg SAR",((Q$28*0.001)*$B31),IF(Q$27="mg/kg DM",(((Q$28*0.001)*($B$28/100))*$B31),0)))))))*2.5</f>
        <v>69.758125000000007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7.4687500000000004E-2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69.907499999999999</v>
      </c>
      <c r="D32" s="65">
        <f t="shared" ref="D32:D50" si="7">(IF(D$27="%w/w SAR",((D$28*10)*$B32),IF(D$27="%w/w DM",(((D$28*10)*($B$28/100))*$B32),IF(D$27="kg/t SAR",(D$28*$B32),IF(D$27="kg/t DM",((D$28*($B$28/100))*$B32),IF(D$27="mg/kg SAR",((D$28*0.001)*$B32),IF(D$27="mg/kg DM",(((D$28*0.001)*($B$28/100))*$B32),"0")))))))*2.291</f>
        <v>6.7759188750000003</v>
      </c>
      <c r="E32" s="65">
        <f t="shared" ref="E32:E50" si="8">(IF(E$27="%w/w SAR",((E$28*10)*$B32),IF(E$27="%w/w DM",(((E$28*10)*($B$28/100))*$B32),IF(E$27="kg/t SAR",(E$28*$B32),IF(E$27="kg/t DM",((E$28*($B$28/100))*$B32),IF(E$27="mg/kg SAR",((E$28*0.001)*$B32),IF(E$27="mg/kg DM",(((E$28*0.001)*($B$28/100))*$B32),"0")))))))*1.205</f>
        <v>0.62638912499999999</v>
      </c>
      <c r="F32" s="65">
        <f t="shared" ref="F32:F50" si="9">(IF(F$27="%w/w SAR",((F$28*10)*$B32),IF(F$27="%w/w DM",(((F$28*10)*($B$28/100))*$B32),IF(F$27="kg/t SAR",(F$28*$B32),IF(F$27="kg/t DM",((F$28*($B$28/100))*$B32),IF(F$27="mg/kg SAR",((F$28*0.001)*$B32),IF(F$27="mg/kg DM",(((F$28*0.001)*($B$28/100))*$B32),"0")))))))*1.658</f>
        <v>18.029921000000002</v>
      </c>
      <c r="G32" s="65">
        <f t="shared" ref="G32:P50" si="10">IF(G$27="%w/w SAR",((G$28*10)*$B32),IF(G$27="%w/w DM",(((G$28*10)*($B$28/100))*$B32),IF(G$27="kg/t SAR",(G$28*$B32),IF(G$27="kg/t DM",((G$28*($B$28/100))*$B32),IF(G$27="mg/kg SAR",((G$28*0.001)*$B32),IF(G$27="mg/kg DM",(((G$28*0.001)*($B$28/100))*$B32),0))))))</f>
        <v>0.15535000000000002</v>
      </c>
      <c r="H32" s="65">
        <f t="shared" si="10"/>
        <v>0.96795000000000009</v>
      </c>
      <c r="I32" s="65">
        <f t="shared" si="10"/>
        <v>3.2324749999999999E-2</v>
      </c>
      <c r="J32" s="65">
        <f t="shared" si="10"/>
        <v>3.0472500000000005E-3</v>
      </c>
      <c r="K32" s="65">
        <f t="shared" si="10"/>
        <v>9.978250000000001E-3</v>
      </c>
      <c r="L32" s="65">
        <f t="shared" si="10"/>
        <v>2.13905E-2</v>
      </c>
      <c r="M32" s="65">
        <f t="shared" si="10"/>
        <v>1.6909250000000001E-2</v>
      </c>
      <c r="N32" s="65">
        <f t="shared" si="10"/>
        <v>1081.4749999999999</v>
      </c>
      <c r="O32" s="65">
        <f t="shared" si="10"/>
        <v>37.045000000000002</v>
      </c>
      <c r="P32" s="65">
        <f t="shared" si="10"/>
        <v>0</v>
      </c>
      <c r="Q32" s="65">
        <f t="shared" ref="Q32:Q50" si="11">(IF(Q$27="%w/w SAR",((Q$28*10)*$B32),IF(Q$27="%w/w DM",(((Q$28*10)*($B$28/100))*$B32),IF(Q$27="kg/t SAR",(Q$28*$B32),IF(Q$27="kg/t DM",((Q$28*($B$28/100))*$B32),IF(Q$27="mg/kg SAR",((Q$28*0.001)*$B32),IF(Q$27="mg/kg DM",(((Q$28*0.001)*($B$28/100))*$B32),0)))))))*2.5</f>
        <v>69.758125000000007</v>
      </c>
      <c r="R32" s="65">
        <f t="shared" ref="R32:U50" si="12">IF(R$27="%w/w SAR",((R$28*10)*$B32),IF(R$27="%w/w DM",(((R$28*10)*($B$28/100))*$B32),IF(R$27="kg/t SAR",(R$28*$B32),IF(R$27="kg/t DM",((R$28*($B$28/100))*$B32),IF(R$27="mg/kg SAR",((R$28*0.001)*$B32),IF(R$27="mg/kg DM",(((R$28*0.001)*($B$28/100))*$B32),0))))))</f>
        <v>0</v>
      </c>
      <c r="S32" s="65">
        <f t="shared" si="12"/>
        <v>7.4687500000000004E-2</v>
      </c>
      <c r="T32" s="65">
        <f t="shared" si="12"/>
        <v>0</v>
      </c>
      <c r="U32" s="126">
        <f t="shared" si="12"/>
        <v>0</v>
      </c>
    </row>
    <row r="33" spans="1:21" s="48" customFormat="1" ht="13" x14ac:dyDescent="0.35">
      <c r="A33" s="125">
        <f>E8</f>
        <v>3</v>
      </c>
      <c r="B33" s="11">
        <v>0</v>
      </c>
      <c r="C33" s="65">
        <f t="shared" si="6"/>
        <v>0</v>
      </c>
      <c r="D33" s="65">
        <f t="shared" si="7"/>
        <v>0</v>
      </c>
      <c r="E33" s="65">
        <f t="shared" si="8"/>
        <v>0</v>
      </c>
      <c r="F33" s="65">
        <f t="shared" si="9"/>
        <v>0</v>
      </c>
      <c r="G33" s="65">
        <f t="shared" si="10"/>
        <v>0</v>
      </c>
      <c r="H33" s="65">
        <f t="shared" si="10"/>
        <v>0</v>
      </c>
      <c r="I33" s="65">
        <f t="shared" si="10"/>
        <v>0</v>
      </c>
      <c r="J33" s="65">
        <f t="shared" si="10"/>
        <v>0</v>
      </c>
      <c r="K33" s="65">
        <f t="shared" si="10"/>
        <v>0</v>
      </c>
      <c r="L33" s="65">
        <f t="shared" si="10"/>
        <v>0</v>
      </c>
      <c r="M33" s="65">
        <f t="shared" si="10"/>
        <v>0</v>
      </c>
      <c r="N33" s="65">
        <f t="shared" si="10"/>
        <v>0</v>
      </c>
      <c r="O33" s="65">
        <f t="shared" si="10"/>
        <v>0</v>
      </c>
      <c r="P33" s="65">
        <f t="shared" si="10"/>
        <v>0</v>
      </c>
      <c r="Q33" s="65">
        <f t="shared" si="11"/>
        <v>0</v>
      </c>
      <c r="R33" s="65">
        <f t="shared" si="12"/>
        <v>0</v>
      </c>
      <c r="S33" s="65">
        <f t="shared" si="12"/>
        <v>0</v>
      </c>
      <c r="T33" s="65">
        <f t="shared" si="12"/>
        <v>0</v>
      </c>
      <c r="U33" s="126">
        <f t="shared" si="12"/>
        <v>0</v>
      </c>
    </row>
    <row r="34" spans="1:21" s="48" customFormat="1" ht="13" x14ac:dyDescent="0.35">
      <c r="A34" s="125">
        <f>F8</f>
        <v>5</v>
      </c>
      <c r="B34" s="11">
        <v>0</v>
      </c>
      <c r="C34" s="65">
        <f t="shared" si="6"/>
        <v>0</v>
      </c>
      <c r="D34" s="65">
        <f t="shared" si="7"/>
        <v>0</v>
      </c>
      <c r="E34" s="65">
        <f t="shared" si="8"/>
        <v>0</v>
      </c>
      <c r="F34" s="65">
        <f t="shared" si="9"/>
        <v>0</v>
      </c>
      <c r="G34" s="65">
        <f t="shared" si="10"/>
        <v>0</v>
      </c>
      <c r="H34" s="65">
        <f t="shared" si="10"/>
        <v>0</v>
      </c>
      <c r="I34" s="65">
        <f t="shared" si="10"/>
        <v>0</v>
      </c>
      <c r="J34" s="65">
        <f t="shared" si="10"/>
        <v>0</v>
      </c>
      <c r="K34" s="65">
        <f t="shared" si="10"/>
        <v>0</v>
      </c>
      <c r="L34" s="65">
        <f t="shared" si="10"/>
        <v>0</v>
      </c>
      <c r="M34" s="65">
        <f t="shared" si="10"/>
        <v>0</v>
      </c>
      <c r="N34" s="65">
        <f t="shared" si="10"/>
        <v>0</v>
      </c>
      <c r="O34" s="65">
        <f t="shared" si="10"/>
        <v>0</v>
      </c>
      <c r="P34" s="65">
        <f t="shared" si="10"/>
        <v>0</v>
      </c>
      <c r="Q34" s="65">
        <f t="shared" si="11"/>
        <v>0</v>
      </c>
      <c r="R34" s="65">
        <f t="shared" si="12"/>
        <v>0</v>
      </c>
      <c r="S34" s="65">
        <f t="shared" si="12"/>
        <v>0</v>
      </c>
      <c r="T34" s="65">
        <f t="shared" si="12"/>
        <v>0</v>
      </c>
      <c r="U34" s="126">
        <f t="shared" si="12"/>
        <v>0</v>
      </c>
    </row>
    <row r="35" spans="1:21" s="48" customFormat="1" ht="13" x14ac:dyDescent="0.35">
      <c r="A35" s="125">
        <f>G8</f>
        <v>7</v>
      </c>
      <c r="B35" s="11">
        <v>250</v>
      </c>
      <c r="C35" s="65">
        <f t="shared" si="6"/>
        <v>69.907499999999999</v>
      </c>
      <c r="D35" s="65">
        <f t="shared" si="7"/>
        <v>6.7759188750000003</v>
      </c>
      <c r="E35" s="65">
        <f t="shared" si="8"/>
        <v>0.62638912499999999</v>
      </c>
      <c r="F35" s="65">
        <f t="shared" si="9"/>
        <v>18.029921000000002</v>
      </c>
      <c r="G35" s="65">
        <f t="shared" si="10"/>
        <v>0.15535000000000002</v>
      </c>
      <c r="H35" s="65">
        <f t="shared" si="10"/>
        <v>0.96795000000000009</v>
      </c>
      <c r="I35" s="65">
        <f t="shared" si="10"/>
        <v>3.2324749999999999E-2</v>
      </c>
      <c r="J35" s="65">
        <f t="shared" si="10"/>
        <v>3.0472500000000005E-3</v>
      </c>
      <c r="K35" s="65">
        <f t="shared" si="10"/>
        <v>9.978250000000001E-3</v>
      </c>
      <c r="L35" s="65">
        <f t="shared" si="10"/>
        <v>2.13905E-2</v>
      </c>
      <c r="M35" s="65">
        <f t="shared" si="10"/>
        <v>1.6909250000000001E-2</v>
      </c>
      <c r="N35" s="65">
        <f t="shared" si="10"/>
        <v>1081.4749999999999</v>
      </c>
      <c r="O35" s="65">
        <f t="shared" si="10"/>
        <v>37.045000000000002</v>
      </c>
      <c r="P35" s="65">
        <f t="shared" si="10"/>
        <v>0</v>
      </c>
      <c r="Q35" s="65">
        <f t="shared" si="11"/>
        <v>69.758125000000007</v>
      </c>
      <c r="R35" s="65">
        <f t="shared" si="12"/>
        <v>0</v>
      </c>
      <c r="S35" s="65">
        <f t="shared" si="12"/>
        <v>7.4687500000000004E-2</v>
      </c>
      <c r="T35" s="65">
        <f t="shared" si="12"/>
        <v>0</v>
      </c>
      <c r="U35" s="126">
        <f t="shared" si="12"/>
        <v>0</v>
      </c>
    </row>
    <row r="36" spans="1:21" s="48" customFormat="1" ht="13" x14ac:dyDescent="0.35">
      <c r="A36" s="125">
        <f>H8</f>
        <v>11</v>
      </c>
      <c r="B36" s="11">
        <v>0</v>
      </c>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ht="13" x14ac:dyDescent="0.35">
      <c r="A37" s="125">
        <f>I8</f>
        <v>12</v>
      </c>
      <c r="B37" s="11">
        <v>0</v>
      </c>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13</v>
      </c>
      <c r="B38" s="11">
        <v>250</v>
      </c>
      <c r="C38" s="65">
        <f t="shared" si="6"/>
        <v>69.907499999999999</v>
      </c>
      <c r="D38" s="65">
        <f t="shared" si="7"/>
        <v>6.7759188750000003</v>
      </c>
      <c r="E38" s="65">
        <f t="shared" si="8"/>
        <v>0.62638912499999999</v>
      </c>
      <c r="F38" s="65">
        <f t="shared" si="9"/>
        <v>18.029921000000002</v>
      </c>
      <c r="G38" s="65">
        <f t="shared" si="10"/>
        <v>0.15535000000000002</v>
      </c>
      <c r="H38" s="65">
        <f t="shared" si="10"/>
        <v>0.96795000000000009</v>
      </c>
      <c r="I38" s="65">
        <f t="shared" si="10"/>
        <v>3.2324749999999999E-2</v>
      </c>
      <c r="J38" s="65">
        <f t="shared" si="10"/>
        <v>3.0472500000000005E-3</v>
      </c>
      <c r="K38" s="65">
        <f t="shared" si="10"/>
        <v>9.978250000000001E-3</v>
      </c>
      <c r="L38" s="65">
        <f t="shared" si="10"/>
        <v>2.13905E-2</v>
      </c>
      <c r="M38" s="65">
        <f t="shared" si="10"/>
        <v>1.6909250000000001E-2</v>
      </c>
      <c r="N38" s="65">
        <f t="shared" si="10"/>
        <v>1081.4749999999999</v>
      </c>
      <c r="O38" s="65">
        <f t="shared" si="10"/>
        <v>37.045000000000002</v>
      </c>
      <c r="P38" s="65">
        <f t="shared" si="10"/>
        <v>0</v>
      </c>
      <c r="Q38" s="65">
        <f t="shared" si="11"/>
        <v>69.758125000000007</v>
      </c>
      <c r="R38" s="65">
        <f t="shared" si="12"/>
        <v>0</v>
      </c>
      <c r="S38" s="65">
        <f t="shared" si="12"/>
        <v>7.4687500000000004E-2</v>
      </c>
      <c r="T38" s="65">
        <f t="shared" si="12"/>
        <v>0</v>
      </c>
      <c r="U38" s="126">
        <f t="shared" si="12"/>
        <v>0</v>
      </c>
    </row>
    <row r="39" spans="1:21" s="48" customFormat="1" ht="13" x14ac:dyDescent="0.35">
      <c r="A39" s="125">
        <f>K8</f>
        <v>14</v>
      </c>
      <c r="B39" s="11">
        <v>250</v>
      </c>
      <c r="C39" s="65">
        <f t="shared" si="6"/>
        <v>69.907499999999999</v>
      </c>
      <c r="D39" s="65">
        <f t="shared" si="7"/>
        <v>6.7759188750000003</v>
      </c>
      <c r="E39" s="65">
        <f t="shared" si="8"/>
        <v>0.62638912499999999</v>
      </c>
      <c r="F39" s="65">
        <f t="shared" si="9"/>
        <v>18.029921000000002</v>
      </c>
      <c r="G39" s="65">
        <f t="shared" si="10"/>
        <v>0.15535000000000002</v>
      </c>
      <c r="H39" s="65">
        <f t="shared" si="10"/>
        <v>0.96795000000000009</v>
      </c>
      <c r="I39" s="65">
        <f t="shared" si="10"/>
        <v>3.2324749999999999E-2</v>
      </c>
      <c r="J39" s="65">
        <f t="shared" si="10"/>
        <v>3.0472500000000005E-3</v>
      </c>
      <c r="K39" s="65">
        <f t="shared" si="10"/>
        <v>9.978250000000001E-3</v>
      </c>
      <c r="L39" s="65">
        <f t="shared" si="10"/>
        <v>2.13905E-2</v>
      </c>
      <c r="M39" s="65">
        <f t="shared" si="10"/>
        <v>1.6909250000000001E-2</v>
      </c>
      <c r="N39" s="65">
        <f t="shared" si="10"/>
        <v>1081.4749999999999</v>
      </c>
      <c r="O39" s="65">
        <f t="shared" si="10"/>
        <v>37.045000000000002</v>
      </c>
      <c r="P39" s="65">
        <f t="shared" si="10"/>
        <v>0</v>
      </c>
      <c r="Q39" s="65">
        <f t="shared" si="11"/>
        <v>69.758125000000007</v>
      </c>
      <c r="R39" s="65">
        <f t="shared" si="12"/>
        <v>0</v>
      </c>
      <c r="S39" s="65">
        <f t="shared" si="12"/>
        <v>7.4687500000000004E-2</v>
      </c>
      <c r="T39" s="65">
        <f t="shared" si="12"/>
        <v>0</v>
      </c>
      <c r="U39" s="126">
        <f t="shared" si="12"/>
        <v>0</v>
      </c>
    </row>
    <row r="40" spans="1:21" s="48" customFormat="1" ht="13" x14ac:dyDescent="0.35">
      <c r="A40" s="125">
        <f>L8</f>
        <v>15</v>
      </c>
      <c r="B40" s="11">
        <v>0</v>
      </c>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17</v>
      </c>
      <c r="B41" s="11">
        <v>0</v>
      </c>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18</v>
      </c>
      <c r="B42" s="11">
        <v>250</v>
      </c>
      <c r="C42" s="65">
        <f t="shared" si="6"/>
        <v>69.907499999999999</v>
      </c>
      <c r="D42" s="65">
        <f t="shared" si="7"/>
        <v>6.7759188750000003</v>
      </c>
      <c r="E42" s="65">
        <f t="shared" si="8"/>
        <v>0.62638912499999999</v>
      </c>
      <c r="F42" s="65">
        <f t="shared" si="9"/>
        <v>18.029921000000002</v>
      </c>
      <c r="G42" s="65">
        <f t="shared" si="10"/>
        <v>0.15535000000000002</v>
      </c>
      <c r="H42" s="65">
        <f t="shared" si="10"/>
        <v>0.96795000000000009</v>
      </c>
      <c r="I42" s="65">
        <f t="shared" si="10"/>
        <v>3.2324749999999999E-2</v>
      </c>
      <c r="J42" s="65">
        <f t="shared" si="10"/>
        <v>3.0472500000000005E-3</v>
      </c>
      <c r="K42" s="65">
        <f t="shared" si="10"/>
        <v>9.978250000000001E-3</v>
      </c>
      <c r="L42" s="65">
        <f t="shared" si="10"/>
        <v>2.13905E-2</v>
      </c>
      <c r="M42" s="65">
        <f t="shared" si="10"/>
        <v>1.6909250000000001E-2</v>
      </c>
      <c r="N42" s="65">
        <f t="shared" si="10"/>
        <v>1081.4749999999999</v>
      </c>
      <c r="O42" s="65">
        <f t="shared" si="10"/>
        <v>37.045000000000002</v>
      </c>
      <c r="P42" s="65">
        <f t="shared" si="10"/>
        <v>0</v>
      </c>
      <c r="Q42" s="65">
        <f t="shared" si="11"/>
        <v>69.758125000000007</v>
      </c>
      <c r="R42" s="65">
        <f t="shared" si="12"/>
        <v>0</v>
      </c>
      <c r="S42" s="65">
        <f t="shared" si="12"/>
        <v>7.4687500000000004E-2</v>
      </c>
      <c r="T42" s="65">
        <f t="shared" si="12"/>
        <v>0</v>
      </c>
      <c r="U42" s="126">
        <f t="shared" si="12"/>
        <v>0</v>
      </c>
    </row>
    <row r="43" spans="1:21" s="48" customFormat="1" ht="13" x14ac:dyDescent="0.35">
      <c r="A43" s="125">
        <f>O8</f>
        <v>19</v>
      </c>
      <c r="B43" s="11">
        <v>250</v>
      </c>
      <c r="C43" s="65">
        <f t="shared" si="6"/>
        <v>69.907499999999999</v>
      </c>
      <c r="D43" s="65">
        <f t="shared" si="7"/>
        <v>6.7759188750000003</v>
      </c>
      <c r="E43" s="65">
        <f t="shared" si="8"/>
        <v>0.62638912499999999</v>
      </c>
      <c r="F43" s="65">
        <f t="shared" si="9"/>
        <v>18.029921000000002</v>
      </c>
      <c r="G43" s="65">
        <f t="shared" si="10"/>
        <v>0.15535000000000002</v>
      </c>
      <c r="H43" s="65">
        <f t="shared" si="10"/>
        <v>0.96795000000000009</v>
      </c>
      <c r="I43" s="65">
        <f t="shared" si="10"/>
        <v>3.2324749999999999E-2</v>
      </c>
      <c r="J43" s="65">
        <f t="shared" si="10"/>
        <v>3.0472500000000005E-3</v>
      </c>
      <c r="K43" s="65">
        <f t="shared" si="10"/>
        <v>9.978250000000001E-3</v>
      </c>
      <c r="L43" s="65">
        <f t="shared" si="10"/>
        <v>2.13905E-2</v>
      </c>
      <c r="M43" s="65">
        <f t="shared" si="10"/>
        <v>1.6909250000000001E-2</v>
      </c>
      <c r="N43" s="65">
        <f t="shared" si="10"/>
        <v>1081.4749999999999</v>
      </c>
      <c r="O43" s="65">
        <f t="shared" si="10"/>
        <v>37.045000000000002</v>
      </c>
      <c r="P43" s="65">
        <f t="shared" si="10"/>
        <v>0</v>
      </c>
      <c r="Q43" s="65">
        <f t="shared" si="11"/>
        <v>69.758125000000007</v>
      </c>
      <c r="R43" s="65">
        <f t="shared" si="12"/>
        <v>0</v>
      </c>
      <c r="S43" s="65">
        <f t="shared" si="12"/>
        <v>7.4687500000000004E-2</v>
      </c>
      <c r="T43" s="65">
        <f t="shared" si="12"/>
        <v>0</v>
      </c>
      <c r="U43" s="126">
        <f t="shared" si="12"/>
        <v>0</v>
      </c>
    </row>
    <row r="44" spans="1:21" s="48" customFormat="1" ht="13" x14ac:dyDescent="0.35">
      <c r="A44" s="125">
        <f>P8</f>
        <v>20</v>
      </c>
      <c r="B44" s="11">
        <v>0</v>
      </c>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21</v>
      </c>
      <c r="B45" s="11">
        <v>0</v>
      </c>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5.9</v>
      </c>
      <c r="J1" s="130" t="s">
        <v>153</v>
      </c>
      <c r="K1" s="131"/>
      <c r="L1" s="109">
        <v>262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0.66400000000000003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3.9457831325301203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4.016867575</v>
      </c>
      <c r="D18" s="12">
        <f>$D32</f>
        <v>4.016867575</v>
      </c>
      <c r="E18" s="12">
        <f>$D33</f>
        <v>4.016867575</v>
      </c>
      <c r="F18" s="12">
        <f>$D34</f>
        <v>4.016867575</v>
      </c>
      <c r="G18" s="12">
        <f>$D35</f>
        <v>4.016867575</v>
      </c>
      <c r="H18" s="12">
        <f>$D36</f>
        <v>4.016867575</v>
      </c>
      <c r="I18" s="12">
        <f>$D37</f>
        <v>4.016867575</v>
      </c>
      <c r="J18" s="12">
        <f>$D38</f>
        <v>4.016867575</v>
      </c>
      <c r="K18" s="12">
        <f>$D39</f>
        <v>4.016867575</v>
      </c>
      <c r="L18" s="12">
        <f>$D40</f>
        <v>4.016867575</v>
      </c>
      <c r="M18" s="12">
        <f>$D41</f>
        <v>4.016867575</v>
      </c>
      <c r="N18" s="12">
        <f>$D42</f>
        <v>4.016867575</v>
      </c>
      <c r="O18" s="12">
        <f>$D43</f>
        <v>4.016867575</v>
      </c>
      <c r="P18" s="12">
        <f>$D44</f>
        <v>4.016867575</v>
      </c>
      <c r="Q18" s="12">
        <f>$D45</f>
        <v>4.016867575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-60.583132424999995</v>
      </c>
      <c r="D19" s="12">
        <f t="shared" ref="D19:V19" si="1">D18-D17</f>
        <v>-60.583132424999995</v>
      </c>
      <c r="E19" s="12">
        <f t="shared" si="1"/>
        <v>-60.583132424999995</v>
      </c>
      <c r="F19" s="12">
        <f t="shared" si="1"/>
        <v>-60.583132424999995</v>
      </c>
      <c r="G19" s="12">
        <f t="shared" si="1"/>
        <v>-60.583132424999995</v>
      </c>
      <c r="H19" s="12">
        <f t="shared" si="1"/>
        <v>-60.583132424999995</v>
      </c>
      <c r="I19" s="12">
        <f t="shared" si="1"/>
        <v>-60.583132424999995</v>
      </c>
      <c r="J19" s="12">
        <f t="shared" si="1"/>
        <v>-60.583132424999995</v>
      </c>
      <c r="K19" s="12">
        <f t="shared" si="1"/>
        <v>-60.583132424999995</v>
      </c>
      <c r="L19" s="12">
        <f t="shared" si="1"/>
        <v>-60.583132424999995</v>
      </c>
      <c r="M19" s="12">
        <f t="shared" si="1"/>
        <v>-60.583132424999995</v>
      </c>
      <c r="N19" s="12">
        <f t="shared" si="1"/>
        <v>-60.583132424999995</v>
      </c>
      <c r="O19" s="12">
        <f t="shared" si="1"/>
        <v>-60.583132424999995</v>
      </c>
      <c r="P19" s="12">
        <f t="shared" si="1"/>
        <v>-60.583132424999995</v>
      </c>
      <c r="Q19" s="12">
        <f t="shared" si="1"/>
        <v>-60.583132424999995</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1.4038250000000001</v>
      </c>
      <c r="D22" s="12">
        <f>$E32</f>
        <v>1.4038250000000001</v>
      </c>
      <c r="E22" s="12">
        <f>$E33</f>
        <v>1.4038250000000001</v>
      </c>
      <c r="F22" s="12">
        <f>$E34</f>
        <v>1.4038250000000001</v>
      </c>
      <c r="G22" s="12">
        <f>$E35</f>
        <v>1.4038250000000001</v>
      </c>
      <c r="H22" s="12">
        <f>$E36</f>
        <v>1.4038250000000001</v>
      </c>
      <c r="I22" s="12">
        <f>$E37</f>
        <v>1.4038250000000001</v>
      </c>
      <c r="J22" s="12">
        <f>$E38</f>
        <v>1.4038250000000001</v>
      </c>
      <c r="K22" s="12">
        <f>$E39</f>
        <v>1.4038250000000001</v>
      </c>
      <c r="L22" s="12">
        <f>$E40</f>
        <v>1.4038250000000001</v>
      </c>
      <c r="M22" s="12">
        <f>$E41</f>
        <v>1.4038250000000001</v>
      </c>
      <c r="N22" s="12">
        <f>$E42</f>
        <v>1.4038250000000001</v>
      </c>
      <c r="O22" s="12">
        <f>$E43</f>
        <v>1.4038250000000001</v>
      </c>
      <c r="P22" s="12">
        <f>$E44</f>
        <v>1.4038250000000001</v>
      </c>
      <c r="Q22" s="12">
        <f>$E45</f>
        <v>1.4038250000000001</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-226.59617499999999</v>
      </c>
      <c r="D23" s="12">
        <f t="shared" ref="D23:V23" si="3">D22-D21</f>
        <v>-226.59617499999999</v>
      </c>
      <c r="E23" s="12">
        <f t="shared" si="3"/>
        <v>-226.59617499999999</v>
      </c>
      <c r="F23" s="12">
        <f t="shared" si="3"/>
        <v>-226.59617499999999</v>
      </c>
      <c r="G23" s="12">
        <f t="shared" si="3"/>
        <v>-226.59617499999999</v>
      </c>
      <c r="H23" s="12">
        <f t="shared" si="3"/>
        <v>-226.59617499999999</v>
      </c>
      <c r="I23" s="12">
        <f t="shared" si="3"/>
        <v>-226.59617499999999</v>
      </c>
      <c r="J23" s="12">
        <f t="shared" si="3"/>
        <v>-226.59617499999999</v>
      </c>
      <c r="K23" s="12">
        <f t="shared" si="3"/>
        <v>-226.59617499999999</v>
      </c>
      <c r="L23" s="12">
        <f t="shared" si="3"/>
        <v>-226.59617499999999</v>
      </c>
      <c r="M23" s="12">
        <f t="shared" si="3"/>
        <v>-226.59617499999999</v>
      </c>
      <c r="N23" s="12">
        <f t="shared" si="3"/>
        <v>-226.59617499999999</v>
      </c>
      <c r="O23" s="12">
        <f t="shared" si="3"/>
        <v>-226.59617499999999</v>
      </c>
      <c r="P23" s="12">
        <f t="shared" si="3"/>
        <v>-226.59617499999999</v>
      </c>
      <c r="Q23" s="12">
        <f t="shared" si="3"/>
        <v>-226.59617499999999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2.33</v>
      </c>
      <c r="C28" s="11">
        <v>0.66400000000000003</v>
      </c>
      <c r="D28" s="11">
        <v>3.0099999999999998E-2</v>
      </c>
      <c r="E28" s="11">
        <v>0.02</v>
      </c>
      <c r="F28" s="11">
        <v>369</v>
      </c>
      <c r="G28" s="11">
        <v>4.9800000000000004</v>
      </c>
      <c r="H28" s="11">
        <v>168</v>
      </c>
      <c r="I28" s="11">
        <v>13</v>
      </c>
      <c r="J28" s="11">
        <v>0.73</v>
      </c>
      <c r="K28" s="15">
        <v>1.72</v>
      </c>
      <c r="L28" s="11">
        <v>37.200000000000003</v>
      </c>
      <c r="M28" s="11">
        <v>2.92</v>
      </c>
      <c r="N28" s="11">
        <v>3720</v>
      </c>
      <c r="O28" s="11">
        <v>460000</v>
      </c>
      <c r="P28" s="11"/>
      <c r="Q28" s="11">
        <v>4180</v>
      </c>
      <c r="R28" s="11"/>
      <c r="S28" s="11">
        <v>13.1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38.678000000000004</v>
      </c>
      <c r="D31" s="65">
        <f>(IF(D$27="%w/w SAR",((D$28*10)*$B31),IF(D$27="%w/w DM",(((D$28*10)*($B$28/100))*$B31),IF(D$27="kg/t SAR",(D$28*$B31),IF(D$27="kg/t DM",((D$28*($B$28/100))*$B31),IF(D$27="mg/kg SAR",((D$28*0.001)*$B31),IF(D$27="mg/kg DM",(((D$28*0.001)*($B$28/100))*$B31),"0")))))))*2.291</f>
        <v>4.016867575</v>
      </c>
      <c r="E31" s="65">
        <f>(IF(E$27="%w/w SAR",((E$28*10)*$B31),IF(E$27="%w/w DM",(((E$28*10)*($B$28/100))*$B31),IF(E$27="kg/t SAR",(E$28*$B31),IF(E$27="kg/t DM",((E$28*($B$28/100))*$B31),IF(E$27="mg/kg SAR",((E$28*0.001)*$B31),IF(E$27="mg/kg DM",(((E$28*0.001)*($B$28/100))*$B31),"0")))))))*1.205</f>
        <v>1.4038250000000001</v>
      </c>
      <c r="F31" s="65">
        <f>(IF(F$27="%w/w SAR",((F$28*10)*$B31),IF(F$27="%w/w DM",(((F$28*10)*($B$28/100))*$B31),IF(F$27="kg/t SAR",(F$28*$B31),IF(F$27="kg/t DM",((F$28*($B$28/100))*$B31),IF(F$27="mg/kg SAR",((F$28*0.001)*$B31),IF(F$27="mg/kg DM",(((F$28*0.001)*($B$28/100))*$B31),"0")))))))*1.658</f>
        <v>3.5637466499999997</v>
      </c>
      <c r="G31" s="65">
        <f t="shared" ref="G31:P46" si="5">IF(G$27="%w/w SAR",((G$28*10)*$B31),IF(G$27="%w/w DM",(((G$28*10)*($B$28/100))*$B31),IF(G$27="kg/t SAR",(G$28*$B31),IF(G$27="kg/t DM",((G$28*($B$28/100))*$B31),IF(G$27="mg/kg SAR",((G$28*0.001)*$B31),IF(G$27="mg/kg DM",(((G$28*0.001)*($B$28/100))*$B31),0))))))</f>
        <v>2.9008500000000007E-2</v>
      </c>
      <c r="H31" s="65">
        <f t="shared" si="5"/>
        <v>0.97860000000000003</v>
      </c>
      <c r="I31" s="65">
        <f t="shared" si="5"/>
        <v>7.5725000000000015E-2</v>
      </c>
      <c r="J31" s="65">
        <f t="shared" si="5"/>
        <v>4.25225E-3</v>
      </c>
      <c r="K31" s="65">
        <f t="shared" si="5"/>
        <v>1.0019E-2</v>
      </c>
      <c r="L31" s="65">
        <f t="shared" si="5"/>
        <v>0.21669000000000005</v>
      </c>
      <c r="M31" s="65">
        <f t="shared" si="5"/>
        <v>1.7009E-2</v>
      </c>
      <c r="N31" s="65">
        <f t="shared" si="5"/>
        <v>21.669</v>
      </c>
      <c r="O31" s="65">
        <f t="shared" si="5"/>
        <v>2679.5</v>
      </c>
      <c r="P31" s="65">
        <f t="shared" si="5"/>
        <v>0</v>
      </c>
      <c r="Q31" s="65">
        <f>(IF(Q$27="%w/w SAR",((Q$28*10)*$B31),IF(Q$27="%w/w DM",(((Q$28*10)*($B$28/100))*$B31),IF(Q$27="kg/t SAR",(Q$28*$B31),IF(Q$27="kg/t DM",((Q$28*($B$28/100))*$B31),IF(Q$27="mg/kg SAR",((Q$28*0.001)*$B31),IF(Q$27="mg/kg DM",(((Q$28*0.001)*($B$28/100))*$B31),0)))))))*2.5</f>
        <v>60.871249999999996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7.6307500000000014E-2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38.678000000000004</v>
      </c>
      <c r="D32" s="65">
        <f t="shared" ref="D32:D50" si="7">(IF(D$27="%w/w SAR",((D$28*10)*$B32),IF(D$27="%w/w DM",(((D$28*10)*($B$28/100))*$B32),IF(D$27="kg/t SAR",(D$28*$B32),IF(D$27="kg/t DM",((D$28*($B$28/100))*$B32),IF(D$27="mg/kg SAR",((D$28*0.001)*$B32),IF(D$27="mg/kg DM",(((D$28*0.001)*($B$28/100))*$B32),"0")))))))*2.291</f>
        <v>4.016867575</v>
      </c>
      <c r="E32" s="65">
        <f t="shared" ref="E32:E50" si="8">(IF(E$27="%w/w SAR",((E$28*10)*$B32),IF(E$27="%w/w DM",(((E$28*10)*($B$28/100))*$B32),IF(E$27="kg/t SAR",(E$28*$B32),IF(E$27="kg/t DM",((E$28*($B$28/100))*$B32),IF(E$27="mg/kg SAR",((E$28*0.001)*$B32),IF(E$27="mg/kg DM",(((E$28*0.001)*($B$28/100))*$B32),"0")))))))*1.205</f>
        <v>1.4038250000000001</v>
      </c>
      <c r="F32" s="65">
        <f t="shared" ref="F32:F50" si="9">(IF(F$27="%w/w SAR",((F$28*10)*$B32),IF(F$27="%w/w DM",(((F$28*10)*($B$28/100))*$B32),IF(F$27="kg/t SAR",(F$28*$B32),IF(F$27="kg/t DM",((F$28*($B$28/100))*$B32),IF(F$27="mg/kg SAR",((F$28*0.001)*$B32),IF(F$27="mg/kg DM",(((F$28*0.001)*($B$28/100))*$B32),"0")))))))*1.658</f>
        <v>3.5637466499999997</v>
      </c>
      <c r="G32" s="65">
        <f t="shared" si="5"/>
        <v>2.9008500000000007E-2</v>
      </c>
      <c r="H32" s="65">
        <f t="shared" si="5"/>
        <v>0.97860000000000003</v>
      </c>
      <c r="I32" s="65">
        <f t="shared" si="5"/>
        <v>7.5725000000000015E-2</v>
      </c>
      <c r="J32" s="65">
        <f t="shared" si="5"/>
        <v>4.25225E-3</v>
      </c>
      <c r="K32" s="65">
        <f t="shared" si="5"/>
        <v>1.0019E-2</v>
      </c>
      <c r="L32" s="65">
        <f t="shared" si="5"/>
        <v>0.21669000000000005</v>
      </c>
      <c r="M32" s="65">
        <f t="shared" si="5"/>
        <v>1.7009E-2</v>
      </c>
      <c r="N32" s="65">
        <f t="shared" si="5"/>
        <v>21.669</v>
      </c>
      <c r="O32" s="65">
        <f t="shared" si="5"/>
        <v>2679.5</v>
      </c>
      <c r="P32" s="65">
        <f t="shared" si="5"/>
        <v>0</v>
      </c>
      <c r="Q32" s="65">
        <f t="shared" ref="Q32:Q50" si="10">(IF(Q$27="%w/w SAR",((Q$28*10)*$B32),IF(Q$27="%w/w DM",(((Q$28*10)*($B$28/100))*$B32),IF(Q$27="kg/t SAR",(Q$28*$B32),IF(Q$27="kg/t DM",((Q$28*($B$28/100))*$B32),IF(Q$27="mg/kg SAR",((Q$28*0.001)*$B32),IF(Q$27="mg/kg DM",(((Q$28*0.001)*($B$28/100))*$B32),0)))))))*2.5</f>
        <v>60.871249999999996</v>
      </c>
      <c r="R32" s="65">
        <f t="shared" ref="R32:U50" si="11">IF(R$27="%w/w SAR",((R$28*10)*$B32),IF(R$27="%w/w DM",(((R$28*10)*($B$28/100))*$B32),IF(R$27="kg/t SAR",(R$28*$B32),IF(R$27="kg/t DM",((R$28*($B$28/100))*$B32),IF(R$27="mg/kg SAR",((R$28*0.001)*$B32),IF(R$27="mg/kg DM",(((R$28*0.001)*($B$28/100))*$B32),0))))))</f>
        <v>0</v>
      </c>
      <c r="S32" s="65">
        <f t="shared" si="11"/>
        <v>7.6307500000000014E-2</v>
      </c>
      <c r="T32" s="65">
        <f t="shared" si="11"/>
        <v>0</v>
      </c>
      <c r="U32" s="126">
        <f t="shared" si="11"/>
        <v>0</v>
      </c>
    </row>
    <row r="33" spans="1:21" s="48" customFormat="1" ht="13" x14ac:dyDescent="0.35">
      <c r="A33" s="125">
        <f>E8</f>
        <v>3</v>
      </c>
      <c r="B33" s="11">
        <v>250</v>
      </c>
      <c r="C33" s="65">
        <f t="shared" si="6"/>
        <v>38.678000000000004</v>
      </c>
      <c r="D33" s="65">
        <f t="shared" si="7"/>
        <v>4.016867575</v>
      </c>
      <c r="E33" s="65">
        <f t="shared" si="8"/>
        <v>1.4038250000000001</v>
      </c>
      <c r="F33" s="65">
        <f t="shared" si="9"/>
        <v>3.5637466499999997</v>
      </c>
      <c r="G33" s="65">
        <f t="shared" si="5"/>
        <v>2.9008500000000007E-2</v>
      </c>
      <c r="H33" s="65">
        <f t="shared" si="5"/>
        <v>0.97860000000000003</v>
      </c>
      <c r="I33" s="65">
        <f t="shared" si="5"/>
        <v>7.5725000000000015E-2</v>
      </c>
      <c r="J33" s="65">
        <f t="shared" si="5"/>
        <v>4.25225E-3</v>
      </c>
      <c r="K33" s="65">
        <f t="shared" si="5"/>
        <v>1.0019E-2</v>
      </c>
      <c r="L33" s="65">
        <f t="shared" si="5"/>
        <v>0.21669000000000005</v>
      </c>
      <c r="M33" s="65">
        <f t="shared" si="5"/>
        <v>1.7009E-2</v>
      </c>
      <c r="N33" s="65">
        <f t="shared" si="5"/>
        <v>21.669</v>
      </c>
      <c r="O33" s="65">
        <f t="shared" si="5"/>
        <v>2679.5</v>
      </c>
      <c r="P33" s="65">
        <f t="shared" si="5"/>
        <v>0</v>
      </c>
      <c r="Q33" s="65">
        <f t="shared" si="10"/>
        <v>60.871249999999996</v>
      </c>
      <c r="R33" s="65">
        <f t="shared" si="11"/>
        <v>0</v>
      </c>
      <c r="S33" s="65">
        <f t="shared" si="11"/>
        <v>7.6307500000000014E-2</v>
      </c>
      <c r="T33" s="65">
        <f t="shared" si="11"/>
        <v>0</v>
      </c>
      <c r="U33" s="126">
        <f t="shared" si="11"/>
        <v>0</v>
      </c>
    </row>
    <row r="34" spans="1:21" s="48" customFormat="1" ht="13" x14ac:dyDescent="0.35">
      <c r="A34" s="125">
        <f>F8</f>
        <v>5</v>
      </c>
      <c r="B34" s="11">
        <v>250</v>
      </c>
      <c r="C34" s="65">
        <f t="shared" si="6"/>
        <v>38.678000000000004</v>
      </c>
      <c r="D34" s="65">
        <f t="shared" si="7"/>
        <v>4.016867575</v>
      </c>
      <c r="E34" s="65">
        <f t="shared" si="8"/>
        <v>1.4038250000000001</v>
      </c>
      <c r="F34" s="65">
        <f t="shared" si="9"/>
        <v>3.5637466499999997</v>
      </c>
      <c r="G34" s="65">
        <f t="shared" si="5"/>
        <v>2.9008500000000007E-2</v>
      </c>
      <c r="H34" s="65">
        <f t="shared" si="5"/>
        <v>0.97860000000000003</v>
      </c>
      <c r="I34" s="65">
        <f t="shared" si="5"/>
        <v>7.5725000000000015E-2</v>
      </c>
      <c r="J34" s="65">
        <f t="shared" si="5"/>
        <v>4.25225E-3</v>
      </c>
      <c r="K34" s="65">
        <f t="shared" si="5"/>
        <v>1.0019E-2</v>
      </c>
      <c r="L34" s="65">
        <f t="shared" si="5"/>
        <v>0.21669000000000005</v>
      </c>
      <c r="M34" s="65">
        <f t="shared" si="5"/>
        <v>1.7009E-2</v>
      </c>
      <c r="N34" s="65">
        <f t="shared" si="5"/>
        <v>21.669</v>
      </c>
      <c r="O34" s="65">
        <f t="shared" si="5"/>
        <v>2679.5</v>
      </c>
      <c r="P34" s="65">
        <f t="shared" si="5"/>
        <v>0</v>
      </c>
      <c r="Q34" s="65">
        <f t="shared" si="10"/>
        <v>60.871249999999996</v>
      </c>
      <c r="R34" s="65">
        <f t="shared" si="11"/>
        <v>0</v>
      </c>
      <c r="S34" s="65">
        <f t="shared" si="11"/>
        <v>7.6307500000000014E-2</v>
      </c>
      <c r="T34" s="65">
        <f t="shared" si="11"/>
        <v>0</v>
      </c>
      <c r="U34" s="126">
        <f t="shared" si="11"/>
        <v>0</v>
      </c>
    </row>
    <row r="35" spans="1:21" s="48" customFormat="1" ht="13" x14ac:dyDescent="0.35">
      <c r="A35" s="125">
        <f>G8</f>
        <v>7</v>
      </c>
      <c r="B35" s="11">
        <v>250</v>
      </c>
      <c r="C35" s="65">
        <f t="shared" si="6"/>
        <v>38.678000000000004</v>
      </c>
      <c r="D35" s="65">
        <f t="shared" si="7"/>
        <v>4.016867575</v>
      </c>
      <c r="E35" s="65">
        <f t="shared" si="8"/>
        <v>1.4038250000000001</v>
      </c>
      <c r="F35" s="65">
        <f t="shared" si="9"/>
        <v>3.5637466499999997</v>
      </c>
      <c r="G35" s="65">
        <f t="shared" si="5"/>
        <v>2.9008500000000007E-2</v>
      </c>
      <c r="H35" s="65">
        <f t="shared" si="5"/>
        <v>0.97860000000000003</v>
      </c>
      <c r="I35" s="65">
        <f t="shared" si="5"/>
        <v>7.5725000000000015E-2</v>
      </c>
      <c r="J35" s="65">
        <f t="shared" si="5"/>
        <v>4.25225E-3</v>
      </c>
      <c r="K35" s="65">
        <f t="shared" si="5"/>
        <v>1.0019E-2</v>
      </c>
      <c r="L35" s="65">
        <f t="shared" si="5"/>
        <v>0.21669000000000005</v>
      </c>
      <c r="M35" s="65">
        <f t="shared" si="5"/>
        <v>1.7009E-2</v>
      </c>
      <c r="N35" s="65">
        <f t="shared" si="5"/>
        <v>21.669</v>
      </c>
      <c r="O35" s="65">
        <f t="shared" si="5"/>
        <v>2679.5</v>
      </c>
      <c r="P35" s="65">
        <f t="shared" si="5"/>
        <v>0</v>
      </c>
      <c r="Q35" s="65">
        <f t="shared" si="10"/>
        <v>60.871249999999996</v>
      </c>
      <c r="R35" s="65">
        <f t="shared" si="11"/>
        <v>0</v>
      </c>
      <c r="S35" s="65">
        <f t="shared" si="11"/>
        <v>7.6307500000000014E-2</v>
      </c>
      <c r="T35" s="65">
        <f t="shared" si="11"/>
        <v>0</v>
      </c>
      <c r="U35" s="126">
        <f t="shared" si="11"/>
        <v>0</v>
      </c>
    </row>
    <row r="36" spans="1:21" s="48" customFormat="1" ht="13" x14ac:dyDescent="0.35">
      <c r="A36" s="125">
        <f>H8</f>
        <v>11</v>
      </c>
      <c r="B36" s="11">
        <v>250</v>
      </c>
      <c r="C36" s="65">
        <f t="shared" si="6"/>
        <v>38.678000000000004</v>
      </c>
      <c r="D36" s="65">
        <f t="shared" si="7"/>
        <v>4.016867575</v>
      </c>
      <c r="E36" s="65">
        <f t="shared" si="8"/>
        <v>1.4038250000000001</v>
      </c>
      <c r="F36" s="65">
        <f t="shared" si="9"/>
        <v>3.5637466499999997</v>
      </c>
      <c r="G36" s="65">
        <f t="shared" si="5"/>
        <v>2.9008500000000007E-2</v>
      </c>
      <c r="H36" s="65">
        <f t="shared" si="5"/>
        <v>0.97860000000000003</v>
      </c>
      <c r="I36" s="65">
        <f t="shared" si="5"/>
        <v>7.5725000000000015E-2</v>
      </c>
      <c r="J36" s="65">
        <f t="shared" si="5"/>
        <v>4.25225E-3</v>
      </c>
      <c r="K36" s="65">
        <f t="shared" si="5"/>
        <v>1.0019E-2</v>
      </c>
      <c r="L36" s="65">
        <f t="shared" si="5"/>
        <v>0.21669000000000005</v>
      </c>
      <c r="M36" s="65">
        <f t="shared" si="5"/>
        <v>1.7009E-2</v>
      </c>
      <c r="N36" s="65">
        <f t="shared" si="5"/>
        <v>21.669</v>
      </c>
      <c r="O36" s="65">
        <f t="shared" si="5"/>
        <v>2679.5</v>
      </c>
      <c r="P36" s="65">
        <f t="shared" si="5"/>
        <v>0</v>
      </c>
      <c r="Q36" s="65">
        <f t="shared" si="10"/>
        <v>60.871249999999996</v>
      </c>
      <c r="R36" s="65">
        <f t="shared" si="11"/>
        <v>0</v>
      </c>
      <c r="S36" s="65">
        <f t="shared" si="11"/>
        <v>7.6307500000000014E-2</v>
      </c>
      <c r="T36" s="65">
        <f t="shared" si="11"/>
        <v>0</v>
      </c>
      <c r="U36" s="126">
        <f t="shared" si="11"/>
        <v>0</v>
      </c>
    </row>
    <row r="37" spans="1:21" s="48" customFormat="1" ht="13" x14ac:dyDescent="0.35">
      <c r="A37" s="125">
        <f>I8</f>
        <v>12</v>
      </c>
      <c r="B37" s="11">
        <v>250</v>
      </c>
      <c r="C37" s="65">
        <f t="shared" si="6"/>
        <v>38.678000000000004</v>
      </c>
      <c r="D37" s="65">
        <f t="shared" si="7"/>
        <v>4.016867575</v>
      </c>
      <c r="E37" s="65">
        <f t="shared" si="8"/>
        <v>1.4038250000000001</v>
      </c>
      <c r="F37" s="65">
        <f t="shared" si="9"/>
        <v>3.5637466499999997</v>
      </c>
      <c r="G37" s="65">
        <f t="shared" si="5"/>
        <v>2.9008500000000007E-2</v>
      </c>
      <c r="H37" s="65">
        <f t="shared" si="5"/>
        <v>0.97860000000000003</v>
      </c>
      <c r="I37" s="65">
        <f t="shared" si="5"/>
        <v>7.5725000000000015E-2</v>
      </c>
      <c r="J37" s="65">
        <f t="shared" si="5"/>
        <v>4.25225E-3</v>
      </c>
      <c r="K37" s="65">
        <f t="shared" si="5"/>
        <v>1.0019E-2</v>
      </c>
      <c r="L37" s="65">
        <f t="shared" si="5"/>
        <v>0.21669000000000005</v>
      </c>
      <c r="M37" s="65">
        <f t="shared" si="5"/>
        <v>1.7009E-2</v>
      </c>
      <c r="N37" s="65">
        <f t="shared" si="5"/>
        <v>21.669</v>
      </c>
      <c r="O37" s="65">
        <f t="shared" si="5"/>
        <v>2679.5</v>
      </c>
      <c r="P37" s="65">
        <f t="shared" si="5"/>
        <v>0</v>
      </c>
      <c r="Q37" s="65">
        <f t="shared" si="10"/>
        <v>60.871249999999996</v>
      </c>
      <c r="R37" s="65">
        <f t="shared" si="11"/>
        <v>0</v>
      </c>
      <c r="S37" s="65">
        <f t="shared" si="11"/>
        <v>7.6307500000000014E-2</v>
      </c>
      <c r="T37" s="65">
        <f t="shared" si="11"/>
        <v>0</v>
      </c>
      <c r="U37" s="126">
        <f t="shared" si="11"/>
        <v>0</v>
      </c>
    </row>
    <row r="38" spans="1:21" s="48" customFormat="1" ht="13" x14ac:dyDescent="0.35">
      <c r="A38" s="125">
        <f>J8</f>
        <v>13</v>
      </c>
      <c r="B38" s="11">
        <v>250</v>
      </c>
      <c r="C38" s="65">
        <f t="shared" si="6"/>
        <v>38.678000000000004</v>
      </c>
      <c r="D38" s="65">
        <f t="shared" si="7"/>
        <v>4.016867575</v>
      </c>
      <c r="E38" s="65">
        <f t="shared" si="8"/>
        <v>1.4038250000000001</v>
      </c>
      <c r="F38" s="65">
        <f t="shared" si="9"/>
        <v>3.5637466499999997</v>
      </c>
      <c r="G38" s="65">
        <f t="shared" si="5"/>
        <v>2.9008500000000007E-2</v>
      </c>
      <c r="H38" s="65">
        <f t="shared" si="5"/>
        <v>0.97860000000000003</v>
      </c>
      <c r="I38" s="65">
        <f t="shared" si="5"/>
        <v>7.5725000000000015E-2</v>
      </c>
      <c r="J38" s="65">
        <f t="shared" si="5"/>
        <v>4.25225E-3</v>
      </c>
      <c r="K38" s="65">
        <f t="shared" si="5"/>
        <v>1.0019E-2</v>
      </c>
      <c r="L38" s="65">
        <f t="shared" si="5"/>
        <v>0.21669000000000005</v>
      </c>
      <c r="M38" s="65">
        <f t="shared" si="5"/>
        <v>1.7009E-2</v>
      </c>
      <c r="N38" s="65">
        <f t="shared" si="5"/>
        <v>21.669</v>
      </c>
      <c r="O38" s="65">
        <f t="shared" si="5"/>
        <v>2679.5</v>
      </c>
      <c r="P38" s="65">
        <f t="shared" si="5"/>
        <v>0</v>
      </c>
      <c r="Q38" s="65">
        <f t="shared" si="10"/>
        <v>60.871249999999996</v>
      </c>
      <c r="R38" s="65">
        <f t="shared" si="11"/>
        <v>0</v>
      </c>
      <c r="S38" s="65">
        <f t="shared" si="11"/>
        <v>7.6307500000000014E-2</v>
      </c>
      <c r="T38" s="65">
        <f t="shared" si="11"/>
        <v>0</v>
      </c>
      <c r="U38" s="126">
        <f t="shared" si="11"/>
        <v>0</v>
      </c>
    </row>
    <row r="39" spans="1:21" s="48" customFormat="1" ht="13" x14ac:dyDescent="0.35">
      <c r="A39" s="125">
        <f>K8</f>
        <v>14</v>
      </c>
      <c r="B39" s="11">
        <v>250</v>
      </c>
      <c r="C39" s="65">
        <f t="shared" si="6"/>
        <v>38.678000000000004</v>
      </c>
      <c r="D39" s="65">
        <f t="shared" si="7"/>
        <v>4.016867575</v>
      </c>
      <c r="E39" s="65">
        <f t="shared" si="8"/>
        <v>1.4038250000000001</v>
      </c>
      <c r="F39" s="65">
        <f t="shared" si="9"/>
        <v>3.5637466499999997</v>
      </c>
      <c r="G39" s="65">
        <f t="shared" si="5"/>
        <v>2.9008500000000007E-2</v>
      </c>
      <c r="H39" s="65">
        <f t="shared" si="5"/>
        <v>0.97860000000000003</v>
      </c>
      <c r="I39" s="65">
        <f t="shared" si="5"/>
        <v>7.5725000000000015E-2</v>
      </c>
      <c r="J39" s="65">
        <f t="shared" si="5"/>
        <v>4.25225E-3</v>
      </c>
      <c r="K39" s="65">
        <f t="shared" si="5"/>
        <v>1.0019E-2</v>
      </c>
      <c r="L39" s="65">
        <f t="shared" si="5"/>
        <v>0.21669000000000005</v>
      </c>
      <c r="M39" s="65">
        <f t="shared" si="5"/>
        <v>1.7009E-2</v>
      </c>
      <c r="N39" s="65">
        <f t="shared" si="5"/>
        <v>21.669</v>
      </c>
      <c r="O39" s="65">
        <f t="shared" si="5"/>
        <v>2679.5</v>
      </c>
      <c r="P39" s="65">
        <f t="shared" si="5"/>
        <v>0</v>
      </c>
      <c r="Q39" s="65">
        <f t="shared" si="10"/>
        <v>60.871249999999996</v>
      </c>
      <c r="R39" s="65">
        <f t="shared" si="11"/>
        <v>0</v>
      </c>
      <c r="S39" s="65">
        <f t="shared" si="11"/>
        <v>7.6307500000000014E-2</v>
      </c>
      <c r="T39" s="65">
        <f t="shared" si="11"/>
        <v>0</v>
      </c>
      <c r="U39" s="126">
        <f t="shared" si="11"/>
        <v>0</v>
      </c>
    </row>
    <row r="40" spans="1:21" s="48" customFormat="1" ht="13" x14ac:dyDescent="0.35">
      <c r="A40" s="125">
        <f>L8</f>
        <v>15</v>
      </c>
      <c r="B40" s="11">
        <v>250</v>
      </c>
      <c r="C40" s="65">
        <f t="shared" si="6"/>
        <v>38.678000000000004</v>
      </c>
      <c r="D40" s="65">
        <f t="shared" si="7"/>
        <v>4.016867575</v>
      </c>
      <c r="E40" s="65">
        <f t="shared" si="8"/>
        <v>1.4038250000000001</v>
      </c>
      <c r="F40" s="65">
        <f t="shared" si="9"/>
        <v>3.5637466499999997</v>
      </c>
      <c r="G40" s="65">
        <f t="shared" si="5"/>
        <v>2.9008500000000007E-2</v>
      </c>
      <c r="H40" s="65">
        <f t="shared" si="5"/>
        <v>0.97860000000000003</v>
      </c>
      <c r="I40" s="65">
        <f t="shared" si="5"/>
        <v>7.5725000000000015E-2</v>
      </c>
      <c r="J40" s="65">
        <f t="shared" si="5"/>
        <v>4.25225E-3</v>
      </c>
      <c r="K40" s="65">
        <f t="shared" si="5"/>
        <v>1.0019E-2</v>
      </c>
      <c r="L40" s="65">
        <f t="shared" si="5"/>
        <v>0.21669000000000005</v>
      </c>
      <c r="M40" s="65">
        <f t="shared" si="5"/>
        <v>1.7009E-2</v>
      </c>
      <c r="N40" s="65">
        <f t="shared" si="5"/>
        <v>21.669</v>
      </c>
      <c r="O40" s="65">
        <f t="shared" si="5"/>
        <v>2679.5</v>
      </c>
      <c r="P40" s="65">
        <f t="shared" si="5"/>
        <v>0</v>
      </c>
      <c r="Q40" s="65">
        <f t="shared" si="10"/>
        <v>60.871249999999996</v>
      </c>
      <c r="R40" s="65">
        <f t="shared" si="11"/>
        <v>0</v>
      </c>
      <c r="S40" s="65">
        <f t="shared" si="11"/>
        <v>7.6307500000000014E-2</v>
      </c>
      <c r="T40" s="65">
        <f t="shared" si="11"/>
        <v>0</v>
      </c>
      <c r="U40" s="126">
        <f t="shared" si="11"/>
        <v>0</v>
      </c>
    </row>
    <row r="41" spans="1:21" s="48" customFormat="1" ht="13" x14ac:dyDescent="0.35">
      <c r="A41" s="125">
        <f>M8</f>
        <v>17</v>
      </c>
      <c r="B41" s="11">
        <v>250</v>
      </c>
      <c r="C41" s="65">
        <f t="shared" si="6"/>
        <v>38.678000000000004</v>
      </c>
      <c r="D41" s="65">
        <f t="shared" si="7"/>
        <v>4.016867575</v>
      </c>
      <c r="E41" s="65">
        <f t="shared" si="8"/>
        <v>1.4038250000000001</v>
      </c>
      <c r="F41" s="65">
        <f t="shared" si="9"/>
        <v>3.5637466499999997</v>
      </c>
      <c r="G41" s="65">
        <f t="shared" si="5"/>
        <v>2.9008500000000007E-2</v>
      </c>
      <c r="H41" s="65">
        <f t="shared" si="5"/>
        <v>0.97860000000000003</v>
      </c>
      <c r="I41" s="65">
        <f t="shared" si="5"/>
        <v>7.5725000000000015E-2</v>
      </c>
      <c r="J41" s="65">
        <f t="shared" si="5"/>
        <v>4.25225E-3</v>
      </c>
      <c r="K41" s="65">
        <f t="shared" si="5"/>
        <v>1.0019E-2</v>
      </c>
      <c r="L41" s="65">
        <f t="shared" si="5"/>
        <v>0.21669000000000005</v>
      </c>
      <c r="M41" s="65">
        <f t="shared" si="5"/>
        <v>1.7009E-2</v>
      </c>
      <c r="N41" s="65">
        <f t="shared" si="5"/>
        <v>21.669</v>
      </c>
      <c r="O41" s="65">
        <f t="shared" si="5"/>
        <v>2679.5</v>
      </c>
      <c r="P41" s="65">
        <f t="shared" si="5"/>
        <v>0</v>
      </c>
      <c r="Q41" s="65">
        <f t="shared" si="10"/>
        <v>60.871249999999996</v>
      </c>
      <c r="R41" s="65">
        <f t="shared" si="11"/>
        <v>0</v>
      </c>
      <c r="S41" s="65">
        <f t="shared" si="11"/>
        <v>7.6307500000000014E-2</v>
      </c>
      <c r="T41" s="65">
        <f t="shared" si="11"/>
        <v>0</v>
      </c>
      <c r="U41" s="126">
        <f t="shared" si="11"/>
        <v>0</v>
      </c>
    </row>
    <row r="42" spans="1:21" s="48" customFormat="1" ht="13" x14ac:dyDescent="0.35">
      <c r="A42" s="125">
        <f>N8</f>
        <v>18</v>
      </c>
      <c r="B42" s="11">
        <v>250</v>
      </c>
      <c r="C42" s="65">
        <f t="shared" si="6"/>
        <v>38.678000000000004</v>
      </c>
      <c r="D42" s="65">
        <f t="shared" si="7"/>
        <v>4.016867575</v>
      </c>
      <c r="E42" s="65">
        <f t="shared" si="8"/>
        <v>1.4038250000000001</v>
      </c>
      <c r="F42" s="65">
        <f t="shared" si="9"/>
        <v>3.5637466499999997</v>
      </c>
      <c r="G42" s="65">
        <f t="shared" si="5"/>
        <v>2.9008500000000007E-2</v>
      </c>
      <c r="H42" s="65">
        <f t="shared" si="5"/>
        <v>0.97860000000000003</v>
      </c>
      <c r="I42" s="65">
        <f t="shared" si="5"/>
        <v>7.5725000000000015E-2</v>
      </c>
      <c r="J42" s="65">
        <f t="shared" si="5"/>
        <v>4.25225E-3</v>
      </c>
      <c r="K42" s="65">
        <f t="shared" si="5"/>
        <v>1.0019E-2</v>
      </c>
      <c r="L42" s="65">
        <f t="shared" si="5"/>
        <v>0.21669000000000005</v>
      </c>
      <c r="M42" s="65">
        <f t="shared" si="5"/>
        <v>1.7009E-2</v>
      </c>
      <c r="N42" s="65">
        <f t="shared" si="5"/>
        <v>21.669</v>
      </c>
      <c r="O42" s="65">
        <f t="shared" si="5"/>
        <v>2679.5</v>
      </c>
      <c r="P42" s="65">
        <f t="shared" si="5"/>
        <v>0</v>
      </c>
      <c r="Q42" s="65">
        <f t="shared" si="10"/>
        <v>60.871249999999996</v>
      </c>
      <c r="R42" s="65">
        <f t="shared" si="11"/>
        <v>0</v>
      </c>
      <c r="S42" s="65">
        <f t="shared" si="11"/>
        <v>7.6307500000000014E-2</v>
      </c>
      <c r="T42" s="65">
        <f t="shared" si="11"/>
        <v>0</v>
      </c>
      <c r="U42" s="126">
        <f t="shared" si="11"/>
        <v>0</v>
      </c>
    </row>
    <row r="43" spans="1:21" s="48" customFormat="1" ht="13" x14ac:dyDescent="0.35">
      <c r="A43" s="125">
        <f>O8</f>
        <v>19</v>
      </c>
      <c r="B43" s="11">
        <v>250</v>
      </c>
      <c r="C43" s="65">
        <f t="shared" si="6"/>
        <v>38.678000000000004</v>
      </c>
      <c r="D43" s="65">
        <f t="shared" si="7"/>
        <v>4.016867575</v>
      </c>
      <c r="E43" s="65">
        <f t="shared" si="8"/>
        <v>1.4038250000000001</v>
      </c>
      <c r="F43" s="65">
        <f t="shared" si="9"/>
        <v>3.5637466499999997</v>
      </c>
      <c r="G43" s="65">
        <f t="shared" si="5"/>
        <v>2.9008500000000007E-2</v>
      </c>
      <c r="H43" s="65">
        <f t="shared" si="5"/>
        <v>0.97860000000000003</v>
      </c>
      <c r="I43" s="65">
        <f t="shared" si="5"/>
        <v>7.5725000000000015E-2</v>
      </c>
      <c r="J43" s="65">
        <f t="shared" si="5"/>
        <v>4.25225E-3</v>
      </c>
      <c r="K43" s="65">
        <f t="shared" si="5"/>
        <v>1.0019E-2</v>
      </c>
      <c r="L43" s="65">
        <f t="shared" si="5"/>
        <v>0.21669000000000005</v>
      </c>
      <c r="M43" s="65">
        <f t="shared" si="5"/>
        <v>1.7009E-2</v>
      </c>
      <c r="N43" s="65">
        <f t="shared" si="5"/>
        <v>21.669</v>
      </c>
      <c r="O43" s="65">
        <f t="shared" si="5"/>
        <v>2679.5</v>
      </c>
      <c r="P43" s="65">
        <f t="shared" si="5"/>
        <v>0</v>
      </c>
      <c r="Q43" s="65">
        <f t="shared" si="10"/>
        <v>60.871249999999996</v>
      </c>
      <c r="R43" s="65">
        <f t="shared" si="11"/>
        <v>0</v>
      </c>
      <c r="S43" s="65">
        <f t="shared" si="11"/>
        <v>7.6307500000000014E-2</v>
      </c>
      <c r="T43" s="65">
        <f t="shared" si="11"/>
        <v>0</v>
      </c>
      <c r="U43" s="126">
        <f t="shared" si="11"/>
        <v>0</v>
      </c>
    </row>
    <row r="44" spans="1:21" s="48" customFormat="1" ht="13" x14ac:dyDescent="0.35">
      <c r="A44" s="125">
        <f>P8</f>
        <v>20</v>
      </c>
      <c r="B44" s="11">
        <v>250</v>
      </c>
      <c r="C44" s="65">
        <f t="shared" si="6"/>
        <v>38.678000000000004</v>
      </c>
      <c r="D44" s="65">
        <f t="shared" si="7"/>
        <v>4.016867575</v>
      </c>
      <c r="E44" s="65">
        <f t="shared" si="8"/>
        <v>1.4038250000000001</v>
      </c>
      <c r="F44" s="65">
        <f t="shared" si="9"/>
        <v>3.5637466499999997</v>
      </c>
      <c r="G44" s="65">
        <f t="shared" si="5"/>
        <v>2.9008500000000007E-2</v>
      </c>
      <c r="H44" s="65">
        <f t="shared" si="5"/>
        <v>0.97860000000000003</v>
      </c>
      <c r="I44" s="65">
        <f t="shared" si="5"/>
        <v>7.5725000000000015E-2</v>
      </c>
      <c r="J44" s="65">
        <f t="shared" si="5"/>
        <v>4.25225E-3</v>
      </c>
      <c r="K44" s="65">
        <f t="shared" si="5"/>
        <v>1.0019E-2</v>
      </c>
      <c r="L44" s="65">
        <f t="shared" si="5"/>
        <v>0.21669000000000005</v>
      </c>
      <c r="M44" s="65">
        <f t="shared" si="5"/>
        <v>1.7009E-2</v>
      </c>
      <c r="N44" s="65">
        <f t="shared" si="5"/>
        <v>21.669</v>
      </c>
      <c r="O44" s="65">
        <f t="shared" si="5"/>
        <v>2679.5</v>
      </c>
      <c r="P44" s="65">
        <f t="shared" si="5"/>
        <v>0</v>
      </c>
      <c r="Q44" s="65">
        <f t="shared" si="10"/>
        <v>60.871249999999996</v>
      </c>
      <c r="R44" s="65">
        <f t="shared" si="11"/>
        <v>0</v>
      </c>
      <c r="S44" s="65">
        <f t="shared" si="11"/>
        <v>7.6307500000000014E-2</v>
      </c>
      <c r="T44" s="65">
        <f t="shared" si="11"/>
        <v>0</v>
      </c>
      <c r="U44" s="126">
        <f t="shared" si="11"/>
        <v>0</v>
      </c>
    </row>
    <row r="45" spans="1:21" s="48" customFormat="1" ht="13" x14ac:dyDescent="0.35">
      <c r="A45" s="125">
        <f>Q8</f>
        <v>21</v>
      </c>
      <c r="B45" s="11">
        <v>250</v>
      </c>
      <c r="C45" s="65">
        <f t="shared" si="6"/>
        <v>38.678000000000004</v>
      </c>
      <c r="D45" s="65">
        <f t="shared" si="7"/>
        <v>4.016867575</v>
      </c>
      <c r="E45" s="65">
        <f t="shared" si="8"/>
        <v>1.4038250000000001</v>
      </c>
      <c r="F45" s="65">
        <f t="shared" si="9"/>
        <v>3.5637466499999997</v>
      </c>
      <c r="G45" s="65">
        <f t="shared" si="5"/>
        <v>2.9008500000000007E-2</v>
      </c>
      <c r="H45" s="65">
        <f t="shared" si="5"/>
        <v>0.97860000000000003</v>
      </c>
      <c r="I45" s="65">
        <f t="shared" si="5"/>
        <v>7.5725000000000015E-2</v>
      </c>
      <c r="J45" s="65">
        <f t="shared" si="5"/>
        <v>4.25225E-3</v>
      </c>
      <c r="K45" s="65">
        <f t="shared" si="5"/>
        <v>1.0019E-2</v>
      </c>
      <c r="L45" s="65">
        <f t="shared" si="5"/>
        <v>0.21669000000000005</v>
      </c>
      <c r="M45" s="65">
        <f t="shared" si="5"/>
        <v>1.7009E-2</v>
      </c>
      <c r="N45" s="65">
        <f t="shared" si="5"/>
        <v>21.669</v>
      </c>
      <c r="O45" s="65">
        <f t="shared" si="5"/>
        <v>2679.5</v>
      </c>
      <c r="P45" s="65">
        <f t="shared" si="5"/>
        <v>0</v>
      </c>
      <c r="Q45" s="65">
        <f t="shared" si="10"/>
        <v>60.871249999999996</v>
      </c>
      <c r="R45" s="65">
        <f t="shared" si="11"/>
        <v>0</v>
      </c>
      <c r="S45" s="65">
        <f t="shared" si="11"/>
        <v>7.6307500000000014E-2</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6.7</v>
      </c>
      <c r="J1" s="130" t="s">
        <v>153</v>
      </c>
      <c r="K1" s="131"/>
      <c r="L1" s="109">
        <v>182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0.93400000000000005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1.9486081370449679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68.089092749999992</v>
      </c>
      <c r="D18" s="12">
        <f>$D32</f>
        <v>68.089092749999992</v>
      </c>
      <c r="E18" s="12">
        <f>$D33</f>
        <v>0</v>
      </c>
      <c r="F18" s="12">
        <f>$D34</f>
        <v>0</v>
      </c>
      <c r="G18" s="12">
        <f>$D35</f>
        <v>68.089092749999992</v>
      </c>
      <c r="H18" s="12">
        <f>$D36</f>
        <v>0</v>
      </c>
      <c r="I18" s="12">
        <f>$D37</f>
        <v>0</v>
      </c>
      <c r="J18" s="12">
        <f>$D38</f>
        <v>68.089092749999992</v>
      </c>
      <c r="K18" s="12">
        <f>$D39</f>
        <v>68.089092749999992</v>
      </c>
      <c r="L18" s="12">
        <f>$D40</f>
        <v>0</v>
      </c>
      <c r="M18" s="12">
        <f>$D41</f>
        <v>0</v>
      </c>
      <c r="N18" s="12">
        <f>$D42</f>
        <v>68.089092749999992</v>
      </c>
      <c r="O18" s="12">
        <f>$D43</f>
        <v>68.089092749999992</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3.4890927499999975</v>
      </c>
      <c r="D19" s="12">
        <f t="shared" ref="D19:V19" si="1">D18-D17</f>
        <v>3.4890927499999975</v>
      </c>
      <c r="E19" s="12">
        <f t="shared" si="1"/>
        <v>-64.599999999999994</v>
      </c>
      <c r="F19" s="12">
        <f t="shared" si="1"/>
        <v>-64.599999999999994</v>
      </c>
      <c r="G19" s="12">
        <f t="shared" si="1"/>
        <v>3.4890927499999975</v>
      </c>
      <c r="H19" s="12">
        <f t="shared" si="1"/>
        <v>-64.599999999999994</v>
      </c>
      <c r="I19" s="12">
        <f t="shared" si="1"/>
        <v>-64.599999999999994</v>
      </c>
      <c r="J19" s="12">
        <f t="shared" si="1"/>
        <v>3.4890927499999975</v>
      </c>
      <c r="K19" s="12">
        <f t="shared" si="1"/>
        <v>3.4890927499999975</v>
      </c>
      <c r="L19" s="12">
        <f t="shared" si="1"/>
        <v>-64.599999999999994</v>
      </c>
      <c r="M19" s="12">
        <f t="shared" si="1"/>
        <v>-64.599999999999994</v>
      </c>
      <c r="N19" s="12">
        <f t="shared" si="1"/>
        <v>3.4890927499999975</v>
      </c>
      <c r="O19" s="12">
        <f t="shared" si="1"/>
        <v>3.4890927499999975</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1.0031625000000002</v>
      </c>
      <c r="D22" s="12">
        <f>$E32</f>
        <v>1.0031625000000002</v>
      </c>
      <c r="E22" s="12">
        <f>$E33</f>
        <v>0</v>
      </c>
      <c r="F22" s="12">
        <f>$E34</f>
        <v>0</v>
      </c>
      <c r="G22" s="12">
        <f>$E35</f>
        <v>1.0031625000000002</v>
      </c>
      <c r="H22" s="12">
        <f>$E36</f>
        <v>0</v>
      </c>
      <c r="I22" s="12">
        <f>$E37</f>
        <v>0</v>
      </c>
      <c r="J22" s="12">
        <f>$E38</f>
        <v>1.0031625000000002</v>
      </c>
      <c r="K22" s="12">
        <f>$E39</f>
        <v>1.0031625000000002</v>
      </c>
      <c r="L22" s="12">
        <f>$E40</f>
        <v>0</v>
      </c>
      <c r="M22" s="12">
        <f>$E41</f>
        <v>0</v>
      </c>
      <c r="N22" s="12">
        <f>$E42</f>
        <v>1.0031625000000002</v>
      </c>
      <c r="O22" s="12">
        <f>$E43</f>
        <v>1.0031625000000002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-226.9968375</v>
      </c>
      <c r="D23" s="12">
        <f t="shared" ref="D23:V23" si="3">D22-D21</f>
        <v>-226.9968375</v>
      </c>
      <c r="E23" s="12">
        <f t="shared" si="3"/>
        <v>-228</v>
      </c>
      <c r="F23" s="12">
        <f t="shared" si="3"/>
        <v>-228</v>
      </c>
      <c r="G23" s="12">
        <f t="shared" si="3"/>
        <v>-226.9968375</v>
      </c>
      <c r="H23" s="12">
        <f t="shared" si="3"/>
        <v>-228</v>
      </c>
      <c r="I23" s="12">
        <f t="shared" si="3"/>
        <v>-228</v>
      </c>
      <c r="J23" s="12">
        <f t="shared" si="3"/>
        <v>-226.9968375</v>
      </c>
      <c r="K23" s="12">
        <f t="shared" si="3"/>
        <v>-226.9968375</v>
      </c>
      <c r="L23" s="12">
        <f t="shared" si="3"/>
        <v>-228</v>
      </c>
      <c r="M23" s="12">
        <f t="shared" si="3"/>
        <v>-228</v>
      </c>
      <c r="N23" s="12">
        <f t="shared" si="3"/>
        <v>-226.9968375</v>
      </c>
      <c r="O23" s="12">
        <f t="shared" si="3"/>
        <v>-226.9968375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c r="G27" s="84"/>
      <c r="H27" s="84"/>
      <c r="I27" s="84"/>
      <c r="J27" s="84"/>
      <c r="K27" s="84"/>
      <c r="L27" s="84"/>
      <c r="M27" s="84"/>
      <c r="N27" s="84"/>
      <c r="O27" s="84"/>
      <c r="P27" s="84"/>
      <c r="Q27" s="84"/>
      <c r="R27" s="84"/>
      <c r="S27" s="84"/>
      <c r="T27" s="84"/>
      <c r="U27" s="121"/>
    </row>
    <row r="28" spans="1:40" x14ac:dyDescent="0.35">
      <c r="A28" s="122"/>
      <c r="B28" s="16">
        <v>3.33</v>
      </c>
      <c r="C28" s="11">
        <v>0.93400000000000005</v>
      </c>
      <c r="D28" s="11">
        <v>0.35699999999999998</v>
      </c>
      <c r="E28" s="11">
        <v>0.01</v>
      </c>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77.755500000000012</v>
      </c>
      <c r="D31" s="65">
        <f>(IF(D$27="%w/w SAR",((D$28*10)*$B31),IF(D$27="%w/w DM",(((D$28*10)*($B$28/100))*$B31),IF(D$27="kg/t SAR",(D$28*$B31),IF(D$27="kg/t DM",((D$28*($B$28/100))*$B31),IF(D$27="mg/kg SAR",((D$28*0.001)*$B31),IF(D$27="mg/kg DM",(((D$28*0.001)*($B$28/100))*$B31),"0")))))))*2.291</f>
        <v>68.089092749999992</v>
      </c>
      <c r="E31" s="65">
        <f>(IF(E$27="%w/w SAR",((E$28*10)*$B31),IF(E$27="%w/w DM",(((E$28*10)*($B$28/100))*$B31),IF(E$27="kg/t SAR",(E$28*$B31),IF(E$27="kg/t DM",((E$28*($B$28/100))*$B31),IF(E$27="mg/kg SAR",((E$28*0.001)*$B31),IF(E$27="mg/kg DM",(((E$28*0.001)*($B$28/100))*$B31),"0")))))))*1.205</f>
        <v>1.0031625000000002</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77.755500000000012</v>
      </c>
      <c r="D32" s="65">
        <f t="shared" ref="D32:D50" si="7">(IF(D$27="%w/w SAR",((D$28*10)*$B32),IF(D$27="%w/w DM",(((D$28*10)*($B$28/100))*$B32),IF(D$27="kg/t SAR",(D$28*$B32),IF(D$27="kg/t DM",((D$28*($B$28/100))*$B32),IF(D$27="mg/kg SAR",((D$28*0.001)*$B32),IF(D$27="mg/kg DM",(((D$28*0.001)*($B$28/100))*$B32),"0")))))))*2.291</f>
        <v>68.089092749999992</v>
      </c>
      <c r="E32" s="65">
        <f t="shared" ref="E32:E50" si="8">(IF(E$27="%w/w SAR",((E$28*10)*$B32),IF(E$27="%w/w DM",(((E$28*10)*($B$28/100))*$B32),IF(E$27="kg/t SAR",(E$28*$B32),IF(E$27="kg/t DM",((E$28*($B$28/100))*$B32),IF(E$27="mg/kg SAR",((E$28*0.001)*$B32),IF(E$27="mg/kg DM",(((E$28*0.001)*($B$28/100))*$B32),"0")))))))*1.205</f>
        <v>1.0031625000000002</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77.755500000000012</v>
      </c>
      <c r="D35" s="65">
        <f t="shared" si="7"/>
        <v>68.089092749999992</v>
      </c>
      <c r="E35" s="65">
        <f t="shared" si="8"/>
        <v>1.0031625000000002</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77.755500000000012</v>
      </c>
      <c r="D38" s="65">
        <f t="shared" si="7"/>
        <v>68.089092749999992</v>
      </c>
      <c r="E38" s="65">
        <f t="shared" si="8"/>
        <v>1.0031625000000002</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v>250</v>
      </c>
      <c r="C39" s="65">
        <f t="shared" si="6"/>
        <v>77.755500000000012</v>
      </c>
      <c r="D39" s="65">
        <f t="shared" si="7"/>
        <v>68.089092749999992</v>
      </c>
      <c r="E39" s="65">
        <f t="shared" si="8"/>
        <v>1.0031625000000002</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77.755500000000012</v>
      </c>
      <c r="D42" s="65">
        <f t="shared" si="7"/>
        <v>68.089092749999992</v>
      </c>
      <c r="E42" s="65">
        <f t="shared" si="8"/>
        <v>1.0031625000000002</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19</v>
      </c>
      <c r="B43" s="11">
        <v>250</v>
      </c>
      <c r="C43" s="65">
        <f t="shared" si="6"/>
        <v>77.755500000000012</v>
      </c>
      <c r="D43" s="65">
        <f t="shared" si="7"/>
        <v>68.089092749999992</v>
      </c>
      <c r="E43" s="65">
        <f t="shared" si="8"/>
        <v>1.0031625000000002</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6.6</v>
      </c>
      <c r="J1" s="130" t="s">
        <v>153</v>
      </c>
      <c r="K1" s="131"/>
      <c r="L1" s="109">
        <v>203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0.95099999999999996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2.1345951629863302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54.983999999999995</v>
      </c>
      <c r="D18" s="12">
        <f>$D32</f>
        <v>54.983999999999995</v>
      </c>
      <c r="E18" s="12">
        <f>$D33</f>
        <v>0</v>
      </c>
      <c r="F18" s="12">
        <f>$D34</f>
        <v>0</v>
      </c>
      <c r="G18" s="12">
        <f>$D35</f>
        <v>54.983999999999995</v>
      </c>
      <c r="H18" s="12">
        <f>$D36</f>
        <v>0</v>
      </c>
      <c r="I18" s="12">
        <f>$D37</f>
        <v>0</v>
      </c>
      <c r="J18" s="12">
        <f>$D38</f>
        <v>54.983999999999995</v>
      </c>
      <c r="K18" s="12">
        <f>$D39</f>
        <v>54.983999999999995</v>
      </c>
      <c r="L18" s="12">
        <f>$D40</f>
        <v>0</v>
      </c>
      <c r="M18" s="12">
        <f>$D41</f>
        <v>0</v>
      </c>
      <c r="N18" s="12">
        <f>$D42</f>
        <v>54.983999999999995</v>
      </c>
      <c r="O18" s="12">
        <f>$D43</f>
        <v>54.983999999999995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-9.6159999999999997</v>
      </c>
      <c r="D19" s="12">
        <f t="shared" ref="D19:V19" si="1">D18-D17</f>
        <v>-9.6159999999999997</v>
      </c>
      <c r="E19" s="12">
        <f t="shared" si="1"/>
        <v>-64.599999999999994</v>
      </c>
      <c r="F19" s="12">
        <f t="shared" si="1"/>
        <v>-64.599999999999994</v>
      </c>
      <c r="G19" s="12">
        <f t="shared" si="1"/>
        <v>-9.6159999999999997</v>
      </c>
      <c r="H19" s="12">
        <f t="shared" si="1"/>
        <v>-64.599999999999994</v>
      </c>
      <c r="I19" s="12">
        <f t="shared" si="1"/>
        <v>-64.599999999999994</v>
      </c>
      <c r="J19" s="12">
        <f t="shared" si="1"/>
        <v>-9.6159999999999997</v>
      </c>
      <c r="K19" s="12">
        <f t="shared" si="1"/>
        <v>-9.6159999999999997</v>
      </c>
      <c r="L19" s="12">
        <f t="shared" si="1"/>
        <v>-64.599999999999994</v>
      </c>
      <c r="M19" s="12">
        <f t="shared" si="1"/>
        <v>-64.599999999999994</v>
      </c>
      <c r="N19" s="12">
        <f t="shared" si="1"/>
        <v>-9.6159999999999997</v>
      </c>
      <c r="O19" s="12">
        <f t="shared" si="1"/>
        <v>-9.6159999999999997</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0.78626249999999998</v>
      </c>
      <c r="D22" s="12">
        <f>$E32</f>
        <v>0.78626249999999998</v>
      </c>
      <c r="E22" s="12">
        <f>$E33</f>
        <v>0</v>
      </c>
      <c r="F22" s="12">
        <f>$E34</f>
        <v>0</v>
      </c>
      <c r="G22" s="12">
        <f>$E35</f>
        <v>0.78626249999999998</v>
      </c>
      <c r="H22" s="12">
        <f>$E36</f>
        <v>0</v>
      </c>
      <c r="I22" s="12">
        <f>$E37</f>
        <v>0</v>
      </c>
      <c r="J22" s="12">
        <f>$E38</f>
        <v>0.78626249999999998</v>
      </c>
      <c r="K22" s="12">
        <f>$E39</f>
        <v>0.78626249999999998</v>
      </c>
      <c r="L22" s="12">
        <f>$E40</f>
        <v>0</v>
      </c>
      <c r="M22" s="12">
        <f>$E41</f>
        <v>0</v>
      </c>
      <c r="N22" s="12">
        <f>$E42</f>
        <v>0.78626249999999998</v>
      </c>
      <c r="O22" s="12">
        <f>$E43</f>
        <v>0.78626249999999998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-227.21373750000001</v>
      </c>
      <c r="D23" s="12">
        <f t="shared" ref="D23:V23" si="3">D22-D21</f>
        <v>-227.21373750000001</v>
      </c>
      <c r="E23" s="12">
        <f t="shared" si="3"/>
        <v>-228</v>
      </c>
      <c r="F23" s="12">
        <f t="shared" si="3"/>
        <v>-228</v>
      </c>
      <c r="G23" s="12">
        <f t="shared" si="3"/>
        <v>-227.21373750000001</v>
      </c>
      <c r="H23" s="12">
        <f t="shared" si="3"/>
        <v>-228</v>
      </c>
      <c r="I23" s="12">
        <f t="shared" si="3"/>
        <v>-228</v>
      </c>
      <c r="J23" s="12">
        <f t="shared" si="3"/>
        <v>-227.21373750000001</v>
      </c>
      <c r="K23" s="12">
        <f t="shared" si="3"/>
        <v>-227.21373750000001</v>
      </c>
      <c r="L23" s="12">
        <f t="shared" si="3"/>
        <v>-228</v>
      </c>
      <c r="M23" s="12">
        <f t="shared" si="3"/>
        <v>-228</v>
      </c>
      <c r="N23" s="12">
        <f t="shared" si="3"/>
        <v>-227.21373750000001</v>
      </c>
      <c r="O23" s="12">
        <f t="shared" si="3"/>
        <v>-227.21373750000001</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v>
      </c>
      <c r="C28" s="11">
        <v>0.95099999999999996</v>
      </c>
      <c r="D28" s="11">
        <v>0.32</v>
      </c>
      <c r="E28" s="11">
        <v>8.6999999999999994E-3</v>
      </c>
      <c r="F28" s="11">
        <v>970</v>
      </c>
      <c r="G28" s="11">
        <v>27.9</v>
      </c>
      <c r="H28" s="11">
        <v>138</v>
      </c>
      <c r="I28" s="11">
        <v>4.3499999999999996</v>
      </c>
      <c r="J28" s="11">
        <v>0.34</v>
      </c>
      <c r="K28" s="15">
        <v>1.35</v>
      </c>
      <c r="L28" s="11">
        <v>5.5</v>
      </c>
      <c r="M28" s="11">
        <v>2.2799999999999998</v>
      </c>
      <c r="N28" s="11">
        <v>252000</v>
      </c>
      <c r="O28" s="11">
        <v>3570</v>
      </c>
      <c r="P28" s="11"/>
      <c r="Q28" s="11">
        <v>12400</v>
      </c>
      <c r="R28" s="11"/>
      <c r="S28" s="11">
        <v>10.8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71.325000000000003</v>
      </c>
      <c r="D31" s="65">
        <f>(IF(D$27="%w/w SAR",((D$28*10)*$B31),IF(D$27="%w/w DM",(((D$28*10)*($B$28/100))*$B31),IF(D$27="kg/t SAR",(D$28*$B31),IF(D$27="kg/t DM",((D$28*($B$28/100))*$B31),IF(D$27="mg/kg SAR",((D$28*0.001)*$B31),IF(D$27="mg/kg DM",(((D$28*0.001)*($B$28/100))*$B31),"0")))))))*2.291</f>
        <v>54.983999999999995</v>
      </c>
      <c r="E31" s="65">
        <f>(IF(E$27="%w/w SAR",((E$28*10)*$B31),IF(E$27="%w/w DM",(((E$28*10)*($B$28/100))*$B31),IF(E$27="kg/t SAR",(E$28*$B31),IF(E$27="kg/t DM",((E$28*($B$28/100))*$B31),IF(E$27="mg/kg SAR",((E$28*0.001)*$B31),IF(E$27="mg/kg DM",(((E$28*0.001)*($B$28/100))*$B31),"0")))))))*1.205</f>
        <v>0.78626249999999998</v>
      </c>
      <c r="F31" s="65">
        <f>(IF(F$27="%w/w SAR",((F$28*10)*$B31),IF(F$27="%w/w DM",(((F$28*10)*($B$28/100))*$B31),IF(F$27="kg/t SAR",(F$28*$B31),IF(F$27="kg/t DM",((F$28*($B$28/100))*$B31),IF(F$27="mg/kg SAR",((F$28*0.001)*$B31),IF(F$27="mg/kg DM",(((F$28*0.001)*($B$28/100))*$B31),"0")))))))*1.658</f>
        <v>12.061949999999998</v>
      </c>
      <c r="G31" s="65">
        <f t="shared" ref="G31:P46" si="5">IF(G$27="%w/w SAR",((G$28*10)*$B31),IF(G$27="%w/w DM",(((G$28*10)*($B$28/100))*$B31),IF(G$27="kg/t SAR",(G$28*$B31),IF(G$27="kg/t DM",((G$28*($B$28/100))*$B31),IF(G$27="mg/kg SAR",((G$28*0.001)*$B31),IF(G$27="mg/kg DM",(((G$28*0.001)*($B$28/100))*$B31),0))))))</f>
        <v>0.20924999999999996</v>
      </c>
      <c r="H31" s="65">
        <f t="shared" si="5"/>
        <v>1.0350000000000001</v>
      </c>
      <c r="I31" s="65">
        <f t="shared" si="5"/>
        <v>3.2624999999999994E-2</v>
      </c>
      <c r="J31" s="65">
        <f t="shared" si="5"/>
        <v>2.5500000000000002E-3</v>
      </c>
      <c r="K31" s="65">
        <f t="shared" si="5"/>
        <v>1.0125E-2</v>
      </c>
      <c r="L31" s="65">
        <f t="shared" si="5"/>
        <v>4.1249999999999995E-2</v>
      </c>
      <c r="M31" s="65">
        <f t="shared" si="5"/>
        <v>1.7100000000000001E-2</v>
      </c>
      <c r="N31" s="65">
        <f t="shared" si="5"/>
        <v>1890</v>
      </c>
      <c r="O31" s="65">
        <f t="shared" si="5"/>
        <v>26.774999999999999</v>
      </c>
      <c r="P31" s="65">
        <f t="shared" si="5"/>
        <v>0</v>
      </c>
      <c r="Q31" s="65">
        <f>(IF(Q$27="%w/w SAR",((Q$28*10)*$B31),IF(Q$27="%w/w DM",(((Q$28*10)*($B$28/100))*$B31),IF(Q$27="kg/t SAR",(Q$28*$B31),IF(Q$27="kg/t DM",((Q$28*($B$28/100))*$B31),IF(Q$27="mg/kg SAR",((Q$28*0.001)*$B31),IF(Q$27="mg/kg DM",(((Q$28*0.001)*($B$28/100))*$B31),0)))))))*2.5</f>
        <v>232.5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8.1000000000000003E-2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71.325000000000003</v>
      </c>
      <c r="D32" s="65">
        <f t="shared" ref="D32:D50" si="7">(IF(D$27="%w/w SAR",((D$28*10)*$B32),IF(D$27="%w/w DM",(((D$28*10)*($B$28/100))*$B32),IF(D$27="kg/t SAR",(D$28*$B32),IF(D$27="kg/t DM",((D$28*($B$28/100))*$B32),IF(D$27="mg/kg SAR",((D$28*0.001)*$B32),IF(D$27="mg/kg DM",(((D$28*0.001)*($B$28/100))*$B32),"0")))))))*2.291</f>
        <v>54.983999999999995</v>
      </c>
      <c r="E32" s="65">
        <f t="shared" ref="E32:E50" si="8">(IF(E$27="%w/w SAR",((E$28*10)*$B32),IF(E$27="%w/w DM",(((E$28*10)*($B$28/100))*$B32),IF(E$27="kg/t SAR",(E$28*$B32),IF(E$27="kg/t DM",((E$28*($B$28/100))*$B32),IF(E$27="mg/kg SAR",((E$28*0.001)*$B32),IF(E$27="mg/kg DM",(((E$28*0.001)*($B$28/100))*$B32),"0")))))))*1.205</f>
        <v>0.78626249999999998</v>
      </c>
      <c r="F32" s="65">
        <f t="shared" ref="F32:F50" si="9">(IF(F$27="%w/w SAR",((F$28*10)*$B32),IF(F$27="%w/w DM",(((F$28*10)*($B$28/100))*$B32),IF(F$27="kg/t SAR",(F$28*$B32),IF(F$27="kg/t DM",((F$28*($B$28/100))*$B32),IF(F$27="mg/kg SAR",((F$28*0.001)*$B32),IF(F$27="mg/kg DM",(((F$28*0.001)*($B$28/100))*$B32),"0")))))))*1.658</f>
        <v>12.061949999999998</v>
      </c>
      <c r="G32" s="65">
        <f t="shared" si="5"/>
        <v>0.20924999999999996</v>
      </c>
      <c r="H32" s="65">
        <f t="shared" si="5"/>
        <v>1.0350000000000001</v>
      </c>
      <c r="I32" s="65">
        <f t="shared" si="5"/>
        <v>3.2624999999999994E-2</v>
      </c>
      <c r="J32" s="65">
        <f t="shared" si="5"/>
        <v>2.5500000000000002E-3</v>
      </c>
      <c r="K32" s="65">
        <f t="shared" si="5"/>
        <v>1.0125E-2</v>
      </c>
      <c r="L32" s="65">
        <f t="shared" si="5"/>
        <v>4.1249999999999995E-2</v>
      </c>
      <c r="M32" s="65">
        <f t="shared" si="5"/>
        <v>1.7100000000000001E-2</v>
      </c>
      <c r="N32" s="65">
        <f t="shared" si="5"/>
        <v>1890</v>
      </c>
      <c r="O32" s="65">
        <f t="shared" si="5"/>
        <v>26.774999999999999</v>
      </c>
      <c r="P32" s="65">
        <f t="shared" si="5"/>
        <v>0</v>
      </c>
      <c r="Q32" s="65">
        <f t="shared" ref="Q32:Q50" si="10">(IF(Q$27="%w/w SAR",((Q$28*10)*$B32),IF(Q$27="%w/w DM",(((Q$28*10)*($B$28/100))*$B32),IF(Q$27="kg/t SAR",(Q$28*$B32),IF(Q$27="kg/t DM",((Q$28*($B$28/100))*$B32),IF(Q$27="mg/kg SAR",((Q$28*0.001)*$B32),IF(Q$27="mg/kg DM",(((Q$28*0.001)*($B$28/100))*$B32),0)))))))*2.5</f>
        <v>232.5</v>
      </c>
      <c r="R32" s="65">
        <f t="shared" ref="R32:U50" si="11">IF(R$27="%w/w SAR",((R$28*10)*$B32),IF(R$27="%w/w DM",(((R$28*10)*($B$28/100))*$B32),IF(R$27="kg/t SAR",(R$28*$B32),IF(R$27="kg/t DM",((R$28*($B$28/100))*$B32),IF(R$27="mg/kg SAR",((R$28*0.001)*$B32),IF(R$27="mg/kg DM",(((R$28*0.001)*($B$28/100))*$B32),0))))))</f>
        <v>0</v>
      </c>
      <c r="S32" s="65">
        <f t="shared" si="11"/>
        <v>8.1000000000000003E-2</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71.325000000000003</v>
      </c>
      <c r="D35" s="65">
        <f t="shared" si="7"/>
        <v>54.983999999999995</v>
      </c>
      <c r="E35" s="65">
        <f t="shared" si="8"/>
        <v>0.78626249999999998</v>
      </c>
      <c r="F35" s="65">
        <f t="shared" si="9"/>
        <v>12.061949999999998</v>
      </c>
      <c r="G35" s="65">
        <f t="shared" si="5"/>
        <v>0.20924999999999996</v>
      </c>
      <c r="H35" s="65">
        <f t="shared" si="5"/>
        <v>1.0350000000000001</v>
      </c>
      <c r="I35" s="65">
        <f t="shared" si="5"/>
        <v>3.2624999999999994E-2</v>
      </c>
      <c r="J35" s="65">
        <f t="shared" si="5"/>
        <v>2.5500000000000002E-3</v>
      </c>
      <c r="K35" s="65">
        <f t="shared" si="5"/>
        <v>1.0125E-2</v>
      </c>
      <c r="L35" s="65">
        <f t="shared" si="5"/>
        <v>4.1249999999999995E-2</v>
      </c>
      <c r="M35" s="65">
        <f t="shared" si="5"/>
        <v>1.7100000000000001E-2</v>
      </c>
      <c r="N35" s="65">
        <f t="shared" si="5"/>
        <v>1890</v>
      </c>
      <c r="O35" s="65">
        <f t="shared" si="5"/>
        <v>26.774999999999999</v>
      </c>
      <c r="P35" s="65">
        <f t="shared" si="5"/>
        <v>0</v>
      </c>
      <c r="Q35" s="65">
        <f t="shared" si="10"/>
        <v>232.5</v>
      </c>
      <c r="R35" s="65">
        <f t="shared" si="11"/>
        <v>0</v>
      </c>
      <c r="S35" s="65">
        <f t="shared" si="11"/>
        <v>8.1000000000000003E-2</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71.325000000000003</v>
      </c>
      <c r="D38" s="65">
        <f t="shared" si="7"/>
        <v>54.983999999999995</v>
      </c>
      <c r="E38" s="65">
        <f t="shared" si="8"/>
        <v>0.78626249999999998</v>
      </c>
      <c r="F38" s="65">
        <f t="shared" si="9"/>
        <v>12.061949999999998</v>
      </c>
      <c r="G38" s="65">
        <f t="shared" si="5"/>
        <v>0.20924999999999996</v>
      </c>
      <c r="H38" s="65">
        <f t="shared" si="5"/>
        <v>1.0350000000000001</v>
      </c>
      <c r="I38" s="65">
        <f t="shared" si="5"/>
        <v>3.2624999999999994E-2</v>
      </c>
      <c r="J38" s="65">
        <f t="shared" si="5"/>
        <v>2.5500000000000002E-3</v>
      </c>
      <c r="K38" s="65">
        <f t="shared" si="5"/>
        <v>1.0125E-2</v>
      </c>
      <c r="L38" s="65">
        <f t="shared" si="5"/>
        <v>4.1249999999999995E-2</v>
      </c>
      <c r="M38" s="65">
        <f t="shared" si="5"/>
        <v>1.7100000000000001E-2</v>
      </c>
      <c r="N38" s="65">
        <f t="shared" si="5"/>
        <v>1890</v>
      </c>
      <c r="O38" s="65">
        <f t="shared" si="5"/>
        <v>26.774999999999999</v>
      </c>
      <c r="P38" s="65">
        <f t="shared" si="5"/>
        <v>0</v>
      </c>
      <c r="Q38" s="65">
        <f t="shared" si="10"/>
        <v>232.5</v>
      </c>
      <c r="R38" s="65">
        <f t="shared" si="11"/>
        <v>0</v>
      </c>
      <c r="S38" s="65">
        <f t="shared" si="11"/>
        <v>8.1000000000000003E-2</v>
      </c>
      <c r="T38" s="65">
        <f t="shared" si="11"/>
        <v>0</v>
      </c>
      <c r="U38" s="126">
        <f t="shared" si="11"/>
        <v>0</v>
      </c>
    </row>
    <row r="39" spans="1:21" s="48" customFormat="1" ht="13" x14ac:dyDescent="0.35">
      <c r="A39" s="125">
        <f>K8</f>
        <v>14</v>
      </c>
      <c r="B39" s="11">
        <v>250</v>
      </c>
      <c r="C39" s="65">
        <f t="shared" si="6"/>
        <v>71.325000000000003</v>
      </c>
      <c r="D39" s="65">
        <f t="shared" si="7"/>
        <v>54.983999999999995</v>
      </c>
      <c r="E39" s="65">
        <f t="shared" si="8"/>
        <v>0.78626249999999998</v>
      </c>
      <c r="F39" s="65">
        <f t="shared" si="9"/>
        <v>12.061949999999998</v>
      </c>
      <c r="G39" s="65">
        <f t="shared" si="5"/>
        <v>0.20924999999999996</v>
      </c>
      <c r="H39" s="65">
        <f t="shared" si="5"/>
        <v>1.0350000000000001</v>
      </c>
      <c r="I39" s="65">
        <f t="shared" si="5"/>
        <v>3.2624999999999994E-2</v>
      </c>
      <c r="J39" s="65">
        <f t="shared" si="5"/>
        <v>2.5500000000000002E-3</v>
      </c>
      <c r="K39" s="65">
        <f t="shared" si="5"/>
        <v>1.0125E-2</v>
      </c>
      <c r="L39" s="65">
        <f t="shared" si="5"/>
        <v>4.1249999999999995E-2</v>
      </c>
      <c r="M39" s="65">
        <f t="shared" si="5"/>
        <v>1.7100000000000001E-2</v>
      </c>
      <c r="N39" s="65">
        <f t="shared" si="5"/>
        <v>1890</v>
      </c>
      <c r="O39" s="65">
        <f t="shared" si="5"/>
        <v>26.774999999999999</v>
      </c>
      <c r="P39" s="65">
        <f t="shared" si="5"/>
        <v>0</v>
      </c>
      <c r="Q39" s="65">
        <f t="shared" si="10"/>
        <v>232.5</v>
      </c>
      <c r="R39" s="65">
        <f t="shared" si="11"/>
        <v>0</v>
      </c>
      <c r="S39" s="65">
        <f t="shared" si="11"/>
        <v>8.1000000000000003E-2</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71.325000000000003</v>
      </c>
      <c r="D42" s="65">
        <f t="shared" si="7"/>
        <v>54.983999999999995</v>
      </c>
      <c r="E42" s="65">
        <f t="shared" si="8"/>
        <v>0.78626249999999998</v>
      </c>
      <c r="F42" s="65">
        <f t="shared" si="9"/>
        <v>12.061949999999998</v>
      </c>
      <c r="G42" s="65">
        <f t="shared" si="5"/>
        <v>0.20924999999999996</v>
      </c>
      <c r="H42" s="65">
        <f t="shared" si="5"/>
        <v>1.0350000000000001</v>
      </c>
      <c r="I42" s="65">
        <f t="shared" si="5"/>
        <v>3.2624999999999994E-2</v>
      </c>
      <c r="J42" s="65">
        <f t="shared" si="5"/>
        <v>2.5500000000000002E-3</v>
      </c>
      <c r="K42" s="65">
        <f t="shared" si="5"/>
        <v>1.0125E-2</v>
      </c>
      <c r="L42" s="65">
        <f t="shared" si="5"/>
        <v>4.1249999999999995E-2</v>
      </c>
      <c r="M42" s="65">
        <f t="shared" si="5"/>
        <v>1.7100000000000001E-2</v>
      </c>
      <c r="N42" s="65">
        <f t="shared" si="5"/>
        <v>1890</v>
      </c>
      <c r="O42" s="65">
        <f t="shared" si="5"/>
        <v>26.774999999999999</v>
      </c>
      <c r="P42" s="65">
        <f t="shared" si="5"/>
        <v>0</v>
      </c>
      <c r="Q42" s="65">
        <f t="shared" si="10"/>
        <v>232.5</v>
      </c>
      <c r="R42" s="65">
        <f t="shared" si="11"/>
        <v>0</v>
      </c>
      <c r="S42" s="65">
        <f t="shared" si="11"/>
        <v>8.1000000000000003E-2</v>
      </c>
      <c r="T42" s="65">
        <f t="shared" si="11"/>
        <v>0</v>
      </c>
      <c r="U42" s="126">
        <f t="shared" si="11"/>
        <v>0</v>
      </c>
    </row>
    <row r="43" spans="1:21" s="48" customFormat="1" ht="13" x14ac:dyDescent="0.35">
      <c r="A43" s="125">
        <f>O8</f>
        <v>19</v>
      </c>
      <c r="B43" s="11">
        <v>250</v>
      </c>
      <c r="C43" s="65">
        <f t="shared" si="6"/>
        <v>71.325000000000003</v>
      </c>
      <c r="D43" s="65">
        <f t="shared" si="7"/>
        <v>54.983999999999995</v>
      </c>
      <c r="E43" s="65">
        <f t="shared" si="8"/>
        <v>0.78626249999999998</v>
      </c>
      <c r="F43" s="65">
        <f t="shared" si="9"/>
        <v>12.061949999999998</v>
      </c>
      <c r="G43" s="65">
        <f t="shared" si="5"/>
        <v>0.20924999999999996</v>
      </c>
      <c r="H43" s="65">
        <f t="shared" si="5"/>
        <v>1.0350000000000001</v>
      </c>
      <c r="I43" s="65">
        <f t="shared" si="5"/>
        <v>3.2624999999999994E-2</v>
      </c>
      <c r="J43" s="65">
        <f t="shared" si="5"/>
        <v>2.5500000000000002E-3</v>
      </c>
      <c r="K43" s="65">
        <f t="shared" si="5"/>
        <v>1.0125E-2</v>
      </c>
      <c r="L43" s="65">
        <f t="shared" si="5"/>
        <v>4.1249999999999995E-2</v>
      </c>
      <c r="M43" s="65">
        <f t="shared" si="5"/>
        <v>1.7100000000000001E-2</v>
      </c>
      <c r="N43" s="65">
        <f t="shared" si="5"/>
        <v>1890</v>
      </c>
      <c r="O43" s="65">
        <f t="shared" si="5"/>
        <v>26.774999999999999</v>
      </c>
      <c r="P43" s="65">
        <f t="shared" si="5"/>
        <v>0</v>
      </c>
      <c r="Q43" s="65">
        <f t="shared" si="10"/>
        <v>232.5</v>
      </c>
      <c r="R43" s="65">
        <f t="shared" si="11"/>
        <v>0</v>
      </c>
      <c r="S43" s="65">
        <f t="shared" si="11"/>
        <v>8.1000000000000003E-2</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6.8</v>
      </c>
      <c r="J1" s="130" t="s">
        <v>153</v>
      </c>
      <c r="K1" s="131"/>
      <c r="L1" s="109">
        <v>276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0.71799999999999997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3.8440111420612815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35.907988499999995</v>
      </c>
      <c r="D18" s="12">
        <f>$D32</f>
        <v>35.907988499999995</v>
      </c>
      <c r="E18" s="12">
        <f>$D33</f>
        <v>0</v>
      </c>
      <c r="F18" s="12">
        <f>$D34</f>
        <v>0</v>
      </c>
      <c r="G18" s="12">
        <f>$D35</f>
        <v>35.907988499999995</v>
      </c>
      <c r="H18" s="12">
        <f>$D36</f>
        <v>0</v>
      </c>
      <c r="I18" s="12">
        <f>$D37</f>
        <v>0</v>
      </c>
      <c r="J18" s="12">
        <f>$D38</f>
        <v>35.907988499999995</v>
      </c>
      <c r="K18" s="12">
        <f>$D39</f>
        <v>35.907988499999995</v>
      </c>
      <c r="L18" s="12">
        <f>$D40</f>
        <v>0</v>
      </c>
      <c r="M18" s="12">
        <f>$D41</f>
        <v>0</v>
      </c>
      <c r="N18" s="12">
        <f>$D42</f>
        <v>35.907988499999995</v>
      </c>
      <c r="O18" s="12">
        <f>$D43</f>
        <v>35.907988499999995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-28.6920115</v>
      </c>
      <c r="D19" s="12">
        <f t="shared" ref="D19:V19" si="1">D18-D17</f>
        <v>-28.6920115</v>
      </c>
      <c r="E19" s="12">
        <f t="shared" si="1"/>
        <v>-64.599999999999994</v>
      </c>
      <c r="F19" s="12">
        <f t="shared" si="1"/>
        <v>-64.599999999999994</v>
      </c>
      <c r="G19" s="12">
        <f t="shared" si="1"/>
        <v>-28.6920115</v>
      </c>
      <c r="H19" s="12">
        <f t="shared" si="1"/>
        <v>-64.599999999999994</v>
      </c>
      <c r="I19" s="12">
        <f t="shared" si="1"/>
        <v>-64.599999999999994</v>
      </c>
      <c r="J19" s="12">
        <f t="shared" si="1"/>
        <v>-28.6920115</v>
      </c>
      <c r="K19" s="12">
        <f t="shared" si="1"/>
        <v>-28.6920115</v>
      </c>
      <c r="L19" s="12">
        <f t="shared" si="1"/>
        <v>-64.599999999999994</v>
      </c>
      <c r="M19" s="12">
        <f t="shared" si="1"/>
        <v>-64.599999999999994</v>
      </c>
      <c r="N19" s="12">
        <f t="shared" si="1"/>
        <v>-28.6920115</v>
      </c>
      <c r="O19" s="12">
        <f t="shared" si="1"/>
        <v>-28.6920115</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0.67618574999999992</v>
      </c>
      <c r="D22" s="12">
        <f>$E32</f>
        <v>0.67618574999999992</v>
      </c>
      <c r="E22" s="12">
        <f>$E33</f>
        <v>0</v>
      </c>
      <c r="F22" s="12">
        <f>$E34</f>
        <v>0</v>
      </c>
      <c r="G22" s="12">
        <f>$E35</f>
        <v>0.67618574999999992</v>
      </c>
      <c r="H22" s="12">
        <f>$E36</f>
        <v>0</v>
      </c>
      <c r="I22" s="12">
        <f>$E37</f>
        <v>0</v>
      </c>
      <c r="J22" s="12">
        <f>$E38</f>
        <v>0.67618574999999992</v>
      </c>
      <c r="K22" s="12">
        <f>$E39</f>
        <v>0.67618574999999992</v>
      </c>
      <c r="L22" s="12">
        <f>$E40</f>
        <v>0</v>
      </c>
      <c r="M22" s="12">
        <f>$E41</f>
        <v>0</v>
      </c>
      <c r="N22" s="12">
        <f>$E42</f>
        <v>0.67618574999999992</v>
      </c>
      <c r="O22" s="12">
        <f>$E43</f>
        <v>0.67618574999999992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-227.32381425</v>
      </c>
      <c r="D23" s="12">
        <f t="shared" ref="D23:V23" si="3">D22-D21</f>
        <v>-227.32381425</v>
      </c>
      <c r="E23" s="12">
        <f t="shared" si="3"/>
        <v>-228</v>
      </c>
      <c r="F23" s="12">
        <f t="shared" si="3"/>
        <v>-228</v>
      </c>
      <c r="G23" s="12">
        <f t="shared" si="3"/>
        <v>-227.32381425</v>
      </c>
      <c r="H23" s="12">
        <f t="shared" si="3"/>
        <v>-228</v>
      </c>
      <c r="I23" s="12">
        <f t="shared" si="3"/>
        <v>-228</v>
      </c>
      <c r="J23" s="12">
        <f t="shared" si="3"/>
        <v>-227.32381425</v>
      </c>
      <c r="K23" s="12">
        <f t="shared" si="3"/>
        <v>-227.32381425</v>
      </c>
      <c r="L23" s="12">
        <f t="shared" si="3"/>
        <v>-228</v>
      </c>
      <c r="M23" s="12">
        <f t="shared" si="3"/>
        <v>-228</v>
      </c>
      <c r="N23" s="12">
        <f t="shared" si="3"/>
        <v>-227.32381425</v>
      </c>
      <c r="O23" s="12">
        <f t="shared" si="3"/>
        <v>-227.32381425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2.58</v>
      </c>
      <c r="C28" s="11">
        <v>0.71799999999999997</v>
      </c>
      <c r="D28" s="11">
        <v>0.24299999999999999</v>
      </c>
      <c r="E28" s="11">
        <v>8.6999999999999994E-3</v>
      </c>
      <c r="F28" s="11">
        <v>187</v>
      </c>
      <c r="G28" s="11">
        <v>22.1</v>
      </c>
      <c r="H28" s="11">
        <v>349</v>
      </c>
      <c r="I28" s="11">
        <v>4.99</v>
      </c>
      <c r="J28" s="11">
        <v>0.96</v>
      </c>
      <c r="K28" s="15">
        <v>1.54</v>
      </c>
      <c r="L28" s="11">
        <v>3.31</v>
      </c>
      <c r="M28" s="11">
        <v>2.61</v>
      </c>
      <c r="N28" s="11">
        <v>313000</v>
      </c>
      <c r="O28" s="11">
        <v>4960</v>
      </c>
      <c r="P28" s="11"/>
      <c r="Q28" s="11">
        <v>16600</v>
      </c>
      <c r="R28" s="11"/>
      <c r="S28" s="11">
        <v>14.6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46.311</v>
      </c>
      <c r="D31" s="65">
        <f>(IF(D$27="%w/w SAR",((D$28*10)*$B31),IF(D$27="%w/w DM",(((D$28*10)*($B$28/100))*$B31),IF(D$27="kg/t SAR",(D$28*$B31),IF(D$27="kg/t DM",((D$28*($B$28/100))*$B31),IF(D$27="mg/kg SAR",((D$28*0.001)*$B31),IF(D$27="mg/kg DM",(((D$28*0.001)*($B$28/100))*$B31),"0")))))))*2.291</f>
        <v>35.907988499999995</v>
      </c>
      <c r="E31" s="65">
        <f>(IF(E$27="%w/w SAR",((E$28*10)*$B31),IF(E$27="%w/w DM",(((E$28*10)*($B$28/100))*$B31),IF(E$27="kg/t SAR",(E$28*$B31),IF(E$27="kg/t DM",((E$28*($B$28/100))*$B31),IF(E$27="mg/kg SAR",((E$28*0.001)*$B31),IF(E$27="mg/kg DM",(((E$28*0.001)*($B$28/100))*$B31),"0")))))))*1.205</f>
        <v>0.67618574999999992</v>
      </c>
      <c r="F31" s="65">
        <f>(IF(F$27="%w/w SAR",((F$28*10)*$B31),IF(F$27="%w/w DM",(((F$28*10)*($B$28/100))*$B31),IF(F$27="kg/t SAR",(F$28*$B31),IF(F$27="kg/t DM",((F$28*($B$28/100))*$B31),IF(F$27="mg/kg SAR",((F$28*0.001)*$B31),IF(F$27="mg/kg DM",(((F$28*0.001)*($B$28/100))*$B31),"0")))))))*1.658</f>
        <v>1.9997967000000001</v>
      </c>
      <c r="G31" s="65">
        <f t="shared" ref="G31:P46" si="5">IF(G$27="%w/w SAR",((G$28*10)*$B31),IF(G$27="%w/w DM",(((G$28*10)*($B$28/100))*$B31),IF(G$27="kg/t SAR",(G$28*$B31),IF(G$27="kg/t DM",((G$28*($B$28/100))*$B31),IF(G$27="mg/kg SAR",((G$28*0.001)*$B31),IF(G$27="mg/kg DM",(((G$28*0.001)*($B$28/100))*$B31),0))))))</f>
        <v>0.14254500000000001</v>
      </c>
      <c r="H31" s="65">
        <f t="shared" si="5"/>
        <v>2.2510500000000002</v>
      </c>
      <c r="I31" s="65">
        <f t="shared" si="5"/>
        <v>3.2185500000000006E-2</v>
      </c>
      <c r="J31" s="65">
        <f t="shared" si="5"/>
        <v>6.1920000000000005E-3</v>
      </c>
      <c r="K31" s="65">
        <f t="shared" si="5"/>
        <v>9.9330000000000009E-3</v>
      </c>
      <c r="L31" s="65">
        <f t="shared" si="5"/>
        <v>2.13495E-2</v>
      </c>
      <c r="M31" s="65">
        <f t="shared" si="5"/>
        <v>1.6834499999999999E-2</v>
      </c>
      <c r="N31" s="65">
        <f t="shared" si="5"/>
        <v>2018.8500000000001</v>
      </c>
      <c r="O31" s="65">
        <f t="shared" si="5"/>
        <v>31.992000000000001</v>
      </c>
      <c r="P31" s="65">
        <f t="shared" si="5"/>
        <v>0</v>
      </c>
      <c r="Q31" s="65">
        <f>(IF(Q$27="%w/w SAR",((Q$28*10)*$B31),IF(Q$27="%w/w DM",(((Q$28*10)*($B$28/100))*$B31),IF(Q$27="kg/t SAR",(Q$28*$B31),IF(Q$27="kg/t DM",((Q$28*($B$28/100))*$B31),IF(Q$27="mg/kg SAR",((Q$28*0.001)*$B31),IF(Q$27="mg/kg DM",(((Q$28*0.001)*($B$28/100))*$B31),0)))))))*2.5</f>
        <v>267.67500000000001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9.4170000000000004E-2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46.311</v>
      </c>
      <c r="D32" s="65">
        <f t="shared" ref="D32:D50" si="7">(IF(D$27="%w/w SAR",((D$28*10)*$B32),IF(D$27="%w/w DM",(((D$28*10)*($B$28/100))*$B32),IF(D$27="kg/t SAR",(D$28*$B32),IF(D$27="kg/t DM",((D$28*($B$28/100))*$B32),IF(D$27="mg/kg SAR",((D$28*0.001)*$B32),IF(D$27="mg/kg DM",(((D$28*0.001)*($B$28/100))*$B32),"0")))))))*2.291</f>
        <v>35.907988499999995</v>
      </c>
      <c r="E32" s="65">
        <f t="shared" ref="E32:E50" si="8">(IF(E$27="%w/w SAR",((E$28*10)*$B32),IF(E$27="%w/w DM",(((E$28*10)*($B$28/100))*$B32),IF(E$27="kg/t SAR",(E$28*$B32),IF(E$27="kg/t DM",((E$28*($B$28/100))*$B32),IF(E$27="mg/kg SAR",((E$28*0.001)*$B32),IF(E$27="mg/kg DM",(((E$28*0.001)*($B$28/100))*$B32),"0")))))))*1.205</f>
        <v>0.67618574999999992</v>
      </c>
      <c r="F32" s="65">
        <f t="shared" ref="F32:F50" si="9">(IF(F$27="%w/w SAR",((F$28*10)*$B32),IF(F$27="%w/w DM",(((F$28*10)*($B$28/100))*$B32),IF(F$27="kg/t SAR",(F$28*$B32),IF(F$27="kg/t DM",((F$28*($B$28/100))*$B32),IF(F$27="mg/kg SAR",((F$28*0.001)*$B32),IF(F$27="mg/kg DM",(((F$28*0.001)*($B$28/100))*$B32),"0")))))))*1.658</f>
        <v>1.9997967000000001</v>
      </c>
      <c r="G32" s="65">
        <f t="shared" si="5"/>
        <v>0.14254500000000001</v>
      </c>
      <c r="H32" s="65">
        <f t="shared" si="5"/>
        <v>2.2510500000000002</v>
      </c>
      <c r="I32" s="65">
        <f t="shared" si="5"/>
        <v>3.2185500000000006E-2</v>
      </c>
      <c r="J32" s="65">
        <f t="shared" si="5"/>
        <v>6.1920000000000005E-3</v>
      </c>
      <c r="K32" s="65">
        <f t="shared" si="5"/>
        <v>9.9330000000000009E-3</v>
      </c>
      <c r="L32" s="65">
        <f t="shared" si="5"/>
        <v>2.13495E-2</v>
      </c>
      <c r="M32" s="65">
        <f t="shared" si="5"/>
        <v>1.6834499999999999E-2</v>
      </c>
      <c r="N32" s="65">
        <f t="shared" si="5"/>
        <v>2018.8500000000001</v>
      </c>
      <c r="O32" s="65">
        <f t="shared" si="5"/>
        <v>31.992000000000001</v>
      </c>
      <c r="P32" s="65">
        <f t="shared" si="5"/>
        <v>0</v>
      </c>
      <c r="Q32" s="65">
        <f t="shared" ref="Q32:Q50" si="10">(IF(Q$27="%w/w SAR",((Q$28*10)*$B32),IF(Q$27="%w/w DM",(((Q$28*10)*($B$28/100))*$B32),IF(Q$27="kg/t SAR",(Q$28*$B32),IF(Q$27="kg/t DM",((Q$28*($B$28/100))*$B32),IF(Q$27="mg/kg SAR",((Q$28*0.001)*$B32),IF(Q$27="mg/kg DM",(((Q$28*0.001)*($B$28/100))*$B32),0)))))))*2.5</f>
        <v>267.67500000000001</v>
      </c>
      <c r="R32" s="65">
        <f t="shared" ref="R32:U50" si="11">IF(R$27="%w/w SAR",((R$28*10)*$B32),IF(R$27="%w/w DM",(((R$28*10)*($B$28/100))*$B32),IF(R$27="kg/t SAR",(R$28*$B32),IF(R$27="kg/t DM",((R$28*($B$28/100))*$B32),IF(R$27="mg/kg SAR",((R$28*0.001)*$B32),IF(R$27="mg/kg DM",(((R$28*0.001)*($B$28/100))*$B32),0))))))</f>
        <v>0</v>
      </c>
      <c r="S32" s="65">
        <f t="shared" si="11"/>
        <v>9.4170000000000004E-2</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46.311</v>
      </c>
      <c r="D35" s="65">
        <f t="shared" si="7"/>
        <v>35.907988499999995</v>
      </c>
      <c r="E35" s="65">
        <f t="shared" si="8"/>
        <v>0.67618574999999992</v>
      </c>
      <c r="F35" s="65">
        <f t="shared" si="9"/>
        <v>1.9997967000000001</v>
      </c>
      <c r="G35" s="65">
        <f t="shared" si="5"/>
        <v>0.14254500000000001</v>
      </c>
      <c r="H35" s="65">
        <f t="shared" si="5"/>
        <v>2.2510500000000002</v>
      </c>
      <c r="I35" s="65">
        <f t="shared" si="5"/>
        <v>3.2185500000000006E-2</v>
      </c>
      <c r="J35" s="65">
        <f t="shared" si="5"/>
        <v>6.1920000000000005E-3</v>
      </c>
      <c r="K35" s="65">
        <f t="shared" si="5"/>
        <v>9.9330000000000009E-3</v>
      </c>
      <c r="L35" s="65">
        <f t="shared" si="5"/>
        <v>2.13495E-2</v>
      </c>
      <c r="M35" s="65">
        <f t="shared" si="5"/>
        <v>1.6834499999999999E-2</v>
      </c>
      <c r="N35" s="65">
        <f t="shared" si="5"/>
        <v>2018.8500000000001</v>
      </c>
      <c r="O35" s="65">
        <f t="shared" si="5"/>
        <v>31.992000000000001</v>
      </c>
      <c r="P35" s="65">
        <f t="shared" si="5"/>
        <v>0</v>
      </c>
      <c r="Q35" s="65">
        <f t="shared" si="10"/>
        <v>267.67500000000001</v>
      </c>
      <c r="R35" s="65">
        <f t="shared" si="11"/>
        <v>0</v>
      </c>
      <c r="S35" s="65">
        <f t="shared" si="11"/>
        <v>9.4170000000000004E-2</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46.311</v>
      </c>
      <c r="D38" s="65">
        <f t="shared" si="7"/>
        <v>35.907988499999995</v>
      </c>
      <c r="E38" s="65">
        <f t="shared" si="8"/>
        <v>0.67618574999999992</v>
      </c>
      <c r="F38" s="65">
        <f t="shared" si="9"/>
        <v>1.9997967000000001</v>
      </c>
      <c r="G38" s="65">
        <f t="shared" si="5"/>
        <v>0.14254500000000001</v>
      </c>
      <c r="H38" s="65">
        <f t="shared" si="5"/>
        <v>2.2510500000000002</v>
      </c>
      <c r="I38" s="65">
        <f t="shared" si="5"/>
        <v>3.2185500000000006E-2</v>
      </c>
      <c r="J38" s="65">
        <f t="shared" si="5"/>
        <v>6.1920000000000005E-3</v>
      </c>
      <c r="K38" s="65">
        <f t="shared" si="5"/>
        <v>9.9330000000000009E-3</v>
      </c>
      <c r="L38" s="65">
        <f t="shared" si="5"/>
        <v>2.13495E-2</v>
      </c>
      <c r="M38" s="65">
        <f t="shared" si="5"/>
        <v>1.6834499999999999E-2</v>
      </c>
      <c r="N38" s="65">
        <f t="shared" si="5"/>
        <v>2018.8500000000001</v>
      </c>
      <c r="O38" s="65">
        <f t="shared" si="5"/>
        <v>31.992000000000001</v>
      </c>
      <c r="P38" s="65">
        <f t="shared" si="5"/>
        <v>0</v>
      </c>
      <c r="Q38" s="65">
        <f t="shared" si="10"/>
        <v>267.67500000000001</v>
      </c>
      <c r="R38" s="65">
        <f t="shared" si="11"/>
        <v>0</v>
      </c>
      <c r="S38" s="65">
        <f t="shared" si="11"/>
        <v>9.4170000000000004E-2</v>
      </c>
      <c r="T38" s="65">
        <f t="shared" si="11"/>
        <v>0</v>
      </c>
      <c r="U38" s="126">
        <f t="shared" si="11"/>
        <v>0</v>
      </c>
    </row>
    <row r="39" spans="1:21" s="48" customFormat="1" ht="13" x14ac:dyDescent="0.35">
      <c r="A39" s="125">
        <f>K8</f>
        <v>14</v>
      </c>
      <c r="B39" s="11">
        <v>250</v>
      </c>
      <c r="C39" s="65">
        <f t="shared" si="6"/>
        <v>46.311</v>
      </c>
      <c r="D39" s="65">
        <f t="shared" si="7"/>
        <v>35.907988499999995</v>
      </c>
      <c r="E39" s="65">
        <f t="shared" si="8"/>
        <v>0.67618574999999992</v>
      </c>
      <c r="F39" s="65">
        <f t="shared" si="9"/>
        <v>1.9997967000000001</v>
      </c>
      <c r="G39" s="65">
        <f t="shared" si="5"/>
        <v>0.14254500000000001</v>
      </c>
      <c r="H39" s="65">
        <f t="shared" si="5"/>
        <v>2.2510500000000002</v>
      </c>
      <c r="I39" s="65">
        <f t="shared" si="5"/>
        <v>3.2185500000000006E-2</v>
      </c>
      <c r="J39" s="65">
        <f t="shared" si="5"/>
        <v>6.1920000000000005E-3</v>
      </c>
      <c r="K39" s="65">
        <f t="shared" si="5"/>
        <v>9.9330000000000009E-3</v>
      </c>
      <c r="L39" s="65">
        <f t="shared" si="5"/>
        <v>2.13495E-2</v>
      </c>
      <c r="M39" s="65">
        <f t="shared" si="5"/>
        <v>1.6834499999999999E-2</v>
      </c>
      <c r="N39" s="65">
        <f t="shared" si="5"/>
        <v>2018.8500000000001</v>
      </c>
      <c r="O39" s="65">
        <f t="shared" si="5"/>
        <v>31.992000000000001</v>
      </c>
      <c r="P39" s="65">
        <f t="shared" si="5"/>
        <v>0</v>
      </c>
      <c r="Q39" s="65">
        <f t="shared" si="10"/>
        <v>267.67500000000001</v>
      </c>
      <c r="R39" s="65">
        <f t="shared" si="11"/>
        <v>0</v>
      </c>
      <c r="S39" s="65">
        <f t="shared" si="11"/>
        <v>9.4170000000000004E-2</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46.311</v>
      </c>
      <c r="D42" s="65">
        <f t="shared" si="7"/>
        <v>35.907988499999995</v>
      </c>
      <c r="E42" s="65">
        <f t="shared" si="8"/>
        <v>0.67618574999999992</v>
      </c>
      <c r="F42" s="65">
        <f t="shared" si="9"/>
        <v>1.9997967000000001</v>
      </c>
      <c r="G42" s="65">
        <f t="shared" si="5"/>
        <v>0.14254500000000001</v>
      </c>
      <c r="H42" s="65">
        <f t="shared" si="5"/>
        <v>2.2510500000000002</v>
      </c>
      <c r="I42" s="65">
        <f t="shared" si="5"/>
        <v>3.2185500000000006E-2</v>
      </c>
      <c r="J42" s="65">
        <f t="shared" si="5"/>
        <v>6.1920000000000005E-3</v>
      </c>
      <c r="K42" s="65">
        <f t="shared" si="5"/>
        <v>9.9330000000000009E-3</v>
      </c>
      <c r="L42" s="65">
        <f t="shared" si="5"/>
        <v>2.13495E-2</v>
      </c>
      <c r="M42" s="65">
        <f t="shared" si="5"/>
        <v>1.6834499999999999E-2</v>
      </c>
      <c r="N42" s="65">
        <f t="shared" si="5"/>
        <v>2018.8500000000001</v>
      </c>
      <c r="O42" s="65">
        <f t="shared" si="5"/>
        <v>31.992000000000001</v>
      </c>
      <c r="P42" s="65">
        <f t="shared" si="5"/>
        <v>0</v>
      </c>
      <c r="Q42" s="65">
        <f t="shared" si="10"/>
        <v>267.67500000000001</v>
      </c>
      <c r="R42" s="65">
        <f t="shared" si="11"/>
        <v>0</v>
      </c>
      <c r="S42" s="65">
        <f t="shared" si="11"/>
        <v>9.4170000000000004E-2</v>
      </c>
      <c r="T42" s="65">
        <f t="shared" si="11"/>
        <v>0</v>
      </c>
      <c r="U42" s="126">
        <f t="shared" si="11"/>
        <v>0</v>
      </c>
    </row>
    <row r="43" spans="1:21" s="48" customFormat="1" ht="13" x14ac:dyDescent="0.35">
      <c r="A43" s="125">
        <f>O8</f>
        <v>19</v>
      </c>
      <c r="B43" s="11">
        <v>250</v>
      </c>
      <c r="C43" s="65">
        <f t="shared" si="6"/>
        <v>46.311</v>
      </c>
      <c r="D43" s="65">
        <f t="shared" si="7"/>
        <v>35.907988499999995</v>
      </c>
      <c r="E43" s="65">
        <f t="shared" si="8"/>
        <v>0.67618574999999992</v>
      </c>
      <c r="F43" s="65">
        <f t="shared" si="9"/>
        <v>1.9997967000000001</v>
      </c>
      <c r="G43" s="65">
        <f t="shared" si="5"/>
        <v>0.14254500000000001</v>
      </c>
      <c r="H43" s="65">
        <f t="shared" si="5"/>
        <v>2.2510500000000002</v>
      </c>
      <c r="I43" s="65">
        <f t="shared" si="5"/>
        <v>3.2185500000000006E-2</v>
      </c>
      <c r="J43" s="65">
        <f t="shared" si="5"/>
        <v>6.1920000000000005E-3</v>
      </c>
      <c r="K43" s="65">
        <f t="shared" si="5"/>
        <v>9.9330000000000009E-3</v>
      </c>
      <c r="L43" s="65">
        <f t="shared" si="5"/>
        <v>2.13495E-2</v>
      </c>
      <c r="M43" s="65">
        <f t="shared" si="5"/>
        <v>1.6834499999999999E-2</v>
      </c>
      <c r="N43" s="65">
        <f t="shared" si="5"/>
        <v>2018.8500000000001</v>
      </c>
      <c r="O43" s="65">
        <f t="shared" si="5"/>
        <v>31.992000000000001</v>
      </c>
      <c r="P43" s="65">
        <f t="shared" si="5"/>
        <v>0</v>
      </c>
      <c r="Q43" s="65">
        <f t="shared" si="10"/>
        <v>267.67500000000001</v>
      </c>
      <c r="R43" s="65">
        <f t="shared" si="11"/>
        <v>0</v>
      </c>
      <c r="S43" s="65">
        <f t="shared" si="11"/>
        <v>9.4170000000000004E-2</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5.6</v>
      </c>
      <c r="J1" s="130" t="s">
        <v>153</v>
      </c>
      <c r="K1" s="131"/>
      <c r="L1" s="109">
        <v>102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0.317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3.2176656151419554</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57.636978000000006</v>
      </c>
      <c r="D18" s="12">
        <f>$D32</f>
        <v>57.636978000000006</v>
      </c>
      <c r="E18" s="12">
        <f>$D33</f>
        <v>57.636978000000006</v>
      </c>
      <c r="F18" s="12">
        <f>$D34</f>
        <v>57.636978000000006</v>
      </c>
      <c r="G18" s="12">
        <f>$D35</f>
        <v>57.636978000000006</v>
      </c>
      <c r="H18" s="12">
        <f>$D36</f>
        <v>57.636978000000006</v>
      </c>
      <c r="I18" s="12">
        <f>$D37</f>
        <v>57.636978000000006</v>
      </c>
      <c r="J18" s="12">
        <f>$D38</f>
        <v>57.636978000000006</v>
      </c>
      <c r="K18" s="12">
        <f>$D39</f>
        <v>57.636978000000006</v>
      </c>
      <c r="L18" s="12">
        <f>$D40</f>
        <v>57.636978000000006</v>
      </c>
      <c r="M18" s="12">
        <f>$D41</f>
        <v>57.636978000000006</v>
      </c>
      <c r="N18" s="12">
        <f>$D42</f>
        <v>57.636978000000006</v>
      </c>
      <c r="O18" s="12">
        <f>$D43</f>
        <v>57.636978000000006</v>
      </c>
      <c r="P18" s="12">
        <f>$D44</f>
        <v>57.636978000000006</v>
      </c>
      <c r="Q18" s="12">
        <f>$D45</f>
        <v>57.636978000000006</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-6.9630219999999881</v>
      </c>
      <c r="D19" s="12">
        <f t="shared" ref="D19:V19" si="1">D18-D17</f>
        <v>-6.9630219999999881</v>
      </c>
      <c r="E19" s="12">
        <f t="shared" si="1"/>
        <v>-6.9630219999999881</v>
      </c>
      <c r="F19" s="12">
        <f t="shared" si="1"/>
        <v>-6.9630219999999881</v>
      </c>
      <c r="G19" s="12">
        <f t="shared" si="1"/>
        <v>-6.9630219999999881</v>
      </c>
      <c r="H19" s="12">
        <f t="shared" si="1"/>
        <v>-6.9630219999999881</v>
      </c>
      <c r="I19" s="12">
        <f t="shared" si="1"/>
        <v>-6.9630219999999881</v>
      </c>
      <c r="J19" s="12">
        <f t="shared" si="1"/>
        <v>-6.9630219999999881</v>
      </c>
      <c r="K19" s="12">
        <f t="shared" si="1"/>
        <v>-6.9630219999999881</v>
      </c>
      <c r="L19" s="12">
        <f t="shared" si="1"/>
        <v>-6.9630219999999881</v>
      </c>
      <c r="M19" s="12">
        <f t="shared" si="1"/>
        <v>-6.9630219999999881</v>
      </c>
      <c r="N19" s="12">
        <f t="shared" si="1"/>
        <v>-6.9630219999999881</v>
      </c>
      <c r="O19" s="12">
        <f t="shared" si="1"/>
        <v>-6.9630219999999881</v>
      </c>
      <c r="P19" s="12">
        <f t="shared" si="1"/>
        <v>-6.9630219999999881</v>
      </c>
      <c r="Q19" s="12">
        <f t="shared" si="1"/>
        <v>-6.9630219999999881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1.8044875000000002</v>
      </c>
      <c r="D22" s="12">
        <f>$E32</f>
        <v>1.8044875000000002</v>
      </c>
      <c r="E22" s="12">
        <f>$E33</f>
        <v>1.8044875000000002</v>
      </c>
      <c r="F22" s="12">
        <f>$E34</f>
        <v>1.8044875000000002</v>
      </c>
      <c r="G22" s="12">
        <f>$E35</f>
        <v>1.8044875000000002</v>
      </c>
      <c r="H22" s="12">
        <f>$E36</f>
        <v>1.8044875000000002</v>
      </c>
      <c r="I22" s="12">
        <f>$E37</f>
        <v>1.8044875000000002</v>
      </c>
      <c r="J22" s="12">
        <f>$E38</f>
        <v>1.8044875000000002</v>
      </c>
      <c r="K22" s="12">
        <f>$E39</f>
        <v>1.8044875000000002</v>
      </c>
      <c r="L22" s="12">
        <f>$E40</f>
        <v>1.8044875000000002</v>
      </c>
      <c r="M22" s="12">
        <f>$E41</f>
        <v>1.8044875000000002</v>
      </c>
      <c r="N22" s="12">
        <f>$E42</f>
        <v>1.8044875000000002</v>
      </c>
      <c r="O22" s="12">
        <f>$E43</f>
        <v>1.8044875000000002</v>
      </c>
      <c r="P22" s="12">
        <f>$E44</f>
        <v>1.8044875000000002</v>
      </c>
      <c r="Q22" s="12">
        <f>$E45</f>
        <v>1.8044875000000002</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-226.19551250000001</v>
      </c>
      <c r="D23" s="12">
        <f t="shared" ref="D23:V23" si="3">D22-D21</f>
        <v>-226.19551250000001</v>
      </c>
      <c r="E23" s="12">
        <f t="shared" si="3"/>
        <v>-226.19551250000001</v>
      </c>
      <c r="F23" s="12">
        <f t="shared" si="3"/>
        <v>-226.19551250000001</v>
      </c>
      <c r="G23" s="12">
        <f t="shared" si="3"/>
        <v>-226.19551250000001</v>
      </c>
      <c r="H23" s="12">
        <f t="shared" si="3"/>
        <v>-226.19551250000001</v>
      </c>
      <c r="I23" s="12">
        <f t="shared" si="3"/>
        <v>-226.19551250000001</v>
      </c>
      <c r="J23" s="12">
        <f t="shared" si="3"/>
        <v>-226.19551250000001</v>
      </c>
      <c r="K23" s="12">
        <f t="shared" si="3"/>
        <v>-226.19551250000001</v>
      </c>
      <c r="L23" s="12">
        <f t="shared" si="3"/>
        <v>-226.19551250000001</v>
      </c>
      <c r="M23" s="12">
        <f t="shared" si="3"/>
        <v>-226.19551250000001</v>
      </c>
      <c r="N23" s="12">
        <f t="shared" si="3"/>
        <v>-226.19551250000001</v>
      </c>
      <c r="O23" s="12">
        <f t="shared" si="3"/>
        <v>-226.19551250000001</v>
      </c>
      <c r="P23" s="12">
        <f t="shared" si="3"/>
        <v>-226.19551250000001</v>
      </c>
      <c r="Q23" s="12">
        <f t="shared" si="3"/>
        <v>-226.19551250000001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5.99</v>
      </c>
      <c r="C28" s="11">
        <v>0.317</v>
      </c>
      <c r="D28" s="11">
        <v>0.16800000000000001</v>
      </c>
      <c r="E28" s="11">
        <v>0.01</v>
      </c>
      <c r="F28" s="11">
        <v>320</v>
      </c>
      <c r="G28" s="11">
        <v>1.96</v>
      </c>
      <c r="H28" s="11">
        <v>163</v>
      </c>
      <c r="I28" s="11">
        <v>26.1</v>
      </c>
      <c r="J28" s="11">
        <v>0.3</v>
      </c>
      <c r="K28" s="15">
        <v>0.68</v>
      </c>
      <c r="L28" s="11">
        <v>61.5</v>
      </c>
      <c r="M28" s="11">
        <v>1.1499999999999999</v>
      </c>
      <c r="N28" s="11">
        <v>3230</v>
      </c>
      <c r="O28" s="11">
        <v>519000</v>
      </c>
      <c r="P28" s="11"/>
      <c r="Q28" s="11">
        <v>10800</v>
      </c>
      <c r="R28" s="11"/>
      <c r="S28" s="11">
        <v>15.2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47.470750000000002</v>
      </c>
      <c r="D31" s="65">
        <f>(IF(D$27="%w/w SAR",((D$28*10)*$B31),IF(D$27="%w/w DM",(((D$28*10)*($B$28/100))*$B31),IF(D$27="kg/t SAR",(D$28*$B31),IF(D$27="kg/t DM",((D$28*($B$28/100))*$B31),IF(D$27="mg/kg SAR",((D$28*0.001)*$B31),IF(D$27="mg/kg DM",(((D$28*0.001)*($B$28/100))*$B31),"0")))))))*2.291</f>
        <v>57.636978000000006</v>
      </c>
      <c r="E31" s="65">
        <f>(IF(E$27="%w/w SAR",((E$28*10)*$B31),IF(E$27="%w/w DM",(((E$28*10)*($B$28/100))*$B31),IF(E$27="kg/t SAR",(E$28*$B31),IF(E$27="kg/t DM",((E$28*($B$28/100))*$B31),IF(E$27="mg/kg SAR",((E$28*0.001)*$B31),IF(E$27="mg/kg DM",(((E$28*0.001)*($B$28/100))*$B31),"0")))))))*1.205</f>
        <v>1.8044875000000002</v>
      </c>
      <c r="F31" s="65">
        <f>(IF(F$27="%w/w SAR",((F$28*10)*$B31),IF(F$27="%w/w DM",(((F$28*10)*($B$28/100))*$B31),IF(F$27="kg/t SAR",(F$28*$B31),IF(F$27="kg/t DM",((F$28*($B$28/100))*$B31),IF(F$27="mg/kg SAR",((F$28*0.001)*$B31),IF(F$27="mg/kg DM",(((F$28*0.001)*($B$28/100))*$B31),"0")))))))*1.658</f>
        <v>7.9451359999999989</v>
      </c>
      <c r="G31" s="65">
        <f t="shared" ref="G31:P46" si="5">IF(G$27="%w/w SAR",((G$28*10)*$B31),IF(G$27="%w/w DM",(((G$28*10)*($B$28/100))*$B31),IF(G$27="kg/t SAR",(G$28*$B31),IF(G$27="kg/t DM",((G$28*($B$28/100))*$B31),IF(G$27="mg/kg SAR",((G$28*0.001)*$B31),IF(G$27="mg/kg DM",(((G$28*0.001)*($B$28/100))*$B31),0))))))</f>
        <v>2.9351000000000002E-2</v>
      </c>
      <c r="H31" s="65">
        <f t="shared" si="5"/>
        <v>2.440925</v>
      </c>
      <c r="I31" s="65">
        <f t="shared" si="5"/>
        <v>0.39084750000000007</v>
      </c>
      <c r="J31" s="65">
        <f t="shared" si="5"/>
        <v>4.4925E-3</v>
      </c>
      <c r="K31" s="65">
        <f t="shared" si="5"/>
        <v>1.0183000000000001E-2</v>
      </c>
      <c r="L31" s="65">
        <f t="shared" si="5"/>
        <v>0.92096250000000002</v>
      </c>
      <c r="M31" s="65">
        <f t="shared" si="5"/>
        <v>1.722125E-2</v>
      </c>
      <c r="N31" s="65">
        <f t="shared" si="5"/>
        <v>48.369250000000001</v>
      </c>
      <c r="O31" s="65">
        <f t="shared" si="5"/>
        <v>7772.0250000000005</v>
      </c>
      <c r="P31" s="65">
        <f t="shared" si="5"/>
        <v>0</v>
      </c>
      <c r="Q31" s="65">
        <f>(IF(Q$27="%w/w SAR",((Q$28*10)*$B31),IF(Q$27="%w/w DM",(((Q$28*10)*($B$28/100))*$B31),IF(Q$27="kg/t SAR",(Q$28*$B31),IF(Q$27="kg/t DM",((Q$28*($B$28/100))*$B31),IF(Q$27="mg/kg SAR",((Q$28*0.001)*$B31),IF(Q$27="mg/kg DM",(((Q$28*0.001)*($B$28/100))*$B31),0)))))))*2.5</f>
        <v>404.32500000000005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0.22762000000000002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47.470750000000002</v>
      </c>
      <c r="D32" s="65">
        <f t="shared" ref="D32:D50" si="7">(IF(D$27="%w/w SAR",((D$28*10)*$B32),IF(D$27="%w/w DM",(((D$28*10)*($B$28/100))*$B32),IF(D$27="kg/t SAR",(D$28*$B32),IF(D$27="kg/t DM",((D$28*($B$28/100))*$B32),IF(D$27="mg/kg SAR",((D$28*0.001)*$B32),IF(D$27="mg/kg DM",(((D$28*0.001)*($B$28/100))*$B32),"0")))))))*2.291</f>
        <v>57.636978000000006</v>
      </c>
      <c r="E32" s="65">
        <f t="shared" ref="E32:E50" si="8">(IF(E$27="%w/w SAR",((E$28*10)*$B32),IF(E$27="%w/w DM",(((E$28*10)*($B$28/100))*$B32),IF(E$27="kg/t SAR",(E$28*$B32),IF(E$27="kg/t DM",((E$28*($B$28/100))*$B32),IF(E$27="mg/kg SAR",((E$28*0.001)*$B32),IF(E$27="mg/kg DM",(((E$28*0.001)*($B$28/100))*$B32),"0")))))))*1.205</f>
        <v>1.8044875000000002</v>
      </c>
      <c r="F32" s="65">
        <f t="shared" ref="F32:F50" si="9">(IF(F$27="%w/w SAR",((F$28*10)*$B32),IF(F$27="%w/w DM",(((F$28*10)*($B$28/100))*$B32),IF(F$27="kg/t SAR",(F$28*$B32),IF(F$27="kg/t DM",((F$28*($B$28/100))*$B32),IF(F$27="mg/kg SAR",((F$28*0.001)*$B32),IF(F$27="mg/kg DM",(((F$28*0.001)*($B$28/100))*$B32),"0")))))))*1.658</f>
        <v>7.9451359999999989</v>
      </c>
      <c r="G32" s="65">
        <f t="shared" si="5"/>
        <v>2.9351000000000002E-2</v>
      </c>
      <c r="H32" s="65">
        <f t="shared" si="5"/>
        <v>2.440925</v>
      </c>
      <c r="I32" s="65">
        <f t="shared" si="5"/>
        <v>0.39084750000000007</v>
      </c>
      <c r="J32" s="65">
        <f t="shared" si="5"/>
        <v>4.4925E-3</v>
      </c>
      <c r="K32" s="65">
        <f t="shared" si="5"/>
        <v>1.0183000000000001E-2</v>
      </c>
      <c r="L32" s="65">
        <f t="shared" si="5"/>
        <v>0.92096250000000002</v>
      </c>
      <c r="M32" s="65">
        <f t="shared" si="5"/>
        <v>1.722125E-2</v>
      </c>
      <c r="N32" s="65">
        <f t="shared" si="5"/>
        <v>48.369250000000001</v>
      </c>
      <c r="O32" s="65">
        <f t="shared" si="5"/>
        <v>7772.0250000000005</v>
      </c>
      <c r="P32" s="65">
        <f t="shared" si="5"/>
        <v>0</v>
      </c>
      <c r="Q32" s="65">
        <f t="shared" ref="Q32:Q50" si="10">(IF(Q$27="%w/w SAR",((Q$28*10)*$B32),IF(Q$27="%w/w DM",(((Q$28*10)*($B$28/100))*$B32),IF(Q$27="kg/t SAR",(Q$28*$B32),IF(Q$27="kg/t DM",((Q$28*($B$28/100))*$B32),IF(Q$27="mg/kg SAR",((Q$28*0.001)*$B32),IF(Q$27="mg/kg DM",(((Q$28*0.001)*($B$28/100))*$B32),0)))))))*2.5</f>
        <v>404.32500000000005</v>
      </c>
      <c r="R32" s="65">
        <f t="shared" ref="R32:U50" si="11">IF(R$27="%w/w SAR",((R$28*10)*$B32),IF(R$27="%w/w DM",(((R$28*10)*($B$28/100))*$B32),IF(R$27="kg/t SAR",(R$28*$B32),IF(R$27="kg/t DM",((R$28*($B$28/100))*$B32),IF(R$27="mg/kg SAR",((R$28*0.001)*$B32),IF(R$27="mg/kg DM",(((R$28*0.001)*($B$28/100))*$B32),0))))))</f>
        <v>0</v>
      </c>
      <c r="S32" s="65">
        <f t="shared" si="11"/>
        <v>0.22762000000000002</v>
      </c>
      <c r="T32" s="65">
        <f t="shared" si="11"/>
        <v>0</v>
      </c>
      <c r="U32" s="126">
        <f t="shared" si="11"/>
        <v>0</v>
      </c>
    </row>
    <row r="33" spans="1:21" s="48" customFormat="1" ht="13" x14ac:dyDescent="0.35">
      <c r="A33" s="125">
        <f>E8</f>
        <v>3</v>
      </c>
      <c r="B33" s="11">
        <v>250</v>
      </c>
      <c r="C33" s="65">
        <f t="shared" si="6"/>
        <v>47.470750000000002</v>
      </c>
      <c r="D33" s="65">
        <f t="shared" si="7"/>
        <v>57.636978000000006</v>
      </c>
      <c r="E33" s="65">
        <f t="shared" si="8"/>
        <v>1.8044875000000002</v>
      </c>
      <c r="F33" s="65">
        <f t="shared" si="9"/>
        <v>7.9451359999999989</v>
      </c>
      <c r="G33" s="65">
        <f t="shared" si="5"/>
        <v>2.9351000000000002E-2</v>
      </c>
      <c r="H33" s="65">
        <f t="shared" si="5"/>
        <v>2.440925</v>
      </c>
      <c r="I33" s="65">
        <f t="shared" si="5"/>
        <v>0.39084750000000007</v>
      </c>
      <c r="J33" s="65">
        <f t="shared" si="5"/>
        <v>4.4925E-3</v>
      </c>
      <c r="K33" s="65">
        <f t="shared" si="5"/>
        <v>1.0183000000000001E-2</v>
      </c>
      <c r="L33" s="65">
        <f t="shared" si="5"/>
        <v>0.92096250000000002</v>
      </c>
      <c r="M33" s="65">
        <f t="shared" si="5"/>
        <v>1.722125E-2</v>
      </c>
      <c r="N33" s="65">
        <f t="shared" si="5"/>
        <v>48.369250000000001</v>
      </c>
      <c r="O33" s="65">
        <f t="shared" si="5"/>
        <v>7772.0250000000005</v>
      </c>
      <c r="P33" s="65">
        <f t="shared" si="5"/>
        <v>0</v>
      </c>
      <c r="Q33" s="65">
        <f t="shared" si="10"/>
        <v>404.32500000000005</v>
      </c>
      <c r="R33" s="65">
        <f t="shared" si="11"/>
        <v>0</v>
      </c>
      <c r="S33" s="65">
        <f t="shared" si="11"/>
        <v>0.22762000000000002</v>
      </c>
      <c r="T33" s="65">
        <f t="shared" si="11"/>
        <v>0</v>
      </c>
      <c r="U33" s="126">
        <f t="shared" si="11"/>
        <v>0</v>
      </c>
    </row>
    <row r="34" spans="1:21" s="48" customFormat="1" ht="13" x14ac:dyDescent="0.35">
      <c r="A34" s="125">
        <f>F8</f>
        <v>5</v>
      </c>
      <c r="B34" s="11">
        <v>250</v>
      </c>
      <c r="C34" s="65">
        <f t="shared" si="6"/>
        <v>47.470750000000002</v>
      </c>
      <c r="D34" s="65">
        <f t="shared" si="7"/>
        <v>57.636978000000006</v>
      </c>
      <c r="E34" s="65">
        <f t="shared" si="8"/>
        <v>1.8044875000000002</v>
      </c>
      <c r="F34" s="65">
        <f t="shared" si="9"/>
        <v>7.9451359999999989</v>
      </c>
      <c r="G34" s="65">
        <f t="shared" si="5"/>
        <v>2.9351000000000002E-2</v>
      </c>
      <c r="H34" s="65">
        <f t="shared" si="5"/>
        <v>2.440925</v>
      </c>
      <c r="I34" s="65">
        <f t="shared" si="5"/>
        <v>0.39084750000000007</v>
      </c>
      <c r="J34" s="65">
        <f t="shared" si="5"/>
        <v>4.4925E-3</v>
      </c>
      <c r="K34" s="65">
        <f t="shared" si="5"/>
        <v>1.0183000000000001E-2</v>
      </c>
      <c r="L34" s="65">
        <f t="shared" si="5"/>
        <v>0.92096250000000002</v>
      </c>
      <c r="M34" s="65">
        <f t="shared" si="5"/>
        <v>1.722125E-2</v>
      </c>
      <c r="N34" s="65">
        <f t="shared" si="5"/>
        <v>48.369250000000001</v>
      </c>
      <c r="O34" s="65">
        <f t="shared" si="5"/>
        <v>7772.0250000000005</v>
      </c>
      <c r="P34" s="65">
        <f t="shared" si="5"/>
        <v>0</v>
      </c>
      <c r="Q34" s="65">
        <f t="shared" si="10"/>
        <v>404.32500000000005</v>
      </c>
      <c r="R34" s="65">
        <f t="shared" si="11"/>
        <v>0</v>
      </c>
      <c r="S34" s="65">
        <f t="shared" si="11"/>
        <v>0.22762000000000002</v>
      </c>
      <c r="T34" s="65">
        <f t="shared" si="11"/>
        <v>0</v>
      </c>
      <c r="U34" s="126">
        <f t="shared" si="11"/>
        <v>0</v>
      </c>
    </row>
    <row r="35" spans="1:21" s="48" customFormat="1" ht="13" x14ac:dyDescent="0.35">
      <c r="A35" s="125">
        <f>G8</f>
        <v>7</v>
      </c>
      <c r="B35" s="11">
        <v>250</v>
      </c>
      <c r="C35" s="65">
        <f t="shared" si="6"/>
        <v>47.470750000000002</v>
      </c>
      <c r="D35" s="65">
        <f t="shared" si="7"/>
        <v>57.636978000000006</v>
      </c>
      <c r="E35" s="65">
        <f t="shared" si="8"/>
        <v>1.8044875000000002</v>
      </c>
      <c r="F35" s="65">
        <f t="shared" si="9"/>
        <v>7.9451359999999989</v>
      </c>
      <c r="G35" s="65">
        <f t="shared" si="5"/>
        <v>2.9351000000000002E-2</v>
      </c>
      <c r="H35" s="65">
        <f t="shared" si="5"/>
        <v>2.440925</v>
      </c>
      <c r="I35" s="65">
        <f t="shared" si="5"/>
        <v>0.39084750000000007</v>
      </c>
      <c r="J35" s="65">
        <f t="shared" si="5"/>
        <v>4.4925E-3</v>
      </c>
      <c r="K35" s="65">
        <f t="shared" si="5"/>
        <v>1.0183000000000001E-2</v>
      </c>
      <c r="L35" s="65">
        <f t="shared" si="5"/>
        <v>0.92096250000000002</v>
      </c>
      <c r="M35" s="65">
        <f t="shared" si="5"/>
        <v>1.722125E-2</v>
      </c>
      <c r="N35" s="65">
        <f t="shared" si="5"/>
        <v>48.369250000000001</v>
      </c>
      <c r="O35" s="65">
        <f t="shared" si="5"/>
        <v>7772.0250000000005</v>
      </c>
      <c r="P35" s="65">
        <f t="shared" si="5"/>
        <v>0</v>
      </c>
      <c r="Q35" s="65">
        <f t="shared" si="10"/>
        <v>404.32500000000005</v>
      </c>
      <c r="R35" s="65">
        <f t="shared" si="11"/>
        <v>0</v>
      </c>
      <c r="S35" s="65">
        <f t="shared" si="11"/>
        <v>0.22762000000000002</v>
      </c>
      <c r="T35" s="65">
        <f t="shared" si="11"/>
        <v>0</v>
      </c>
      <c r="U35" s="126">
        <f t="shared" si="11"/>
        <v>0</v>
      </c>
    </row>
    <row r="36" spans="1:21" s="48" customFormat="1" ht="13" x14ac:dyDescent="0.35">
      <c r="A36" s="125">
        <f>H8</f>
        <v>11</v>
      </c>
      <c r="B36" s="11">
        <v>250</v>
      </c>
      <c r="C36" s="65">
        <f t="shared" si="6"/>
        <v>47.470750000000002</v>
      </c>
      <c r="D36" s="65">
        <f t="shared" si="7"/>
        <v>57.636978000000006</v>
      </c>
      <c r="E36" s="65">
        <f t="shared" si="8"/>
        <v>1.8044875000000002</v>
      </c>
      <c r="F36" s="65">
        <f t="shared" si="9"/>
        <v>7.9451359999999989</v>
      </c>
      <c r="G36" s="65">
        <f t="shared" si="5"/>
        <v>2.9351000000000002E-2</v>
      </c>
      <c r="H36" s="65">
        <f t="shared" si="5"/>
        <v>2.440925</v>
      </c>
      <c r="I36" s="65">
        <f t="shared" si="5"/>
        <v>0.39084750000000007</v>
      </c>
      <c r="J36" s="65">
        <f t="shared" si="5"/>
        <v>4.4925E-3</v>
      </c>
      <c r="K36" s="65">
        <f t="shared" si="5"/>
        <v>1.0183000000000001E-2</v>
      </c>
      <c r="L36" s="65">
        <f t="shared" si="5"/>
        <v>0.92096250000000002</v>
      </c>
      <c r="M36" s="65">
        <f t="shared" si="5"/>
        <v>1.722125E-2</v>
      </c>
      <c r="N36" s="65">
        <f t="shared" si="5"/>
        <v>48.369250000000001</v>
      </c>
      <c r="O36" s="65">
        <f t="shared" si="5"/>
        <v>7772.0250000000005</v>
      </c>
      <c r="P36" s="65">
        <f t="shared" si="5"/>
        <v>0</v>
      </c>
      <c r="Q36" s="65">
        <f t="shared" si="10"/>
        <v>404.32500000000005</v>
      </c>
      <c r="R36" s="65">
        <f t="shared" si="11"/>
        <v>0</v>
      </c>
      <c r="S36" s="65">
        <f t="shared" si="11"/>
        <v>0.22762000000000002</v>
      </c>
      <c r="T36" s="65">
        <f t="shared" si="11"/>
        <v>0</v>
      </c>
      <c r="U36" s="126">
        <f t="shared" si="11"/>
        <v>0</v>
      </c>
    </row>
    <row r="37" spans="1:21" s="48" customFormat="1" ht="13" x14ac:dyDescent="0.35">
      <c r="A37" s="125">
        <f>I8</f>
        <v>12</v>
      </c>
      <c r="B37" s="11">
        <v>250</v>
      </c>
      <c r="C37" s="65">
        <f t="shared" si="6"/>
        <v>47.470750000000002</v>
      </c>
      <c r="D37" s="65">
        <f t="shared" si="7"/>
        <v>57.636978000000006</v>
      </c>
      <c r="E37" s="65">
        <f t="shared" si="8"/>
        <v>1.8044875000000002</v>
      </c>
      <c r="F37" s="65">
        <f t="shared" si="9"/>
        <v>7.9451359999999989</v>
      </c>
      <c r="G37" s="65">
        <f t="shared" si="5"/>
        <v>2.9351000000000002E-2</v>
      </c>
      <c r="H37" s="65">
        <f t="shared" si="5"/>
        <v>2.440925</v>
      </c>
      <c r="I37" s="65">
        <f t="shared" si="5"/>
        <v>0.39084750000000007</v>
      </c>
      <c r="J37" s="65">
        <f t="shared" si="5"/>
        <v>4.4925E-3</v>
      </c>
      <c r="K37" s="65">
        <f t="shared" si="5"/>
        <v>1.0183000000000001E-2</v>
      </c>
      <c r="L37" s="65">
        <f t="shared" si="5"/>
        <v>0.92096250000000002</v>
      </c>
      <c r="M37" s="65">
        <f t="shared" si="5"/>
        <v>1.722125E-2</v>
      </c>
      <c r="N37" s="65">
        <f t="shared" si="5"/>
        <v>48.369250000000001</v>
      </c>
      <c r="O37" s="65">
        <f t="shared" si="5"/>
        <v>7772.0250000000005</v>
      </c>
      <c r="P37" s="65">
        <f t="shared" si="5"/>
        <v>0</v>
      </c>
      <c r="Q37" s="65">
        <f t="shared" si="10"/>
        <v>404.32500000000005</v>
      </c>
      <c r="R37" s="65">
        <f t="shared" si="11"/>
        <v>0</v>
      </c>
      <c r="S37" s="65">
        <f t="shared" si="11"/>
        <v>0.22762000000000002</v>
      </c>
      <c r="T37" s="65">
        <f t="shared" si="11"/>
        <v>0</v>
      </c>
      <c r="U37" s="126">
        <f t="shared" si="11"/>
        <v>0</v>
      </c>
    </row>
    <row r="38" spans="1:21" s="48" customFormat="1" ht="13" x14ac:dyDescent="0.35">
      <c r="A38" s="125">
        <f>J8</f>
        <v>13</v>
      </c>
      <c r="B38" s="11">
        <v>250</v>
      </c>
      <c r="C38" s="65">
        <f t="shared" si="6"/>
        <v>47.470750000000002</v>
      </c>
      <c r="D38" s="65">
        <f t="shared" si="7"/>
        <v>57.636978000000006</v>
      </c>
      <c r="E38" s="65">
        <f t="shared" si="8"/>
        <v>1.8044875000000002</v>
      </c>
      <c r="F38" s="65">
        <f t="shared" si="9"/>
        <v>7.9451359999999989</v>
      </c>
      <c r="G38" s="65">
        <f t="shared" si="5"/>
        <v>2.9351000000000002E-2</v>
      </c>
      <c r="H38" s="65">
        <f t="shared" si="5"/>
        <v>2.440925</v>
      </c>
      <c r="I38" s="65">
        <f t="shared" si="5"/>
        <v>0.39084750000000007</v>
      </c>
      <c r="J38" s="65">
        <f t="shared" si="5"/>
        <v>4.4925E-3</v>
      </c>
      <c r="K38" s="65">
        <f t="shared" si="5"/>
        <v>1.0183000000000001E-2</v>
      </c>
      <c r="L38" s="65">
        <f t="shared" si="5"/>
        <v>0.92096250000000002</v>
      </c>
      <c r="M38" s="65">
        <f t="shared" si="5"/>
        <v>1.722125E-2</v>
      </c>
      <c r="N38" s="65">
        <f t="shared" si="5"/>
        <v>48.369250000000001</v>
      </c>
      <c r="O38" s="65">
        <f t="shared" si="5"/>
        <v>7772.0250000000005</v>
      </c>
      <c r="P38" s="65">
        <f t="shared" si="5"/>
        <v>0</v>
      </c>
      <c r="Q38" s="65">
        <f t="shared" si="10"/>
        <v>404.32500000000005</v>
      </c>
      <c r="R38" s="65">
        <f t="shared" si="11"/>
        <v>0</v>
      </c>
      <c r="S38" s="65">
        <f t="shared" si="11"/>
        <v>0.22762000000000002</v>
      </c>
      <c r="T38" s="65">
        <f t="shared" si="11"/>
        <v>0</v>
      </c>
      <c r="U38" s="126">
        <f t="shared" si="11"/>
        <v>0</v>
      </c>
    </row>
    <row r="39" spans="1:21" s="48" customFormat="1" ht="13" x14ac:dyDescent="0.35">
      <c r="A39" s="125">
        <f>K8</f>
        <v>14</v>
      </c>
      <c r="B39" s="11">
        <v>250</v>
      </c>
      <c r="C39" s="65">
        <f t="shared" si="6"/>
        <v>47.470750000000002</v>
      </c>
      <c r="D39" s="65">
        <f t="shared" si="7"/>
        <v>57.636978000000006</v>
      </c>
      <c r="E39" s="65">
        <f t="shared" si="8"/>
        <v>1.8044875000000002</v>
      </c>
      <c r="F39" s="65">
        <f t="shared" si="9"/>
        <v>7.9451359999999989</v>
      </c>
      <c r="G39" s="65">
        <f t="shared" si="5"/>
        <v>2.9351000000000002E-2</v>
      </c>
      <c r="H39" s="65">
        <f t="shared" si="5"/>
        <v>2.440925</v>
      </c>
      <c r="I39" s="65">
        <f t="shared" si="5"/>
        <v>0.39084750000000007</v>
      </c>
      <c r="J39" s="65">
        <f t="shared" si="5"/>
        <v>4.4925E-3</v>
      </c>
      <c r="K39" s="65">
        <f t="shared" si="5"/>
        <v>1.0183000000000001E-2</v>
      </c>
      <c r="L39" s="65">
        <f t="shared" si="5"/>
        <v>0.92096250000000002</v>
      </c>
      <c r="M39" s="65">
        <f t="shared" si="5"/>
        <v>1.722125E-2</v>
      </c>
      <c r="N39" s="65">
        <f t="shared" si="5"/>
        <v>48.369250000000001</v>
      </c>
      <c r="O39" s="65">
        <f t="shared" si="5"/>
        <v>7772.0250000000005</v>
      </c>
      <c r="P39" s="65">
        <f t="shared" si="5"/>
        <v>0</v>
      </c>
      <c r="Q39" s="65">
        <f t="shared" si="10"/>
        <v>404.32500000000005</v>
      </c>
      <c r="R39" s="65">
        <f t="shared" si="11"/>
        <v>0</v>
      </c>
      <c r="S39" s="65">
        <f t="shared" si="11"/>
        <v>0.22762000000000002</v>
      </c>
      <c r="T39" s="65">
        <f t="shared" si="11"/>
        <v>0</v>
      </c>
      <c r="U39" s="126">
        <f t="shared" si="11"/>
        <v>0</v>
      </c>
    </row>
    <row r="40" spans="1:21" s="48" customFormat="1" ht="13" x14ac:dyDescent="0.35">
      <c r="A40" s="125">
        <f>L8</f>
        <v>15</v>
      </c>
      <c r="B40" s="11">
        <v>250</v>
      </c>
      <c r="C40" s="65">
        <f t="shared" si="6"/>
        <v>47.470750000000002</v>
      </c>
      <c r="D40" s="65">
        <f t="shared" si="7"/>
        <v>57.636978000000006</v>
      </c>
      <c r="E40" s="65">
        <f t="shared" si="8"/>
        <v>1.8044875000000002</v>
      </c>
      <c r="F40" s="65">
        <f t="shared" si="9"/>
        <v>7.9451359999999989</v>
      </c>
      <c r="G40" s="65">
        <f t="shared" si="5"/>
        <v>2.9351000000000002E-2</v>
      </c>
      <c r="H40" s="65">
        <f t="shared" si="5"/>
        <v>2.440925</v>
      </c>
      <c r="I40" s="65">
        <f t="shared" si="5"/>
        <v>0.39084750000000007</v>
      </c>
      <c r="J40" s="65">
        <f t="shared" si="5"/>
        <v>4.4925E-3</v>
      </c>
      <c r="K40" s="65">
        <f t="shared" si="5"/>
        <v>1.0183000000000001E-2</v>
      </c>
      <c r="L40" s="65">
        <f t="shared" si="5"/>
        <v>0.92096250000000002</v>
      </c>
      <c r="M40" s="65">
        <f t="shared" si="5"/>
        <v>1.722125E-2</v>
      </c>
      <c r="N40" s="65">
        <f t="shared" si="5"/>
        <v>48.369250000000001</v>
      </c>
      <c r="O40" s="65">
        <f t="shared" si="5"/>
        <v>7772.0250000000005</v>
      </c>
      <c r="P40" s="65">
        <f t="shared" si="5"/>
        <v>0</v>
      </c>
      <c r="Q40" s="65">
        <f t="shared" si="10"/>
        <v>404.32500000000005</v>
      </c>
      <c r="R40" s="65">
        <f t="shared" si="11"/>
        <v>0</v>
      </c>
      <c r="S40" s="65">
        <f t="shared" si="11"/>
        <v>0.22762000000000002</v>
      </c>
      <c r="T40" s="65">
        <f t="shared" si="11"/>
        <v>0</v>
      </c>
      <c r="U40" s="126">
        <f t="shared" si="11"/>
        <v>0</v>
      </c>
    </row>
    <row r="41" spans="1:21" s="48" customFormat="1" ht="13" x14ac:dyDescent="0.35">
      <c r="A41" s="125">
        <f>M8</f>
        <v>17</v>
      </c>
      <c r="B41" s="11">
        <v>250</v>
      </c>
      <c r="C41" s="65">
        <f t="shared" si="6"/>
        <v>47.470750000000002</v>
      </c>
      <c r="D41" s="65">
        <f t="shared" si="7"/>
        <v>57.636978000000006</v>
      </c>
      <c r="E41" s="65">
        <f t="shared" si="8"/>
        <v>1.8044875000000002</v>
      </c>
      <c r="F41" s="65">
        <f t="shared" si="9"/>
        <v>7.9451359999999989</v>
      </c>
      <c r="G41" s="65">
        <f t="shared" si="5"/>
        <v>2.9351000000000002E-2</v>
      </c>
      <c r="H41" s="65">
        <f t="shared" si="5"/>
        <v>2.440925</v>
      </c>
      <c r="I41" s="65">
        <f t="shared" si="5"/>
        <v>0.39084750000000007</v>
      </c>
      <c r="J41" s="65">
        <f t="shared" si="5"/>
        <v>4.4925E-3</v>
      </c>
      <c r="K41" s="65">
        <f t="shared" si="5"/>
        <v>1.0183000000000001E-2</v>
      </c>
      <c r="L41" s="65">
        <f t="shared" si="5"/>
        <v>0.92096250000000002</v>
      </c>
      <c r="M41" s="65">
        <f t="shared" si="5"/>
        <v>1.722125E-2</v>
      </c>
      <c r="N41" s="65">
        <f t="shared" si="5"/>
        <v>48.369250000000001</v>
      </c>
      <c r="O41" s="65">
        <f t="shared" si="5"/>
        <v>7772.0250000000005</v>
      </c>
      <c r="P41" s="65">
        <f t="shared" si="5"/>
        <v>0</v>
      </c>
      <c r="Q41" s="65">
        <f t="shared" si="10"/>
        <v>404.32500000000005</v>
      </c>
      <c r="R41" s="65">
        <f t="shared" si="11"/>
        <v>0</v>
      </c>
      <c r="S41" s="65">
        <f t="shared" si="11"/>
        <v>0.22762000000000002</v>
      </c>
      <c r="T41" s="65">
        <f t="shared" si="11"/>
        <v>0</v>
      </c>
      <c r="U41" s="126">
        <f t="shared" si="11"/>
        <v>0</v>
      </c>
    </row>
    <row r="42" spans="1:21" s="48" customFormat="1" ht="13" x14ac:dyDescent="0.35">
      <c r="A42" s="125">
        <f>N8</f>
        <v>18</v>
      </c>
      <c r="B42" s="11">
        <v>250</v>
      </c>
      <c r="C42" s="65">
        <f t="shared" si="6"/>
        <v>47.470750000000002</v>
      </c>
      <c r="D42" s="65">
        <f t="shared" si="7"/>
        <v>57.636978000000006</v>
      </c>
      <c r="E42" s="65">
        <f t="shared" si="8"/>
        <v>1.8044875000000002</v>
      </c>
      <c r="F42" s="65">
        <f t="shared" si="9"/>
        <v>7.9451359999999989</v>
      </c>
      <c r="G42" s="65">
        <f t="shared" si="5"/>
        <v>2.9351000000000002E-2</v>
      </c>
      <c r="H42" s="65">
        <f t="shared" si="5"/>
        <v>2.440925</v>
      </c>
      <c r="I42" s="65">
        <f t="shared" si="5"/>
        <v>0.39084750000000007</v>
      </c>
      <c r="J42" s="65">
        <f t="shared" si="5"/>
        <v>4.4925E-3</v>
      </c>
      <c r="K42" s="65">
        <f t="shared" si="5"/>
        <v>1.0183000000000001E-2</v>
      </c>
      <c r="L42" s="65">
        <f t="shared" si="5"/>
        <v>0.92096250000000002</v>
      </c>
      <c r="M42" s="65">
        <f t="shared" si="5"/>
        <v>1.722125E-2</v>
      </c>
      <c r="N42" s="65">
        <f t="shared" si="5"/>
        <v>48.369250000000001</v>
      </c>
      <c r="O42" s="65">
        <f t="shared" si="5"/>
        <v>7772.0250000000005</v>
      </c>
      <c r="P42" s="65">
        <f t="shared" si="5"/>
        <v>0</v>
      </c>
      <c r="Q42" s="65">
        <f t="shared" si="10"/>
        <v>404.32500000000005</v>
      </c>
      <c r="R42" s="65">
        <f t="shared" si="11"/>
        <v>0</v>
      </c>
      <c r="S42" s="65">
        <f t="shared" si="11"/>
        <v>0.22762000000000002</v>
      </c>
      <c r="T42" s="65">
        <f t="shared" si="11"/>
        <v>0</v>
      </c>
      <c r="U42" s="126">
        <f t="shared" si="11"/>
        <v>0</v>
      </c>
    </row>
    <row r="43" spans="1:21" s="48" customFormat="1" ht="13" x14ac:dyDescent="0.35">
      <c r="A43" s="125">
        <f>O8</f>
        <v>19</v>
      </c>
      <c r="B43" s="11">
        <v>250</v>
      </c>
      <c r="C43" s="65">
        <f t="shared" si="6"/>
        <v>47.470750000000002</v>
      </c>
      <c r="D43" s="65">
        <f t="shared" si="7"/>
        <v>57.636978000000006</v>
      </c>
      <c r="E43" s="65">
        <f t="shared" si="8"/>
        <v>1.8044875000000002</v>
      </c>
      <c r="F43" s="65">
        <f t="shared" si="9"/>
        <v>7.9451359999999989</v>
      </c>
      <c r="G43" s="65">
        <f t="shared" si="5"/>
        <v>2.9351000000000002E-2</v>
      </c>
      <c r="H43" s="65">
        <f t="shared" si="5"/>
        <v>2.440925</v>
      </c>
      <c r="I43" s="65">
        <f t="shared" si="5"/>
        <v>0.39084750000000007</v>
      </c>
      <c r="J43" s="65">
        <f t="shared" si="5"/>
        <v>4.4925E-3</v>
      </c>
      <c r="K43" s="65">
        <f t="shared" si="5"/>
        <v>1.0183000000000001E-2</v>
      </c>
      <c r="L43" s="65">
        <f t="shared" si="5"/>
        <v>0.92096250000000002</v>
      </c>
      <c r="M43" s="65">
        <f t="shared" si="5"/>
        <v>1.722125E-2</v>
      </c>
      <c r="N43" s="65">
        <f t="shared" si="5"/>
        <v>48.369250000000001</v>
      </c>
      <c r="O43" s="65">
        <f t="shared" si="5"/>
        <v>7772.0250000000005</v>
      </c>
      <c r="P43" s="65">
        <f t="shared" si="5"/>
        <v>0</v>
      </c>
      <c r="Q43" s="65">
        <f t="shared" si="10"/>
        <v>404.32500000000005</v>
      </c>
      <c r="R43" s="65">
        <f t="shared" si="11"/>
        <v>0</v>
      </c>
      <c r="S43" s="65">
        <f t="shared" si="11"/>
        <v>0.22762000000000002</v>
      </c>
      <c r="T43" s="65">
        <f t="shared" si="11"/>
        <v>0</v>
      </c>
      <c r="U43" s="126">
        <f t="shared" si="11"/>
        <v>0</v>
      </c>
    </row>
    <row r="44" spans="1:21" s="48" customFormat="1" ht="13" x14ac:dyDescent="0.35">
      <c r="A44" s="125">
        <f>P8</f>
        <v>20</v>
      </c>
      <c r="B44" s="11">
        <v>250</v>
      </c>
      <c r="C44" s="65">
        <f t="shared" si="6"/>
        <v>47.470750000000002</v>
      </c>
      <c r="D44" s="65">
        <f t="shared" si="7"/>
        <v>57.636978000000006</v>
      </c>
      <c r="E44" s="65">
        <f t="shared" si="8"/>
        <v>1.8044875000000002</v>
      </c>
      <c r="F44" s="65">
        <f t="shared" si="9"/>
        <v>7.9451359999999989</v>
      </c>
      <c r="G44" s="65">
        <f t="shared" si="5"/>
        <v>2.9351000000000002E-2</v>
      </c>
      <c r="H44" s="65">
        <f t="shared" si="5"/>
        <v>2.440925</v>
      </c>
      <c r="I44" s="65">
        <f t="shared" si="5"/>
        <v>0.39084750000000007</v>
      </c>
      <c r="J44" s="65">
        <f t="shared" si="5"/>
        <v>4.4925E-3</v>
      </c>
      <c r="K44" s="65">
        <f t="shared" si="5"/>
        <v>1.0183000000000001E-2</v>
      </c>
      <c r="L44" s="65">
        <f t="shared" si="5"/>
        <v>0.92096250000000002</v>
      </c>
      <c r="M44" s="65">
        <f t="shared" si="5"/>
        <v>1.722125E-2</v>
      </c>
      <c r="N44" s="65">
        <f t="shared" si="5"/>
        <v>48.369250000000001</v>
      </c>
      <c r="O44" s="65">
        <f t="shared" si="5"/>
        <v>7772.0250000000005</v>
      </c>
      <c r="P44" s="65">
        <f t="shared" si="5"/>
        <v>0</v>
      </c>
      <c r="Q44" s="65">
        <f t="shared" si="10"/>
        <v>404.32500000000005</v>
      </c>
      <c r="R44" s="65">
        <f t="shared" si="11"/>
        <v>0</v>
      </c>
      <c r="S44" s="65">
        <f t="shared" si="11"/>
        <v>0.22762000000000002</v>
      </c>
      <c r="T44" s="65">
        <f t="shared" si="11"/>
        <v>0</v>
      </c>
      <c r="U44" s="126">
        <f t="shared" si="11"/>
        <v>0</v>
      </c>
    </row>
    <row r="45" spans="1:21" s="48" customFormat="1" ht="13" x14ac:dyDescent="0.35">
      <c r="A45" s="125">
        <f>Q8</f>
        <v>21</v>
      </c>
      <c r="B45" s="11">
        <v>250</v>
      </c>
      <c r="C45" s="65">
        <f t="shared" si="6"/>
        <v>47.470750000000002</v>
      </c>
      <c r="D45" s="65">
        <f t="shared" si="7"/>
        <v>57.636978000000006</v>
      </c>
      <c r="E45" s="65">
        <f t="shared" si="8"/>
        <v>1.8044875000000002</v>
      </c>
      <c r="F45" s="65">
        <f t="shared" si="9"/>
        <v>7.9451359999999989</v>
      </c>
      <c r="G45" s="65">
        <f t="shared" si="5"/>
        <v>2.9351000000000002E-2</v>
      </c>
      <c r="H45" s="65">
        <f t="shared" si="5"/>
        <v>2.440925</v>
      </c>
      <c r="I45" s="65">
        <f t="shared" si="5"/>
        <v>0.39084750000000007</v>
      </c>
      <c r="J45" s="65">
        <f t="shared" si="5"/>
        <v>4.4925E-3</v>
      </c>
      <c r="K45" s="65">
        <f t="shared" si="5"/>
        <v>1.0183000000000001E-2</v>
      </c>
      <c r="L45" s="65">
        <f t="shared" si="5"/>
        <v>0.92096250000000002</v>
      </c>
      <c r="M45" s="65">
        <f t="shared" si="5"/>
        <v>1.722125E-2</v>
      </c>
      <c r="N45" s="65">
        <f t="shared" si="5"/>
        <v>48.369250000000001</v>
      </c>
      <c r="O45" s="65">
        <f t="shared" si="5"/>
        <v>7772.0250000000005</v>
      </c>
      <c r="P45" s="65">
        <f t="shared" si="5"/>
        <v>0</v>
      </c>
      <c r="Q45" s="65">
        <f t="shared" si="10"/>
        <v>404.32500000000005</v>
      </c>
      <c r="R45" s="65">
        <f t="shared" si="11"/>
        <v>0</v>
      </c>
      <c r="S45" s="65">
        <f t="shared" si="11"/>
        <v>0.22762000000000002</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5.7</v>
      </c>
      <c r="J1" s="130" t="s">
        <v>153</v>
      </c>
      <c r="K1" s="131"/>
      <c r="L1" s="109">
        <v>149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0.59399999999999997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2.5084175084175082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22.505216956000005</v>
      </c>
      <c r="D18" s="12">
        <f>$D32</f>
        <v>22.505216956000005</v>
      </c>
      <c r="E18" s="12">
        <f>$D33</f>
        <v>22.505216956000005</v>
      </c>
      <c r="F18" s="12">
        <f>$D34</f>
        <v>22.505216956000005</v>
      </c>
      <c r="G18" s="12">
        <f>$D35</f>
        <v>22.505216956000005</v>
      </c>
      <c r="H18" s="12">
        <f>$D36</f>
        <v>22.505216956000005</v>
      </c>
      <c r="I18" s="12">
        <f>$D37</f>
        <v>22.505216956000005</v>
      </c>
      <c r="J18" s="12">
        <f>$D38</f>
        <v>22.505216956000005</v>
      </c>
      <c r="K18" s="12">
        <f>$D39</f>
        <v>22.505216956000005</v>
      </c>
      <c r="L18" s="12">
        <f>$D40</f>
        <v>22.505216956000005</v>
      </c>
      <c r="M18" s="12">
        <f>$D41</f>
        <v>22.505216956000005</v>
      </c>
      <c r="N18" s="12">
        <f>$D42</f>
        <v>22.505216956000005</v>
      </c>
      <c r="O18" s="12">
        <f>$D43</f>
        <v>22.505216956000005</v>
      </c>
      <c r="P18" s="12">
        <f>$D44</f>
        <v>22.505216956000005</v>
      </c>
      <c r="Q18" s="12">
        <f>$D45</f>
        <v>22.505216956000005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-42.094783043999989</v>
      </c>
      <c r="D19" s="12">
        <f t="shared" ref="D19:V19" si="1">D18-D17</f>
        <v>-42.094783043999989</v>
      </c>
      <c r="E19" s="12">
        <f t="shared" si="1"/>
        <v>-42.094783043999989</v>
      </c>
      <c r="F19" s="12">
        <f t="shared" si="1"/>
        <v>-42.094783043999989</v>
      </c>
      <c r="G19" s="12">
        <f t="shared" si="1"/>
        <v>-42.094783043999989</v>
      </c>
      <c r="H19" s="12">
        <f t="shared" si="1"/>
        <v>-42.094783043999989</v>
      </c>
      <c r="I19" s="12">
        <f t="shared" si="1"/>
        <v>-42.094783043999989</v>
      </c>
      <c r="J19" s="12">
        <f t="shared" si="1"/>
        <v>-42.094783043999989</v>
      </c>
      <c r="K19" s="12">
        <f t="shared" si="1"/>
        <v>-42.094783043999989</v>
      </c>
      <c r="L19" s="12">
        <f t="shared" si="1"/>
        <v>-42.094783043999989</v>
      </c>
      <c r="M19" s="12">
        <f t="shared" si="1"/>
        <v>-42.094783043999989</v>
      </c>
      <c r="N19" s="12">
        <f t="shared" si="1"/>
        <v>-42.094783043999989</v>
      </c>
      <c r="O19" s="12">
        <f t="shared" si="1"/>
        <v>-42.094783043999989</v>
      </c>
      <c r="P19" s="12">
        <f t="shared" si="1"/>
        <v>-42.094783043999989</v>
      </c>
      <c r="Q19" s="12">
        <f t="shared" si="1"/>
        <v>-42.094783043999989</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1.0475306000000002</v>
      </c>
      <c r="D22" s="12">
        <f>$E32</f>
        <v>1.0475306000000002</v>
      </c>
      <c r="E22" s="12">
        <f>$E33</f>
        <v>1.0475306000000002</v>
      </c>
      <c r="F22" s="12">
        <f>$E34</f>
        <v>1.0475306000000002</v>
      </c>
      <c r="G22" s="12">
        <f>$E35</f>
        <v>1.0475306000000002</v>
      </c>
      <c r="H22" s="12">
        <f>$E36</f>
        <v>1.0475306000000002</v>
      </c>
      <c r="I22" s="12">
        <f>$E37</f>
        <v>1.0475306000000002</v>
      </c>
      <c r="J22" s="12">
        <f>$E38</f>
        <v>1.0475306000000002</v>
      </c>
      <c r="K22" s="12">
        <f>$E39</f>
        <v>1.0475306000000002</v>
      </c>
      <c r="L22" s="12">
        <f>$E40</f>
        <v>1.0475306000000002</v>
      </c>
      <c r="M22" s="12">
        <f>$E41</f>
        <v>1.0475306000000002</v>
      </c>
      <c r="N22" s="12">
        <f>$E42</f>
        <v>1.0475306000000002</v>
      </c>
      <c r="O22" s="12">
        <f>$E43</f>
        <v>1.0475306000000002</v>
      </c>
      <c r="P22" s="12">
        <f>$E44</f>
        <v>1.0475306000000002</v>
      </c>
      <c r="Q22" s="12">
        <f>$E45</f>
        <v>1.0475306000000002</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-226.95246940000001</v>
      </c>
      <c r="D23" s="12">
        <f t="shared" ref="D23:V23" si="3">D22-D21</f>
        <v>-226.95246940000001</v>
      </c>
      <c r="E23" s="12">
        <f t="shared" si="3"/>
        <v>-226.95246940000001</v>
      </c>
      <c r="F23" s="12">
        <f t="shared" si="3"/>
        <v>-226.95246940000001</v>
      </c>
      <c r="G23" s="12">
        <f t="shared" si="3"/>
        <v>-226.95246940000001</v>
      </c>
      <c r="H23" s="12">
        <f t="shared" si="3"/>
        <v>-226.95246940000001</v>
      </c>
      <c r="I23" s="12">
        <f t="shared" si="3"/>
        <v>-226.95246940000001</v>
      </c>
      <c r="J23" s="12">
        <f t="shared" si="3"/>
        <v>-226.95246940000001</v>
      </c>
      <c r="K23" s="12">
        <f t="shared" si="3"/>
        <v>-226.95246940000001</v>
      </c>
      <c r="L23" s="12">
        <f t="shared" si="3"/>
        <v>-226.95246940000001</v>
      </c>
      <c r="M23" s="12">
        <f t="shared" si="3"/>
        <v>-226.95246940000001</v>
      </c>
      <c r="N23" s="12">
        <f t="shared" si="3"/>
        <v>-226.95246940000001</v>
      </c>
      <c r="O23" s="12">
        <f t="shared" si="3"/>
        <v>-226.95246940000001</v>
      </c>
      <c r="P23" s="12">
        <f t="shared" si="3"/>
        <v>-226.95246940000001</v>
      </c>
      <c r="Q23" s="12">
        <f t="shared" si="3"/>
        <v>-226.95246940000001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4.12</v>
      </c>
      <c r="C28" s="11">
        <v>0.59399999999999997</v>
      </c>
      <c r="D28" s="11">
        <v>0.113</v>
      </c>
      <c r="E28" s="11">
        <v>0.01</v>
      </c>
      <c r="F28" s="11">
        <v>353</v>
      </c>
      <c r="G28" s="11">
        <v>860</v>
      </c>
      <c r="H28" s="11">
        <v>360</v>
      </c>
      <c r="I28" s="11">
        <v>56.6</v>
      </c>
      <c r="J28" s="11">
        <v>1.1599999999999999</v>
      </c>
      <c r="K28" s="15">
        <v>0.97</v>
      </c>
      <c r="L28" s="11">
        <v>32.299999999999997</v>
      </c>
      <c r="M28" s="11">
        <v>14.4</v>
      </c>
      <c r="N28" s="11">
        <v>3410</v>
      </c>
      <c r="O28" s="11">
        <v>448000</v>
      </c>
      <c r="P28" s="11"/>
      <c r="Q28" s="11">
        <v>4260</v>
      </c>
      <c r="R28" s="11"/>
      <c r="S28" s="11">
        <v>25.6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211</v>
      </c>
      <c r="C31" s="65">
        <f>IF(C$27="%w/w SAR",((C$28*10)*$B31),IF(C$27="%w/w DM",(((C$28*10)*($B$28/100))*$B31),IF(C$27="kg/t SAR",(C$28*$B31),IF(C$27="kg/t DM",((C$28*($B$28/100))*$B31),IF(C$27="mg/kg SAR",((C$28*0.001)*$B31),IF(C$27="mg/kg DM",(((C$28*0.001)*($B$28/100))*$B31),0))))))</f>
        <v>51.637607999999993</v>
      </c>
      <c r="D31" s="65">
        <f>(IF(D$27="%w/w SAR",((D$28*10)*$B31),IF(D$27="%w/w DM",(((D$28*10)*($B$28/100))*$B31),IF(D$27="kg/t SAR",(D$28*$B31),IF(D$27="kg/t DM",((D$28*($B$28/100))*$B31),IF(D$27="mg/kg SAR",((D$28*0.001)*$B31),IF(D$27="mg/kg DM",(((D$28*0.001)*($B$28/100))*$B31),"0")))))))*2.291</f>
        <v>22.505216956000005</v>
      </c>
      <c r="E31" s="65">
        <f>(IF(E$27="%w/w SAR",((E$28*10)*$B31),IF(E$27="%w/w DM",(((E$28*10)*($B$28/100))*$B31),IF(E$27="kg/t SAR",(E$28*$B31),IF(E$27="kg/t DM",((E$28*($B$28/100))*$B31),IF(E$27="mg/kg SAR",((E$28*0.001)*$B31),IF(E$27="mg/kg DM",(((E$28*0.001)*($B$28/100))*$B31),"0")))))))*1.205</f>
        <v>1.0475306000000002</v>
      </c>
      <c r="F31" s="65">
        <f>(IF(F$27="%w/w SAR",((F$28*10)*$B31),IF(F$27="%w/w DM",(((F$28*10)*($B$28/100))*$B31),IF(F$27="kg/t SAR",(F$28*$B31),IF(F$27="kg/t DM",((F$28*($B$28/100))*$B31),IF(F$27="mg/kg SAR",((F$28*0.001)*$B31),IF(F$27="mg/kg DM",(((F$28*0.001)*($B$28/100))*$B31),"0")))))))*1.658</f>
        <v>5.0879039367999992</v>
      </c>
      <c r="G31" s="65">
        <f t="shared" ref="G31:P46" si="5">IF(G$27="%w/w SAR",((G$28*10)*$B31),IF(G$27="%w/w DM",(((G$28*10)*($B$28/100))*$B31),IF(G$27="kg/t SAR",(G$28*$B31),IF(G$27="kg/t DM",((G$28*($B$28/100))*$B31),IF(G$27="mg/kg SAR",((G$28*0.001)*$B31),IF(G$27="mg/kg DM",(((G$28*0.001)*($B$28/100))*$B31),0))))))</f>
        <v>7.4761519999999999</v>
      </c>
      <c r="H31" s="65">
        <f t="shared" si="5"/>
        <v>3.1295519999999999</v>
      </c>
      <c r="I31" s="65">
        <f t="shared" si="5"/>
        <v>0.49203512000000005</v>
      </c>
      <c r="J31" s="65">
        <f t="shared" si="5"/>
        <v>1.0084111999999999E-2</v>
      </c>
      <c r="K31" s="65">
        <f t="shared" si="5"/>
        <v>8.4324039999999992E-3</v>
      </c>
      <c r="L31" s="65">
        <f t="shared" si="5"/>
        <v>0.28079035999999996</v>
      </c>
      <c r="M31" s="65">
        <f t="shared" si="5"/>
        <v>0.12518208</v>
      </c>
      <c r="N31" s="65">
        <f t="shared" si="5"/>
        <v>29.643812</v>
      </c>
      <c r="O31" s="65">
        <f t="shared" si="5"/>
        <v>3894.5535999999997</v>
      </c>
      <c r="P31" s="65">
        <f t="shared" si="5"/>
        <v>0</v>
      </c>
      <c r="Q31" s="65">
        <f>(IF(Q$27="%w/w SAR",((Q$28*10)*$B31),IF(Q$27="%w/w DM",(((Q$28*10)*($B$28/100))*$B31),IF(Q$27="kg/t SAR",(Q$28*$B31),IF(Q$27="kg/t DM",((Q$28*($B$28/100))*$B31),IF(Q$27="mg/kg SAR",((Q$28*0.001)*$B31),IF(Q$27="mg/kg DM",(((Q$28*0.001)*($B$28/100))*$B31),0)))))))*2.5</f>
        <v>92.582579999999993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0.22254592000000001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211</v>
      </c>
      <c r="C32" s="65">
        <f t="shared" ref="C32:C50" si="6">IF(C$27="%w/w SAR",((C$28*10)*$B32),IF(C$27="%w/w DM",(((C$28*10)*($B$28/100))*$B32),IF(C$27="kg/t SAR",(C$28*$B32),IF(C$27="kg/t DM",((C$28*($B$28/100))*$B32),IF(C$27="mg/kg SAR",((C$28*0.001)*$B32),IF(C$27="mg/kg DM",(((C$28*0.001)*($B$28/100))*$B32),0))))))</f>
        <v>51.637607999999993</v>
      </c>
      <c r="D32" s="65">
        <f t="shared" ref="D32:D50" si="7">(IF(D$27="%w/w SAR",((D$28*10)*$B32),IF(D$27="%w/w DM",(((D$28*10)*($B$28/100))*$B32),IF(D$27="kg/t SAR",(D$28*$B32),IF(D$27="kg/t DM",((D$28*($B$28/100))*$B32),IF(D$27="mg/kg SAR",((D$28*0.001)*$B32),IF(D$27="mg/kg DM",(((D$28*0.001)*($B$28/100))*$B32),"0")))))))*2.291</f>
        <v>22.505216956000005</v>
      </c>
      <c r="E32" s="65">
        <f t="shared" ref="E32:E50" si="8">(IF(E$27="%w/w SAR",((E$28*10)*$B32),IF(E$27="%w/w DM",(((E$28*10)*($B$28/100))*$B32),IF(E$27="kg/t SAR",(E$28*$B32),IF(E$27="kg/t DM",((E$28*($B$28/100))*$B32),IF(E$27="mg/kg SAR",((E$28*0.001)*$B32),IF(E$27="mg/kg DM",(((E$28*0.001)*($B$28/100))*$B32),"0")))))))*1.205</f>
        <v>1.0475306000000002</v>
      </c>
      <c r="F32" s="65">
        <f t="shared" ref="F32:F50" si="9">(IF(F$27="%w/w SAR",((F$28*10)*$B32),IF(F$27="%w/w DM",(((F$28*10)*($B$28/100))*$B32),IF(F$27="kg/t SAR",(F$28*$B32),IF(F$27="kg/t DM",((F$28*($B$28/100))*$B32),IF(F$27="mg/kg SAR",((F$28*0.001)*$B32),IF(F$27="mg/kg DM",(((F$28*0.001)*($B$28/100))*$B32),"0")))))))*1.658</f>
        <v>5.0879039367999992</v>
      </c>
      <c r="G32" s="65">
        <f t="shared" si="5"/>
        <v>7.4761519999999999</v>
      </c>
      <c r="H32" s="65">
        <f t="shared" si="5"/>
        <v>3.1295519999999999</v>
      </c>
      <c r="I32" s="65">
        <f t="shared" si="5"/>
        <v>0.49203512000000005</v>
      </c>
      <c r="J32" s="65">
        <f t="shared" si="5"/>
        <v>1.0084111999999999E-2</v>
      </c>
      <c r="K32" s="65">
        <f t="shared" si="5"/>
        <v>8.4324039999999992E-3</v>
      </c>
      <c r="L32" s="65">
        <f t="shared" si="5"/>
        <v>0.28079035999999996</v>
      </c>
      <c r="M32" s="65">
        <f t="shared" si="5"/>
        <v>0.12518208</v>
      </c>
      <c r="N32" s="65">
        <f t="shared" si="5"/>
        <v>29.643812</v>
      </c>
      <c r="O32" s="65">
        <f t="shared" si="5"/>
        <v>3894.5535999999997</v>
      </c>
      <c r="P32" s="65">
        <f t="shared" si="5"/>
        <v>0</v>
      </c>
      <c r="Q32" s="65">
        <f t="shared" ref="Q32:Q50" si="10">(IF(Q$27="%w/w SAR",((Q$28*10)*$B32),IF(Q$27="%w/w DM",(((Q$28*10)*($B$28/100))*$B32),IF(Q$27="kg/t SAR",(Q$28*$B32),IF(Q$27="kg/t DM",((Q$28*($B$28/100))*$B32),IF(Q$27="mg/kg SAR",((Q$28*0.001)*$B32),IF(Q$27="mg/kg DM",(((Q$28*0.001)*($B$28/100))*$B32),0)))))))*2.5</f>
        <v>92.582579999999993</v>
      </c>
      <c r="R32" s="65">
        <f t="shared" ref="R32:U50" si="11">IF(R$27="%w/w SAR",((R$28*10)*$B32),IF(R$27="%w/w DM",(((R$28*10)*($B$28/100))*$B32),IF(R$27="kg/t SAR",(R$28*$B32),IF(R$27="kg/t DM",((R$28*($B$28/100))*$B32),IF(R$27="mg/kg SAR",((R$28*0.001)*$B32),IF(R$27="mg/kg DM",(((R$28*0.001)*($B$28/100))*$B32),0))))))</f>
        <v>0</v>
      </c>
      <c r="S32" s="65">
        <f t="shared" si="11"/>
        <v>0.22254592000000001</v>
      </c>
      <c r="T32" s="65">
        <f t="shared" si="11"/>
        <v>0</v>
      </c>
      <c r="U32" s="126">
        <f t="shared" si="11"/>
        <v>0</v>
      </c>
    </row>
    <row r="33" spans="1:21" s="48" customFormat="1" ht="13" x14ac:dyDescent="0.35">
      <c r="A33" s="125">
        <f>E8</f>
        <v>3</v>
      </c>
      <c r="B33" s="11">
        <v>211</v>
      </c>
      <c r="C33" s="65">
        <f t="shared" si="6"/>
        <v>51.637607999999993</v>
      </c>
      <c r="D33" s="65">
        <f t="shared" si="7"/>
        <v>22.505216956000005</v>
      </c>
      <c r="E33" s="65">
        <f t="shared" si="8"/>
        <v>1.0475306000000002</v>
      </c>
      <c r="F33" s="65">
        <f t="shared" si="9"/>
        <v>5.0879039367999992</v>
      </c>
      <c r="G33" s="65">
        <f t="shared" si="5"/>
        <v>7.4761519999999999</v>
      </c>
      <c r="H33" s="65">
        <f t="shared" si="5"/>
        <v>3.1295519999999999</v>
      </c>
      <c r="I33" s="65">
        <f t="shared" si="5"/>
        <v>0.49203512000000005</v>
      </c>
      <c r="J33" s="65">
        <f t="shared" si="5"/>
        <v>1.0084111999999999E-2</v>
      </c>
      <c r="K33" s="65">
        <f t="shared" si="5"/>
        <v>8.4324039999999992E-3</v>
      </c>
      <c r="L33" s="65">
        <f t="shared" si="5"/>
        <v>0.28079035999999996</v>
      </c>
      <c r="M33" s="65">
        <f t="shared" si="5"/>
        <v>0.12518208</v>
      </c>
      <c r="N33" s="65">
        <f t="shared" si="5"/>
        <v>29.643812</v>
      </c>
      <c r="O33" s="65">
        <f t="shared" si="5"/>
        <v>3894.5535999999997</v>
      </c>
      <c r="P33" s="65">
        <f t="shared" si="5"/>
        <v>0</v>
      </c>
      <c r="Q33" s="65">
        <f t="shared" si="10"/>
        <v>92.582579999999993</v>
      </c>
      <c r="R33" s="65">
        <f t="shared" si="11"/>
        <v>0</v>
      </c>
      <c r="S33" s="65">
        <f t="shared" si="11"/>
        <v>0.22254592000000001</v>
      </c>
      <c r="T33" s="65">
        <f t="shared" si="11"/>
        <v>0</v>
      </c>
      <c r="U33" s="126">
        <f t="shared" si="11"/>
        <v>0</v>
      </c>
    </row>
    <row r="34" spans="1:21" s="48" customFormat="1" ht="13" x14ac:dyDescent="0.35">
      <c r="A34" s="125">
        <f>F8</f>
        <v>5</v>
      </c>
      <c r="B34" s="11">
        <v>211</v>
      </c>
      <c r="C34" s="65">
        <f t="shared" si="6"/>
        <v>51.637607999999993</v>
      </c>
      <c r="D34" s="65">
        <f t="shared" si="7"/>
        <v>22.505216956000005</v>
      </c>
      <c r="E34" s="65">
        <f t="shared" si="8"/>
        <v>1.0475306000000002</v>
      </c>
      <c r="F34" s="65">
        <f t="shared" si="9"/>
        <v>5.0879039367999992</v>
      </c>
      <c r="G34" s="65">
        <f t="shared" si="5"/>
        <v>7.4761519999999999</v>
      </c>
      <c r="H34" s="65">
        <f t="shared" si="5"/>
        <v>3.1295519999999999</v>
      </c>
      <c r="I34" s="65">
        <f t="shared" si="5"/>
        <v>0.49203512000000005</v>
      </c>
      <c r="J34" s="65">
        <f t="shared" si="5"/>
        <v>1.0084111999999999E-2</v>
      </c>
      <c r="K34" s="65">
        <f t="shared" si="5"/>
        <v>8.4324039999999992E-3</v>
      </c>
      <c r="L34" s="65">
        <f t="shared" si="5"/>
        <v>0.28079035999999996</v>
      </c>
      <c r="M34" s="65">
        <f t="shared" si="5"/>
        <v>0.12518208</v>
      </c>
      <c r="N34" s="65">
        <f t="shared" si="5"/>
        <v>29.643812</v>
      </c>
      <c r="O34" s="65">
        <f t="shared" si="5"/>
        <v>3894.5535999999997</v>
      </c>
      <c r="P34" s="65">
        <f t="shared" si="5"/>
        <v>0</v>
      </c>
      <c r="Q34" s="65">
        <f t="shared" si="10"/>
        <v>92.582579999999993</v>
      </c>
      <c r="R34" s="65">
        <f t="shared" si="11"/>
        <v>0</v>
      </c>
      <c r="S34" s="65">
        <f t="shared" si="11"/>
        <v>0.22254592000000001</v>
      </c>
      <c r="T34" s="65">
        <f t="shared" si="11"/>
        <v>0</v>
      </c>
      <c r="U34" s="126">
        <f t="shared" si="11"/>
        <v>0</v>
      </c>
    </row>
    <row r="35" spans="1:21" s="48" customFormat="1" ht="13" x14ac:dyDescent="0.35">
      <c r="A35" s="125">
        <f>G8</f>
        <v>7</v>
      </c>
      <c r="B35" s="11">
        <v>211</v>
      </c>
      <c r="C35" s="65">
        <f t="shared" si="6"/>
        <v>51.637607999999993</v>
      </c>
      <c r="D35" s="65">
        <f t="shared" si="7"/>
        <v>22.505216956000005</v>
      </c>
      <c r="E35" s="65">
        <f t="shared" si="8"/>
        <v>1.0475306000000002</v>
      </c>
      <c r="F35" s="65">
        <f t="shared" si="9"/>
        <v>5.0879039367999992</v>
      </c>
      <c r="G35" s="65">
        <f t="shared" si="5"/>
        <v>7.4761519999999999</v>
      </c>
      <c r="H35" s="65">
        <f t="shared" si="5"/>
        <v>3.1295519999999999</v>
      </c>
      <c r="I35" s="65">
        <f t="shared" si="5"/>
        <v>0.49203512000000005</v>
      </c>
      <c r="J35" s="65">
        <f t="shared" si="5"/>
        <v>1.0084111999999999E-2</v>
      </c>
      <c r="K35" s="65">
        <f t="shared" si="5"/>
        <v>8.4324039999999992E-3</v>
      </c>
      <c r="L35" s="65">
        <f t="shared" si="5"/>
        <v>0.28079035999999996</v>
      </c>
      <c r="M35" s="65">
        <f t="shared" si="5"/>
        <v>0.12518208</v>
      </c>
      <c r="N35" s="65">
        <f t="shared" si="5"/>
        <v>29.643812</v>
      </c>
      <c r="O35" s="65">
        <f t="shared" si="5"/>
        <v>3894.5535999999997</v>
      </c>
      <c r="P35" s="65">
        <f t="shared" si="5"/>
        <v>0</v>
      </c>
      <c r="Q35" s="65">
        <f t="shared" si="10"/>
        <v>92.582579999999993</v>
      </c>
      <c r="R35" s="65">
        <f t="shared" si="11"/>
        <v>0</v>
      </c>
      <c r="S35" s="65">
        <f t="shared" si="11"/>
        <v>0.22254592000000001</v>
      </c>
      <c r="T35" s="65">
        <f t="shared" si="11"/>
        <v>0</v>
      </c>
      <c r="U35" s="126">
        <f t="shared" si="11"/>
        <v>0</v>
      </c>
    </row>
    <row r="36" spans="1:21" s="48" customFormat="1" ht="13" x14ac:dyDescent="0.35">
      <c r="A36" s="125">
        <f>H8</f>
        <v>11</v>
      </c>
      <c r="B36" s="11">
        <v>211</v>
      </c>
      <c r="C36" s="65">
        <f t="shared" si="6"/>
        <v>51.637607999999993</v>
      </c>
      <c r="D36" s="65">
        <f t="shared" si="7"/>
        <v>22.505216956000005</v>
      </c>
      <c r="E36" s="65">
        <f t="shared" si="8"/>
        <v>1.0475306000000002</v>
      </c>
      <c r="F36" s="65">
        <f t="shared" si="9"/>
        <v>5.0879039367999992</v>
      </c>
      <c r="G36" s="65">
        <f t="shared" si="5"/>
        <v>7.4761519999999999</v>
      </c>
      <c r="H36" s="65">
        <f t="shared" si="5"/>
        <v>3.1295519999999999</v>
      </c>
      <c r="I36" s="65">
        <f t="shared" si="5"/>
        <v>0.49203512000000005</v>
      </c>
      <c r="J36" s="65">
        <f t="shared" si="5"/>
        <v>1.0084111999999999E-2</v>
      </c>
      <c r="K36" s="65">
        <f t="shared" si="5"/>
        <v>8.4324039999999992E-3</v>
      </c>
      <c r="L36" s="65">
        <f t="shared" si="5"/>
        <v>0.28079035999999996</v>
      </c>
      <c r="M36" s="65">
        <f t="shared" si="5"/>
        <v>0.12518208</v>
      </c>
      <c r="N36" s="65">
        <f t="shared" si="5"/>
        <v>29.643812</v>
      </c>
      <c r="O36" s="65">
        <f t="shared" si="5"/>
        <v>3894.5535999999997</v>
      </c>
      <c r="P36" s="65">
        <f t="shared" si="5"/>
        <v>0</v>
      </c>
      <c r="Q36" s="65">
        <f t="shared" si="10"/>
        <v>92.582579999999993</v>
      </c>
      <c r="R36" s="65">
        <f t="shared" si="11"/>
        <v>0</v>
      </c>
      <c r="S36" s="65">
        <f t="shared" si="11"/>
        <v>0.22254592000000001</v>
      </c>
      <c r="T36" s="65">
        <f t="shared" si="11"/>
        <v>0</v>
      </c>
      <c r="U36" s="126">
        <f t="shared" si="11"/>
        <v>0</v>
      </c>
    </row>
    <row r="37" spans="1:21" s="48" customFormat="1" ht="13" x14ac:dyDescent="0.35">
      <c r="A37" s="125">
        <f>I8</f>
        <v>12</v>
      </c>
      <c r="B37" s="11">
        <v>211</v>
      </c>
      <c r="C37" s="65">
        <f t="shared" si="6"/>
        <v>51.637607999999993</v>
      </c>
      <c r="D37" s="65">
        <f t="shared" si="7"/>
        <v>22.505216956000005</v>
      </c>
      <c r="E37" s="65">
        <f t="shared" si="8"/>
        <v>1.0475306000000002</v>
      </c>
      <c r="F37" s="65">
        <f t="shared" si="9"/>
        <v>5.0879039367999992</v>
      </c>
      <c r="G37" s="65">
        <f t="shared" si="5"/>
        <v>7.4761519999999999</v>
      </c>
      <c r="H37" s="65">
        <f t="shared" si="5"/>
        <v>3.1295519999999999</v>
      </c>
      <c r="I37" s="65">
        <f t="shared" si="5"/>
        <v>0.49203512000000005</v>
      </c>
      <c r="J37" s="65">
        <f t="shared" si="5"/>
        <v>1.0084111999999999E-2</v>
      </c>
      <c r="K37" s="65">
        <f t="shared" si="5"/>
        <v>8.4324039999999992E-3</v>
      </c>
      <c r="L37" s="65">
        <f t="shared" si="5"/>
        <v>0.28079035999999996</v>
      </c>
      <c r="M37" s="65">
        <f t="shared" si="5"/>
        <v>0.12518208</v>
      </c>
      <c r="N37" s="65">
        <f t="shared" si="5"/>
        <v>29.643812</v>
      </c>
      <c r="O37" s="65">
        <f t="shared" si="5"/>
        <v>3894.5535999999997</v>
      </c>
      <c r="P37" s="65">
        <f t="shared" si="5"/>
        <v>0</v>
      </c>
      <c r="Q37" s="65">
        <f t="shared" si="10"/>
        <v>92.582579999999993</v>
      </c>
      <c r="R37" s="65">
        <f t="shared" si="11"/>
        <v>0</v>
      </c>
      <c r="S37" s="65">
        <f t="shared" si="11"/>
        <v>0.22254592000000001</v>
      </c>
      <c r="T37" s="65">
        <f t="shared" si="11"/>
        <v>0</v>
      </c>
      <c r="U37" s="126">
        <f t="shared" si="11"/>
        <v>0</v>
      </c>
    </row>
    <row r="38" spans="1:21" s="48" customFormat="1" ht="13" x14ac:dyDescent="0.35">
      <c r="A38" s="125">
        <f>J8</f>
        <v>13</v>
      </c>
      <c r="B38" s="11">
        <v>211</v>
      </c>
      <c r="C38" s="65">
        <f t="shared" si="6"/>
        <v>51.637607999999993</v>
      </c>
      <c r="D38" s="65">
        <f t="shared" si="7"/>
        <v>22.505216956000005</v>
      </c>
      <c r="E38" s="65">
        <f t="shared" si="8"/>
        <v>1.0475306000000002</v>
      </c>
      <c r="F38" s="65">
        <f t="shared" si="9"/>
        <v>5.0879039367999992</v>
      </c>
      <c r="G38" s="65">
        <f t="shared" si="5"/>
        <v>7.4761519999999999</v>
      </c>
      <c r="H38" s="65">
        <f t="shared" si="5"/>
        <v>3.1295519999999999</v>
      </c>
      <c r="I38" s="65">
        <f t="shared" si="5"/>
        <v>0.49203512000000005</v>
      </c>
      <c r="J38" s="65">
        <f t="shared" si="5"/>
        <v>1.0084111999999999E-2</v>
      </c>
      <c r="K38" s="65">
        <f t="shared" si="5"/>
        <v>8.4324039999999992E-3</v>
      </c>
      <c r="L38" s="65">
        <f t="shared" si="5"/>
        <v>0.28079035999999996</v>
      </c>
      <c r="M38" s="65">
        <f t="shared" si="5"/>
        <v>0.12518208</v>
      </c>
      <c r="N38" s="65">
        <f t="shared" si="5"/>
        <v>29.643812</v>
      </c>
      <c r="O38" s="65">
        <f t="shared" si="5"/>
        <v>3894.5535999999997</v>
      </c>
      <c r="P38" s="65">
        <f t="shared" si="5"/>
        <v>0</v>
      </c>
      <c r="Q38" s="65">
        <f t="shared" si="10"/>
        <v>92.582579999999993</v>
      </c>
      <c r="R38" s="65">
        <f t="shared" si="11"/>
        <v>0</v>
      </c>
      <c r="S38" s="65">
        <f t="shared" si="11"/>
        <v>0.22254592000000001</v>
      </c>
      <c r="T38" s="65">
        <f t="shared" si="11"/>
        <v>0</v>
      </c>
      <c r="U38" s="126">
        <f t="shared" si="11"/>
        <v>0</v>
      </c>
    </row>
    <row r="39" spans="1:21" s="48" customFormat="1" ht="13" x14ac:dyDescent="0.35">
      <c r="A39" s="125">
        <f>K8</f>
        <v>14</v>
      </c>
      <c r="B39" s="11">
        <v>211</v>
      </c>
      <c r="C39" s="65">
        <f t="shared" si="6"/>
        <v>51.637607999999993</v>
      </c>
      <c r="D39" s="65">
        <f t="shared" si="7"/>
        <v>22.505216956000005</v>
      </c>
      <c r="E39" s="65">
        <f t="shared" si="8"/>
        <v>1.0475306000000002</v>
      </c>
      <c r="F39" s="65">
        <f t="shared" si="9"/>
        <v>5.0879039367999992</v>
      </c>
      <c r="G39" s="65">
        <f t="shared" si="5"/>
        <v>7.4761519999999999</v>
      </c>
      <c r="H39" s="65">
        <f t="shared" si="5"/>
        <v>3.1295519999999999</v>
      </c>
      <c r="I39" s="65">
        <f t="shared" si="5"/>
        <v>0.49203512000000005</v>
      </c>
      <c r="J39" s="65">
        <f t="shared" si="5"/>
        <v>1.0084111999999999E-2</v>
      </c>
      <c r="K39" s="65">
        <f t="shared" si="5"/>
        <v>8.4324039999999992E-3</v>
      </c>
      <c r="L39" s="65">
        <f t="shared" si="5"/>
        <v>0.28079035999999996</v>
      </c>
      <c r="M39" s="65">
        <f t="shared" si="5"/>
        <v>0.12518208</v>
      </c>
      <c r="N39" s="65">
        <f t="shared" si="5"/>
        <v>29.643812</v>
      </c>
      <c r="O39" s="65">
        <f t="shared" si="5"/>
        <v>3894.5535999999997</v>
      </c>
      <c r="P39" s="65">
        <f t="shared" si="5"/>
        <v>0</v>
      </c>
      <c r="Q39" s="65">
        <f t="shared" si="10"/>
        <v>92.582579999999993</v>
      </c>
      <c r="R39" s="65">
        <f t="shared" si="11"/>
        <v>0</v>
      </c>
      <c r="S39" s="65">
        <f t="shared" si="11"/>
        <v>0.22254592000000001</v>
      </c>
      <c r="T39" s="65">
        <f t="shared" si="11"/>
        <v>0</v>
      </c>
      <c r="U39" s="126">
        <f t="shared" si="11"/>
        <v>0</v>
      </c>
    </row>
    <row r="40" spans="1:21" s="48" customFormat="1" ht="13" x14ac:dyDescent="0.35">
      <c r="A40" s="125">
        <f>L8</f>
        <v>15</v>
      </c>
      <c r="B40" s="11">
        <v>211</v>
      </c>
      <c r="C40" s="65">
        <f t="shared" si="6"/>
        <v>51.637607999999993</v>
      </c>
      <c r="D40" s="65">
        <f t="shared" si="7"/>
        <v>22.505216956000005</v>
      </c>
      <c r="E40" s="65">
        <f t="shared" si="8"/>
        <v>1.0475306000000002</v>
      </c>
      <c r="F40" s="65">
        <f t="shared" si="9"/>
        <v>5.0879039367999992</v>
      </c>
      <c r="G40" s="65">
        <f t="shared" si="5"/>
        <v>7.4761519999999999</v>
      </c>
      <c r="H40" s="65">
        <f t="shared" si="5"/>
        <v>3.1295519999999999</v>
      </c>
      <c r="I40" s="65">
        <f t="shared" si="5"/>
        <v>0.49203512000000005</v>
      </c>
      <c r="J40" s="65">
        <f t="shared" si="5"/>
        <v>1.0084111999999999E-2</v>
      </c>
      <c r="K40" s="65">
        <f t="shared" si="5"/>
        <v>8.4324039999999992E-3</v>
      </c>
      <c r="L40" s="65">
        <f t="shared" si="5"/>
        <v>0.28079035999999996</v>
      </c>
      <c r="M40" s="65">
        <f t="shared" si="5"/>
        <v>0.12518208</v>
      </c>
      <c r="N40" s="65">
        <f t="shared" si="5"/>
        <v>29.643812</v>
      </c>
      <c r="O40" s="65">
        <f t="shared" si="5"/>
        <v>3894.5535999999997</v>
      </c>
      <c r="P40" s="65">
        <f t="shared" si="5"/>
        <v>0</v>
      </c>
      <c r="Q40" s="65">
        <f t="shared" si="10"/>
        <v>92.582579999999993</v>
      </c>
      <c r="R40" s="65">
        <f t="shared" si="11"/>
        <v>0</v>
      </c>
      <c r="S40" s="65">
        <f t="shared" si="11"/>
        <v>0.22254592000000001</v>
      </c>
      <c r="T40" s="65">
        <f t="shared" si="11"/>
        <v>0</v>
      </c>
      <c r="U40" s="126">
        <f t="shared" si="11"/>
        <v>0</v>
      </c>
    </row>
    <row r="41" spans="1:21" s="48" customFormat="1" ht="13" x14ac:dyDescent="0.35">
      <c r="A41" s="125">
        <f>M8</f>
        <v>17</v>
      </c>
      <c r="B41" s="11">
        <v>211</v>
      </c>
      <c r="C41" s="65">
        <f t="shared" si="6"/>
        <v>51.637607999999993</v>
      </c>
      <c r="D41" s="65">
        <f t="shared" si="7"/>
        <v>22.505216956000005</v>
      </c>
      <c r="E41" s="65">
        <f t="shared" si="8"/>
        <v>1.0475306000000002</v>
      </c>
      <c r="F41" s="65">
        <f t="shared" si="9"/>
        <v>5.0879039367999992</v>
      </c>
      <c r="G41" s="65">
        <f t="shared" si="5"/>
        <v>7.4761519999999999</v>
      </c>
      <c r="H41" s="65">
        <f t="shared" si="5"/>
        <v>3.1295519999999999</v>
      </c>
      <c r="I41" s="65">
        <f t="shared" si="5"/>
        <v>0.49203512000000005</v>
      </c>
      <c r="J41" s="65">
        <f t="shared" si="5"/>
        <v>1.0084111999999999E-2</v>
      </c>
      <c r="K41" s="65">
        <f t="shared" si="5"/>
        <v>8.4324039999999992E-3</v>
      </c>
      <c r="L41" s="65">
        <f t="shared" si="5"/>
        <v>0.28079035999999996</v>
      </c>
      <c r="M41" s="65">
        <f t="shared" si="5"/>
        <v>0.12518208</v>
      </c>
      <c r="N41" s="65">
        <f t="shared" si="5"/>
        <v>29.643812</v>
      </c>
      <c r="O41" s="65">
        <f t="shared" si="5"/>
        <v>3894.5535999999997</v>
      </c>
      <c r="P41" s="65">
        <f t="shared" si="5"/>
        <v>0</v>
      </c>
      <c r="Q41" s="65">
        <f t="shared" si="10"/>
        <v>92.582579999999993</v>
      </c>
      <c r="R41" s="65">
        <f t="shared" si="11"/>
        <v>0</v>
      </c>
      <c r="S41" s="65">
        <f t="shared" si="11"/>
        <v>0.22254592000000001</v>
      </c>
      <c r="T41" s="65">
        <f t="shared" si="11"/>
        <v>0</v>
      </c>
      <c r="U41" s="126">
        <f t="shared" si="11"/>
        <v>0</v>
      </c>
    </row>
    <row r="42" spans="1:21" s="48" customFormat="1" ht="13" x14ac:dyDescent="0.35">
      <c r="A42" s="125">
        <f>N8</f>
        <v>18</v>
      </c>
      <c r="B42" s="11">
        <v>211</v>
      </c>
      <c r="C42" s="65">
        <f t="shared" si="6"/>
        <v>51.637607999999993</v>
      </c>
      <c r="D42" s="65">
        <f t="shared" si="7"/>
        <v>22.505216956000005</v>
      </c>
      <c r="E42" s="65">
        <f t="shared" si="8"/>
        <v>1.0475306000000002</v>
      </c>
      <c r="F42" s="65">
        <f t="shared" si="9"/>
        <v>5.0879039367999992</v>
      </c>
      <c r="G42" s="65">
        <f t="shared" si="5"/>
        <v>7.4761519999999999</v>
      </c>
      <c r="H42" s="65">
        <f t="shared" si="5"/>
        <v>3.1295519999999999</v>
      </c>
      <c r="I42" s="65">
        <f t="shared" si="5"/>
        <v>0.49203512000000005</v>
      </c>
      <c r="J42" s="65">
        <f t="shared" si="5"/>
        <v>1.0084111999999999E-2</v>
      </c>
      <c r="K42" s="65">
        <f t="shared" si="5"/>
        <v>8.4324039999999992E-3</v>
      </c>
      <c r="L42" s="65">
        <f t="shared" si="5"/>
        <v>0.28079035999999996</v>
      </c>
      <c r="M42" s="65">
        <f t="shared" si="5"/>
        <v>0.12518208</v>
      </c>
      <c r="N42" s="65">
        <f t="shared" si="5"/>
        <v>29.643812</v>
      </c>
      <c r="O42" s="65">
        <f t="shared" si="5"/>
        <v>3894.5535999999997</v>
      </c>
      <c r="P42" s="65">
        <f t="shared" si="5"/>
        <v>0</v>
      </c>
      <c r="Q42" s="65">
        <f t="shared" si="10"/>
        <v>92.582579999999993</v>
      </c>
      <c r="R42" s="65">
        <f t="shared" si="11"/>
        <v>0</v>
      </c>
      <c r="S42" s="65">
        <f t="shared" si="11"/>
        <v>0.22254592000000001</v>
      </c>
      <c r="T42" s="65">
        <f t="shared" si="11"/>
        <v>0</v>
      </c>
      <c r="U42" s="126">
        <f t="shared" si="11"/>
        <v>0</v>
      </c>
    </row>
    <row r="43" spans="1:21" s="48" customFormat="1" ht="13" x14ac:dyDescent="0.35">
      <c r="A43" s="125">
        <f>O8</f>
        <v>19</v>
      </c>
      <c r="B43" s="11">
        <v>211</v>
      </c>
      <c r="C43" s="65">
        <f t="shared" si="6"/>
        <v>51.637607999999993</v>
      </c>
      <c r="D43" s="65">
        <f t="shared" si="7"/>
        <v>22.505216956000005</v>
      </c>
      <c r="E43" s="65">
        <f t="shared" si="8"/>
        <v>1.0475306000000002</v>
      </c>
      <c r="F43" s="65">
        <f t="shared" si="9"/>
        <v>5.0879039367999992</v>
      </c>
      <c r="G43" s="65">
        <f t="shared" si="5"/>
        <v>7.4761519999999999</v>
      </c>
      <c r="H43" s="65">
        <f t="shared" si="5"/>
        <v>3.1295519999999999</v>
      </c>
      <c r="I43" s="65">
        <f t="shared" si="5"/>
        <v>0.49203512000000005</v>
      </c>
      <c r="J43" s="65">
        <f t="shared" si="5"/>
        <v>1.0084111999999999E-2</v>
      </c>
      <c r="K43" s="65">
        <f t="shared" si="5"/>
        <v>8.4324039999999992E-3</v>
      </c>
      <c r="L43" s="65">
        <f t="shared" si="5"/>
        <v>0.28079035999999996</v>
      </c>
      <c r="M43" s="65">
        <f t="shared" si="5"/>
        <v>0.12518208</v>
      </c>
      <c r="N43" s="65">
        <f t="shared" si="5"/>
        <v>29.643812</v>
      </c>
      <c r="O43" s="65">
        <f t="shared" si="5"/>
        <v>3894.5535999999997</v>
      </c>
      <c r="P43" s="65">
        <f t="shared" si="5"/>
        <v>0</v>
      </c>
      <c r="Q43" s="65">
        <f t="shared" si="10"/>
        <v>92.582579999999993</v>
      </c>
      <c r="R43" s="65">
        <f t="shared" si="11"/>
        <v>0</v>
      </c>
      <c r="S43" s="65">
        <f t="shared" si="11"/>
        <v>0.22254592000000001</v>
      </c>
      <c r="T43" s="65">
        <f t="shared" si="11"/>
        <v>0</v>
      </c>
      <c r="U43" s="126">
        <f t="shared" si="11"/>
        <v>0</v>
      </c>
    </row>
    <row r="44" spans="1:21" s="48" customFormat="1" ht="13" x14ac:dyDescent="0.35">
      <c r="A44" s="125">
        <f>P8</f>
        <v>20</v>
      </c>
      <c r="B44" s="11">
        <v>211</v>
      </c>
      <c r="C44" s="65">
        <f t="shared" si="6"/>
        <v>51.637607999999993</v>
      </c>
      <c r="D44" s="65">
        <f t="shared" si="7"/>
        <v>22.505216956000005</v>
      </c>
      <c r="E44" s="65">
        <f t="shared" si="8"/>
        <v>1.0475306000000002</v>
      </c>
      <c r="F44" s="65">
        <f t="shared" si="9"/>
        <v>5.0879039367999992</v>
      </c>
      <c r="G44" s="65">
        <f t="shared" si="5"/>
        <v>7.4761519999999999</v>
      </c>
      <c r="H44" s="65">
        <f t="shared" si="5"/>
        <v>3.1295519999999999</v>
      </c>
      <c r="I44" s="65">
        <f t="shared" si="5"/>
        <v>0.49203512000000005</v>
      </c>
      <c r="J44" s="65">
        <f t="shared" si="5"/>
        <v>1.0084111999999999E-2</v>
      </c>
      <c r="K44" s="65">
        <f t="shared" si="5"/>
        <v>8.4324039999999992E-3</v>
      </c>
      <c r="L44" s="65">
        <f t="shared" si="5"/>
        <v>0.28079035999999996</v>
      </c>
      <c r="M44" s="65">
        <f t="shared" si="5"/>
        <v>0.12518208</v>
      </c>
      <c r="N44" s="65">
        <f t="shared" si="5"/>
        <v>29.643812</v>
      </c>
      <c r="O44" s="65">
        <f t="shared" si="5"/>
        <v>3894.5535999999997</v>
      </c>
      <c r="P44" s="65">
        <f t="shared" si="5"/>
        <v>0</v>
      </c>
      <c r="Q44" s="65">
        <f t="shared" si="10"/>
        <v>92.582579999999993</v>
      </c>
      <c r="R44" s="65">
        <f t="shared" si="11"/>
        <v>0</v>
      </c>
      <c r="S44" s="65">
        <f t="shared" si="11"/>
        <v>0.22254592000000001</v>
      </c>
      <c r="T44" s="65">
        <f t="shared" si="11"/>
        <v>0</v>
      </c>
      <c r="U44" s="126">
        <f t="shared" si="11"/>
        <v>0</v>
      </c>
    </row>
    <row r="45" spans="1:21" s="48" customFormat="1" ht="13" x14ac:dyDescent="0.35">
      <c r="A45" s="125">
        <f>Q8</f>
        <v>21</v>
      </c>
      <c r="B45" s="11">
        <v>211</v>
      </c>
      <c r="C45" s="65">
        <f t="shared" si="6"/>
        <v>51.637607999999993</v>
      </c>
      <c r="D45" s="65">
        <f t="shared" si="7"/>
        <v>22.505216956000005</v>
      </c>
      <c r="E45" s="65">
        <f t="shared" si="8"/>
        <v>1.0475306000000002</v>
      </c>
      <c r="F45" s="65">
        <f t="shared" si="9"/>
        <v>5.0879039367999992</v>
      </c>
      <c r="G45" s="65">
        <f t="shared" si="5"/>
        <v>7.4761519999999999</v>
      </c>
      <c r="H45" s="65">
        <f t="shared" si="5"/>
        <v>3.1295519999999999</v>
      </c>
      <c r="I45" s="65">
        <f t="shared" si="5"/>
        <v>0.49203512000000005</v>
      </c>
      <c r="J45" s="65">
        <f t="shared" si="5"/>
        <v>1.0084111999999999E-2</v>
      </c>
      <c r="K45" s="65">
        <f t="shared" si="5"/>
        <v>8.4324039999999992E-3</v>
      </c>
      <c r="L45" s="65">
        <f t="shared" si="5"/>
        <v>0.28079035999999996</v>
      </c>
      <c r="M45" s="65">
        <f t="shared" si="5"/>
        <v>0.12518208</v>
      </c>
      <c r="N45" s="65">
        <f t="shared" si="5"/>
        <v>29.643812</v>
      </c>
      <c r="O45" s="65">
        <f t="shared" si="5"/>
        <v>3894.5535999999997</v>
      </c>
      <c r="P45" s="65">
        <f t="shared" si="5"/>
        <v>0</v>
      </c>
      <c r="Q45" s="65">
        <f t="shared" si="10"/>
        <v>92.582579999999993</v>
      </c>
      <c r="R45" s="65">
        <f t="shared" si="11"/>
        <v>0</v>
      </c>
      <c r="S45" s="65">
        <f t="shared" si="11"/>
        <v>0.22254592000000001</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211</v>
      </c>
      <c r="C62" s="65">
        <f>B32</f>
        <v>211</v>
      </c>
      <c r="D62" s="65">
        <f>B33</f>
        <v>211</v>
      </c>
      <c r="E62" s="65">
        <f>B34</f>
        <v>211</v>
      </c>
      <c r="F62" s="65">
        <f>B35</f>
        <v>211</v>
      </c>
      <c r="G62" s="65">
        <f>B36</f>
        <v>211</v>
      </c>
      <c r="H62" s="65">
        <f>B37</f>
        <v>211</v>
      </c>
      <c r="I62" s="65">
        <f>B38</f>
        <v>211</v>
      </c>
      <c r="J62" s="65">
        <f>B39</f>
        <v>211</v>
      </c>
      <c r="K62" s="65">
        <f>B40</f>
        <v>211</v>
      </c>
      <c r="L62" s="65">
        <f>B41</f>
        <v>211</v>
      </c>
      <c r="M62" s="65">
        <f>B42</f>
        <v>211</v>
      </c>
      <c r="N62" s="65">
        <f>B43</f>
        <v>211</v>
      </c>
      <c r="O62" s="65">
        <f>B44</f>
        <v>211</v>
      </c>
      <c r="P62" s="65">
        <f>B45</f>
        <v>211</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6.8</v>
      </c>
      <c r="J1" s="130" t="s">
        <v>153</v>
      </c>
      <c r="K1" s="131"/>
      <c r="L1" s="109">
        <v>178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0.90200000000000002</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1.9733924611973392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66.401198500000007</v>
      </c>
      <c r="D18" s="12">
        <f>$D32</f>
        <v>66.401198500000007</v>
      </c>
      <c r="E18" s="12">
        <f>$D33</f>
        <v>0</v>
      </c>
      <c r="F18" s="12">
        <f>$D34</f>
        <v>0</v>
      </c>
      <c r="G18" s="12">
        <f>$D35</f>
        <v>66.401198500000007</v>
      </c>
      <c r="H18" s="12">
        <f>$D36</f>
        <v>0</v>
      </c>
      <c r="I18" s="12">
        <f>$D37</f>
        <v>0</v>
      </c>
      <c r="J18" s="12">
        <f>$D38</f>
        <v>66.401198500000007</v>
      </c>
      <c r="K18" s="12">
        <f>$D39</f>
        <v>66.401198500000007</v>
      </c>
      <c r="L18" s="12">
        <f>$D40</f>
        <v>0</v>
      </c>
      <c r="M18" s="12">
        <f>$D41</f>
        <v>0</v>
      </c>
      <c r="N18" s="12">
        <f>$D42</f>
        <v>66.401198500000007</v>
      </c>
      <c r="O18" s="12">
        <f>$D43</f>
        <v>66.401198500000007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1.8011985000000124</v>
      </c>
      <c r="D19" s="12">
        <f t="shared" ref="D19:V19" si="1">D18-D17</f>
        <v>1.8011985000000124</v>
      </c>
      <c r="E19" s="12">
        <f t="shared" si="1"/>
        <v>-64.599999999999994</v>
      </c>
      <c r="F19" s="12">
        <f t="shared" si="1"/>
        <v>-64.599999999999994</v>
      </c>
      <c r="G19" s="12">
        <f t="shared" si="1"/>
        <v>1.8011985000000124</v>
      </c>
      <c r="H19" s="12">
        <f t="shared" si="1"/>
        <v>-64.599999999999994</v>
      </c>
      <c r="I19" s="12">
        <f t="shared" si="1"/>
        <v>-64.599999999999994</v>
      </c>
      <c r="J19" s="12">
        <f t="shared" si="1"/>
        <v>1.8011985000000124</v>
      </c>
      <c r="K19" s="12">
        <f t="shared" si="1"/>
        <v>1.8011985000000124</v>
      </c>
      <c r="L19" s="12">
        <f t="shared" si="1"/>
        <v>-64.599999999999994</v>
      </c>
      <c r="M19" s="12">
        <f t="shared" si="1"/>
        <v>-64.599999999999994</v>
      </c>
      <c r="N19" s="12">
        <f t="shared" si="1"/>
        <v>1.8011985000000124</v>
      </c>
      <c r="O19" s="12">
        <f t="shared" si="1"/>
        <v>1.8011985000000124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0.898960125</v>
      </c>
      <c r="D22" s="12">
        <f>$E32</f>
        <v>0.898960125</v>
      </c>
      <c r="E22" s="12">
        <f>$E33</f>
        <v>0</v>
      </c>
      <c r="F22" s="12">
        <f>$E34</f>
        <v>0</v>
      </c>
      <c r="G22" s="12">
        <f>$E35</f>
        <v>0.898960125</v>
      </c>
      <c r="H22" s="12">
        <f>$E36</f>
        <v>0</v>
      </c>
      <c r="I22" s="12">
        <f>$E37</f>
        <v>0</v>
      </c>
      <c r="J22" s="12">
        <f>$E38</f>
        <v>0.898960125</v>
      </c>
      <c r="K22" s="12">
        <f>$E39</f>
        <v>0.898960125</v>
      </c>
      <c r="L22" s="12">
        <f>$E40</f>
        <v>0</v>
      </c>
      <c r="M22" s="12">
        <f>$E41</f>
        <v>0</v>
      </c>
      <c r="N22" s="12">
        <f>$E42</f>
        <v>0.898960125</v>
      </c>
      <c r="O22" s="12">
        <f>$E43</f>
        <v>0.898960125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-227.101039875</v>
      </c>
      <c r="D23" s="12">
        <f t="shared" ref="D23:V23" si="3">D22-D21</f>
        <v>-227.101039875</v>
      </c>
      <c r="E23" s="12">
        <f t="shared" si="3"/>
        <v>-228</v>
      </c>
      <c r="F23" s="12">
        <f t="shared" si="3"/>
        <v>-228</v>
      </c>
      <c r="G23" s="12">
        <f t="shared" si="3"/>
        <v>-227.101039875</v>
      </c>
      <c r="H23" s="12">
        <f t="shared" si="3"/>
        <v>-228</v>
      </c>
      <c r="I23" s="12">
        <f t="shared" si="3"/>
        <v>-228</v>
      </c>
      <c r="J23" s="12">
        <f t="shared" si="3"/>
        <v>-227.101039875</v>
      </c>
      <c r="K23" s="12">
        <f t="shared" si="3"/>
        <v>-227.101039875</v>
      </c>
      <c r="L23" s="12">
        <f t="shared" si="3"/>
        <v>-228</v>
      </c>
      <c r="M23" s="12">
        <f t="shared" si="3"/>
        <v>-228</v>
      </c>
      <c r="N23" s="12">
        <f t="shared" si="3"/>
        <v>-227.101039875</v>
      </c>
      <c r="O23" s="12">
        <f t="shared" si="3"/>
        <v>-227.101039875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3.43</v>
      </c>
      <c r="C28" s="11">
        <v>0.90200000000000002</v>
      </c>
      <c r="D28" s="11">
        <v>0.33800000000000002</v>
      </c>
      <c r="E28" s="11">
        <v>8.6999999999999994E-3</v>
      </c>
      <c r="F28" s="11">
        <v>992</v>
      </c>
      <c r="G28" s="11">
        <v>27.2</v>
      </c>
      <c r="H28" s="11">
        <v>105</v>
      </c>
      <c r="I28" s="11">
        <v>3.8</v>
      </c>
      <c r="J28" s="11">
        <v>0.27</v>
      </c>
      <c r="K28" s="15">
        <v>1.17</v>
      </c>
      <c r="L28" s="11">
        <v>8.5</v>
      </c>
      <c r="M28" s="11">
        <v>1.99</v>
      </c>
      <c r="N28" s="11">
        <v>183000</v>
      </c>
      <c r="O28" s="11">
        <v>3260</v>
      </c>
      <c r="P28" s="11"/>
      <c r="Q28" s="11">
        <v>11800</v>
      </c>
      <c r="R28" s="11"/>
      <c r="S28" s="11">
        <v>9.1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77.346500000000006</v>
      </c>
      <c r="D31" s="65">
        <f>(IF(D$27="%w/w SAR",((D$28*10)*$B31),IF(D$27="%w/w DM",(((D$28*10)*($B$28/100))*$B31),IF(D$27="kg/t SAR",(D$28*$B31),IF(D$27="kg/t DM",((D$28*($B$28/100))*$B31),IF(D$27="mg/kg SAR",((D$28*0.001)*$B31),IF(D$27="mg/kg DM",(((D$28*0.001)*($B$28/100))*$B31),"0")))))))*2.291</f>
        <v>66.401198500000007</v>
      </c>
      <c r="E31" s="65">
        <f>(IF(E$27="%w/w SAR",((E$28*10)*$B31),IF(E$27="%w/w DM",(((E$28*10)*($B$28/100))*$B31),IF(E$27="kg/t SAR",(E$28*$B31),IF(E$27="kg/t DM",((E$28*($B$28/100))*$B31),IF(E$27="mg/kg SAR",((E$28*0.001)*$B31),IF(E$27="mg/kg DM",(((E$28*0.001)*($B$28/100))*$B31),"0")))))))*1.205</f>
        <v>0.898960125</v>
      </c>
      <c r="F31" s="65">
        <f>(IF(F$27="%w/w SAR",((F$28*10)*$B31),IF(F$27="%w/w DM",(((F$28*10)*($B$28/100))*$B31),IF(F$27="kg/t SAR",(F$28*$B31),IF(F$27="kg/t DM",((F$28*($B$28/100))*$B31),IF(F$27="mg/kg SAR",((F$28*0.001)*$B31),IF(F$27="mg/kg DM",(((F$28*0.001)*($B$28/100))*$B31),"0")))))))*1.658</f>
        <v>14.103611200000001</v>
      </c>
      <c r="G31" s="65">
        <f t="shared" ref="G31:P46" si="5">IF(G$27="%w/w SAR",((G$28*10)*$B31),IF(G$27="%w/w DM",(((G$28*10)*($B$28/100))*$B31),IF(G$27="kg/t SAR",(G$28*$B31),IF(G$27="kg/t DM",((G$28*($B$28/100))*$B31),IF(G$27="mg/kg SAR",((G$28*0.001)*$B31),IF(G$27="mg/kg DM",(((G$28*0.001)*($B$28/100))*$B31),0))))))</f>
        <v>0.23324</v>
      </c>
      <c r="H31" s="65">
        <f t="shared" si="5"/>
        <v>0.90037500000000004</v>
      </c>
      <c r="I31" s="65">
        <f t="shared" si="5"/>
        <v>3.2585000000000003E-2</v>
      </c>
      <c r="J31" s="65">
        <f t="shared" si="5"/>
        <v>2.3152500000000005E-3</v>
      </c>
      <c r="K31" s="65">
        <f t="shared" si="5"/>
        <v>1.0032750000000002E-2</v>
      </c>
      <c r="L31" s="65">
        <f t="shared" si="5"/>
        <v>7.2887500000000022E-2</v>
      </c>
      <c r="M31" s="65">
        <f t="shared" si="5"/>
        <v>1.7064250000000003E-2</v>
      </c>
      <c r="N31" s="65">
        <f t="shared" si="5"/>
        <v>1569.2250000000001</v>
      </c>
      <c r="O31" s="65">
        <f t="shared" si="5"/>
        <v>27.954500000000003</v>
      </c>
      <c r="P31" s="65">
        <f t="shared" si="5"/>
        <v>0</v>
      </c>
      <c r="Q31" s="65">
        <f>(IF(Q$27="%w/w SAR",((Q$28*10)*$B31),IF(Q$27="%w/w DM",(((Q$28*10)*($B$28/100))*$B31),IF(Q$27="kg/t SAR",(Q$28*$B31),IF(Q$27="kg/t DM",((Q$28*($B$28/100))*$B31),IF(Q$27="mg/kg SAR",((Q$28*0.001)*$B31),IF(Q$27="mg/kg DM",(((Q$28*0.001)*($B$28/100))*$B31),0)))))))*2.5</f>
        <v>252.96250000000009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7.8032500000000005E-2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77.346500000000006</v>
      </c>
      <c r="D32" s="65">
        <f t="shared" ref="D32:D50" si="7">(IF(D$27="%w/w SAR",((D$28*10)*$B32),IF(D$27="%w/w DM",(((D$28*10)*($B$28/100))*$B32),IF(D$27="kg/t SAR",(D$28*$B32),IF(D$27="kg/t DM",((D$28*($B$28/100))*$B32),IF(D$27="mg/kg SAR",((D$28*0.001)*$B32),IF(D$27="mg/kg DM",(((D$28*0.001)*($B$28/100))*$B32),"0")))))))*2.291</f>
        <v>66.401198500000007</v>
      </c>
      <c r="E32" s="65">
        <f t="shared" ref="E32:E50" si="8">(IF(E$27="%w/w SAR",((E$28*10)*$B32),IF(E$27="%w/w DM",(((E$28*10)*($B$28/100))*$B32),IF(E$27="kg/t SAR",(E$28*$B32),IF(E$27="kg/t DM",((E$28*($B$28/100))*$B32),IF(E$27="mg/kg SAR",((E$28*0.001)*$B32),IF(E$27="mg/kg DM",(((E$28*0.001)*($B$28/100))*$B32),"0")))))))*1.205</f>
        <v>0.898960125</v>
      </c>
      <c r="F32" s="65">
        <f t="shared" ref="F32:F50" si="9">(IF(F$27="%w/w SAR",((F$28*10)*$B32),IF(F$27="%w/w DM",(((F$28*10)*($B$28/100))*$B32),IF(F$27="kg/t SAR",(F$28*$B32),IF(F$27="kg/t DM",((F$28*($B$28/100))*$B32),IF(F$27="mg/kg SAR",((F$28*0.001)*$B32),IF(F$27="mg/kg DM",(((F$28*0.001)*($B$28/100))*$B32),"0")))))))*1.658</f>
        <v>14.103611200000001</v>
      </c>
      <c r="G32" s="65">
        <f t="shared" si="5"/>
        <v>0.23324</v>
      </c>
      <c r="H32" s="65">
        <f t="shared" si="5"/>
        <v>0.90037500000000004</v>
      </c>
      <c r="I32" s="65">
        <f t="shared" si="5"/>
        <v>3.2585000000000003E-2</v>
      </c>
      <c r="J32" s="65">
        <f t="shared" si="5"/>
        <v>2.3152500000000005E-3</v>
      </c>
      <c r="K32" s="65">
        <f t="shared" si="5"/>
        <v>1.0032750000000002E-2</v>
      </c>
      <c r="L32" s="65">
        <f t="shared" si="5"/>
        <v>7.2887500000000022E-2</v>
      </c>
      <c r="M32" s="65">
        <f t="shared" si="5"/>
        <v>1.7064250000000003E-2</v>
      </c>
      <c r="N32" s="65">
        <f t="shared" si="5"/>
        <v>1569.2250000000001</v>
      </c>
      <c r="O32" s="65">
        <f t="shared" si="5"/>
        <v>27.954500000000003</v>
      </c>
      <c r="P32" s="65">
        <f t="shared" si="5"/>
        <v>0</v>
      </c>
      <c r="Q32" s="65">
        <f t="shared" ref="Q32:Q50" si="10">(IF(Q$27="%w/w SAR",((Q$28*10)*$B32),IF(Q$27="%w/w DM",(((Q$28*10)*($B$28/100))*$B32),IF(Q$27="kg/t SAR",(Q$28*$B32),IF(Q$27="kg/t DM",((Q$28*($B$28/100))*$B32),IF(Q$27="mg/kg SAR",((Q$28*0.001)*$B32),IF(Q$27="mg/kg DM",(((Q$28*0.001)*($B$28/100))*$B32),0)))))))*2.5</f>
        <v>252.96250000000009</v>
      </c>
      <c r="R32" s="65">
        <f t="shared" ref="R32:U50" si="11">IF(R$27="%w/w SAR",((R$28*10)*$B32),IF(R$27="%w/w DM",(((R$28*10)*($B$28/100))*$B32),IF(R$27="kg/t SAR",(R$28*$B32),IF(R$27="kg/t DM",((R$28*($B$28/100))*$B32),IF(R$27="mg/kg SAR",((R$28*0.001)*$B32),IF(R$27="mg/kg DM",(((R$28*0.001)*($B$28/100))*$B32),0))))))</f>
        <v>0</v>
      </c>
      <c r="S32" s="65">
        <f t="shared" si="11"/>
        <v>7.8032500000000005E-2</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77.346500000000006</v>
      </c>
      <c r="D35" s="65">
        <f t="shared" si="7"/>
        <v>66.401198500000007</v>
      </c>
      <c r="E35" s="65">
        <f t="shared" si="8"/>
        <v>0.898960125</v>
      </c>
      <c r="F35" s="65">
        <f t="shared" si="9"/>
        <v>14.103611200000001</v>
      </c>
      <c r="G35" s="65">
        <f t="shared" si="5"/>
        <v>0.23324</v>
      </c>
      <c r="H35" s="65">
        <f t="shared" si="5"/>
        <v>0.90037500000000004</v>
      </c>
      <c r="I35" s="65">
        <f t="shared" si="5"/>
        <v>3.2585000000000003E-2</v>
      </c>
      <c r="J35" s="65">
        <f t="shared" si="5"/>
        <v>2.3152500000000005E-3</v>
      </c>
      <c r="K35" s="65">
        <f t="shared" si="5"/>
        <v>1.0032750000000002E-2</v>
      </c>
      <c r="L35" s="65">
        <f t="shared" si="5"/>
        <v>7.2887500000000022E-2</v>
      </c>
      <c r="M35" s="65">
        <f t="shared" si="5"/>
        <v>1.7064250000000003E-2</v>
      </c>
      <c r="N35" s="65">
        <f t="shared" si="5"/>
        <v>1569.2250000000001</v>
      </c>
      <c r="O35" s="65">
        <f t="shared" si="5"/>
        <v>27.954500000000003</v>
      </c>
      <c r="P35" s="65">
        <f t="shared" si="5"/>
        <v>0</v>
      </c>
      <c r="Q35" s="65">
        <f t="shared" si="10"/>
        <v>252.96250000000009</v>
      </c>
      <c r="R35" s="65">
        <f t="shared" si="11"/>
        <v>0</v>
      </c>
      <c r="S35" s="65">
        <f t="shared" si="11"/>
        <v>7.8032500000000005E-2</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77.346500000000006</v>
      </c>
      <c r="D38" s="65">
        <f t="shared" si="7"/>
        <v>66.401198500000007</v>
      </c>
      <c r="E38" s="65">
        <f t="shared" si="8"/>
        <v>0.898960125</v>
      </c>
      <c r="F38" s="65">
        <f t="shared" si="9"/>
        <v>14.103611200000001</v>
      </c>
      <c r="G38" s="65">
        <f t="shared" si="5"/>
        <v>0.23324</v>
      </c>
      <c r="H38" s="65">
        <f t="shared" si="5"/>
        <v>0.90037500000000004</v>
      </c>
      <c r="I38" s="65">
        <f t="shared" si="5"/>
        <v>3.2585000000000003E-2</v>
      </c>
      <c r="J38" s="65">
        <f t="shared" si="5"/>
        <v>2.3152500000000005E-3</v>
      </c>
      <c r="K38" s="65">
        <f t="shared" si="5"/>
        <v>1.0032750000000002E-2</v>
      </c>
      <c r="L38" s="65">
        <f t="shared" si="5"/>
        <v>7.2887500000000022E-2</v>
      </c>
      <c r="M38" s="65">
        <f t="shared" si="5"/>
        <v>1.7064250000000003E-2</v>
      </c>
      <c r="N38" s="65">
        <f t="shared" si="5"/>
        <v>1569.2250000000001</v>
      </c>
      <c r="O38" s="65">
        <f t="shared" si="5"/>
        <v>27.954500000000003</v>
      </c>
      <c r="P38" s="65">
        <f t="shared" si="5"/>
        <v>0</v>
      </c>
      <c r="Q38" s="65">
        <f t="shared" si="10"/>
        <v>252.96250000000009</v>
      </c>
      <c r="R38" s="65">
        <f t="shared" si="11"/>
        <v>0</v>
      </c>
      <c r="S38" s="65">
        <f t="shared" si="11"/>
        <v>7.8032500000000005E-2</v>
      </c>
      <c r="T38" s="65">
        <f t="shared" si="11"/>
        <v>0</v>
      </c>
      <c r="U38" s="126">
        <f t="shared" si="11"/>
        <v>0</v>
      </c>
    </row>
    <row r="39" spans="1:21" s="48" customFormat="1" ht="13" x14ac:dyDescent="0.35">
      <c r="A39" s="125">
        <f>K8</f>
        <v>14</v>
      </c>
      <c r="B39" s="11">
        <v>250</v>
      </c>
      <c r="C39" s="65">
        <f t="shared" si="6"/>
        <v>77.346500000000006</v>
      </c>
      <c r="D39" s="65">
        <f t="shared" si="7"/>
        <v>66.401198500000007</v>
      </c>
      <c r="E39" s="65">
        <f t="shared" si="8"/>
        <v>0.898960125</v>
      </c>
      <c r="F39" s="65">
        <f t="shared" si="9"/>
        <v>14.103611200000001</v>
      </c>
      <c r="G39" s="65">
        <f t="shared" si="5"/>
        <v>0.23324</v>
      </c>
      <c r="H39" s="65">
        <f t="shared" si="5"/>
        <v>0.90037500000000004</v>
      </c>
      <c r="I39" s="65">
        <f t="shared" si="5"/>
        <v>3.2585000000000003E-2</v>
      </c>
      <c r="J39" s="65">
        <f t="shared" si="5"/>
        <v>2.3152500000000005E-3</v>
      </c>
      <c r="K39" s="65">
        <f t="shared" si="5"/>
        <v>1.0032750000000002E-2</v>
      </c>
      <c r="L39" s="65">
        <f t="shared" si="5"/>
        <v>7.2887500000000022E-2</v>
      </c>
      <c r="M39" s="65">
        <f t="shared" si="5"/>
        <v>1.7064250000000003E-2</v>
      </c>
      <c r="N39" s="65">
        <f t="shared" si="5"/>
        <v>1569.2250000000001</v>
      </c>
      <c r="O39" s="65">
        <f t="shared" si="5"/>
        <v>27.954500000000003</v>
      </c>
      <c r="P39" s="65">
        <f t="shared" si="5"/>
        <v>0</v>
      </c>
      <c r="Q39" s="65">
        <f t="shared" si="10"/>
        <v>252.96250000000009</v>
      </c>
      <c r="R39" s="65">
        <f t="shared" si="11"/>
        <v>0</v>
      </c>
      <c r="S39" s="65">
        <f t="shared" si="11"/>
        <v>7.8032500000000005E-2</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77.346500000000006</v>
      </c>
      <c r="D42" s="65">
        <f t="shared" si="7"/>
        <v>66.401198500000007</v>
      </c>
      <c r="E42" s="65">
        <f t="shared" si="8"/>
        <v>0.898960125</v>
      </c>
      <c r="F42" s="65">
        <f t="shared" si="9"/>
        <v>14.103611200000001</v>
      </c>
      <c r="G42" s="65">
        <f t="shared" si="5"/>
        <v>0.23324</v>
      </c>
      <c r="H42" s="65">
        <f t="shared" si="5"/>
        <v>0.90037500000000004</v>
      </c>
      <c r="I42" s="65">
        <f t="shared" si="5"/>
        <v>3.2585000000000003E-2</v>
      </c>
      <c r="J42" s="65">
        <f t="shared" si="5"/>
        <v>2.3152500000000005E-3</v>
      </c>
      <c r="K42" s="65">
        <f t="shared" si="5"/>
        <v>1.0032750000000002E-2</v>
      </c>
      <c r="L42" s="65">
        <f t="shared" si="5"/>
        <v>7.2887500000000022E-2</v>
      </c>
      <c r="M42" s="65">
        <f t="shared" si="5"/>
        <v>1.7064250000000003E-2</v>
      </c>
      <c r="N42" s="65">
        <f t="shared" si="5"/>
        <v>1569.2250000000001</v>
      </c>
      <c r="O42" s="65">
        <f t="shared" si="5"/>
        <v>27.954500000000003</v>
      </c>
      <c r="P42" s="65">
        <f t="shared" si="5"/>
        <v>0</v>
      </c>
      <c r="Q42" s="65">
        <f t="shared" si="10"/>
        <v>252.96250000000009</v>
      </c>
      <c r="R42" s="65">
        <f t="shared" si="11"/>
        <v>0</v>
      </c>
      <c r="S42" s="65">
        <f t="shared" si="11"/>
        <v>7.8032500000000005E-2</v>
      </c>
      <c r="T42" s="65">
        <f t="shared" si="11"/>
        <v>0</v>
      </c>
      <c r="U42" s="126">
        <f t="shared" si="11"/>
        <v>0</v>
      </c>
    </row>
    <row r="43" spans="1:21" s="48" customFormat="1" ht="13" x14ac:dyDescent="0.35">
      <c r="A43" s="125">
        <f>O8</f>
        <v>19</v>
      </c>
      <c r="B43" s="11">
        <v>250</v>
      </c>
      <c r="C43" s="65">
        <f t="shared" si="6"/>
        <v>77.346500000000006</v>
      </c>
      <c r="D43" s="65">
        <f t="shared" si="7"/>
        <v>66.401198500000007</v>
      </c>
      <c r="E43" s="65">
        <f t="shared" si="8"/>
        <v>0.898960125</v>
      </c>
      <c r="F43" s="65">
        <f t="shared" si="9"/>
        <v>14.103611200000001</v>
      </c>
      <c r="G43" s="65">
        <f t="shared" si="5"/>
        <v>0.23324</v>
      </c>
      <c r="H43" s="65">
        <f t="shared" si="5"/>
        <v>0.90037500000000004</v>
      </c>
      <c r="I43" s="65">
        <f t="shared" si="5"/>
        <v>3.2585000000000003E-2</v>
      </c>
      <c r="J43" s="65">
        <f t="shared" si="5"/>
        <v>2.3152500000000005E-3</v>
      </c>
      <c r="K43" s="65">
        <f t="shared" si="5"/>
        <v>1.0032750000000002E-2</v>
      </c>
      <c r="L43" s="65">
        <f t="shared" si="5"/>
        <v>7.2887500000000022E-2</v>
      </c>
      <c r="M43" s="65">
        <f t="shared" si="5"/>
        <v>1.7064250000000003E-2</v>
      </c>
      <c r="N43" s="65">
        <f t="shared" si="5"/>
        <v>1569.2250000000001</v>
      </c>
      <c r="O43" s="65">
        <f t="shared" si="5"/>
        <v>27.954500000000003</v>
      </c>
      <c r="P43" s="65">
        <f t="shared" si="5"/>
        <v>0</v>
      </c>
      <c r="Q43" s="65">
        <f t="shared" si="10"/>
        <v>252.96250000000009</v>
      </c>
      <c r="R43" s="65">
        <f t="shared" si="11"/>
        <v>0</v>
      </c>
      <c r="S43" s="65">
        <f t="shared" si="11"/>
        <v>7.8032500000000005E-2</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6.8</v>
      </c>
      <c r="J1" s="130" t="s">
        <v>153</v>
      </c>
      <c r="K1" s="131"/>
      <c r="L1" s="109">
        <v>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0.85799999999999998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2.6456876456876457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75.093188352000027</v>
      </c>
      <c r="D18" s="12">
        <f>$D32</f>
        <v>83.809362000000021</v>
      </c>
      <c r="E18" s="12">
        <f>$D33</f>
        <v>0</v>
      </c>
      <c r="F18" s="12">
        <f>$D34</f>
        <v>0</v>
      </c>
      <c r="G18" s="12">
        <f>$D35</f>
        <v>83.809362000000021</v>
      </c>
      <c r="H18" s="12">
        <f>$D36</f>
        <v>0</v>
      </c>
      <c r="I18" s="12">
        <f>$D37</f>
        <v>0</v>
      </c>
      <c r="J18" s="12">
        <f>$D38</f>
        <v>75.093188352000027</v>
      </c>
      <c r="K18" s="12">
        <f>$D39</f>
        <v>75.093188352000027</v>
      </c>
      <c r="L18" s="12">
        <f>$D40</f>
        <v>0</v>
      </c>
      <c r="M18" s="12">
        <f>$D41</f>
        <v>0</v>
      </c>
      <c r="N18" s="12">
        <f>$D42</f>
        <v>75.093188352000027</v>
      </c>
      <c r="O18" s="12">
        <f>$D43</f>
        <v>83.809362000000021</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10.493188352000033</v>
      </c>
      <c r="D19" s="12">
        <f t="shared" ref="D19:V19" si="1">D18-D17</f>
        <v>19.209362000000027</v>
      </c>
      <c r="E19" s="12">
        <f t="shared" si="1"/>
        <v>-64.599999999999994</v>
      </c>
      <c r="F19" s="12">
        <f t="shared" si="1"/>
        <v>-64.599999999999994</v>
      </c>
      <c r="G19" s="12">
        <f t="shared" si="1"/>
        <v>19.209362000000027</v>
      </c>
      <c r="H19" s="12">
        <f t="shared" si="1"/>
        <v>-64.599999999999994</v>
      </c>
      <c r="I19" s="12">
        <f t="shared" si="1"/>
        <v>-64.599999999999994</v>
      </c>
      <c r="J19" s="12">
        <f t="shared" si="1"/>
        <v>10.493188352000033</v>
      </c>
      <c r="K19" s="12">
        <f t="shared" si="1"/>
        <v>10.493188352000033</v>
      </c>
      <c r="L19" s="12">
        <f t="shared" si="1"/>
        <v>-64.599999999999994</v>
      </c>
      <c r="M19" s="12">
        <f t="shared" si="1"/>
        <v>-64.599999999999994</v>
      </c>
      <c r="N19" s="12">
        <f t="shared" si="1"/>
        <v>10.493188352000033</v>
      </c>
      <c r="O19" s="12">
        <f t="shared" si="1"/>
        <v>19.209362000000027</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1.4467711999999999</v>
      </c>
      <c r="D22" s="12">
        <f>$E32</f>
        <v>1.6147000000000002</v>
      </c>
      <c r="E22" s="12">
        <f>$E33</f>
        <v>0</v>
      </c>
      <c r="F22" s="12">
        <f>$E34</f>
        <v>0</v>
      </c>
      <c r="G22" s="12">
        <f>$E35</f>
        <v>1.6147000000000002</v>
      </c>
      <c r="H22" s="12">
        <f>$E36</f>
        <v>0</v>
      </c>
      <c r="I22" s="12">
        <f>$E37</f>
        <v>0</v>
      </c>
      <c r="J22" s="12">
        <f>$E38</f>
        <v>1.4467711999999999</v>
      </c>
      <c r="K22" s="12">
        <f>$E39</f>
        <v>1.4467711999999999</v>
      </c>
      <c r="L22" s="12">
        <f>$E40</f>
        <v>0</v>
      </c>
      <c r="M22" s="12">
        <f>$E41</f>
        <v>0</v>
      </c>
      <c r="N22" s="12">
        <f>$E42</f>
        <v>1.4467711999999999</v>
      </c>
      <c r="O22" s="12">
        <f>$E43</f>
        <v>1.6147000000000002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-226.5532288</v>
      </c>
      <c r="D23" s="12">
        <f t="shared" ref="D23:V23" si="3">D22-D21</f>
        <v>-226.3853</v>
      </c>
      <c r="E23" s="12">
        <f t="shared" si="3"/>
        <v>-228</v>
      </c>
      <c r="F23" s="12">
        <f t="shared" si="3"/>
        <v>-228</v>
      </c>
      <c r="G23" s="12">
        <f t="shared" si="3"/>
        <v>-226.3853</v>
      </c>
      <c r="H23" s="12">
        <f t="shared" si="3"/>
        <v>-228</v>
      </c>
      <c r="I23" s="12">
        <f t="shared" si="3"/>
        <v>-228</v>
      </c>
      <c r="J23" s="12">
        <f t="shared" si="3"/>
        <v>-226.5532288</v>
      </c>
      <c r="K23" s="12">
        <f t="shared" si="3"/>
        <v>-226.5532288</v>
      </c>
      <c r="L23" s="12">
        <f t="shared" si="3"/>
        <v>-228</v>
      </c>
      <c r="M23" s="12">
        <f t="shared" si="3"/>
        <v>-228</v>
      </c>
      <c r="N23" s="12">
        <f t="shared" si="3"/>
        <v>-226.5532288</v>
      </c>
      <c r="O23" s="12">
        <f t="shared" si="3"/>
        <v>-226.3853</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2.68</v>
      </c>
      <c r="C28" s="11">
        <v>0.85799999999999998</v>
      </c>
      <c r="D28" s="11">
        <v>0.54600000000000004</v>
      </c>
      <c r="E28" s="11">
        <v>0.02</v>
      </c>
      <c r="F28" s="11">
        <v>1070</v>
      </c>
      <c r="G28" s="11">
        <v>34.700000000000003</v>
      </c>
      <c r="H28" s="11">
        <v>99.7</v>
      </c>
      <c r="I28" s="11">
        <v>4.84</v>
      </c>
      <c r="J28" s="11">
        <v>0.35</v>
      </c>
      <c r="K28" s="15">
        <v>1.49</v>
      </c>
      <c r="L28" s="11">
        <v>7.9</v>
      </c>
      <c r="M28" s="11">
        <v>4.5599999999999996</v>
      </c>
      <c r="N28" s="11">
        <v>217000</v>
      </c>
      <c r="O28" s="11">
        <v>9250</v>
      </c>
      <c r="P28" s="11"/>
      <c r="Q28" s="11">
        <v>13000</v>
      </c>
      <c r="R28" s="11"/>
      <c r="S28" s="11">
        <v>47.7</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224</v>
      </c>
      <c r="C31" s="65">
        <f>IF(C$27="%w/w SAR",((C$28*10)*$B31),IF(C$27="%w/w DM",(((C$28*10)*($B$28/100))*$B31),IF(C$27="kg/t SAR",(C$28*$B31),IF(C$27="kg/t DM",((C$28*($B$28/100))*$B31),IF(C$27="mg/kg SAR",((C$28*0.001)*$B31),IF(C$27="mg/kg DM",(((C$28*0.001)*($B$28/100))*$B31),0))))))</f>
        <v>51.507456000000005</v>
      </c>
      <c r="D31" s="65">
        <f>(IF(D$27="%w/w SAR",((D$28*10)*$B31),IF(D$27="%w/w DM",(((D$28*10)*($B$28/100))*$B31),IF(D$27="kg/t SAR",(D$28*$B31),IF(D$27="kg/t DM",((D$28*($B$28/100))*$B31),IF(D$27="mg/kg SAR",((D$28*0.001)*$B31),IF(D$27="mg/kg DM",(((D$28*0.001)*($B$28/100))*$B31),"0")))))))*2.291</f>
        <v>75.093188352000027</v>
      </c>
      <c r="E31" s="65">
        <f>(IF(E$27="%w/w SAR",((E$28*10)*$B31),IF(E$27="%w/w DM",(((E$28*10)*($B$28/100))*$B31),IF(E$27="kg/t SAR",(E$28*$B31),IF(E$27="kg/t DM",((E$28*($B$28/100))*$B31),IF(E$27="mg/kg SAR",((E$28*0.001)*$B31),IF(E$27="mg/kg DM",(((E$28*0.001)*($B$28/100))*$B31),"0")))))))*1.205</f>
        <v>1.4467711999999999</v>
      </c>
      <c r="F31" s="65">
        <f>(IF(F$27="%w/w SAR",((F$28*10)*$B31),IF(F$27="%w/w DM",(((F$28*10)*($B$28/100))*$B31),IF(F$27="kg/t SAR",(F$28*$B31),IF(F$27="kg/t DM",((F$28*($B$28/100))*$B31),IF(F$27="mg/kg SAR",((F$28*0.001)*$B31),IF(F$27="mg/kg DM",(((F$28*0.001)*($B$28/100))*$B31),"0")))))))*1.658</f>
        <v>10.650036992</v>
      </c>
      <c r="G31" s="65">
        <f t="shared" ref="G31:P46" si="5">IF(G$27="%w/w SAR",((G$28*10)*$B31),IF(G$27="%w/w DM",(((G$28*10)*($B$28/100))*$B31),IF(G$27="kg/t SAR",(G$28*$B31),IF(G$27="kg/t DM",((G$28*($B$28/100))*$B31),IF(G$27="mg/kg SAR",((G$28*0.001)*$B31),IF(G$27="mg/kg DM",(((G$28*0.001)*($B$28/100))*$B31),0))))))</f>
        <v>0.20831104</v>
      </c>
      <c r="H31" s="65">
        <f t="shared" si="5"/>
        <v>0.59851904000000011</v>
      </c>
      <c r="I31" s="65">
        <f t="shared" si="5"/>
        <v>2.9055488000000001E-2</v>
      </c>
      <c r="J31" s="65">
        <f t="shared" si="5"/>
        <v>2.1011200000000002E-3</v>
      </c>
      <c r="K31" s="65">
        <f t="shared" si="5"/>
        <v>8.9447680000000005E-3</v>
      </c>
      <c r="L31" s="65">
        <f t="shared" si="5"/>
        <v>4.7425280000000007E-2</v>
      </c>
      <c r="M31" s="65">
        <f t="shared" si="5"/>
        <v>2.7374592000000003E-2</v>
      </c>
      <c r="N31" s="65">
        <f t="shared" si="5"/>
        <v>1302.6943999999999</v>
      </c>
      <c r="O31" s="65">
        <f t="shared" si="5"/>
        <v>55.529600000000002</v>
      </c>
      <c r="P31" s="65">
        <f t="shared" si="5"/>
        <v>0</v>
      </c>
      <c r="Q31" s="65">
        <f>(IF(Q$27="%w/w SAR",((Q$28*10)*$B31),IF(Q$27="%w/w DM",(((Q$28*10)*($B$28/100))*$B31),IF(Q$27="kg/t SAR",(Q$28*$B31),IF(Q$27="kg/t DM",((Q$28*($B$28/100))*$B31),IF(Q$27="mg/kg SAR",((Q$28*0.001)*$B31),IF(Q$27="mg/kg DM",(((Q$28*0.001)*($B$28/100))*$B31),0)))))))*2.5</f>
        <v>195.10400000000001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0.28635264000000005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57.486000000000004</v>
      </c>
      <c r="D32" s="65">
        <f t="shared" ref="D32:D50" si="7">(IF(D$27="%w/w SAR",((D$28*10)*$B32),IF(D$27="%w/w DM",(((D$28*10)*($B$28/100))*$B32),IF(D$27="kg/t SAR",(D$28*$B32),IF(D$27="kg/t DM",((D$28*($B$28/100))*$B32),IF(D$27="mg/kg SAR",((D$28*0.001)*$B32),IF(D$27="mg/kg DM",(((D$28*0.001)*($B$28/100))*$B32),"0")))))))*2.291</f>
        <v>83.809362000000021</v>
      </c>
      <c r="E32" s="65">
        <f t="shared" ref="E32:E50" si="8">(IF(E$27="%w/w SAR",((E$28*10)*$B32),IF(E$27="%w/w DM",(((E$28*10)*($B$28/100))*$B32),IF(E$27="kg/t SAR",(E$28*$B32),IF(E$27="kg/t DM",((E$28*($B$28/100))*$B32),IF(E$27="mg/kg SAR",((E$28*0.001)*$B32),IF(E$27="mg/kg DM",(((E$28*0.001)*($B$28/100))*$B32),"0")))))))*1.205</f>
        <v>1.6147000000000002</v>
      </c>
      <c r="F32" s="65">
        <f t="shared" ref="F32:F50" si="9">(IF(F$27="%w/w SAR",((F$28*10)*$B32),IF(F$27="%w/w DM",(((F$28*10)*($B$28/100))*$B32),IF(F$27="kg/t SAR",(F$28*$B32),IF(F$27="kg/t DM",((F$28*($B$28/100))*$B32),IF(F$27="mg/kg SAR",((F$28*0.001)*$B32),IF(F$27="mg/kg DM",(((F$28*0.001)*($B$28/100))*$B32),"0")))))))*1.658</f>
        <v>11.886202000000001</v>
      </c>
      <c r="G32" s="65">
        <f t="shared" si="5"/>
        <v>0.23249000000000003</v>
      </c>
      <c r="H32" s="65">
        <f t="shared" si="5"/>
        <v>0.66799000000000019</v>
      </c>
      <c r="I32" s="65">
        <f t="shared" si="5"/>
        <v>3.2427999999999998E-2</v>
      </c>
      <c r="J32" s="65">
        <f t="shared" si="5"/>
        <v>2.3449999999999999E-3</v>
      </c>
      <c r="K32" s="65">
        <f t="shared" si="5"/>
        <v>9.9830000000000006E-3</v>
      </c>
      <c r="L32" s="65">
        <f t="shared" si="5"/>
        <v>5.2930000000000012E-2</v>
      </c>
      <c r="M32" s="65">
        <f t="shared" si="5"/>
        <v>3.0552000000000003E-2</v>
      </c>
      <c r="N32" s="65">
        <f t="shared" si="5"/>
        <v>1453.8999999999999</v>
      </c>
      <c r="O32" s="65">
        <f t="shared" si="5"/>
        <v>61.975000000000001</v>
      </c>
      <c r="P32" s="65">
        <f t="shared" si="5"/>
        <v>0</v>
      </c>
      <c r="Q32" s="65">
        <f t="shared" ref="Q32:Q50" si="10">(IF(Q$27="%w/w SAR",((Q$28*10)*$B32),IF(Q$27="%w/w DM",(((Q$28*10)*($B$28/100))*$B32),IF(Q$27="kg/t SAR",(Q$28*$B32),IF(Q$27="kg/t DM",((Q$28*($B$28/100))*$B32),IF(Q$27="mg/kg SAR",((Q$28*0.001)*$B32),IF(Q$27="mg/kg DM",(((Q$28*0.001)*($B$28/100))*$B32),0)))))))*2.5</f>
        <v>217.75</v>
      </c>
      <c r="R32" s="65">
        <f t="shared" ref="R32:U50" si="11">IF(R$27="%w/w SAR",((R$28*10)*$B32),IF(R$27="%w/w DM",(((R$28*10)*($B$28/100))*$B32),IF(R$27="kg/t SAR",(R$28*$B32),IF(R$27="kg/t DM",((R$28*($B$28/100))*$B32),IF(R$27="mg/kg SAR",((R$28*0.001)*$B32),IF(R$27="mg/kg DM",(((R$28*0.001)*($B$28/100))*$B32),0))))))</f>
        <v>0</v>
      </c>
      <c r="S32" s="65">
        <f t="shared" si="11"/>
        <v>0.3195900000000001</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57.486000000000004</v>
      </c>
      <c r="D35" s="65">
        <f t="shared" si="7"/>
        <v>83.809362000000021</v>
      </c>
      <c r="E35" s="65">
        <f t="shared" si="8"/>
        <v>1.6147000000000002</v>
      </c>
      <c r="F35" s="65">
        <f t="shared" si="9"/>
        <v>11.886202000000001</v>
      </c>
      <c r="G35" s="65">
        <f t="shared" si="5"/>
        <v>0.23249000000000003</v>
      </c>
      <c r="H35" s="65">
        <f t="shared" si="5"/>
        <v>0.66799000000000019</v>
      </c>
      <c r="I35" s="65">
        <f t="shared" si="5"/>
        <v>3.2427999999999998E-2</v>
      </c>
      <c r="J35" s="65">
        <f t="shared" si="5"/>
        <v>2.3449999999999999E-3</v>
      </c>
      <c r="K35" s="65">
        <f t="shared" si="5"/>
        <v>9.9830000000000006E-3</v>
      </c>
      <c r="L35" s="65">
        <f t="shared" si="5"/>
        <v>5.2930000000000012E-2</v>
      </c>
      <c r="M35" s="65">
        <f t="shared" si="5"/>
        <v>3.0552000000000003E-2</v>
      </c>
      <c r="N35" s="65">
        <f t="shared" si="5"/>
        <v>1453.8999999999999</v>
      </c>
      <c r="O35" s="65">
        <f t="shared" si="5"/>
        <v>61.975000000000001</v>
      </c>
      <c r="P35" s="65">
        <f t="shared" si="5"/>
        <v>0</v>
      </c>
      <c r="Q35" s="65">
        <f t="shared" si="10"/>
        <v>217.75</v>
      </c>
      <c r="R35" s="65">
        <f t="shared" si="11"/>
        <v>0</v>
      </c>
      <c r="S35" s="65">
        <f t="shared" si="11"/>
        <v>0.3195900000000001</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224</v>
      </c>
      <c r="C38" s="65">
        <f t="shared" si="6"/>
        <v>51.507456000000005</v>
      </c>
      <c r="D38" s="65">
        <f t="shared" si="7"/>
        <v>75.093188352000027</v>
      </c>
      <c r="E38" s="65">
        <f t="shared" si="8"/>
        <v>1.4467711999999999</v>
      </c>
      <c r="F38" s="65">
        <f t="shared" si="9"/>
        <v>10.650036992</v>
      </c>
      <c r="G38" s="65">
        <f t="shared" si="5"/>
        <v>0.20831104</v>
      </c>
      <c r="H38" s="65">
        <f t="shared" si="5"/>
        <v>0.59851904000000011</v>
      </c>
      <c r="I38" s="65">
        <f t="shared" si="5"/>
        <v>2.9055488000000001E-2</v>
      </c>
      <c r="J38" s="65">
        <f t="shared" si="5"/>
        <v>2.1011200000000002E-3</v>
      </c>
      <c r="K38" s="65">
        <f t="shared" si="5"/>
        <v>8.9447680000000005E-3</v>
      </c>
      <c r="L38" s="65">
        <f t="shared" si="5"/>
        <v>4.7425280000000007E-2</v>
      </c>
      <c r="M38" s="65">
        <f t="shared" si="5"/>
        <v>2.7374592000000003E-2</v>
      </c>
      <c r="N38" s="65">
        <f t="shared" si="5"/>
        <v>1302.6943999999999</v>
      </c>
      <c r="O38" s="65">
        <f t="shared" si="5"/>
        <v>55.529600000000002</v>
      </c>
      <c r="P38" s="65">
        <f t="shared" si="5"/>
        <v>0</v>
      </c>
      <c r="Q38" s="65">
        <f t="shared" si="10"/>
        <v>195.10400000000001</v>
      </c>
      <c r="R38" s="65">
        <f t="shared" si="11"/>
        <v>0</v>
      </c>
      <c r="S38" s="65">
        <f t="shared" si="11"/>
        <v>0.28635264000000005</v>
      </c>
      <c r="T38" s="65">
        <f t="shared" si="11"/>
        <v>0</v>
      </c>
      <c r="U38" s="126">
        <f t="shared" si="11"/>
        <v>0</v>
      </c>
    </row>
    <row r="39" spans="1:21" s="48" customFormat="1" ht="13" x14ac:dyDescent="0.35">
      <c r="A39" s="125">
        <f>K8</f>
        <v>14</v>
      </c>
      <c r="B39" s="11">
        <v>224</v>
      </c>
      <c r="C39" s="65">
        <f t="shared" si="6"/>
        <v>51.507456000000005</v>
      </c>
      <c r="D39" s="65">
        <f t="shared" si="7"/>
        <v>75.093188352000027</v>
      </c>
      <c r="E39" s="65">
        <f t="shared" si="8"/>
        <v>1.4467711999999999</v>
      </c>
      <c r="F39" s="65">
        <f t="shared" si="9"/>
        <v>10.650036992</v>
      </c>
      <c r="G39" s="65">
        <f t="shared" si="5"/>
        <v>0.20831104</v>
      </c>
      <c r="H39" s="65">
        <f t="shared" si="5"/>
        <v>0.59851904000000011</v>
      </c>
      <c r="I39" s="65">
        <f t="shared" si="5"/>
        <v>2.9055488000000001E-2</v>
      </c>
      <c r="J39" s="65">
        <f t="shared" si="5"/>
        <v>2.1011200000000002E-3</v>
      </c>
      <c r="K39" s="65">
        <f t="shared" si="5"/>
        <v>8.9447680000000005E-3</v>
      </c>
      <c r="L39" s="65">
        <f t="shared" si="5"/>
        <v>4.7425280000000007E-2</v>
      </c>
      <c r="M39" s="65">
        <f t="shared" si="5"/>
        <v>2.7374592000000003E-2</v>
      </c>
      <c r="N39" s="65">
        <f t="shared" si="5"/>
        <v>1302.6943999999999</v>
      </c>
      <c r="O39" s="65">
        <f t="shared" si="5"/>
        <v>55.529600000000002</v>
      </c>
      <c r="P39" s="65">
        <f t="shared" si="5"/>
        <v>0</v>
      </c>
      <c r="Q39" s="65">
        <f t="shared" si="10"/>
        <v>195.10400000000001</v>
      </c>
      <c r="R39" s="65">
        <f t="shared" si="11"/>
        <v>0</v>
      </c>
      <c r="S39" s="65">
        <f t="shared" si="11"/>
        <v>0.28635264000000005</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224</v>
      </c>
      <c r="C42" s="65">
        <f t="shared" si="6"/>
        <v>51.507456000000005</v>
      </c>
      <c r="D42" s="65">
        <f t="shared" si="7"/>
        <v>75.093188352000027</v>
      </c>
      <c r="E42" s="65">
        <f t="shared" si="8"/>
        <v>1.4467711999999999</v>
      </c>
      <c r="F42" s="65">
        <f t="shared" si="9"/>
        <v>10.650036992</v>
      </c>
      <c r="G42" s="65">
        <f t="shared" si="5"/>
        <v>0.20831104</v>
      </c>
      <c r="H42" s="65">
        <f t="shared" si="5"/>
        <v>0.59851904000000011</v>
      </c>
      <c r="I42" s="65">
        <f t="shared" si="5"/>
        <v>2.9055488000000001E-2</v>
      </c>
      <c r="J42" s="65">
        <f t="shared" si="5"/>
        <v>2.1011200000000002E-3</v>
      </c>
      <c r="K42" s="65">
        <f t="shared" si="5"/>
        <v>8.9447680000000005E-3</v>
      </c>
      <c r="L42" s="65">
        <f t="shared" si="5"/>
        <v>4.7425280000000007E-2</v>
      </c>
      <c r="M42" s="65">
        <f t="shared" si="5"/>
        <v>2.7374592000000003E-2</v>
      </c>
      <c r="N42" s="65">
        <f t="shared" si="5"/>
        <v>1302.6943999999999</v>
      </c>
      <c r="O42" s="65">
        <f t="shared" si="5"/>
        <v>55.529600000000002</v>
      </c>
      <c r="P42" s="65">
        <f t="shared" si="5"/>
        <v>0</v>
      </c>
      <c r="Q42" s="65">
        <f t="shared" si="10"/>
        <v>195.10400000000001</v>
      </c>
      <c r="R42" s="65">
        <f t="shared" si="11"/>
        <v>0</v>
      </c>
      <c r="S42" s="65">
        <f t="shared" si="11"/>
        <v>0.28635264000000005</v>
      </c>
      <c r="T42" s="65">
        <f t="shared" si="11"/>
        <v>0</v>
      </c>
      <c r="U42" s="126">
        <f t="shared" si="11"/>
        <v>0</v>
      </c>
    </row>
    <row r="43" spans="1:21" s="48" customFormat="1" ht="13" x14ac:dyDescent="0.35">
      <c r="A43" s="125">
        <f>O8</f>
        <v>19</v>
      </c>
      <c r="B43" s="11">
        <v>250</v>
      </c>
      <c r="C43" s="65">
        <f t="shared" si="6"/>
        <v>57.486000000000004</v>
      </c>
      <c r="D43" s="65">
        <f t="shared" si="7"/>
        <v>83.809362000000021</v>
      </c>
      <c r="E43" s="65">
        <f t="shared" si="8"/>
        <v>1.6147000000000002</v>
      </c>
      <c r="F43" s="65">
        <f t="shared" si="9"/>
        <v>11.886202000000001</v>
      </c>
      <c r="G43" s="65">
        <f t="shared" si="5"/>
        <v>0.23249000000000003</v>
      </c>
      <c r="H43" s="65">
        <f t="shared" si="5"/>
        <v>0.66799000000000019</v>
      </c>
      <c r="I43" s="65">
        <f t="shared" si="5"/>
        <v>3.2427999999999998E-2</v>
      </c>
      <c r="J43" s="65">
        <f t="shared" si="5"/>
        <v>2.3449999999999999E-3</v>
      </c>
      <c r="K43" s="65">
        <f t="shared" si="5"/>
        <v>9.9830000000000006E-3</v>
      </c>
      <c r="L43" s="65">
        <f t="shared" si="5"/>
        <v>5.2930000000000012E-2</v>
      </c>
      <c r="M43" s="65">
        <f t="shared" si="5"/>
        <v>3.0552000000000003E-2</v>
      </c>
      <c r="N43" s="65">
        <f t="shared" si="5"/>
        <v>1453.8999999999999</v>
      </c>
      <c r="O43" s="65">
        <f t="shared" si="5"/>
        <v>61.975000000000001</v>
      </c>
      <c r="P43" s="65">
        <f t="shared" si="5"/>
        <v>0</v>
      </c>
      <c r="Q43" s="65">
        <f t="shared" si="10"/>
        <v>217.75</v>
      </c>
      <c r="R43" s="65">
        <f t="shared" si="11"/>
        <v>0</v>
      </c>
      <c r="S43" s="65">
        <f t="shared" si="11"/>
        <v>0.3195900000000001</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224</v>
      </c>
      <c r="C62" s="65">
        <f>B32</f>
        <v>250</v>
      </c>
      <c r="D62" s="65">
        <f>B33</f>
        <v>0</v>
      </c>
      <c r="E62" s="65">
        <f>B34</f>
        <v>0</v>
      </c>
      <c r="F62" s="65">
        <f>B35</f>
        <v>250</v>
      </c>
      <c r="G62" s="65">
        <f>B36</f>
        <v>0</v>
      </c>
      <c r="H62" s="65">
        <f>B37</f>
        <v>0</v>
      </c>
      <c r="I62" s="65">
        <f>B38</f>
        <v>224</v>
      </c>
      <c r="J62" s="65">
        <f>B39</f>
        <v>224</v>
      </c>
      <c r="K62" s="65">
        <f>B40</f>
        <v>0</v>
      </c>
      <c r="L62" s="65">
        <f>B41</f>
        <v>0</v>
      </c>
      <c r="M62" s="65">
        <f>B42</f>
        <v>224</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PAN-031163</v>
      </c>
      <c r="D1" s="173"/>
      <c r="E1" s="106" t="s">
        <v>45</v>
      </c>
      <c r="F1" s="113">
        <f>'Field data and Bala'!F1</f>
        <v>50</v>
      </c>
      <c r="G1" s="162" t="s">
        <v>43</v>
      </c>
      <c r="H1" s="163"/>
      <c r="I1" s="109">
        <v>6.2</v>
      </c>
      <c r="J1" s="130" t="s">
        <v>153</v>
      </c>
      <c r="K1" s="131"/>
      <c r="L1" s="109">
        <v>139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EPR/GP3792SK</v>
      </c>
      <c r="D2" s="169"/>
      <c r="E2" s="96" t="s">
        <v>109</v>
      </c>
      <c r="F2" s="110">
        <v>190902</v>
      </c>
      <c r="G2" s="164" t="s">
        <v>110</v>
      </c>
      <c r="H2" s="165"/>
      <c r="I2" s="110"/>
      <c r="J2" s="132" t="s">
        <v>158</v>
      </c>
      <c r="K2" s="133"/>
      <c r="L2" s="110">
        <v>0.61599999999999999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 Product Recovery Ltd</v>
      </c>
      <c r="D3" s="169"/>
      <c r="E3" s="96" t="s">
        <v>108</v>
      </c>
      <c r="F3" s="111" t="s">
        <v>78</v>
      </c>
      <c r="G3" s="132" t="s">
        <v>159</v>
      </c>
      <c r="H3" s="133"/>
      <c r="I3" s="110"/>
      <c r="J3" s="134" t="s">
        <v>154</v>
      </c>
      <c r="K3" s="135"/>
      <c r="L3" s="110">
        <f>(L1/(L2*10000))*100</f>
        <v>2.2564935064935066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Henllys, Llanfair TH, Abergele , Conwy. LL22 8TF</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1</v>
      </c>
      <c r="D8" s="49">
        <f>'Field data and Bala'!D8</f>
        <v>2</v>
      </c>
      <c r="E8" s="49">
        <f>'Field data and Bala'!E8</f>
        <v>3</v>
      </c>
      <c r="F8" s="49">
        <f>'Field data and Bala'!F8</f>
        <v>5</v>
      </c>
      <c r="G8" s="49">
        <f>'Field data and Bala'!G8</f>
        <v>7</v>
      </c>
      <c r="H8" s="49">
        <f>'Field data and Bala'!H8</f>
        <v>11</v>
      </c>
      <c r="I8" s="49">
        <f>'Field data and Bala'!I8</f>
        <v>12</v>
      </c>
      <c r="J8" s="49">
        <f>'Field data and Bala'!J8</f>
        <v>13</v>
      </c>
      <c r="K8" s="49">
        <f>'Field data and Bala'!K8</f>
        <v>14</v>
      </c>
      <c r="L8" s="49">
        <f>'Field data and Bala'!L8</f>
        <v>15</v>
      </c>
      <c r="M8" s="49">
        <f>'Field data and Bala'!M8</f>
        <v>17</v>
      </c>
      <c r="N8" s="49">
        <f>'Field data and Bala'!N8</f>
        <v>18</v>
      </c>
      <c r="O8" s="49">
        <f>'Field data and Bala'!O8</f>
        <v>19</v>
      </c>
      <c r="P8" s="49">
        <f>'Field data and Bala'!P8</f>
        <v>20</v>
      </c>
      <c r="Q8" s="49">
        <f>'Field data and Bala'!Q8</f>
        <v>21</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L</v>
      </c>
      <c r="D9" s="49" t="str">
        <f>'Field data and Bala'!D9</f>
        <v>L</v>
      </c>
      <c r="E9" s="49" t="str">
        <f>'Field data and Bala'!E9</f>
        <v>L</v>
      </c>
      <c r="F9" s="49" t="str">
        <f>'Field data and Bala'!F9</f>
        <v>L</v>
      </c>
      <c r="G9" s="49" t="str">
        <f>'Field data and Bala'!G9</f>
        <v>L</v>
      </c>
      <c r="H9" s="49" t="str">
        <f>'Field data and Bala'!H9</f>
        <v>L</v>
      </c>
      <c r="I9" s="49" t="str">
        <f>'Field data and Bala'!I9</f>
        <v>L</v>
      </c>
      <c r="J9" s="49" t="str">
        <f>'Field data and Bala'!J9</f>
        <v>L</v>
      </c>
      <c r="K9" s="49" t="str">
        <f>'Field data and Bala'!K9</f>
        <v>L</v>
      </c>
      <c r="L9" s="49" t="str">
        <f>'Field data and Bala'!L9</f>
        <v>L</v>
      </c>
      <c r="M9" s="49" t="str">
        <f>'Field data and Bala'!M9</f>
        <v>L</v>
      </c>
      <c r="N9" s="49" t="str">
        <f>'Field data and Bala'!N9</f>
        <v>L</v>
      </c>
      <c r="O9" s="49" t="str">
        <f>'Field data and Bala'!O9</f>
        <v>L</v>
      </c>
      <c r="P9" s="49" t="str">
        <f>'Field data and Bala'!P9</f>
        <v>L</v>
      </c>
      <c r="Q9" s="49" t="str">
        <f>'Field data and Bala'!Q9</f>
        <v>L</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6.2</v>
      </c>
      <c r="D10" s="49">
        <f>'Field data and Bala'!D10</f>
        <v>6.4</v>
      </c>
      <c r="E10" s="49">
        <f>'Field data and Bala'!E10</f>
        <v>5.6</v>
      </c>
      <c r="F10" s="49">
        <f>'Field data and Bala'!F10</f>
        <v>5.5</v>
      </c>
      <c r="G10" s="49">
        <f>'Field data and Bala'!G10</f>
        <v>6.3</v>
      </c>
      <c r="H10" s="49">
        <f>'Field data and Bala'!H10</f>
        <v>5.5</v>
      </c>
      <c r="I10" s="49">
        <f>'Field data and Bala'!I10</f>
        <v>5.6</v>
      </c>
      <c r="J10" s="49">
        <f>'Field data and Bala'!J10</f>
        <v>6.4</v>
      </c>
      <c r="K10" s="49">
        <f>'Field data and Bala'!K10</f>
        <v>6.3</v>
      </c>
      <c r="L10" s="49">
        <f>'Field data and Bala'!L10</f>
        <v>5.7</v>
      </c>
      <c r="M10" s="49">
        <f>'Field data and Bala'!M10</f>
        <v>5.9</v>
      </c>
      <c r="N10" s="49">
        <f>'Field data and Bala'!N10</f>
        <v>6</v>
      </c>
      <c r="O10" s="49">
        <f>'Field data and Bala'!O10</f>
        <v>6.2</v>
      </c>
      <c r="P10" s="49">
        <f>'Field data and Bala'!P10</f>
        <v>5.8</v>
      </c>
      <c r="Q10" s="49">
        <f>'Field data and Bala'!Q10</f>
        <v>5.9</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2</v>
      </c>
      <c r="D11" s="49">
        <f>'Field data and Bala'!D11</f>
        <v>1</v>
      </c>
      <c r="E11" s="49">
        <f>'Field data and Bala'!E11</f>
        <v>2</v>
      </c>
      <c r="F11" s="49">
        <f>'Field data and Bala'!F11</f>
        <v>1</v>
      </c>
      <c r="G11" s="49">
        <f>'Field data and Bala'!G11</f>
        <v>0</v>
      </c>
      <c r="H11" s="49">
        <f>'Field data and Bala'!H11</f>
        <v>2</v>
      </c>
      <c r="I11" s="49">
        <f>'Field data and Bala'!I11</f>
        <v>2</v>
      </c>
      <c r="J11" s="49">
        <f>'Field data and Bala'!J11</f>
        <v>2</v>
      </c>
      <c r="K11" s="49">
        <f>'Field data and Bala'!K11</f>
        <v>2</v>
      </c>
      <c r="L11" s="49">
        <f>'Field data and Bala'!L11</f>
        <v>1</v>
      </c>
      <c r="M11" s="49">
        <f>'Field data and Bala'!M11</f>
        <v>2</v>
      </c>
      <c r="N11" s="49">
        <f>'Field data and Bala'!N11</f>
        <v>2</v>
      </c>
      <c r="O11" s="49">
        <f>'Field data and Bala'!O11</f>
        <v>1</v>
      </c>
      <c r="P11" s="49">
        <f>'Field data and Bala'!P11</f>
        <v>1</v>
      </c>
      <c r="Q11" s="49">
        <f>'Field data and Bala'!Q11</f>
        <v>1</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0</v>
      </c>
      <c r="D12" s="49">
        <f>'Field data and Bala'!D12</f>
        <v>1</v>
      </c>
      <c r="E12" s="49">
        <f>'Field data and Bala'!E12</f>
        <v>2</v>
      </c>
      <c r="F12" s="49">
        <f>'Field data and Bala'!F12</f>
        <v>2</v>
      </c>
      <c r="G12" s="49">
        <f>'Field data and Bala'!G12</f>
        <v>1</v>
      </c>
      <c r="H12" s="49">
        <f>'Field data and Bala'!H12</f>
        <v>1</v>
      </c>
      <c r="I12" s="49">
        <f>'Field data and Bala'!I12</f>
        <v>2</v>
      </c>
      <c r="J12" s="49">
        <f>'Field data and Bala'!J12</f>
        <v>2</v>
      </c>
      <c r="K12" s="49">
        <f>'Field data and Bala'!K12</f>
        <v>1</v>
      </c>
      <c r="L12" s="49">
        <f>'Field data and Bala'!L12</f>
        <v>1</v>
      </c>
      <c r="M12" s="49">
        <f>'Field data and Bala'!M12</f>
        <v>2</v>
      </c>
      <c r="N12" s="49">
        <f>'Field data and Bala'!N12</f>
        <v>2</v>
      </c>
      <c r="O12" s="49">
        <f>'Field data and Bala'!O12</f>
        <v>1</v>
      </c>
      <c r="P12" s="49">
        <f>'Field data and Bala'!P12</f>
        <v>1</v>
      </c>
      <c r="Q12" s="49">
        <f>'Field data and Bala'!Q12</f>
        <v>1</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2</v>
      </c>
      <c r="D13" s="49">
        <f>'Field data and Bala'!D13</f>
        <v>3</v>
      </c>
      <c r="E13" s="49">
        <f>'Field data and Bala'!E13</f>
        <v>2</v>
      </c>
      <c r="F13" s="49">
        <f>'Field data and Bala'!F13</f>
        <v>2</v>
      </c>
      <c r="G13" s="49">
        <f>'Field data and Bala'!G13</f>
        <v>2</v>
      </c>
      <c r="H13" s="49">
        <f>'Field data and Bala'!H13</f>
        <v>2</v>
      </c>
      <c r="I13" s="49">
        <f>'Field data and Bala'!I13</f>
        <v>2</v>
      </c>
      <c r="J13" s="49">
        <f>'Field data and Bala'!J13</f>
        <v>2</v>
      </c>
      <c r="K13" s="49">
        <f>'Field data and Bala'!K13</f>
        <v>2</v>
      </c>
      <c r="L13" s="49">
        <f>'Field data and Bala'!L13</f>
        <v>2</v>
      </c>
      <c r="M13" s="49">
        <f>'Field data and Bala'!M13</f>
        <v>2</v>
      </c>
      <c r="N13" s="49">
        <f>'Field data and Bala'!N13</f>
        <v>2</v>
      </c>
      <c r="O13" s="49">
        <f>'Field data and Bala'!O13</f>
        <v>2</v>
      </c>
      <c r="P13" s="49">
        <f>'Field data and Bala'!P13</f>
        <v>2</v>
      </c>
      <c r="Q13" s="49">
        <f>'Field data and Bala'!Q13</f>
        <v>2</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t="str">
        <f>'Field data and Bala'!J14</f>
        <v xml:space="preserve">Grass Silage (25% DM) </v>
      </c>
      <c r="K14" s="83" t="str">
        <f>'Field data and Bala'!K14</f>
        <v xml:space="preserve">Grass Silage (25% DM) </v>
      </c>
      <c r="L14" s="83" t="str">
        <f>'Field data and Bala'!L14</f>
        <v xml:space="preserve">Grass Silage (25% DM) </v>
      </c>
      <c r="M14" s="83" t="str">
        <f>'Field data and Bala'!M14</f>
        <v xml:space="preserve">Grass Silage (25% DM) </v>
      </c>
      <c r="N14" s="83" t="str">
        <f>'Field data and Bala'!N14</f>
        <v xml:space="preserve">Grass Silage (25% DM) </v>
      </c>
      <c r="O14" s="83" t="str">
        <f>'Field data and Bala'!O14</f>
        <v xml:space="preserve">Grass Silage (25% DM) </v>
      </c>
      <c r="P14" s="83" t="str">
        <f>'Field data and Bala'!P14</f>
        <v xml:space="preserve">Grass Silage (25% DM) </v>
      </c>
      <c r="Q14" s="83" t="str">
        <f>'Field data and Bala'!Q14</f>
        <v xml:space="preserve">Grass Silage (25% DM) </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38</v>
      </c>
      <c r="K15" s="49">
        <f>'Field data and Bala'!K15</f>
        <v>38</v>
      </c>
      <c r="L15" s="49">
        <f>'Field data and Bala'!L15</f>
        <v>38</v>
      </c>
      <c r="M15" s="49">
        <f>'Field data and Bala'!M15</f>
        <v>38</v>
      </c>
      <c r="N15" s="49">
        <f>'Field data and Bala'!N15</f>
        <v>38</v>
      </c>
      <c r="O15" s="49">
        <f>'Field data and Bala'!O15</f>
        <v>38</v>
      </c>
      <c r="P15" s="49">
        <f>'Field data and Bala'!P15</f>
        <v>38</v>
      </c>
      <c r="Q15" s="49">
        <f>'Field data and Bala'!Q15</f>
        <v>38</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t="str">
        <f>'Field data and Bala'!J16</f>
        <v>Medium/Clay</v>
      </c>
      <c r="K16" s="104" t="str">
        <f>'Field data and Bala'!K16</f>
        <v>Medium/Clay</v>
      </c>
      <c r="L16" s="104" t="str">
        <f>'Field data and Bala'!L16</f>
        <v>Medium/Clay</v>
      </c>
      <c r="M16" s="104" t="str">
        <f>'Field data and Bala'!M16</f>
        <v>Medium/Clay</v>
      </c>
      <c r="N16" s="104" t="str">
        <f>'Field data and Bala'!N16</f>
        <v>Medium/Clay</v>
      </c>
      <c r="O16" s="104" t="str">
        <f>'Field data and Bala'!O16</f>
        <v>Medium/Clay</v>
      </c>
      <c r="P16" s="104" t="str">
        <f>'Field data and Bala'!P16</f>
        <v>Medium/Clay</v>
      </c>
      <c r="Q16" s="104" t="str">
        <f>'Field data and Bala'!Q16</f>
        <v>Medium/Clay</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72.32687</v>
      </c>
      <c r="D18" s="12">
        <f>$D32</f>
        <v>72.32687</v>
      </c>
      <c r="E18" s="12">
        <f>$D33</f>
        <v>72.32687</v>
      </c>
      <c r="F18" s="12">
        <f>$D34</f>
        <v>72.32687</v>
      </c>
      <c r="G18" s="12">
        <f>$D35</f>
        <v>72.32687</v>
      </c>
      <c r="H18" s="12">
        <f>$D36</f>
        <v>72.32687</v>
      </c>
      <c r="I18" s="12">
        <f>$D37</f>
        <v>72.32687</v>
      </c>
      <c r="J18" s="12">
        <f>$D38</f>
        <v>72.32687</v>
      </c>
      <c r="K18" s="12">
        <f>$D39</f>
        <v>72.32687</v>
      </c>
      <c r="L18" s="12">
        <f>$D40</f>
        <v>72.32687</v>
      </c>
      <c r="M18" s="12">
        <f>$D41</f>
        <v>72.32687</v>
      </c>
      <c r="N18" s="12">
        <f>$D42</f>
        <v>72.32687</v>
      </c>
      <c r="O18" s="12">
        <f>$D43</f>
        <v>72.32687</v>
      </c>
      <c r="P18" s="12">
        <f>$D44</f>
        <v>72.32687</v>
      </c>
      <c r="Q18" s="12">
        <f>$D45</f>
        <v>72.32687</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7.7268700000000052</v>
      </c>
      <c r="D19" s="12">
        <f t="shared" ref="D19:V19" si="1">D18-D17</f>
        <v>7.7268700000000052</v>
      </c>
      <c r="E19" s="12">
        <f t="shared" si="1"/>
        <v>7.7268700000000052</v>
      </c>
      <c r="F19" s="12">
        <f t="shared" si="1"/>
        <v>7.7268700000000052</v>
      </c>
      <c r="G19" s="12">
        <f t="shared" si="1"/>
        <v>7.7268700000000052</v>
      </c>
      <c r="H19" s="12">
        <f t="shared" si="1"/>
        <v>7.7268700000000052</v>
      </c>
      <c r="I19" s="12">
        <f t="shared" si="1"/>
        <v>7.7268700000000052</v>
      </c>
      <c r="J19" s="12">
        <f t="shared" si="1"/>
        <v>7.7268700000000052</v>
      </c>
      <c r="K19" s="12">
        <f t="shared" si="1"/>
        <v>7.7268700000000052</v>
      </c>
      <c r="L19" s="12">
        <f t="shared" si="1"/>
        <v>7.7268700000000052</v>
      </c>
      <c r="M19" s="12">
        <f t="shared" si="1"/>
        <v>7.7268700000000052</v>
      </c>
      <c r="N19" s="12">
        <f t="shared" si="1"/>
        <v>7.7268700000000052</v>
      </c>
      <c r="O19" s="12">
        <f t="shared" si="1"/>
        <v>7.7268700000000052</v>
      </c>
      <c r="P19" s="12">
        <f t="shared" si="1"/>
        <v>7.7268700000000052</v>
      </c>
      <c r="Q19" s="12">
        <f t="shared" si="1"/>
        <v>7.7268700000000052</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1.3255000000000001</v>
      </c>
      <c r="D22" s="12">
        <f>$E32</f>
        <v>1.3255000000000001</v>
      </c>
      <c r="E22" s="12">
        <f>$E33</f>
        <v>1.3255000000000001</v>
      </c>
      <c r="F22" s="12">
        <f>$E34</f>
        <v>1.3255000000000001</v>
      </c>
      <c r="G22" s="12">
        <f>$E35</f>
        <v>1.3255000000000001</v>
      </c>
      <c r="H22" s="12">
        <f>$E36</f>
        <v>1.3255000000000001</v>
      </c>
      <c r="I22" s="12">
        <f>$E37</f>
        <v>1.3255000000000001</v>
      </c>
      <c r="J22" s="12">
        <f>$E38</f>
        <v>1.3255000000000001</v>
      </c>
      <c r="K22" s="12">
        <f>$E39</f>
        <v>1.3255000000000001</v>
      </c>
      <c r="L22" s="12">
        <f>$E40</f>
        <v>1.3255000000000001</v>
      </c>
      <c r="M22" s="12">
        <f>$E41</f>
        <v>1.3255000000000001</v>
      </c>
      <c r="N22" s="12">
        <f>$E42</f>
        <v>1.3255000000000001</v>
      </c>
      <c r="O22" s="12">
        <f>$E43</f>
        <v>1.3255000000000001</v>
      </c>
      <c r="P22" s="12">
        <f>$E44</f>
        <v>1.3255000000000001</v>
      </c>
      <c r="Q22" s="12">
        <f>$E45</f>
        <v>1.3255000000000001</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-226.67449999999999</v>
      </c>
      <c r="D23" s="12">
        <f t="shared" ref="D23:V23" si="3">D22-D21</f>
        <v>-226.67449999999999</v>
      </c>
      <c r="E23" s="12">
        <f t="shared" si="3"/>
        <v>-226.67449999999999</v>
      </c>
      <c r="F23" s="12">
        <f t="shared" si="3"/>
        <v>-226.67449999999999</v>
      </c>
      <c r="G23" s="12">
        <f t="shared" si="3"/>
        <v>-226.67449999999999</v>
      </c>
      <c r="H23" s="12">
        <f t="shared" si="3"/>
        <v>-226.67449999999999</v>
      </c>
      <c r="I23" s="12">
        <f t="shared" si="3"/>
        <v>-226.67449999999999</v>
      </c>
      <c r="J23" s="12">
        <f t="shared" si="3"/>
        <v>-226.67449999999999</v>
      </c>
      <c r="K23" s="12">
        <f t="shared" si="3"/>
        <v>-226.67449999999999</v>
      </c>
      <c r="L23" s="12">
        <f t="shared" si="3"/>
        <v>-226.67449999999999</v>
      </c>
      <c r="M23" s="12">
        <f t="shared" si="3"/>
        <v>-226.67449999999999</v>
      </c>
      <c r="N23" s="12">
        <f t="shared" si="3"/>
        <v>-226.67449999999999</v>
      </c>
      <c r="O23" s="12">
        <f t="shared" si="3"/>
        <v>-226.67449999999999</v>
      </c>
      <c r="P23" s="12">
        <f t="shared" si="3"/>
        <v>-226.67449999999999</v>
      </c>
      <c r="Q23" s="12">
        <f t="shared" si="3"/>
        <v>-226.67449999999999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4.4000000000000004</v>
      </c>
      <c r="C28" s="11">
        <v>0.61599999999999999</v>
      </c>
      <c r="D28" s="11">
        <v>0.28699999999999998</v>
      </c>
      <c r="E28" s="11">
        <v>0.01</v>
      </c>
      <c r="F28" s="11">
        <v>437</v>
      </c>
      <c r="G28" s="11">
        <v>16.7</v>
      </c>
      <c r="H28" s="11">
        <v>299</v>
      </c>
      <c r="I28" s="11">
        <v>27.7</v>
      </c>
      <c r="J28" s="11">
        <v>0.87</v>
      </c>
      <c r="K28" s="15">
        <v>0.91</v>
      </c>
      <c r="L28" s="11">
        <v>27.7</v>
      </c>
      <c r="M28" s="11">
        <v>14.7</v>
      </c>
      <c r="N28" s="11">
        <v>5030</v>
      </c>
      <c r="O28" s="11">
        <v>464000</v>
      </c>
      <c r="P28" s="11"/>
      <c r="Q28" s="11">
        <v>3100</v>
      </c>
      <c r="R28" s="11"/>
      <c r="S28" s="11">
        <v>11.5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67.760000000000019</v>
      </c>
      <c r="D31" s="65">
        <f>(IF(D$27="%w/w SAR",((D$28*10)*$B31),IF(D$27="%w/w DM",(((D$28*10)*($B$28/100))*$B31),IF(D$27="kg/t SAR",(D$28*$B31),IF(D$27="kg/t DM",((D$28*($B$28/100))*$B31),IF(D$27="mg/kg SAR",((D$28*0.001)*$B31),IF(D$27="mg/kg DM",(((D$28*0.001)*($B$28/100))*$B31),"0")))))))*2.291</f>
        <v>72.32687</v>
      </c>
      <c r="E31" s="65">
        <f>(IF(E$27="%w/w SAR",((E$28*10)*$B31),IF(E$27="%w/w DM",(((E$28*10)*($B$28/100))*$B31),IF(E$27="kg/t SAR",(E$28*$B31),IF(E$27="kg/t DM",((E$28*($B$28/100))*$B31),IF(E$27="mg/kg SAR",((E$28*0.001)*$B31),IF(E$27="mg/kg DM",(((E$28*0.001)*($B$28/100))*$B31),"0")))))))*1.205</f>
        <v>1.3255000000000001</v>
      </c>
      <c r="F31" s="65">
        <f>(IF(F$27="%w/w SAR",((F$28*10)*$B31),IF(F$27="%w/w DM",(((F$28*10)*($B$28/100))*$B31),IF(F$27="kg/t SAR",(F$28*$B31),IF(F$27="kg/t DM",((F$28*($B$28/100))*$B31),IF(F$27="mg/kg SAR",((F$28*0.001)*$B31),IF(F$27="mg/kg DM",(((F$28*0.001)*($B$28/100))*$B31),"0")))))))*1.658</f>
        <v>7.9700060000000006</v>
      </c>
      <c r="G31" s="65">
        <f t="shared" ref="G31:P46" si="5">IF(G$27="%w/w SAR",((G$28*10)*$B31),IF(G$27="%w/w DM",(((G$28*10)*($B$28/100))*$B31),IF(G$27="kg/t SAR",(G$28*$B31),IF(G$27="kg/t DM",((G$28*($B$28/100))*$B31),IF(G$27="mg/kg SAR",((G$28*0.001)*$B31),IF(G$27="mg/kg DM",(((G$28*0.001)*($B$28/100))*$B31),0))))))</f>
        <v>0.18370000000000003</v>
      </c>
      <c r="H31" s="65">
        <f t="shared" si="5"/>
        <v>3.2890000000000001</v>
      </c>
      <c r="I31" s="65">
        <f t="shared" si="5"/>
        <v>0.30470000000000003</v>
      </c>
      <c r="J31" s="65">
        <f t="shared" si="5"/>
        <v>9.5700000000000021E-3</v>
      </c>
      <c r="K31" s="65">
        <f t="shared" si="5"/>
        <v>1.0010000000000002E-2</v>
      </c>
      <c r="L31" s="65">
        <f t="shared" si="5"/>
        <v>0.30470000000000003</v>
      </c>
      <c r="M31" s="65">
        <f t="shared" si="5"/>
        <v>0.16170000000000001</v>
      </c>
      <c r="N31" s="65">
        <f t="shared" si="5"/>
        <v>55.330000000000013</v>
      </c>
      <c r="O31" s="65">
        <f t="shared" si="5"/>
        <v>5104</v>
      </c>
      <c r="P31" s="65">
        <f t="shared" si="5"/>
        <v>0</v>
      </c>
      <c r="Q31" s="65">
        <f>(IF(Q$27="%w/w SAR",((Q$28*10)*$B31),IF(Q$27="%w/w DM",(((Q$28*10)*($B$28/100))*$B31),IF(Q$27="kg/t SAR",(Q$28*$B31),IF(Q$27="kg/t DM",((Q$28*($B$28/100))*$B31),IF(Q$27="mg/kg SAR",((Q$28*0.001)*$B31),IF(Q$27="mg/kg DM",(((Q$28*0.001)*($B$28/100))*$B31),0)))))))*2.5</f>
        <v>85.250000000000028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0.1265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67.760000000000019</v>
      </c>
      <c r="D32" s="65">
        <f t="shared" ref="D32:D50" si="7">(IF(D$27="%w/w SAR",((D$28*10)*$B32),IF(D$27="%w/w DM",(((D$28*10)*($B$28/100))*$B32),IF(D$27="kg/t SAR",(D$28*$B32),IF(D$27="kg/t DM",((D$28*($B$28/100))*$B32),IF(D$27="mg/kg SAR",((D$28*0.001)*$B32),IF(D$27="mg/kg DM",(((D$28*0.001)*($B$28/100))*$B32),"0")))))))*2.291</f>
        <v>72.32687</v>
      </c>
      <c r="E32" s="65">
        <f t="shared" ref="E32:E50" si="8">(IF(E$27="%w/w SAR",((E$28*10)*$B32),IF(E$27="%w/w DM",(((E$28*10)*($B$28/100))*$B32),IF(E$27="kg/t SAR",(E$28*$B32),IF(E$27="kg/t DM",((E$28*($B$28/100))*$B32),IF(E$27="mg/kg SAR",((E$28*0.001)*$B32),IF(E$27="mg/kg DM",(((E$28*0.001)*($B$28/100))*$B32),"0")))))))*1.205</f>
        <v>1.3255000000000001</v>
      </c>
      <c r="F32" s="65">
        <f t="shared" ref="F32:F50" si="9">(IF(F$27="%w/w SAR",((F$28*10)*$B32),IF(F$27="%w/w DM",(((F$28*10)*($B$28/100))*$B32),IF(F$27="kg/t SAR",(F$28*$B32),IF(F$27="kg/t DM",((F$28*($B$28/100))*$B32),IF(F$27="mg/kg SAR",((F$28*0.001)*$B32),IF(F$27="mg/kg DM",(((F$28*0.001)*($B$28/100))*$B32),"0")))))))*1.658</f>
        <v>7.9700060000000006</v>
      </c>
      <c r="G32" s="65">
        <f t="shared" si="5"/>
        <v>0.18370000000000003</v>
      </c>
      <c r="H32" s="65">
        <f t="shared" si="5"/>
        <v>3.2890000000000001</v>
      </c>
      <c r="I32" s="65">
        <f t="shared" si="5"/>
        <v>0.30470000000000003</v>
      </c>
      <c r="J32" s="65">
        <f t="shared" si="5"/>
        <v>9.5700000000000021E-3</v>
      </c>
      <c r="K32" s="65">
        <f t="shared" si="5"/>
        <v>1.0010000000000002E-2</v>
      </c>
      <c r="L32" s="65">
        <f t="shared" si="5"/>
        <v>0.30470000000000003</v>
      </c>
      <c r="M32" s="65">
        <f t="shared" si="5"/>
        <v>0.16170000000000001</v>
      </c>
      <c r="N32" s="65">
        <f t="shared" si="5"/>
        <v>55.330000000000013</v>
      </c>
      <c r="O32" s="65">
        <f t="shared" si="5"/>
        <v>5104</v>
      </c>
      <c r="P32" s="65">
        <f t="shared" si="5"/>
        <v>0</v>
      </c>
      <c r="Q32" s="65">
        <f t="shared" ref="Q32:Q50" si="10">(IF(Q$27="%w/w SAR",((Q$28*10)*$B32),IF(Q$27="%w/w DM",(((Q$28*10)*($B$28/100))*$B32),IF(Q$27="kg/t SAR",(Q$28*$B32),IF(Q$27="kg/t DM",((Q$28*($B$28/100))*$B32),IF(Q$27="mg/kg SAR",((Q$28*0.001)*$B32),IF(Q$27="mg/kg DM",(((Q$28*0.001)*($B$28/100))*$B32),0)))))))*2.5</f>
        <v>85.250000000000028</v>
      </c>
      <c r="R32" s="65">
        <f t="shared" ref="R32:U50" si="11">IF(R$27="%w/w SAR",((R$28*10)*$B32),IF(R$27="%w/w DM",(((R$28*10)*($B$28/100))*$B32),IF(R$27="kg/t SAR",(R$28*$B32),IF(R$27="kg/t DM",((R$28*($B$28/100))*$B32),IF(R$27="mg/kg SAR",((R$28*0.001)*$B32),IF(R$27="mg/kg DM",(((R$28*0.001)*($B$28/100))*$B32),0))))))</f>
        <v>0</v>
      </c>
      <c r="S32" s="65">
        <f t="shared" si="11"/>
        <v>0.1265</v>
      </c>
      <c r="T32" s="65">
        <f t="shared" si="11"/>
        <v>0</v>
      </c>
      <c r="U32" s="126">
        <f t="shared" si="11"/>
        <v>0</v>
      </c>
    </row>
    <row r="33" spans="1:21" s="48" customFormat="1" ht="13" x14ac:dyDescent="0.35">
      <c r="A33" s="125">
        <f>E8</f>
        <v>3</v>
      </c>
      <c r="B33" s="11">
        <v>250</v>
      </c>
      <c r="C33" s="65">
        <f t="shared" si="6"/>
        <v>67.760000000000019</v>
      </c>
      <c r="D33" s="65">
        <f t="shared" si="7"/>
        <v>72.32687</v>
      </c>
      <c r="E33" s="65">
        <f t="shared" si="8"/>
        <v>1.3255000000000001</v>
      </c>
      <c r="F33" s="65">
        <f t="shared" si="9"/>
        <v>7.9700060000000006</v>
      </c>
      <c r="G33" s="65">
        <f t="shared" si="5"/>
        <v>0.18370000000000003</v>
      </c>
      <c r="H33" s="65">
        <f t="shared" si="5"/>
        <v>3.2890000000000001</v>
      </c>
      <c r="I33" s="65">
        <f t="shared" si="5"/>
        <v>0.30470000000000003</v>
      </c>
      <c r="J33" s="65">
        <f t="shared" si="5"/>
        <v>9.5700000000000021E-3</v>
      </c>
      <c r="K33" s="65">
        <f t="shared" si="5"/>
        <v>1.0010000000000002E-2</v>
      </c>
      <c r="L33" s="65">
        <f t="shared" si="5"/>
        <v>0.30470000000000003</v>
      </c>
      <c r="M33" s="65">
        <f t="shared" si="5"/>
        <v>0.16170000000000001</v>
      </c>
      <c r="N33" s="65">
        <f t="shared" si="5"/>
        <v>55.330000000000013</v>
      </c>
      <c r="O33" s="65">
        <f t="shared" si="5"/>
        <v>5104</v>
      </c>
      <c r="P33" s="65">
        <f t="shared" si="5"/>
        <v>0</v>
      </c>
      <c r="Q33" s="65">
        <f t="shared" si="10"/>
        <v>85.250000000000028</v>
      </c>
      <c r="R33" s="65">
        <f t="shared" si="11"/>
        <v>0</v>
      </c>
      <c r="S33" s="65">
        <f t="shared" si="11"/>
        <v>0.1265</v>
      </c>
      <c r="T33" s="65">
        <f t="shared" si="11"/>
        <v>0</v>
      </c>
      <c r="U33" s="126">
        <f t="shared" si="11"/>
        <v>0</v>
      </c>
    </row>
    <row r="34" spans="1:21" s="48" customFormat="1" ht="13" x14ac:dyDescent="0.35">
      <c r="A34" s="125">
        <f>F8</f>
        <v>5</v>
      </c>
      <c r="B34" s="11">
        <v>250</v>
      </c>
      <c r="C34" s="65">
        <f t="shared" si="6"/>
        <v>67.760000000000019</v>
      </c>
      <c r="D34" s="65">
        <f t="shared" si="7"/>
        <v>72.32687</v>
      </c>
      <c r="E34" s="65">
        <f t="shared" si="8"/>
        <v>1.3255000000000001</v>
      </c>
      <c r="F34" s="65">
        <f t="shared" si="9"/>
        <v>7.9700060000000006</v>
      </c>
      <c r="G34" s="65">
        <f t="shared" si="5"/>
        <v>0.18370000000000003</v>
      </c>
      <c r="H34" s="65">
        <f t="shared" si="5"/>
        <v>3.2890000000000001</v>
      </c>
      <c r="I34" s="65">
        <f t="shared" si="5"/>
        <v>0.30470000000000003</v>
      </c>
      <c r="J34" s="65">
        <f t="shared" si="5"/>
        <v>9.5700000000000021E-3</v>
      </c>
      <c r="K34" s="65">
        <f t="shared" si="5"/>
        <v>1.0010000000000002E-2</v>
      </c>
      <c r="L34" s="65">
        <f t="shared" si="5"/>
        <v>0.30470000000000003</v>
      </c>
      <c r="M34" s="65">
        <f t="shared" si="5"/>
        <v>0.16170000000000001</v>
      </c>
      <c r="N34" s="65">
        <f t="shared" si="5"/>
        <v>55.330000000000013</v>
      </c>
      <c r="O34" s="65">
        <f t="shared" si="5"/>
        <v>5104</v>
      </c>
      <c r="P34" s="65">
        <f t="shared" si="5"/>
        <v>0</v>
      </c>
      <c r="Q34" s="65">
        <f t="shared" si="10"/>
        <v>85.250000000000028</v>
      </c>
      <c r="R34" s="65">
        <f t="shared" si="11"/>
        <v>0</v>
      </c>
      <c r="S34" s="65">
        <f t="shared" si="11"/>
        <v>0.1265</v>
      </c>
      <c r="T34" s="65">
        <f t="shared" si="11"/>
        <v>0</v>
      </c>
      <c r="U34" s="126">
        <f t="shared" si="11"/>
        <v>0</v>
      </c>
    </row>
    <row r="35" spans="1:21" s="48" customFormat="1" ht="13" x14ac:dyDescent="0.35">
      <c r="A35" s="125">
        <f>G8</f>
        <v>7</v>
      </c>
      <c r="B35" s="11">
        <v>250</v>
      </c>
      <c r="C35" s="65">
        <f t="shared" si="6"/>
        <v>67.760000000000019</v>
      </c>
      <c r="D35" s="65">
        <f t="shared" si="7"/>
        <v>72.32687</v>
      </c>
      <c r="E35" s="65">
        <f t="shared" si="8"/>
        <v>1.3255000000000001</v>
      </c>
      <c r="F35" s="65">
        <f t="shared" si="9"/>
        <v>7.9700060000000006</v>
      </c>
      <c r="G35" s="65">
        <f t="shared" si="5"/>
        <v>0.18370000000000003</v>
      </c>
      <c r="H35" s="65">
        <f t="shared" si="5"/>
        <v>3.2890000000000001</v>
      </c>
      <c r="I35" s="65">
        <f t="shared" si="5"/>
        <v>0.30470000000000003</v>
      </c>
      <c r="J35" s="65">
        <f t="shared" si="5"/>
        <v>9.5700000000000021E-3</v>
      </c>
      <c r="K35" s="65">
        <f t="shared" si="5"/>
        <v>1.0010000000000002E-2</v>
      </c>
      <c r="L35" s="65">
        <f t="shared" si="5"/>
        <v>0.30470000000000003</v>
      </c>
      <c r="M35" s="65">
        <f t="shared" si="5"/>
        <v>0.16170000000000001</v>
      </c>
      <c r="N35" s="65">
        <f t="shared" si="5"/>
        <v>55.330000000000013</v>
      </c>
      <c r="O35" s="65">
        <f t="shared" si="5"/>
        <v>5104</v>
      </c>
      <c r="P35" s="65">
        <f t="shared" si="5"/>
        <v>0</v>
      </c>
      <c r="Q35" s="65">
        <f t="shared" si="10"/>
        <v>85.250000000000028</v>
      </c>
      <c r="R35" s="65">
        <f t="shared" si="11"/>
        <v>0</v>
      </c>
      <c r="S35" s="65">
        <f t="shared" si="11"/>
        <v>0.1265</v>
      </c>
      <c r="T35" s="65">
        <f t="shared" si="11"/>
        <v>0</v>
      </c>
      <c r="U35" s="126">
        <f t="shared" si="11"/>
        <v>0</v>
      </c>
    </row>
    <row r="36" spans="1:21" s="48" customFormat="1" ht="13" x14ac:dyDescent="0.35">
      <c r="A36" s="125">
        <f>H8</f>
        <v>11</v>
      </c>
      <c r="B36" s="11">
        <v>250</v>
      </c>
      <c r="C36" s="65">
        <f t="shared" si="6"/>
        <v>67.760000000000019</v>
      </c>
      <c r="D36" s="65">
        <f t="shared" si="7"/>
        <v>72.32687</v>
      </c>
      <c r="E36" s="65">
        <f t="shared" si="8"/>
        <v>1.3255000000000001</v>
      </c>
      <c r="F36" s="65">
        <f t="shared" si="9"/>
        <v>7.9700060000000006</v>
      </c>
      <c r="G36" s="65">
        <f t="shared" si="5"/>
        <v>0.18370000000000003</v>
      </c>
      <c r="H36" s="65">
        <f t="shared" si="5"/>
        <v>3.2890000000000001</v>
      </c>
      <c r="I36" s="65">
        <f t="shared" si="5"/>
        <v>0.30470000000000003</v>
      </c>
      <c r="J36" s="65">
        <f t="shared" si="5"/>
        <v>9.5700000000000021E-3</v>
      </c>
      <c r="K36" s="65">
        <f t="shared" si="5"/>
        <v>1.0010000000000002E-2</v>
      </c>
      <c r="L36" s="65">
        <f t="shared" si="5"/>
        <v>0.30470000000000003</v>
      </c>
      <c r="M36" s="65">
        <f t="shared" si="5"/>
        <v>0.16170000000000001</v>
      </c>
      <c r="N36" s="65">
        <f t="shared" si="5"/>
        <v>55.330000000000013</v>
      </c>
      <c r="O36" s="65">
        <f t="shared" si="5"/>
        <v>5104</v>
      </c>
      <c r="P36" s="65">
        <f t="shared" si="5"/>
        <v>0</v>
      </c>
      <c r="Q36" s="65">
        <f t="shared" si="10"/>
        <v>85.250000000000028</v>
      </c>
      <c r="R36" s="65">
        <f t="shared" si="11"/>
        <v>0</v>
      </c>
      <c r="S36" s="65">
        <f t="shared" si="11"/>
        <v>0.1265</v>
      </c>
      <c r="T36" s="65">
        <f t="shared" si="11"/>
        <v>0</v>
      </c>
      <c r="U36" s="126">
        <f t="shared" si="11"/>
        <v>0</v>
      </c>
    </row>
    <row r="37" spans="1:21" s="48" customFormat="1" ht="13" x14ac:dyDescent="0.35">
      <c r="A37" s="125">
        <f>I8</f>
        <v>12</v>
      </c>
      <c r="B37" s="11">
        <v>250</v>
      </c>
      <c r="C37" s="65">
        <f t="shared" si="6"/>
        <v>67.760000000000019</v>
      </c>
      <c r="D37" s="65">
        <f t="shared" si="7"/>
        <v>72.32687</v>
      </c>
      <c r="E37" s="65">
        <f t="shared" si="8"/>
        <v>1.3255000000000001</v>
      </c>
      <c r="F37" s="65">
        <f t="shared" si="9"/>
        <v>7.9700060000000006</v>
      </c>
      <c r="G37" s="65">
        <f t="shared" si="5"/>
        <v>0.18370000000000003</v>
      </c>
      <c r="H37" s="65">
        <f t="shared" si="5"/>
        <v>3.2890000000000001</v>
      </c>
      <c r="I37" s="65">
        <f t="shared" si="5"/>
        <v>0.30470000000000003</v>
      </c>
      <c r="J37" s="65">
        <f t="shared" si="5"/>
        <v>9.5700000000000021E-3</v>
      </c>
      <c r="K37" s="65">
        <f t="shared" si="5"/>
        <v>1.0010000000000002E-2</v>
      </c>
      <c r="L37" s="65">
        <f t="shared" si="5"/>
        <v>0.30470000000000003</v>
      </c>
      <c r="M37" s="65">
        <f t="shared" si="5"/>
        <v>0.16170000000000001</v>
      </c>
      <c r="N37" s="65">
        <f t="shared" si="5"/>
        <v>55.330000000000013</v>
      </c>
      <c r="O37" s="65">
        <f t="shared" si="5"/>
        <v>5104</v>
      </c>
      <c r="P37" s="65">
        <f t="shared" si="5"/>
        <v>0</v>
      </c>
      <c r="Q37" s="65">
        <f t="shared" si="10"/>
        <v>85.250000000000028</v>
      </c>
      <c r="R37" s="65">
        <f t="shared" si="11"/>
        <v>0</v>
      </c>
      <c r="S37" s="65">
        <f t="shared" si="11"/>
        <v>0.1265</v>
      </c>
      <c r="T37" s="65">
        <f t="shared" si="11"/>
        <v>0</v>
      </c>
      <c r="U37" s="126">
        <f t="shared" si="11"/>
        <v>0</v>
      </c>
    </row>
    <row r="38" spans="1:21" s="48" customFormat="1" ht="13" x14ac:dyDescent="0.35">
      <c r="A38" s="125">
        <f>J8</f>
        <v>13</v>
      </c>
      <c r="B38" s="11">
        <v>250</v>
      </c>
      <c r="C38" s="65">
        <f t="shared" si="6"/>
        <v>67.760000000000019</v>
      </c>
      <c r="D38" s="65">
        <f t="shared" si="7"/>
        <v>72.32687</v>
      </c>
      <c r="E38" s="65">
        <f t="shared" si="8"/>
        <v>1.3255000000000001</v>
      </c>
      <c r="F38" s="65">
        <f t="shared" si="9"/>
        <v>7.9700060000000006</v>
      </c>
      <c r="G38" s="65">
        <f t="shared" si="5"/>
        <v>0.18370000000000003</v>
      </c>
      <c r="H38" s="65">
        <f t="shared" si="5"/>
        <v>3.2890000000000001</v>
      </c>
      <c r="I38" s="65">
        <f t="shared" si="5"/>
        <v>0.30470000000000003</v>
      </c>
      <c r="J38" s="65">
        <f t="shared" si="5"/>
        <v>9.5700000000000021E-3</v>
      </c>
      <c r="K38" s="65">
        <f t="shared" si="5"/>
        <v>1.0010000000000002E-2</v>
      </c>
      <c r="L38" s="65">
        <f t="shared" si="5"/>
        <v>0.30470000000000003</v>
      </c>
      <c r="M38" s="65">
        <f t="shared" si="5"/>
        <v>0.16170000000000001</v>
      </c>
      <c r="N38" s="65">
        <f t="shared" si="5"/>
        <v>55.330000000000013</v>
      </c>
      <c r="O38" s="65">
        <f t="shared" si="5"/>
        <v>5104</v>
      </c>
      <c r="P38" s="65">
        <f t="shared" si="5"/>
        <v>0</v>
      </c>
      <c r="Q38" s="65">
        <f t="shared" si="10"/>
        <v>85.250000000000028</v>
      </c>
      <c r="R38" s="65">
        <f t="shared" si="11"/>
        <v>0</v>
      </c>
      <c r="S38" s="65">
        <f t="shared" si="11"/>
        <v>0.1265</v>
      </c>
      <c r="T38" s="65">
        <f t="shared" si="11"/>
        <v>0</v>
      </c>
      <c r="U38" s="126">
        <f t="shared" si="11"/>
        <v>0</v>
      </c>
    </row>
    <row r="39" spans="1:21" s="48" customFormat="1" ht="13" x14ac:dyDescent="0.35">
      <c r="A39" s="125">
        <f>K8</f>
        <v>14</v>
      </c>
      <c r="B39" s="11">
        <v>250</v>
      </c>
      <c r="C39" s="65">
        <f t="shared" si="6"/>
        <v>67.760000000000019</v>
      </c>
      <c r="D39" s="65">
        <f t="shared" si="7"/>
        <v>72.32687</v>
      </c>
      <c r="E39" s="65">
        <f t="shared" si="8"/>
        <v>1.3255000000000001</v>
      </c>
      <c r="F39" s="65">
        <f t="shared" si="9"/>
        <v>7.9700060000000006</v>
      </c>
      <c r="G39" s="65">
        <f t="shared" si="5"/>
        <v>0.18370000000000003</v>
      </c>
      <c r="H39" s="65">
        <f t="shared" si="5"/>
        <v>3.2890000000000001</v>
      </c>
      <c r="I39" s="65">
        <f t="shared" si="5"/>
        <v>0.30470000000000003</v>
      </c>
      <c r="J39" s="65">
        <f t="shared" si="5"/>
        <v>9.5700000000000021E-3</v>
      </c>
      <c r="K39" s="65">
        <f t="shared" si="5"/>
        <v>1.0010000000000002E-2</v>
      </c>
      <c r="L39" s="65">
        <f t="shared" si="5"/>
        <v>0.30470000000000003</v>
      </c>
      <c r="M39" s="65">
        <f t="shared" si="5"/>
        <v>0.16170000000000001</v>
      </c>
      <c r="N39" s="65">
        <f t="shared" si="5"/>
        <v>55.330000000000013</v>
      </c>
      <c r="O39" s="65">
        <f t="shared" si="5"/>
        <v>5104</v>
      </c>
      <c r="P39" s="65">
        <f t="shared" si="5"/>
        <v>0</v>
      </c>
      <c r="Q39" s="65">
        <f t="shared" si="10"/>
        <v>85.250000000000028</v>
      </c>
      <c r="R39" s="65">
        <f t="shared" si="11"/>
        <v>0</v>
      </c>
      <c r="S39" s="65">
        <f t="shared" si="11"/>
        <v>0.1265</v>
      </c>
      <c r="T39" s="65">
        <f t="shared" si="11"/>
        <v>0</v>
      </c>
      <c r="U39" s="126">
        <f t="shared" si="11"/>
        <v>0</v>
      </c>
    </row>
    <row r="40" spans="1:21" s="48" customFormat="1" ht="13" x14ac:dyDescent="0.35">
      <c r="A40" s="125">
        <f>L8</f>
        <v>15</v>
      </c>
      <c r="B40" s="11">
        <v>250</v>
      </c>
      <c r="C40" s="65">
        <f t="shared" si="6"/>
        <v>67.760000000000019</v>
      </c>
      <c r="D40" s="65">
        <f t="shared" si="7"/>
        <v>72.32687</v>
      </c>
      <c r="E40" s="65">
        <f t="shared" si="8"/>
        <v>1.3255000000000001</v>
      </c>
      <c r="F40" s="65">
        <f t="shared" si="9"/>
        <v>7.9700060000000006</v>
      </c>
      <c r="G40" s="65">
        <f t="shared" si="5"/>
        <v>0.18370000000000003</v>
      </c>
      <c r="H40" s="65">
        <f t="shared" si="5"/>
        <v>3.2890000000000001</v>
      </c>
      <c r="I40" s="65">
        <f t="shared" si="5"/>
        <v>0.30470000000000003</v>
      </c>
      <c r="J40" s="65">
        <f t="shared" si="5"/>
        <v>9.5700000000000021E-3</v>
      </c>
      <c r="K40" s="65">
        <f t="shared" si="5"/>
        <v>1.0010000000000002E-2</v>
      </c>
      <c r="L40" s="65">
        <f t="shared" si="5"/>
        <v>0.30470000000000003</v>
      </c>
      <c r="M40" s="65">
        <f t="shared" si="5"/>
        <v>0.16170000000000001</v>
      </c>
      <c r="N40" s="65">
        <f t="shared" si="5"/>
        <v>55.330000000000013</v>
      </c>
      <c r="O40" s="65">
        <f t="shared" si="5"/>
        <v>5104</v>
      </c>
      <c r="P40" s="65">
        <f t="shared" si="5"/>
        <v>0</v>
      </c>
      <c r="Q40" s="65">
        <f t="shared" si="10"/>
        <v>85.250000000000028</v>
      </c>
      <c r="R40" s="65">
        <f t="shared" si="11"/>
        <v>0</v>
      </c>
      <c r="S40" s="65">
        <f t="shared" si="11"/>
        <v>0.1265</v>
      </c>
      <c r="T40" s="65">
        <f t="shared" si="11"/>
        <v>0</v>
      </c>
      <c r="U40" s="126">
        <f t="shared" si="11"/>
        <v>0</v>
      </c>
    </row>
    <row r="41" spans="1:21" s="48" customFormat="1" ht="13" x14ac:dyDescent="0.35">
      <c r="A41" s="125">
        <f>M8</f>
        <v>17</v>
      </c>
      <c r="B41" s="11">
        <v>250</v>
      </c>
      <c r="C41" s="65">
        <f t="shared" si="6"/>
        <v>67.760000000000019</v>
      </c>
      <c r="D41" s="65">
        <f t="shared" si="7"/>
        <v>72.32687</v>
      </c>
      <c r="E41" s="65">
        <f t="shared" si="8"/>
        <v>1.3255000000000001</v>
      </c>
      <c r="F41" s="65">
        <f t="shared" si="9"/>
        <v>7.9700060000000006</v>
      </c>
      <c r="G41" s="65">
        <f t="shared" si="5"/>
        <v>0.18370000000000003</v>
      </c>
      <c r="H41" s="65">
        <f t="shared" si="5"/>
        <v>3.2890000000000001</v>
      </c>
      <c r="I41" s="65">
        <f t="shared" si="5"/>
        <v>0.30470000000000003</v>
      </c>
      <c r="J41" s="65">
        <f t="shared" si="5"/>
        <v>9.5700000000000021E-3</v>
      </c>
      <c r="K41" s="65">
        <f t="shared" si="5"/>
        <v>1.0010000000000002E-2</v>
      </c>
      <c r="L41" s="65">
        <f t="shared" si="5"/>
        <v>0.30470000000000003</v>
      </c>
      <c r="M41" s="65">
        <f t="shared" si="5"/>
        <v>0.16170000000000001</v>
      </c>
      <c r="N41" s="65">
        <f t="shared" si="5"/>
        <v>55.330000000000013</v>
      </c>
      <c r="O41" s="65">
        <f t="shared" si="5"/>
        <v>5104</v>
      </c>
      <c r="P41" s="65">
        <f t="shared" si="5"/>
        <v>0</v>
      </c>
      <c r="Q41" s="65">
        <f t="shared" si="10"/>
        <v>85.250000000000028</v>
      </c>
      <c r="R41" s="65">
        <f t="shared" si="11"/>
        <v>0</v>
      </c>
      <c r="S41" s="65">
        <f t="shared" si="11"/>
        <v>0.1265</v>
      </c>
      <c r="T41" s="65">
        <f t="shared" si="11"/>
        <v>0</v>
      </c>
      <c r="U41" s="126">
        <f t="shared" si="11"/>
        <v>0</v>
      </c>
    </row>
    <row r="42" spans="1:21" s="48" customFormat="1" ht="13" x14ac:dyDescent="0.35">
      <c r="A42" s="125">
        <f>N8</f>
        <v>18</v>
      </c>
      <c r="B42" s="11">
        <v>250</v>
      </c>
      <c r="C42" s="65">
        <f t="shared" si="6"/>
        <v>67.760000000000019</v>
      </c>
      <c r="D42" s="65">
        <f t="shared" si="7"/>
        <v>72.32687</v>
      </c>
      <c r="E42" s="65">
        <f t="shared" si="8"/>
        <v>1.3255000000000001</v>
      </c>
      <c r="F42" s="65">
        <f t="shared" si="9"/>
        <v>7.9700060000000006</v>
      </c>
      <c r="G42" s="65">
        <f t="shared" si="5"/>
        <v>0.18370000000000003</v>
      </c>
      <c r="H42" s="65">
        <f t="shared" si="5"/>
        <v>3.2890000000000001</v>
      </c>
      <c r="I42" s="65">
        <f t="shared" si="5"/>
        <v>0.30470000000000003</v>
      </c>
      <c r="J42" s="65">
        <f t="shared" si="5"/>
        <v>9.5700000000000021E-3</v>
      </c>
      <c r="K42" s="65">
        <f t="shared" si="5"/>
        <v>1.0010000000000002E-2</v>
      </c>
      <c r="L42" s="65">
        <f t="shared" si="5"/>
        <v>0.30470000000000003</v>
      </c>
      <c r="M42" s="65">
        <f t="shared" si="5"/>
        <v>0.16170000000000001</v>
      </c>
      <c r="N42" s="65">
        <f t="shared" si="5"/>
        <v>55.330000000000013</v>
      </c>
      <c r="O42" s="65">
        <f t="shared" si="5"/>
        <v>5104</v>
      </c>
      <c r="P42" s="65">
        <f t="shared" si="5"/>
        <v>0</v>
      </c>
      <c r="Q42" s="65">
        <f t="shared" si="10"/>
        <v>85.250000000000028</v>
      </c>
      <c r="R42" s="65">
        <f t="shared" si="11"/>
        <v>0</v>
      </c>
      <c r="S42" s="65">
        <f t="shared" si="11"/>
        <v>0.1265</v>
      </c>
      <c r="T42" s="65">
        <f t="shared" si="11"/>
        <v>0</v>
      </c>
      <c r="U42" s="126">
        <f t="shared" si="11"/>
        <v>0</v>
      </c>
    </row>
    <row r="43" spans="1:21" s="48" customFormat="1" ht="13" x14ac:dyDescent="0.35">
      <c r="A43" s="125">
        <f>O8</f>
        <v>19</v>
      </c>
      <c r="B43" s="11">
        <v>250</v>
      </c>
      <c r="C43" s="65">
        <f t="shared" si="6"/>
        <v>67.760000000000019</v>
      </c>
      <c r="D43" s="65">
        <f t="shared" si="7"/>
        <v>72.32687</v>
      </c>
      <c r="E43" s="65">
        <f t="shared" si="8"/>
        <v>1.3255000000000001</v>
      </c>
      <c r="F43" s="65">
        <f t="shared" si="9"/>
        <v>7.9700060000000006</v>
      </c>
      <c r="G43" s="65">
        <f t="shared" si="5"/>
        <v>0.18370000000000003</v>
      </c>
      <c r="H43" s="65">
        <f t="shared" si="5"/>
        <v>3.2890000000000001</v>
      </c>
      <c r="I43" s="65">
        <f t="shared" si="5"/>
        <v>0.30470000000000003</v>
      </c>
      <c r="J43" s="65">
        <f t="shared" si="5"/>
        <v>9.5700000000000021E-3</v>
      </c>
      <c r="K43" s="65">
        <f t="shared" si="5"/>
        <v>1.0010000000000002E-2</v>
      </c>
      <c r="L43" s="65">
        <f t="shared" si="5"/>
        <v>0.30470000000000003</v>
      </c>
      <c r="M43" s="65">
        <f t="shared" si="5"/>
        <v>0.16170000000000001</v>
      </c>
      <c r="N43" s="65">
        <f t="shared" si="5"/>
        <v>55.330000000000013</v>
      </c>
      <c r="O43" s="65">
        <f t="shared" si="5"/>
        <v>5104</v>
      </c>
      <c r="P43" s="65">
        <f t="shared" si="5"/>
        <v>0</v>
      </c>
      <c r="Q43" s="65">
        <f t="shared" si="10"/>
        <v>85.250000000000028</v>
      </c>
      <c r="R43" s="65">
        <f t="shared" si="11"/>
        <v>0</v>
      </c>
      <c r="S43" s="65">
        <f t="shared" si="11"/>
        <v>0.1265</v>
      </c>
      <c r="T43" s="65">
        <f t="shared" si="11"/>
        <v>0</v>
      </c>
      <c r="U43" s="126">
        <f t="shared" si="11"/>
        <v>0</v>
      </c>
    </row>
    <row r="44" spans="1:21" s="48" customFormat="1" ht="13" x14ac:dyDescent="0.35">
      <c r="A44" s="125">
        <f>P8</f>
        <v>20</v>
      </c>
      <c r="B44" s="11">
        <v>250</v>
      </c>
      <c r="C44" s="65">
        <f t="shared" si="6"/>
        <v>67.760000000000019</v>
      </c>
      <c r="D44" s="65">
        <f t="shared" si="7"/>
        <v>72.32687</v>
      </c>
      <c r="E44" s="65">
        <f t="shared" si="8"/>
        <v>1.3255000000000001</v>
      </c>
      <c r="F44" s="65">
        <f t="shared" si="9"/>
        <v>7.9700060000000006</v>
      </c>
      <c r="G44" s="65">
        <f t="shared" si="5"/>
        <v>0.18370000000000003</v>
      </c>
      <c r="H44" s="65">
        <f t="shared" si="5"/>
        <v>3.2890000000000001</v>
      </c>
      <c r="I44" s="65">
        <f t="shared" si="5"/>
        <v>0.30470000000000003</v>
      </c>
      <c r="J44" s="65">
        <f t="shared" si="5"/>
        <v>9.5700000000000021E-3</v>
      </c>
      <c r="K44" s="65">
        <f t="shared" si="5"/>
        <v>1.0010000000000002E-2</v>
      </c>
      <c r="L44" s="65">
        <f t="shared" si="5"/>
        <v>0.30470000000000003</v>
      </c>
      <c r="M44" s="65">
        <f t="shared" si="5"/>
        <v>0.16170000000000001</v>
      </c>
      <c r="N44" s="65">
        <f t="shared" si="5"/>
        <v>55.330000000000013</v>
      </c>
      <c r="O44" s="65">
        <f t="shared" si="5"/>
        <v>5104</v>
      </c>
      <c r="P44" s="65">
        <f t="shared" si="5"/>
        <v>0</v>
      </c>
      <c r="Q44" s="65">
        <f t="shared" si="10"/>
        <v>85.250000000000028</v>
      </c>
      <c r="R44" s="65">
        <f t="shared" si="11"/>
        <v>0</v>
      </c>
      <c r="S44" s="65">
        <f t="shared" si="11"/>
        <v>0.1265</v>
      </c>
      <c r="T44" s="65">
        <f t="shared" si="11"/>
        <v>0</v>
      </c>
      <c r="U44" s="126">
        <f t="shared" si="11"/>
        <v>0</v>
      </c>
    </row>
    <row r="45" spans="1:21" s="48" customFormat="1" ht="13" x14ac:dyDescent="0.35">
      <c r="A45" s="125">
        <f>Q8</f>
        <v>21</v>
      </c>
      <c r="B45" s="11">
        <v>250</v>
      </c>
      <c r="C45" s="65">
        <f t="shared" si="6"/>
        <v>67.760000000000019</v>
      </c>
      <c r="D45" s="65">
        <f t="shared" si="7"/>
        <v>72.32687</v>
      </c>
      <c r="E45" s="65">
        <f t="shared" si="8"/>
        <v>1.3255000000000001</v>
      </c>
      <c r="F45" s="65">
        <f t="shared" si="9"/>
        <v>7.9700060000000006</v>
      </c>
      <c r="G45" s="65">
        <f t="shared" si="5"/>
        <v>0.18370000000000003</v>
      </c>
      <c r="H45" s="65">
        <f t="shared" si="5"/>
        <v>3.2890000000000001</v>
      </c>
      <c r="I45" s="65">
        <f t="shared" si="5"/>
        <v>0.30470000000000003</v>
      </c>
      <c r="J45" s="65">
        <f t="shared" si="5"/>
        <v>9.5700000000000021E-3</v>
      </c>
      <c r="K45" s="65">
        <f t="shared" si="5"/>
        <v>1.0010000000000002E-2</v>
      </c>
      <c r="L45" s="65">
        <f t="shared" si="5"/>
        <v>0.30470000000000003</v>
      </c>
      <c r="M45" s="65">
        <f t="shared" si="5"/>
        <v>0.16170000000000001</v>
      </c>
      <c r="N45" s="65">
        <f t="shared" si="5"/>
        <v>55.330000000000013</v>
      </c>
      <c r="O45" s="65">
        <f t="shared" si="5"/>
        <v>5104</v>
      </c>
      <c r="P45" s="65">
        <f t="shared" si="5"/>
        <v>0</v>
      </c>
      <c r="Q45" s="65">
        <f t="shared" si="10"/>
        <v>85.250000000000028</v>
      </c>
      <c r="R45" s="65">
        <f t="shared" si="11"/>
        <v>0</v>
      </c>
      <c r="S45" s="65">
        <f t="shared" si="11"/>
        <v>0.1265</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Bala'!B29</f>
        <v>Application Rate</v>
      </c>
      <c r="C1" s="29" t="str">
        <f>'Field data and Bala'!C29</f>
        <v>Nitrogen Addition</v>
      </c>
      <c r="D1" s="29" t="str">
        <f>'Field data and Bala'!D29</f>
        <v>Phosphate Addition</v>
      </c>
      <c r="E1" s="29" t="str">
        <f>'Field data and Bala'!E29</f>
        <v>Potash  Addition</v>
      </c>
      <c r="F1" s="29" t="str">
        <f>'Field data and Bala'!F29</f>
        <v>Mg Oxide Addition</v>
      </c>
      <c r="G1" s="29" t="str">
        <f>'Field data and Bala'!G29</f>
        <v>Copper Addition</v>
      </c>
      <c r="H1" s="29" t="str">
        <f>'Field data and Bala'!H29</f>
        <v>Zinc Addition</v>
      </c>
      <c r="I1" s="29" t="str">
        <f>'Field data and Bala'!I29</f>
        <v>Lead Addition</v>
      </c>
      <c r="J1" s="29" t="str">
        <f>'Field data and Bala'!J29</f>
        <v>Cadmium Addition</v>
      </c>
      <c r="K1" s="29" t="str">
        <f>'Field data and Bala'!K29</f>
        <v>Mercury Addition</v>
      </c>
      <c r="L1" s="29" t="str">
        <f>'Field data and Bala'!L29</f>
        <v>Nickel Addition</v>
      </c>
      <c r="M1" s="29" t="str">
        <f>'Field data and Bala'!M29</f>
        <v>Chromium Addition</v>
      </c>
      <c r="N1" s="29" t="str">
        <f>'Field data and Bala'!N29</f>
        <v>Aluminium Addition</v>
      </c>
      <c r="O1" s="29" t="str">
        <f>'Field data and Bala'!O29</f>
        <v>Iron Addition</v>
      </c>
      <c r="P1" s="29" t="str">
        <f>'Field data and Bala'!P29</f>
        <v xml:space="preserve">Sodium Addition                 </v>
      </c>
      <c r="Q1" s="29" t="str">
        <f>'Field data and Bala'!Q29</f>
        <v>SO3  Addition                             kg/ha</v>
      </c>
      <c r="R1" s="29" t="str">
        <f>'Field data and Bala'!R29</f>
        <v xml:space="preserve">Selenium Addition </v>
      </c>
      <c r="S1" s="29" t="str">
        <f>'Field data and Bala'!S29</f>
        <v xml:space="preserve">Arsenic  Addition  </v>
      </c>
      <c r="T1" s="29" t="str">
        <f>'Field data and Bala'!T29</f>
        <v xml:space="preserve">Molybdenum Addition  </v>
      </c>
      <c r="U1" s="29" t="str">
        <f>'Field data and Bala'!U29</f>
        <v xml:space="preserve">Fluoride Addition </v>
      </c>
    </row>
    <row r="2" spans="1:21" ht="25" x14ac:dyDescent="0.25">
      <c r="A2" s="174"/>
      <c r="B2" s="29" t="str">
        <f>'Field data and Bala'!B30</f>
        <v>tonnes/ha</v>
      </c>
      <c r="C2" s="29" t="str">
        <f>'Field data and Bala'!C30</f>
        <v>kg/ha</v>
      </c>
      <c r="D2" s="29" t="str">
        <f>'Field data and Bala'!D30</f>
        <v>P2O5 
kg/ha</v>
      </c>
      <c r="E2" s="29" t="str">
        <f>'Field data and Bala'!E30</f>
        <v>K2O 
kg/ha</v>
      </c>
      <c r="F2" s="29" t="str">
        <f>'Field data and Bala'!F30</f>
        <v>MgO 
kg/ha</v>
      </c>
      <c r="G2" s="29" t="str">
        <f>'Field data and Bala'!G30</f>
        <v>kg/ha</v>
      </c>
      <c r="H2" s="29" t="str">
        <f>'Field data and Bala'!H30</f>
        <v>kg/ha</v>
      </c>
      <c r="I2" s="29" t="str">
        <f>'Field data and Bala'!I30</f>
        <v>kg/ha</v>
      </c>
      <c r="J2" s="29" t="str">
        <f>'Field data and Bala'!J30</f>
        <v>kg/ha</v>
      </c>
      <c r="K2" s="29" t="str">
        <f>'Field data and Bala'!K30</f>
        <v>kg/ha</v>
      </c>
      <c r="L2" s="29" t="str">
        <f>'Field data and Bala'!L30</f>
        <v>kg/ha</v>
      </c>
      <c r="M2" s="29" t="str">
        <f>'Field data and Bala'!M30</f>
        <v>kg/ha</v>
      </c>
      <c r="N2" s="29" t="str">
        <f>'Field data and Bala'!N30</f>
        <v>kg/ha</v>
      </c>
      <c r="O2" s="29" t="str">
        <f>'Field data and Bala'!O30</f>
        <v>kg/ha</v>
      </c>
      <c r="P2" s="29" t="str">
        <f>'Field data and Bala'!P30</f>
        <v>kg/ha</v>
      </c>
      <c r="Q2" s="29" t="str">
        <f>'Field data and Bala'!Q30</f>
        <v>kg/ha</v>
      </c>
      <c r="R2" s="29" t="str">
        <f>'Field data and Bala'!R30</f>
        <v>kg/ha</v>
      </c>
      <c r="S2" s="29" t="str">
        <f>'Field data and Bala'!S30</f>
        <v>kg/ha</v>
      </c>
      <c r="T2" s="29" t="str">
        <f>'Field data and Bala'!T30</f>
        <v>kg/ha</v>
      </c>
      <c r="U2" s="29" t="str">
        <f>'Field data and Bala'!U30</f>
        <v>kg/ha</v>
      </c>
    </row>
    <row r="3" spans="1:21" x14ac:dyDescent="0.25">
      <c r="A3" s="27">
        <v>1</v>
      </c>
      <c r="B3" s="24">
        <f>'Field data and Bala'!B31</f>
        <v>250</v>
      </c>
      <c r="C3" s="24">
        <f>'Field data and Bala'!C31</f>
        <v>69.907499999999999</v>
      </c>
      <c r="D3" s="24">
        <f>'Field data and Bala'!D31</f>
        <v>6.7759188750000003</v>
      </c>
      <c r="E3" s="24">
        <f>'Field data and Bala'!E31</f>
        <v>0.62638912499999999</v>
      </c>
      <c r="F3" s="24">
        <f>'Field data and Bala'!F31</f>
        <v>18.029921000000002</v>
      </c>
      <c r="G3" s="24">
        <f>'Field data and Bala'!G31</f>
        <v>0.15535000000000002</v>
      </c>
      <c r="H3" s="24">
        <f>'Field data and Bala'!H31</f>
        <v>0.96795000000000009</v>
      </c>
      <c r="I3" s="24">
        <f>'Field data and Bala'!I31</f>
        <v>3.2324749999999999E-2</v>
      </c>
      <c r="J3" s="24">
        <f>'Field data and Bala'!J31</f>
        <v>3.0472500000000005E-3</v>
      </c>
      <c r="K3" s="24">
        <f>'Field data and Bala'!K31</f>
        <v>9.978250000000001E-3</v>
      </c>
      <c r="L3" s="24">
        <f>'Field data and Bala'!L31</f>
        <v>2.13905E-2</v>
      </c>
      <c r="M3" s="24">
        <f>'Field data and Bala'!M31</f>
        <v>1.6909250000000001E-2</v>
      </c>
      <c r="N3" s="24">
        <f>'Field data and Bala'!N31</f>
        <v>1081.4749999999999</v>
      </c>
      <c r="O3" s="24">
        <f>'Field data and Bala'!O31</f>
        <v>37.045000000000002</v>
      </c>
      <c r="P3" s="24">
        <f>'Field data and Bala'!P31</f>
        <v>0</v>
      </c>
      <c r="Q3" s="24">
        <f>'Field data and Bala'!Q31</f>
        <v>69.758125000000007</v>
      </c>
      <c r="R3" s="24">
        <f>'Field data and Bala'!R31</f>
        <v>0</v>
      </c>
      <c r="S3" s="24">
        <f>'Field data and Bala'!S31</f>
        <v>7.4687500000000004E-2</v>
      </c>
      <c r="T3" s="24">
        <f>'Field data and Bala'!T31</f>
        <v>0</v>
      </c>
      <c r="U3" s="24">
        <f>'Field data and Bala'!U31</f>
        <v>0</v>
      </c>
    </row>
    <row r="4" spans="1:21" x14ac:dyDescent="0.25">
      <c r="A4" s="27">
        <v>2</v>
      </c>
      <c r="B4" s="24">
        <f>Bryn!B31</f>
        <v>250</v>
      </c>
      <c r="C4" s="24">
        <f>Bryn!C31</f>
        <v>38.678000000000004</v>
      </c>
      <c r="D4" s="24">
        <f>Bryn!D31</f>
        <v>4.016867575</v>
      </c>
      <c r="E4" s="24">
        <f>Bryn!E31</f>
        <v>1.4038250000000001</v>
      </c>
      <c r="F4" s="24">
        <f>Bryn!F31</f>
        <v>3.5637466499999997</v>
      </c>
      <c r="G4" s="24">
        <f>Bryn!G31</f>
        <v>2.9008500000000007E-2</v>
      </c>
      <c r="H4" s="24">
        <f>Bryn!H31</f>
        <v>0.97860000000000003</v>
      </c>
      <c r="I4" s="24">
        <f>Bryn!I31</f>
        <v>7.5725000000000015E-2</v>
      </c>
      <c r="J4" s="24">
        <f>Bryn!J31</f>
        <v>4.25225E-3</v>
      </c>
      <c r="K4" s="24">
        <f>Bryn!K31</f>
        <v>1.0019E-2</v>
      </c>
      <c r="L4" s="24">
        <f>Bryn!L31</f>
        <v>0.21669000000000005</v>
      </c>
      <c r="M4" s="24">
        <f>Bryn!M31</f>
        <v>1.7009E-2</v>
      </c>
      <c r="N4" s="24">
        <f>Bryn!N31</f>
        <v>21.669</v>
      </c>
      <c r="O4" s="24">
        <f>Bryn!O31</f>
        <v>2679.5</v>
      </c>
      <c r="P4" s="24">
        <f>Bryn!P31</f>
        <v>0</v>
      </c>
      <c r="Q4" s="24">
        <f>Bryn!Q31</f>
        <v>60.871249999999996</v>
      </c>
      <c r="R4" s="24">
        <f>Bryn!R31</f>
        <v>0</v>
      </c>
      <c r="S4" s="24">
        <f>Bryn!S31</f>
        <v>7.6307500000000014E-2</v>
      </c>
      <c r="T4" s="24">
        <f>Bryn!T31</f>
        <v>0</v>
      </c>
      <c r="U4" s="24">
        <f>Bryn!U31</f>
        <v>0</v>
      </c>
    </row>
    <row r="5" spans="1:21" x14ac:dyDescent="0.25">
      <c r="A5" s="27">
        <v>3</v>
      </c>
      <c r="B5" s="24">
        <f>Cefni!B31</f>
        <v>250</v>
      </c>
      <c r="C5" s="24">
        <f>Cefni!C31</f>
        <v>77.755500000000012</v>
      </c>
      <c r="D5" s="24">
        <f>Cefni!D31</f>
        <v>68.089092749999992</v>
      </c>
      <c r="E5" s="24">
        <f>Cefni!E31</f>
        <v>1.0031625000000002</v>
      </c>
      <c r="F5" s="24">
        <f>Cefni!F31</f>
        <v>0</v>
      </c>
      <c r="G5" s="24">
        <f>Cefni!G31</f>
        <v>0</v>
      </c>
      <c r="H5" s="24">
        <f>Cefni!H31</f>
        <v>0</v>
      </c>
      <c r="I5" s="24">
        <f>Cefni!I31</f>
        <v>0</v>
      </c>
      <c r="J5" s="24">
        <f>Cefni!J31</f>
        <v>0</v>
      </c>
      <c r="K5" s="24">
        <f>Cefni!K31</f>
        <v>0</v>
      </c>
      <c r="L5" s="24">
        <f>Cefni!L31</f>
        <v>0</v>
      </c>
      <c r="M5" s="24">
        <f>Cefni!M31</f>
        <v>0</v>
      </c>
      <c r="N5" s="24">
        <f>Cefni!N31</f>
        <v>0</v>
      </c>
      <c r="O5" s="24">
        <f>Cefni!O31</f>
        <v>0</v>
      </c>
      <c r="P5" s="24">
        <f>Cefni!P31</f>
        <v>0</v>
      </c>
      <c r="Q5" s="24">
        <f>Cefni!Q31</f>
        <v>0</v>
      </c>
      <c r="R5" s="24">
        <f>Cefni!R31</f>
        <v>0</v>
      </c>
      <c r="S5" s="24">
        <f>Cefni!S31</f>
        <v>0</v>
      </c>
      <c r="T5" s="24">
        <f>Cefni!T31</f>
        <v>0</v>
      </c>
      <c r="U5" s="24">
        <f>Cefni!U31</f>
        <v>0</v>
      </c>
    </row>
    <row r="6" spans="1:21" x14ac:dyDescent="0.25">
      <c r="A6" s="27">
        <v>4</v>
      </c>
      <c r="B6" s="24">
        <f>Cwellyn!B31</f>
        <v>250</v>
      </c>
      <c r="C6" s="24">
        <f>Cwellyn!C31</f>
        <v>71.325000000000003</v>
      </c>
      <c r="D6" s="24">
        <f>Cwellyn!D31</f>
        <v>54.983999999999995</v>
      </c>
      <c r="E6" s="24">
        <f>Cwellyn!E31</f>
        <v>0.78626249999999998</v>
      </c>
      <c r="F6" s="24">
        <f>Cwellyn!F31</f>
        <v>12.061949999999998</v>
      </c>
      <c r="G6" s="24">
        <f>Cwellyn!G31</f>
        <v>0.20924999999999996</v>
      </c>
      <c r="H6" s="24">
        <f>Cwellyn!H31</f>
        <v>1.0350000000000001</v>
      </c>
      <c r="I6" s="24">
        <f>Cwellyn!I31</f>
        <v>3.2624999999999994E-2</v>
      </c>
      <c r="J6" s="24">
        <f>Cwellyn!J31</f>
        <v>2.5500000000000002E-3</v>
      </c>
      <c r="K6" s="24">
        <f>Cwellyn!K31</f>
        <v>1.0125E-2</v>
      </c>
      <c r="L6" s="24">
        <f>Cwellyn!L31</f>
        <v>4.1249999999999995E-2</v>
      </c>
      <c r="M6" s="24">
        <f>Cwellyn!M31</f>
        <v>1.7100000000000001E-2</v>
      </c>
      <c r="N6" s="24">
        <f>Cwellyn!N31</f>
        <v>1890</v>
      </c>
      <c r="O6" s="24">
        <f>Cwellyn!O31</f>
        <v>26.774999999999999</v>
      </c>
      <c r="P6" s="24">
        <f>Cwellyn!P31</f>
        <v>0</v>
      </c>
      <c r="Q6" s="24">
        <f>Cwellyn!Q31</f>
        <v>232.5</v>
      </c>
      <c r="R6" s="24">
        <f>Cwellyn!R31</f>
        <v>0</v>
      </c>
      <c r="S6" s="24">
        <f>Cwellyn!S31</f>
        <v>8.1000000000000003E-2</v>
      </c>
      <c r="T6" s="24">
        <f>Cwellyn!T31</f>
        <v>0</v>
      </c>
      <c r="U6" s="24">
        <f>Cwellyn!U31</f>
        <v>0</v>
      </c>
    </row>
    <row r="7" spans="1:21" x14ac:dyDescent="0.25">
      <c r="A7" s="27">
        <v>5</v>
      </c>
      <c r="B7" s="24">
        <f>Dolbenmaen!B31</f>
        <v>250</v>
      </c>
      <c r="C7" s="24">
        <f>Dolbenmaen!C31</f>
        <v>46.311</v>
      </c>
      <c r="D7" s="24">
        <f>Dolbenmaen!D31</f>
        <v>35.907988499999995</v>
      </c>
      <c r="E7" s="24">
        <f>Dolbenmaen!E31</f>
        <v>0.67618574999999992</v>
      </c>
      <c r="F7" s="24">
        <f>Dolbenmaen!F31</f>
        <v>1.9997967000000001</v>
      </c>
      <c r="G7" s="24">
        <f>Dolbenmaen!G31</f>
        <v>0.14254500000000001</v>
      </c>
      <c r="H7" s="24">
        <f>Dolbenmaen!H31</f>
        <v>2.2510500000000002</v>
      </c>
      <c r="I7" s="24">
        <f>Dolbenmaen!I31</f>
        <v>3.2185500000000006E-2</v>
      </c>
      <c r="J7" s="24">
        <f>Dolbenmaen!J31</f>
        <v>6.1920000000000005E-3</v>
      </c>
      <c r="K7" s="24">
        <f>Dolbenmaen!K31</f>
        <v>9.9330000000000009E-3</v>
      </c>
      <c r="L7" s="24">
        <f>Dolbenmaen!L31</f>
        <v>2.13495E-2</v>
      </c>
      <c r="M7" s="24">
        <f>Dolbenmaen!M31</f>
        <v>1.6834499999999999E-2</v>
      </c>
      <c r="N7" s="24">
        <f>Dolbenmaen!N31</f>
        <v>2018.8500000000001</v>
      </c>
      <c r="O7" s="24">
        <f>Dolbenmaen!O31</f>
        <v>31.992000000000001</v>
      </c>
      <c r="P7" s="24">
        <f>Dolbenmaen!P31</f>
        <v>0</v>
      </c>
      <c r="Q7" s="24">
        <f>Dolbenmaen!Q31</f>
        <v>267.67500000000001</v>
      </c>
      <c r="R7" s="24">
        <f>Dolbenmaen!R31</f>
        <v>0</v>
      </c>
      <c r="S7" s="24">
        <f>Dolbenmaen!S31</f>
        <v>9.4170000000000004E-2</v>
      </c>
      <c r="T7" s="24">
        <f>Dolbenmaen!T31</f>
        <v>0</v>
      </c>
      <c r="U7" s="24">
        <f>Dolbenmaen!U31</f>
        <v>0</v>
      </c>
    </row>
    <row r="8" spans="1:21" x14ac:dyDescent="0.25">
      <c r="A8" s="27">
        <v>6</v>
      </c>
      <c r="B8" s="24">
        <f>Gwastadgoed!B31</f>
        <v>250</v>
      </c>
      <c r="C8" s="24">
        <f>Gwastadgoed!C31</f>
        <v>47.470750000000002</v>
      </c>
      <c r="D8" s="24">
        <f>Gwastadgoed!D31</f>
        <v>57.636978000000006</v>
      </c>
      <c r="E8" s="24">
        <f>Gwastadgoed!E31</f>
        <v>1.8044875000000002</v>
      </c>
      <c r="F8" s="24">
        <f>Gwastadgoed!F31</f>
        <v>7.9451359999999989</v>
      </c>
      <c r="G8" s="24">
        <f>Gwastadgoed!G31</f>
        <v>2.9351000000000002E-2</v>
      </c>
      <c r="H8" s="24">
        <f>Gwastadgoed!H31</f>
        <v>2.440925</v>
      </c>
      <c r="I8" s="24">
        <f>Gwastadgoed!I31</f>
        <v>0.39084750000000007</v>
      </c>
      <c r="J8" s="24">
        <f>Gwastadgoed!J31</f>
        <v>4.4925E-3</v>
      </c>
      <c r="K8" s="24">
        <f>Gwastadgoed!K31</f>
        <v>1.0183000000000001E-2</v>
      </c>
      <c r="L8" s="24">
        <f>Gwastadgoed!L31</f>
        <v>0.92096250000000002</v>
      </c>
      <c r="M8" s="24">
        <f>Gwastadgoed!M31</f>
        <v>1.722125E-2</v>
      </c>
      <c r="N8" s="24">
        <f>Gwastadgoed!N31</f>
        <v>48.369250000000001</v>
      </c>
      <c r="O8" s="24">
        <f>Gwastadgoed!O31</f>
        <v>7772.0250000000005</v>
      </c>
      <c r="P8" s="24">
        <f>Gwastadgoed!P31</f>
        <v>0</v>
      </c>
      <c r="Q8" s="24">
        <f>Gwastadgoed!Q31</f>
        <v>404.32500000000005</v>
      </c>
      <c r="R8" s="24">
        <f>Gwastadgoed!R31</f>
        <v>0</v>
      </c>
      <c r="S8" s="24">
        <f>Gwastadgoed!S31</f>
        <v>0.22762000000000002</v>
      </c>
      <c r="T8" s="24">
        <f>Gwastadgoed!T31</f>
        <v>0</v>
      </c>
      <c r="U8" s="24">
        <f>Gwastadgoed!U31</f>
        <v>0</v>
      </c>
    </row>
    <row r="9" spans="1:21" x14ac:dyDescent="0.25">
      <c r="A9" s="27">
        <v>7</v>
      </c>
      <c r="B9" s="24">
        <f>Llyn!B31</f>
        <v>211</v>
      </c>
      <c r="C9" s="24">
        <f>Llyn!C31</f>
        <v>51.637607999999993</v>
      </c>
      <c r="D9" s="24">
        <f>Llyn!D31</f>
        <v>22.505216956000005</v>
      </c>
      <c r="E9" s="24">
        <f>Llyn!E31</f>
        <v>1.0475306000000002</v>
      </c>
      <c r="F9" s="24">
        <f>Llyn!F31</f>
        <v>5.0879039367999992</v>
      </c>
      <c r="G9" s="24">
        <f>Llyn!G31</f>
        <v>7.4761519999999999</v>
      </c>
      <c r="H9" s="24">
        <f>Llyn!H31</f>
        <v>3.1295519999999999</v>
      </c>
      <c r="I9" s="24">
        <f>Llyn!I31</f>
        <v>0.49203512000000005</v>
      </c>
      <c r="J9" s="24">
        <f>Llyn!J31</f>
        <v>1.0084111999999999E-2</v>
      </c>
      <c r="K9" s="24">
        <f>Llyn!K31</f>
        <v>8.4324039999999992E-3</v>
      </c>
      <c r="L9" s="24">
        <f>Llyn!L31</f>
        <v>0.28079035999999996</v>
      </c>
      <c r="M9" s="24">
        <f>Llyn!M31</f>
        <v>0.12518208</v>
      </c>
      <c r="N9" s="24">
        <f>Llyn!N31</f>
        <v>29.643812</v>
      </c>
      <c r="O9" s="24">
        <f>Llyn!O31</f>
        <v>3894.5535999999997</v>
      </c>
      <c r="P9" s="24">
        <f>Llyn!P31</f>
        <v>0</v>
      </c>
      <c r="Q9" s="24">
        <f>Llyn!Q31</f>
        <v>92.582579999999993</v>
      </c>
      <c r="R9" s="24">
        <f>Llyn!R31</f>
        <v>0</v>
      </c>
      <c r="S9" s="24">
        <f>Llyn!S31</f>
        <v>0.22254592000000001</v>
      </c>
      <c r="T9" s="24">
        <f>Llyn!T31</f>
        <v>0</v>
      </c>
      <c r="U9" s="24">
        <f>Llyn!U31</f>
        <v>0</v>
      </c>
    </row>
    <row r="10" spans="1:21" x14ac:dyDescent="0.25">
      <c r="A10" s="27">
        <v>8</v>
      </c>
      <c r="B10" s="24">
        <f>Myndd!B31</f>
        <v>250</v>
      </c>
      <c r="C10" s="24">
        <f>Myndd!C31</f>
        <v>77.346500000000006</v>
      </c>
      <c r="D10" s="24">
        <f>Myndd!D31</f>
        <v>66.401198500000007</v>
      </c>
      <c r="E10" s="24">
        <f>Myndd!E31</f>
        <v>0.898960125</v>
      </c>
      <c r="F10" s="24">
        <f>Myndd!F31</f>
        <v>14.103611200000001</v>
      </c>
      <c r="G10" s="24">
        <f>Myndd!G31</f>
        <v>0.23324</v>
      </c>
      <c r="H10" s="24">
        <f>Myndd!H31</f>
        <v>0.90037500000000004</v>
      </c>
      <c r="I10" s="24">
        <f>Myndd!I31</f>
        <v>3.2585000000000003E-2</v>
      </c>
      <c r="J10" s="24">
        <f>Myndd!J31</f>
        <v>2.3152500000000005E-3</v>
      </c>
      <c r="K10" s="24">
        <f>Myndd!K31</f>
        <v>1.0032750000000002E-2</v>
      </c>
      <c r="L10" s="24">
        <f>Myndd!L31</f>
        <v>7.2887500000000022E-2</v>
      </c>
      <c r="M10" s="24">
        <f>Myndd!M31</f>
        <v>1.7064250000000003E-2</v>
      </c>
      <c r="N10" s="24">
        <f>Myndd!N31</f>
        <v>1569.2250000000001</v>
      </c>
      <c r="O10" s="24">
        <f>Myndd!O31</f>
        <v>27.954500000000003</v>
      </c>
      <c r="P10" s="24">
        <f>Myndd!P31</f>
        <v>0</v>
      </c>
      <c r="Q10" s="24">
        <f>Myndd!Q31</f>
        <v>252.96250000000009</v>
      </c>
      <c r="R10" s="24">
        <f>Myndd!R31</f>
        <v>0</v>
      </c>
      <c r="S10" s="24">
        <f>Myndd!S31</f>
        <v>7.8032500000000005E-2</v>
      </c>
      <c r="T10" s="24">
        <f>Myndd!T31</f>
        <v>0</v>
      </c>
      <c r="U10" s="24">
        <f>Myndd!U31</f>
        <v>0</v>
      </c>
    </row>
    <row r="11" spans="1:21" x14ac:dyDescent="0.25">
      <c r="A11" s="27">
        <v>9</v>
      </c>
      <c r="B11" s="24">
        <f>'Pen y Bont'!B31</f>
        <v>224</v>
      </c>
      <c r="C11" s="24">
        <f>'Pen y Bont'!C31</f>
        <v>51.507456000000005</v>
      </c>
      <c r="D11" s="24">
        <f>'Pen y Bont'!D31</f>
        <v>75.093188352000027</v>
      </c>
      <c r="E11" s="24">
        <f>'Pen y Bont'!E31</f>
        <v>1.4467711999999999</v>
      </c>
      <c r="F11" s="24">
        <f>'Pen y Bont'!F31</f>
        <v>10.650036992</v>
      </c>
      <c r="G11" s="24">
        <f>'Pen y Bont'!G31</f>
        <v>0.20831104</v>
      </c>
      <c r="H11" s="24">
        <f>'Pen y Bont'!H31</f>
        <v>0.59851904000000011</v>
      </c>
      <c r="I11" s="24">
        <f>'Pen y Bont'!I31</f>
        <v>2.9055488000000001E-2</v>
      </c>
      <c r="J11" s="24">
        <f>'Pen y Bont'!J31</f>
        <v>2.1011200000000002E-3</v>
      </c>
      <c r="K11" s="24">
        <f>'Pen y Bont'!K31</f>
        <v>8.9447680000000005E-3</v>
      </c>
      <c r="L11" s="24">
        <f>'Pen y Bont'!L31</f>
        <v>4.7425280000000007E-2</v>
      </c>
      <c r="M11" s="24">
        <f>'Pen y Bont'!M31</f>
        <v>2.7374592000000003E-2</v>
      </c>
      <c r="N11" s="24">
        <f>'Pen y Bont'!N31</f>
        <v>1302.6943999999999</v>
      </c>
      <c r="O11" s="24">
        <f>'Pen y Bont'!O31</f>
        <v>55.529600000000002</v>
      </c>
      <c r="P11" s="24">
        <f>'Pen y Bont'!P31</f>
        <v>0</v>
      </c>
      <c r="Q11" s="24">
        <f>'Pen y Bont'!Q31</f>
        <v>195.10400000000001</v>
      </c>
      <c r="R11" s="24">
        <f>'Pen y Bont'!R31</f>
        <v>0</v>
      </c>
      <c r="S11" s="24">
        <f>'Pen y Bont'!S31</f>
        <v>0.28635264000000005</v>
      </c>
      <c r="T11" s="24">
        <f>'Pen y Bont'!T31</f>
        <v>0</v>
      </c>
      <c r="U11" s="24">
        <f>'Pen y Bont'!U31</f>
        <v>0</v>
      </c>
    </row>
    <row r="12" spans="1:21" x14ac:dyDescent="0.25">
      <c r="A12" s="27">
        <v>10</v>
      </c>
      <c r="B12" s="24">
        <f>Rhiw!B31</f>
        <v>250</v>
      </c>
      <c r="C12" s="24">
        <f>Rhiw!C31</f>
        <v>67.760000000000019</v>
      </c>
      <c r="D12" s="24">
        <f>Rhiw!D31</f>
        <v>72.32687</v>
      </c>
      <c r="E12" s="24">
        <f>Rhiw!E31</f>
        <v>1.3255000000000001</v>
      </c>
      <c r="F12" s="24">
        <f>Rhiw!F31</f>
        <v>7.9700060000000006</v>
      </c>
      <c r="G12" s="24">
        <f>Rhiw!G31</f>
        <v>0.18370000000000003</v>
      </c>
      <c r="H12" s="24">
        <f>Rhiw!H31</f>
        <v>3.2890000000000001</v>
      </c>
      <c r="I12" s="24">
        <f>Rhiw!I31</f>
        <v>0.30470000000000003</v>
      </c>
      <c r="J12" s="24">
        <f>Rhiw!J31</f>
        <v>9.5700000000000021E-3</v>
      </c>
      <c r="K12" s="24">
        <f>Rhiw!K31</f>
        <v>1.0010000000000002E-2</v>
      </c>
      <c r="L12" s="24">
        <f>Rhiw!L31</f>
        <v>0.30470000000000003</v>
      </c>
      <c r="M12" s="24">
        <f>Rhiw!M31</f>
        <v>0.16170000000000001</v>
      </c>
      <c r="N12" s="24">
        <f>Rhiw!N31</f>
        <v>55.330000000000013</v>
      </c>
      <c r="O12" s="24">
        <f>Rhiw!O31</f>
        <v>5104</v>
      </c>
      <c r="P12" s="24">
        <f>Rhiw!P31</f>
        <v>0</v>
      </c>
      <c r="Q12" s="24">
        <f>Rhiw!Q31</f>
        <v>85.250000000000028</v>
      </c>
      <c r="R12" s="24">
        <f>Rhiw!R31</f>
        <v>0</v>
      </c>
      <c r="S12" s="24">
        <f>Rhiw!S31</f>
        <v>0.1265</v>
      </c>
      <c r="T12" s="24">
        <f>Rhiw!T31</f>
        <v>0</v>
      </c>
      <c r="U12" s="24">
        <f>Rhiw!U31</f>
        <v>0</v>
      </c>
    </row>
    <row r="13" spans="1:21" s="69" customFormat="1" ht="15.5" x14ac:dyDescent="0.35">
      <c r="A13" s="67" t="s">
        <v>85</v>
      </c>
      <c r="B13" s="68">
        <f>SUM(B3:B12)</f>
        <v>2435</v>
      </c>
      <c r="C13" s="68">
        <f t="shared" ref="C13:U13" si="0">SUM(C3:C12)</f>
        <v>599.69931399999996</v>
      </c>
      <c r="D13" s="68">
        <f t="shared" si="0"/>
        <v>463.73731950799998</v>
      </c>
      <c r="E13" s="68">
        <f t="shared" si="0"/>
        <v>11.019074300000002</v>
      </c>
      <c r="F13" s="68">
        <f t="shared" si="0"/>
        <v>81.412108478799993</v>
      </c>
      <c r="G13" s="68">
        <f t="shared" si="0"/>
        <v>8.6669075400000004</v>
      </c>
      <c r="H13" s="68">
        <f t="shared" si="0"/>
        <v>15.590971039999999</v>
      </c>
      <c r="I13" s="68">
        <f t="shared" si="0"/>
        <v>1.4220833580000001</v>
      </c>
      <c r="J13" s="68">
        <f t="shared" si="0"/>
        <v>4.4604482000000001E-2</v>
      </c>
      <c r="K13" s="68">
        <f t="shared" si="0"/>
        <v>8.7658172000000006E-2</v>
      </c>
      <c r="L13" s="68">
        <f t="shared" si="0"/>
        <v>1.92744564</v>
      </c>
      <c r="M13" s="68">
        <f t="shared" si="0"/>
        <v>0.416394922</v>
      </c>
      <c r="N13" s="68">
        <f t="shared" si="0"/>
        <v>8017.2564620000012</v>
      </c>
      <c r="O13" s="68">
        <f t="shared" si="0"/>
        <v>19629.3747</v>
      </c>
      <c r="P13" s="68">
        <f t="shared" si="0"/>
        <v>0</v>
      </c>
      <c r="Q13" s="68">
        <f t="shared" si="0"/>
        <v>1661.0284550000001</v>
      </c>
      <c r="R13" s="68">
        <f t="shared" si="0"/>
        <v>0</v>
      </c>
      <c r="S13" s="68">
        <f t="shared" si="0"/>
        <v>1.2672160600000002</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Bala'!B29</f>
        <v>Application Rate</v>
      </c>
      <c r="D1" s="26" t="str">
        <f>'Field data and Bala'!C29</f>
        <v>Nitrogen Addition</v>
      </c>
      <c r="E1" s="26" t="str">
        <f>'Field data and Bala'!D29</f>
        <v>Phosphate Addition</v>
      </c>
      <c r="F1" s="26" t="str">
        <f>'Field data and Bala'!E29</f>
        <v>Potash  Addition</v>
      </c>
      <c r="G1" s="26" t="str">
        <f>'Field data and Bala'!F29</f>
        <v>Mg Oxide Addition</v>
      </c>
      <c r="H1" s="26" t="str">
        <f>'Field data and Bala'!G29</f>
        <v>Copper Addition</v>
      </c>
      <c r="I1" s="26" t="str">
        <f>'Field data and Bala'!H29</f>
        <v>Zinc Addition</v>
      </c>
      <c r="J1" s="26" t="str">
        <f>'Field data and Bala'!I29</f>
        <v>Lead Addition</v>
      </c>
      <c r="K1" s="26" t="str">
        <f>'Field data and Bala'!J29</f>
        <v>Cadmium Addition</v>
      </c>
      <c r="L1" s="26" t="str">
        <f>'Field data and Bala'!K29</f>
        <v>Mercury Addition</v>
      </c>
      <c r="M1" s="26" t="str">
        <f>'Field data and Bala'!L29</f>
        <v>Nickel Addition</v>
      </c>
      <c r="N1" s="26" t="str">
        <f>'Field data and Bala'!M29</f>
        <v>Chromium Addition</v>
      </c>
      <c r="O1" s="26" t="str">
        <f>'Field data and Bala'!N29</f>
        <v>Aluminium Addition</v>
      </c>
      <c r="P1" s="26" t="str">
        <f>'Field data and Bala'!O29</f>
        <v>Iron Addition</v>
      </c>
      <c r="Q1" s="26" t="str">
        <f>'Field data and Bala'!P29</f>
        <v xml:space="preserve">Sodium Addition                 </v>
      </c>
      <c r="R1" s="26" t="str">
        <f>'Field data and Bala'!Q29</f>
        <v>SO3  Addition                             kg/ha</v>
      </c>
      <c r="S1" s="26" t="str">
        <f>'Field data and Bala'!R29</f>
        <v xml:space="preserve">Selenium Addition </v>
      </c>
      <c r="T1" s="26" t="str">
        <f>'Field data and Bala'!S29</f>
        <v xml:space="preserve">Arsenic  Addition  </v>
      </c>
      <c r="U1" s="26" t="str">
        <f>'Field data and Bala'!T29</f>
        <v xml:space="preserve">Molybdenum Addition  </v>
      </c>
      <c r="V1" s="26" t="str">
        <f>'Field data and Bala'!U29</f>
        <v xml:space="preserve">Fluoride Addition </v>
      </c>
    </row>
    <row r="2" spans="1:22" s="70" customFormat="1" ht="25" x14ac:dyDescent="0.35">
      <c r="A2" s="175"/>
      <c r="B2" s="23" t="s">
        <v>46</v>
      </c>
      <c r="C2" s="26" t="str">
        <f>'Field data and Bala'!B30</f>
        <v>tonnes/ha</v>
      </c>
      <c r="D2" s="26" t="str">
        <f>'Field data and Bala'!C30</f>
        <v>kg/ha</v>
      </c>
      <c r="E2" s="26" t="str">
        <f>'Field data and Bala'!D30</f>
        <v>P2O5 
kg/ha</v>
      </c>
      <c r="F2" s="26" t="str">
        <f>'Field data and Bala'!E30</f>
        <v>K2O 
kg/ha</v>
      </c>
      <c r="G2" s="26" t="str">
        <f>'Field data and Bala'!F30</f>
        <v>MgO 
kg/ha</v>
      </c>
      <c r="H2" s="26" t="str">
        <f>'Field data and Bala'!G30</f>
        <v>kg/ha</v>
      </c>
      <c r="I2" s="26" t="str">
        <f>'Field data and Bala'!H30</f>
        <v>kg/ha</v>
      </c>
      <c r="J2" s="26" t="str">
        <f>'Field data and Bala'!I30</f>
        <v>kg/ha</v>
      </c>
      <c r="K2" s="26" t="str">
        <f>'Field data and Bala'!J30</f>
        <v>kg/ha</v>
      </c>
      <c r="L2" s="26" t="str">
        <f>'Field data and Bala'!K30</f>
        <v>kg/ha</v>
      </c>
      <c r="M2" s="26" t="str">
        <f>'Field data and Bala'!L30</f>
        <v>kg/ha</v>
      </c>
      <c r="N2" s="26" t="str">
        <f>'Field data and Bala'!M30</f>
        <v>kg/ha</v>
      </c>
      <c r="O2" s="26" t="str">
        <f>'Field data and Bala'!N30</f>
        <v>kg/ha</v>
      </c>
      <c r="P2" s="26" t="str">
        <f>'Field data and Bala'!O30</f>
        <v>kg/ha</v>
      </c>
      <c r="Q2" s="26" t="str">
        <f>'Field data and Bala'!P30</f>
        <v>kg/ha</v>
      </c>
      <c r="R2" s="26" t="str">
        <f>'Field data and Bala'!Q30</f>
        <v>kg/ha</v>
      </c>
      <c r="S2" s="26" t="str">
        <f>'Field data and Bala'!R30</f>
        <v>kg/ha</v>
      </c>
      <c r="T2" s="26" t="str">
        <f>'Field data and Bala'!S30</f>
        <v>kg/ha</v>
      </c>
      <c r="U2" s="26" t="str">
        <f>'Field data and Bala'!T30</f>
        <v>kg/ha</v>
      </c>
      <c r="V2" s="26" t="str">
        <f>'Field data and Bala'!U30</f>
        <v>kg/ha</v>
      </c>
    </row>
    <row r="3" spans="1:22" x14ac:dyDescent="0.25">
      <c r="A3" s="27">
        <v>1</v>
      </c>
      <c r="B3" s="78"/>
      <c r="C3" s="24">
        <f>'Field data and Bala'!B31</f>
        <v>250</v>
      </c>
      <c r="D3" s="24">
        <f>'Field data and Bala'!C31</f>
        <v>69.907499999999999</v>
      </c>
      <c r="E3" s="24">
        <f>'Field data and Bala'!D31</f>
        <v>6.7759188750000003</v>
      </c>
      <c r="F3" s="24">
        <f>'Field data and Bala'!E31</f>
        <v>0.62638912499999999</v>
      </c>
      <c r="G3" s="24">
        <f>'Field data and Bala'!F31</f>
        <v>18.029921000000002</v>
      </c>
      <c r="H3" s="24">
        <f>'Field data and Bala'!G31</f>
        <v>0.15535000000000002</v>
      </c>
      <c r="I3" s="24">
        <f>'Field data and Bala'!H31</f>
        <v>0.96795000000000009</v>
      </c>
      <c r="J3" s="24">
        <f>'Field data and Bala'!I31</f>
        <v>3.2324749999999999E-2</v>
      </c>
      <c r="K3" s="24">
        <f>'Field data and Bala'!J31</f>
        <v>3.0472500000000005E-3</v>
      </c>
      <c r="L3" s="24">
        <f>'Field data and Bala'!K31</f>
        <v>9.978250000000001E-3</v>
      </c>
      <c r="M3" s="24">
        <f>'Field data and Bala'!L31</f>
        <v>2.13905E-2</v>
      </c>
      <c r="N3" s="24">
        <f>'Field data and Bala'!M31</f>
        <v>1.6909250000000001E-2</v>
      </c>
      <c r="O3" s="24">
        <f>'Field data and Bala'!N31</f>
        <v>1081.4749999999999</v>
      </c>
      <c r="P3" s="24">
        <f>'Field data and Bala'!O31</f>
        <v>37.045000000000002</v>
      </c>
      <c r="Q3" s="24">
        <f>'Field data and Bala'!P31</f>
        <v>0</v>
      </c>
      <c r="R3" s="24">
        <f>'Field data and Bala'!Q31</f>
        <v>69.758125000000007</v>
      </c>
      <c r="S3" s="24">
        <f>'Field data and Bala'!R31</f>
        <v>0</v>
      </c>
      <c r="T3" s="24">
        <f>'Field data and Bala'!S31</f>
        <v>7.4687500000000004E-2</v>
      </c>
      <c r="U3" s="24">
        <f>'Field data and Bala'!T31</f>
        <v>0</v>
      </c>
      <c r="V3" s="24">
        <f>'Field data and Bala'!U31</f>
        <v>0</v>
      </c>
    </row>
    <row r="4" spans="1:22" x14ac:dyDescent="0.25">
      <c r="A4" s="27">
        <v>2</v>
      </c>
      <c r="B4" s="78"/>
      <c r="C4" s="24">
        <f>Bryn!B31</f>
        <v>250</v>
      </c>
      <c r="D4" s="24">
        <f>Bryn!C31</f>
        <v>38.678000000000004</v>
      </c>
      <c r="E4" s="24">
        <f>Bryn!D31</f>
        <v>4.016867575</v>
      </c>
      <c r="F4" s="24">
        <f>Bryn!E31</f>
        <v>1.4038250000000001</v>
      </c>
      <c r="G4" s="24">
        <f>Bryn!F31</f>
        <v>3.5637466499999997</v>
      </c>
      <c r="H4" s="24">
        <f>Bryn!G31</f>
        <v>2.9008500000000007E-2</v>
      </c>
      <c r="I4" s="24">
        <f>Bryn!H31</f>
        <v>0.97860000000000003</v>
      </c>
      <c r="J4" s="24">
        <f>Bryn!I31</f>
        <v>7.5725000000000015E-2</v>
      </c>
      <c r="K4" s="24">
        <f>Bryn!J31</f>
        <v>4.25225E-3</v>
      </c>
      <c r="L4" s="24">
        <f>Bryn!K31</f>
        <v>1.0019E-2</v>
      </c>
      <c r="M4" s="24">
        <f>Bryn!L31</f>
        <v>0.21669000000000005</v>
      </c>
      <c r="N4" s="24">
        <f>Bryn!M31</f>
        <v>1.7009E-2</v>
      </c>
      <c r="O4" s="24">
        <f>Bryn!N31</f>
        <v>21.669</v>
      </c>
      <c r="P4" s="24">
        <f>Bryn!O31</f>
        <v>2679.5</v>
      </c>
      <c r="Q4" s="24">
        <f>Bryn!P31</f>
        <v>0</v>
      </c>
      <c r="R4" s="24">
        <f>Bryn!Q31</f>
        <v>60.871249999999996</v>
      </c>
      <c r="S4" s="24">
        <f>Bryn!R31</f>
        <v>0</v>
      </c>
      <c r="T4" s="24">
        <f>Bryn!S31</f>
        <v>7.6307500000000014E-2</v>
      </c>
      <c r="U4" s="24">
        <f>Bryn!T31</f>
        <v>0</v>
      </c>
      <c r="V4" s="24">
        <f>Bryn!U31</f>
        <v>0</v>
      </c>
    </row>
    <row r="5" spans="1:22" x14ac:dyDescent="0.25">
      <c r="A5" s="27">
        <v>3</v>
      </c>
      <c r="B5" s="78"/>
      <c r="C5" s="24">
        <f>Cefni!B31</f>
        <v>250</v>
      </c>
      <c r="D5" s="24">
        <f>Cefni!C31</f>
        <v>77.755500000000012</v>
      </c>
      <c r="E5" s="24">
        <f>Cefni!D31</f>
        <v>68.089092749999992</v>
      </c>
      <c r="F5" s="24">
        <f>Cefni!E31</f>
        <v>1.0031625000000002</v>
      </c>
      <c r="G5" s="24">
        <f>Cefni!F31</f>
        <v>0</v>
      </c>
      <c r="H5" s="24">
        <f>Cefni!G31</f>
        <v>0</v>
      </c>
      <c r="I5" s="24">
        <f>Cefni!H31</f>
        <v>0</v>
      </c>
      <c r="J5" s="24">
        <f>Cefni!I31</f>
        <v>0</v>
      </c>
      <c r="K5" s="24">
        <f>Cefni!J31</f>
        <v>0</v>
      </c>
      <c r="L5" s="24">
        <f>Cefni!K31</f>
        <v>0</v>
      </c>
      <c r="M5" s="24">
        <f>Cefni!L31</f>
        <v>0</v>
      </c>
      <c r="N5" s="24">
        <f>Cefni!M31</f>
        <v>0</v>
      </c>
      <c r="O5" s="24">
        <f>Cefni!N31</f>
        <v>0</v>
      </c>
      <c r="P5" s="24">
        <f>Cefni!O31</f>
        <v>0</v>
      </c>
      <c r="Q5" s="24">
        <f>Cefni!P31</f>
        <v>0</v>
      </c>
      <c r="R5" s="24">
        <f>Cefni!Q31</f>
        <v>0</v>
      </c>
      <c r="S5" s="24">
        <f>Cefni!R31</f>
        <v>0</v>
      </c>
      <c r="T5" s="24">
        <f>Cefni!S31</f>
        <v>0</v>
      </c>
      <c r="U5" s="24">
        <f>Cefni!T31</f>
        <v>0</v>
      </c>
      <c r="V5" s="24">
        <f>Cefni!U31</f>
        <v>0</v>
      </c>
    </row>
    <row r="6" spans="1:22" x14ac:dyDescent="0.25">
      <c r="A6" s="27">
        <v>4</v>
      </c>
      <c r="B6" s="78"/>
      <c r="C6" s="24">
        <f>Cwellyn!B31</f>
        <v>250</v>
      </c>
      <c r="D6" s="24">
        <f>Cwellyn!C31</f>
        <v>71.325000000000003</v>
      </c>
      <c r="E6" s="24">
        <f>Cwellyn!D31</f>
        <v>54.983999999999995</v>
      </c>
      <c r="F6" s="24">
        <f>Cwellyn!E31</f>
        <v>0.78626249999999998</v>
      </c>
      <c r="G6" s="24">
        <f>Cwellyn!F31</f>
        <v>12.061949999999998</v>
      </c>
      <c r="H6" s="24">
        <f>Cwellyn!G31</f>
        <v>0.20924999999999996</v>
      </c>
      <c r="I6" s="24">
        <f>Cwellyn!H31</f>
        <v>1.0350000000000001</v>
      </c>
      <c r="J6" s="24">
        <f>Cwellyn!I31</f>
        <v>3.2624999999999994E-2</v>
      </c>
      <c r="K6" s="24">
        <f>Cwellyn!J31</f>
        <v>2.5500000000000002E-3</v>
      </c>
      <c r="L6" s="24">
        <f>Cwellyn!K31</f>
        <v>1.0125E-2</v>
      </c>
      <c r="M6" s="24">
        <f>Cwellyn!L31</f>
        <v>4.1249999999999995E-2</v>
      </c>
      <c r="N6" s="24">
        <f>Cwellyn!M31</f>
        <v>1.7100000000000001E-2</v>
      </c>
      <c r="O6" s="24">
        <f>Cwellyn!N31</f>
        <v>1890</v>
      </c>
      <c r="P6" s="24">
        <f>Cwellyn!O31</f>
        <v>26.774999999999999</v>
      </c>
      <c r="Q6" s="24">
        <f>Cwellyn!P31</f>
        <v>0</v>
      </c>
      <c r="R6" s="24">
        <f>Cwellyn!Q31</f>
        <v>232.5</v>
      </c>
      <c r="S6" s="24">
        <f>Cwellyn!R31</f>
        <v>0</v>
      </c>
      <c r="T6" s="24">
        <f>Cwellyn!S31</f>
        <v>8.1000000000000003E-2</v>
      </c>
      <c r="U6" s="24">
        <f>Cwellyn!T31</f>
        <v>0</v>
      </c>
      <c r="V6" s="24">
        <f>Cwellyn!U31</f>
        <v>0</v>
      </c>
    </row>
    <row r="7" spans="1:22" x14ac:dyDescent="0.25">
      <c r="A7" s="27">
        <v>5</v>
      </c>
      <c r="B7" s="78"/>
      <c r="C7" s="24">
        <f>Dolbenmaen!B31</f>
        <v>250</v>
      </c>
      <c r="D7" s="24">
        <f>Dolbenmaen!C31</f>
        <v>46.311</v>
      </c>
      <c r="E7" s="24">
        <f>Dolbenmaen!D31</f>
        <v>35.907988499999995</v>
      </c>
      <c r="F7" s="24">
        <f>Dolbenmaen!E31</f>
        <v>0.67618574999999992</v>
      </c>
      <c r="G7" s="24">
        <f>Dolbenmaen!F31</f>
        <v>1.9997967000000001</v>
      </c>
      <c r="H7" s="24">
        <f>Dolbenmaen!G31</f>
        <v>0.14254500000000001</v>
      </c>
      <c r="I7" s="24">
        <f>Dolbenmaen!H31</f>
        <v>2.2510500000000002</v>
      </c>
      <c r="J7" s="24">
        <f>Dolbenmaen!I31</f>
        <v>3.2185500000000006E-2</v>
      </c>
      <c r="K7" s="24">
        <f>Dolbenmaen!J31</f>
        <v>6.1920000000000005E-3</v>
      </c>
      <c r="L7" s="24">
        <f>Dolbenmaen!K31</f>
        <v>9.9330000000000009E-3</v>
      </c>
      <c r="M7" s="24">
        <f>Dolbenmaen!L31</f>
        <v>2.13495E-2</v>
      </c>
      <c r="N7" s="24">
        <f>Dolbenmaen!M31</f>
        <v>1.6834499999999999E-2</v>
      </c>
      <c r="O7" s="24">
        <f>Dolbenmaen!N31</f>
        <v>2018.8500000000001</v>
      </c>
      <c r="P7" s="24">
        <f>Dolbenmaen!O31</f>
        <v>31.992000000000001</v>
      </c>
      <c r="Q7" s="24">
        <f>Dolbenmaen!P31</f>
        <v>0</v>
      </c>
      <c r="R7" s="24">
        <f>Dolbenmaen!Q31</f>
        <v>267.67500000000001</v>
      </c>
      <c r="S7" s="24">
        <f>Dolbenmaen!R31</f>
        <v>0</v>
      </c>
      <c r="T7" s="24">
        <f>Dolbenmaen!S31</f>
        <v>9.4170000000000004E-2</v>
      </c>
      <c r="U7" s="24">
        <f>Dolbenmaen!T31</f>
        <v>0</v>
      </c>
      <c r="V7" s="24">
        <f>Dolbenmaen!U31</f>
        <v>0</v>
      </c>
    </row>
    <row r="8" spans="1:22" x14ac:dyDescent="0.25">
      <c r="A8" s="27">
        <v>6</v>
      </c>
      <c r="B8" s="78"/>
      <c r="C8" s="24">
        <f>Gwastadgoed!B31</f>
        <v>250</v>
      </c>
      <c r="D8" s="24">
        <f>Gwastadgoed!C31</f>
        <v>47.470750000000002</v>
      </c>
      <c r="E8" s="24">
        <f>Gwastadgoed!D31</f>
        <v>57.636978000000006</v>
      </c>
      <c r="F8" s="24">
        <f>Gwastadgoed!E31</f>
        <v>1.8044875000000002</v>
      </c>
      <c r="G8" s="24">
        <f>Gwastadgoed!F31</f>
        <v>7.9451359999999989</v>
      </c>
      <c r="H8" s="24">
        <f>Gwastadgoed!G31</f>
        <v>2.9351000000000002E-2</v>
      </c>
      <c r="I8" s="24">
        <f>Gwastadgoed!H31</f>
        <v>2.440925</v>
      </c>
      <c r="J8" s="24">
        <f>Gwastadgoed!I31</f>
        <v>0.39084750000000007</v>
      </c>
      <c r="K8" s="24">
        <f>Gwastadgoed!J31</f>
        <v>4.4925E-3</v>
      </c>
      <c r="L8" s="24">
        <f>Gwastadgoed!K31</f>
        <v>1.0183000000000001E-2</v>
      </c>
      <c r="M8" s="24">
        <f>Gwastadgoed!L31</f>
        <v>0.92096250000000002</v>
      </c>
      <c r="N8" s="24">
        <f>Gwastadgoed!M31</f>
        <v>1.722125E-2</v>
      </c>
      <c r="O8" s="24">
        <f>Gwastadgoed!N31</f>
        <v>48.369250000000001</v>
      </c>
      <c r="P8" s="24">
        <f>Gwastadgoed!O31</f>
        <v>7772.0250000000005</v>
      </c>
      <c r="Q8" s="24">
        <f>Gwastadgoed!P31</f>
        <v>0</v>
      </c>
      <c r="R8" s="24">
        <f>Gwastadgoed!Q31</f>
        <v>404.32500000000005</v>
      </c>
      <c r="S8" s="24">
        <f>Gwastadgoed!R31</f>
        <v>0</v>
      </c>
      <c r="T8" s="24">
        <f>Gwastadgoed!S31</f>
        <v>0.22762000000000002</v>
      </c>
      <c r="U8" s="24">
        <f>Gwastadgoed!T31</f>
        <v>0</v>
      </c>
      <c r="V8" s="24">
        <f>Gwastadgoed!U31</f>
        <v>0</v>
      </c>
    </row>
    <row r="9" spans="1:22" x14ac:dyDescent="0.25">
      <c r="A9" s="27">
        <v>7</v>
      </c>
      <c r="B9" s="78"/>
      <c r="C9" s="24">
        <f>Llyn!B31</f>
        <v>211</v>
      </c>
      <c r="D9" s="24">
        <f>Llyn!C31</f>
        <v>51.637607999999993</v>
      </c>
      <c r="E9" s="24">
        <f>Llyn!D31</f>
        <v>22.505216956000005</v>
      </c>
      <c r="F9" s="24">
        <f>Llyn!E31</f>
        <v>1.0475306000000002</v>
      </c>
      <c r="G9" s="24">
        <f>Llyn!F31</f>
        <v>5.0879039367999992</v>
      </c>
      <c r="H9" s="24">
        <f>Llyn!G31</f>
        <v>7.4761519999999999</v>
      </c>
      <c r="I9" s="24">
        <f>Llyn!H31</f>
        <v>3.1295519999999999</v>
      </c>
      <c r="J9" s="24">
        <f>Llyn!I31</f>
        <v>0.49203512000000005</v>
      </c>
      <c r="K9" s="24">
        <f>Llyn!J31</f>
        <v>1.0084111999999999E-2</v>
      </c>
      <c r="L9" s="24">
        <f>Llyn!K31</f>
        <v>8.4324039999999992E-3</v>
      </c>
      <c r="M9" s="24">
        <f>Llyn!L31</f>
        <v>0.28079035999999996</v>
      </c>
      <c r="N9" s="24">
        <f>Llyn!M31</f>
        <v>0.12518208</v>
      </c>
      <c r="O9" s="24">
        <f>Llyn!N31</f>
        <v>29.643812</v>
      </c>
      <c r="P9" s="24">
        <f>Llyn!O31</f>
        <v>3894.5535999999997</v>
      </c>
      <c r="Q9" s="24">
        <f>Llyn!P31</f>
        <v>0</v>
      </c>
      <c r="R9" s="24">
        <f>Llyn!Q31</f>
        <v>92.582579999999993</v>
      </c>
      <c r="S9" s="24">
        <f>Llyn!R31</f>
        <v>0</v>
      </c>
      <c r="T9" s="24">
        <f>Llyn!S31</f>
        <v>0.22254592000000001</v>
      </c>
      <c r="U9" s="24">
        <f>Llyn!T31</f>
        <v>0</v>
      </c>
      <c r="V9" s="24">
        <f>Llyn!U31</f>
        <v>0</v>
      </c>
    </row>
    <row r="10" spans="1:22" x14ac:dyDescent="0.25">
      <c r="A10" s="27">
        <v>8</v>
      </c>
      <c r="B10" s="78"/>
      <c r="C10" s="24">
        <f>Myndd!B31</f>
        <v>250</v>
      </c>
      <c r="D10" s="24">
        <f>Myndd!C31</f>
        <v>77.346500000000006</v>
      </c>
      <c r="E10" s="24">
        <f>Myndd!D31</f>
        <v>66.401198500000007</v>
      </c>
      <c r="F10" s="24">
        <f>Myndd!E31</f>
        <v>0.898960125</v>
      </c>
      <c r="G10" s="24">
        <f>Myndd!F31</f>
        <v>14.103611200000001</v>
      </c>
      <c r="H10" s="24">
        <f>Myndd!G31</f>
        <v>0.23324</v>
      </c>
      <c r="I10" s="24">
        <f>Myndd!H31</f>
        <v>0.90037500000000004</v>
      </c>
      <c r="J10" s="24">
        <f>Myndd!I31</f>
        <v>3.2585000000000003E-2</v>
      </c>
      <c r="K10" s="24">
        <f>Myndd!J31</f>
        <v>2.3152500000000005E-3</v>
      </c>
      <c r="L10" s="24">
        <f>Myndd!K31</f>
        <v>1.0032750000000002E-2</v>
      </c>
      <c r="M10" s="24">
        <f>Myndd!L31</f>
        <v>7.2887500000000022E-2</v>
      </c>
      <c r="N10" s="24">
        <f>Myndd!M31</f>
        <v>1.7064250000000003E-2</v>
      </c>
      <c r="O10" s="24">
        <f>Myndd!N31</f>
        <v>1569.2250000000001</v>
      </c>
      <c r="P10" s="24">
        <f>Myndd!O31</f>
        <v>27.954500000000003</v>
      </c>
      <c r="Q10" s="24">
        <f>Myndd!P31</f>
        <v>0</v>
      </c>
      <c r="R10" s="24">
        <f>Myndd!Q31</f>
        <v>252.96250000000009</v>
      </c>
      <c r="S10" s="24">
        <f>Myndd!R31</f>
        <v>0</v>
      </c>
      <c r="T10" s="24">
        <f>Myndd!S31</f>
        <v>7.8032500000000005E-2</v>
      </c>
      <c r="U10" s="24">
        <f>Myndd!T31</f>
        <v>0</v>
      </c>
      <c r="V10" s="24">
        <f>Myndd!U31</f>
        <v>0</v>
      </c>
    </row>
    <row r="11" spans="1:22" x14ac:dyDescent="0.25">
      <c r="A11" s="27">
        <v>9</v>
      </c>
      <c r="B11" s="78"/>
      <c r="C11" s="24">
        <f>'Pen y Bont'!B31</f>
        <v>224</v>
      </c>
      <c r="D11" s="24">
        <f>'Pen y Bont'!C31</f>
        <v>51.507456000000005</v>
      </c>
      <c r="E11" s="24">
        <f>'Pen y Bont'!D31</f>
        <v>75.093188352000027</v>
      </c>
      <c r="F11" s="24">
        <f>'Pen y Bont'!E31</f>
        <v>1.4467711999999999</v>
      </c>
      <c r="G11" s="24">
        <f>'Pen y Bont'!F31</f>
        <v>10.650036992</v>
      </c>
      <c r="H11" s="24">
        <f>'Pen y Bont'!G31</f>
        <v>0.20831104</v>
      </c>
      <c r="I11" s="24">
        <f>'Pen y Bont'!H31</f>
        <v>0.59851904000000011</v>
      </c>
      <c r="J11" s="24">
        <f>'Pen y Bont'!I31</f>
        <v>2.9055488000000001E-2</v>
      </c>
      <c r="K11" s="24">
        <f>'Pen y Bont'!J31</f>
        <v>2.1011200000000002E-3</v>
      </c>
      <c r="L11" s="24">
        <f>'Pen y Bont'!K31</f>
        <v>8.9447680000000005E-3</v>
      </c>
      <c r="M11" s="24">
        <f>'Pen y Bont'!L31</f>
        <v>4.7425280000000007E-2</v>
      </c>
      <c r="N11" s="24">
        <f>'Pen y Bont'!M31</f>
        <v>2.7374592000000003E-2</v>
      </c>
      <c r="O11" s="24">
        <f>'Pen y Bont'!N31</f>
        <v>1302.6943999999999</v>
      </c>
      <c r="P11" s="24">
        <f>'Pen y Bont'!O31</f>
        <v>55.529600000000002</v>
      </c>
      <c r="Q11" s="24">
        <f>'Pen y Bont'!P31</f>
        <v>0</v>
      </c>
      <c r="R11" s="24">
        <f>'Pen y Bont'!Q31</f>
        <v>195.10400000000001</v>
      </c>
      <c r="S11" s="24">
        <f>'Pen y Bont'!R31</f>
        <v>0</v>
      </c>
      <c r="T11" s="24">
        <f>'Pen y Bont'!S31</f>
        <v>0.28635264000000005</v>
      </c>
      <c r="U11" s="24">
        <f>'Pen y Bont'!T31</f>
        <v>0</v>
      </c>
      <c r="V11" s="24">
        <f>'Pen y Bont'!U31</f>
        <v>0</v>
      </c>
    </row>
    <row r="12" spans="1:22" x14ac:dyDescent="0.25">
      <c r="A12" s="27">
        <v>10</v>
      </c>
      <c r="B12" s="78"/>
      <c r="C12" s="24">
        <f>Rhiw!B31</f>
        <v>250</v>
      </c>
      <c r="D12" s="24">
        <f>Rhiw!C31</f>
        <v>67.760000000000019</v>
      </c>
      <c r="E12" s="24">
        <f>Rhiw!D31</f>
        <v>72.32687</v>
      </c>
      <c r="F12" s="24">
        <f>Rhiw!E31</f>
        <v>1.3255000000000001</v>
      </c>
      <c r="G12" s="24">
        <f>Rhiw!F31</f>
        <v>7.9700060000000006</v>
      </c>
      <c r="H12" s="24">
        <f>Rhiw!G31</f>
        <v>0.18370000000000003</v>
      </c>
      <c r="I12" s="24">
        <f>Rhiw!H31</f>
        <v>3.2890000000000001</v>
      </c>
      <c r="J12" s="24">
        <f>Rhiw!I31</f>
        <v>0.30470000000000003</v>
      </c>
      <c r="K12" s="24">
        <f>Rhiw!J31</f>
        <v>9.5700000000000021E-3</v>
      </c>
      <c r="L12" s="24">
        <f>Rhiw!K31</f>
        <v>1.0010000000000002E-2</v>
      </c>
      <c r="M12" s="24">
        <f>Rhiw!L31</f>
        <v>0.30470000000000003</v>
      </c>
      <c r="N12" s="24">
        <f>Rhiw!M31</f>
        <v>0.16170000000000001</v>
      </c>
      <c r="O12" s="24">
        <f>Rhiw!N31</f>
        <v>55.330000000000013</v>
      </c>
      <c r="P12" s="24">
        <f>Rhiw!O31</f>
        <v>5104</v>
      </c>
      <c r="Q12" s="24">
        <f>Rhiw!P31</f>
        <v>0</v>
      </c>
      <c r="R12" s="24">
        <f>Rhiw!Q31</f>
        <v>85.250000000000028</v>
      </c>
      <c r="S12" s="24">
        <f>Rhiw!R31</f>
        <v>0</v>
      </c>
      <c r="T12" s="24">
        <f>Rhiw!S31</f>
        <v>0.1265</v>
      </c>
      <c r="U12" s="24">
        <f>Rhiw!T31</f>
        <v>0</v>
      </c>
      <c r="V12" s="24">
        <f>Rhiw!U31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Bala'!B43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Bala'!B44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211</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250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224</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250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REGU-415-1633230</_dlc_DocId>
    <_dlc_DocIdUrl xmlns="9be56660-2c31-41ef-bc00-23e72f632f2a">
      <Url>https://cyfoethnaturiolcymru.sharepoint.com/teams/Regulatory/Permitting/_layouts/15/DocIdRedir.aspx?ID=REGU-415-1633230</Url>
      <Description>REGU-415-1633230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2026-01-15T00:00:00+00:00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F164DC-BD72-4F72-B915-52452A0F0635}"/>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9be56660-2c31-41ef-bc00-23e72f632f2a"/>
    <ds:schemaRef ds:uri="http://purl.org/dc/dcmitype/"/>
    <ds:schemaRef ds:uri="http://schemas.microsoft.com/office/infopath/2007/PartnerControls"/>
    <ds:schemaRef ds:uri="http://schemas.microsoft.com/office/2006/documentManagement/types"/>
    <ds:schemaRef ds:uri="http://purl.org/dc/elements/1.1/"/>
    <ds:schemaRef ds:uri="http://www.w3.org/XML/1998/namespace"/>
    <ds:schemaRef ds:uri="http://schemas.openxmlformats.org/package/2006/metadata/core-properties"/>
  </ds:schemaRefs>
</ds:datastoreItem>
</file>

<file path=customXml/itemProps5.xml><?xml version="1.0" encoding="utf-8"?>
<ds:datastoreItem xmlns:ds="http://schemas.openxmlformats.org/officeDocument/2006/customXml" ds:itemID="{FA1928E7-0633-4F8A-9708-79F4D89B373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Bala</vt:lpstr>
      <vt:lpstr>Bryn</vt:lpstr>
      <vt:lpstr>Cefni</vt:lpstr>
      <vt:lpstr>Cwellyn</vt:lpstr>
      <vt:lpstr>Dolbenmaen</vt:lpstr>
      <vt:lpstr>Gwastadgoed</vt:lpstr>
      <vt:lpstr>Llyn</vt:lpstr>
      <vt:lpstr>Myndd</vt:lpstr>
      <vt:lpstr>Pen y Bont</vt:lpstr>
      <vt:lpstr>Rhiw</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2026-01-15T14:11:33Z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5166e3e5-e99c-43a1-9514-268eb2ed10d0</vt:lpwstr>
  </property>
  <property fmtid="{D5CDD505-2E9C-101B-9397-08002B2CF9AE}" pid="4" name="MediaServiceImageTags">
    <vt:lpwstr/>
  </property>
</Properties>
</file>