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1341D/"/>
    </mc:Choice>
  </mc:AlternateContent>
  <xr:revisionPtr revIDLastSave="0" documentId="13_ncr:1_{096DDB1F-AFBA-493E-A8C5-5E64F89553CF}" xr6:coauthVersionLast="47" xr6:coauthVersionMax="47" xr10:uidLastSave="{00000000-0000-0000-0000-000000000000}"/>
  <bookViews>
    <workbookView xWindow="-110" yWindow="-110" windowWidth="22780" windowHeight="14540" tabRatio="870" firstSheet="3" activeTab="9" xr2:uid="{00000000-000D-0000-FFFF-FFFF00000000}"/>
  </bookViews>
  <sheets>
    <sheet name="Dairy Partners, Newcastle Emlyn" sheetId="1" r:id="rId1"/>
    <sheet name="First Milk, Haverfordwest" sheetId="21" r:id="rId2"/>
    <sheet name="DCWW Strata Florida WTW" sheetId="27" r:id="rId3"/>
    <sheet name="DCWW Bontgoch WTW" sheetId="28" r:id="rId4"/>
    <sheet name="DCWW Llechryd WTW" sheetId="30" r:id="rId5"/>
    <sheet name="DCWW Preseli WTW" sheetId="26" r:id="rId6"/>
    <sheet name="DCWW Bolton Hill WTW" sheetId="24" r:id="rId7"/>
    <sheet name="DCWW Bryngwyn WTW" sheetId="29" r:id="rId8"/>
    <sheet name="DCWW Capel Dewi WTW" sheetId="23" r:id="rId9"/>
    <sheet name="DCWW Cray WTW"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E22" i="30"/>
  <c r="V20" i="30"/>
  <c r="U20" i="30"/>
  <c r="T20" i="30"/>
  <c r="S20" i="30"/>
  <c r="R20" i="30"/>
  <c r="Q20" i="30"/>
  <c r="P20" i="30"/>
  <c r="O20" i="30"/>
  <c r="N20" i="30"/>
  <c r="P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L22" i="29"/>
  <c r="J22" i="29"/>
  <c r="V20" i="29"/>
  <c r="U20" i="29"/>
  <c r="T20" i="29"/>
  <c r="S20" i="29"/>
  <c r="R20" i="29"/>
  <c r="Q20" i="29"/>
  <c r="P20" i="29"/>
  <c r="O20" i="29"/>
  <c r="N20" i="29"/>
  <c r="U18" i="29"/>
  <c r="R18" i="29"/>
  <c r="P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V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T18" i="27"/>
  <c r="R18" i="27"/>
  <c r="O18" i="27"/>
  <c r="L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I22" i="26"/>
  <c r="V20" i="26"/>
  <c r="U20" i="26"/>
  <c r="T20" i="26"/>
  <c r="S20" i="26"/>
  <c r="R20" i="26"/>
  <c r="Q20" i="26"/>
  <c r="P20" i="26"/>
  <c r="O20" i="26"/>
  <c r="N20"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V20" i="24"/>
  <c r="U20" i="24"/>
  <c r="T20" i="24"/>
  <c r="S20" i="24"/>
  <c r="R20" i="24"/>
  <c r="Q20" i="24"/>
  <c r="P20" i="24"/>
  <c r="O20" i="24"/>
  <c r="N20"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Q20" i="23"/>
  <c r="P20" i="23"/>
  <c r="O20" i="23"/>
  <c r="N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G22" i="22"/>
  <c r="V20" i="22"/>
  <c r="U20" i="22"/>
  <c r="T20" i="22"/>
  <c r="S20" i="22"/>
  <c r="R20" i="22"/>
  <c r="Q20" i="22"/>
  <c r="P20" i="22"/>
  <c r="O20" i="22"/>
  <c r="N20" i="22"/>
  <c r="S18" i="22"/>
  <c r="R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23" i="26" s="1"/>
  <c r="V24" i="26" s="1"/>
  <c r="V17" i="26"/>
  <c r="V19" i="26" s="1"/>
  <c r="C8" i="20"/>
  <c r="D8" i="19"/>
  <c r="D22" i="19" s="1"/>
  <c r="K8" i="20"/>
  <c r="L8" i="19"/>
  <c r="L22" i="19" s="1"/>
  <c r="S8" i="20"/>
  <c r="T8" i="19"/>
  <c r="T22" i="19" s="1"/>
  <c r="C59" i="29"/>
  <c r="D21" i="29"/>
  <c r="D23" i="29" s="1"/>
  <c r="D24" i="29" s="1"/>
  <c r="D17" i="29"/>
  <c r="D19" i="29" s="1"/>
  <c r="D20" i="29" s="1"/>
  <c r="K59" i="29"/>
  <c r="L21" i="29"/>
  <c r="L17" i="29"/>
  <c r="S59" i="29"/>
  <c r="T21" i="29"/>
  <c r="T23" i="29" s="1"/>
  <c r="T24" i="29" s="1"/>
  <c r="T17" i="29"/>
  <c r="T19" i="2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19" i="28" s="1"/>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R19" i="21" s="1"/>
  <c r="K59" i="22"/>
  <c r="L21" i="22"/>
  <c r="L23" i="22" s="1"/>
  <c r="L24" i="22" s="1"/>
  <c r="L17" i="22"/>
  <c r="L19" i="22" s="1"/>
  <c r="L20" i="22" s="1"/>
  <c r="G12" i="20"/>
  <c r="H12" i="19"/>
  <c r="H26" i="19" s="1"/>
  <c r="J4" i="20"/>
  <c r="K4" i="19"/>
  <c r="K18" i="19" s="1"/>
  <c r="U63" i="21"/>
  <c r="N63" i="21"/>
  <c r="F63" i="21"/>
  <c r="P59" i="21"/>
  <c r="Q21" i="21"/>
  <c r="Q23" i="21" s="1"/>
  <c r="Q24" i="21" s="1"/>
  <c r="Q17" i="21"/>
  <c r="I17" i="21"/>
  <c r="I21" i="21"/>
  <c r="D59" i="22"/>
  <c r="E21" i="22"/>
  <c r="E23" i="22" s="1"/>
  <c r="E24" i="22" s="1"/>
  <c r="E17" i="22"/>
  <c r="L59" i="22"/>
  <c r="M21" i="22"/>
  <c r="M23" i="22" s="1"/>
  <c r="M24" i="22" s="1"/>
  <c r="M17" i="22"/>
  <c r="T59" i="22"/>
  <c r="U21" i="22"/>
  <c r="U17" i="22"/>
  <c r="U19" i="22" s="1"/>
  <c r="D59" i="27"/>
  <c r="E17" i="27"/>
  <c r="E19" i="27" s="1"/>
  <c r="E20" i="27" s="1"/>
  <c r="L59" i="27"/>
  <c r="M17" i="27"/>
  <c r="M19" i="27" s="1"/>
  <c r="M20" i="27" s="1"/>
  <c r="T59" i="27"/>
  <c r="U17" i="27"/>
  <c r="S59" i="22"/>
  <c r="T21" i="22"/>
  <c r="T23" i="22" s="1"/>
  <c r="T24" i="22" s="1"/>
  <c r="T17" i="22"/>
  <c r="T19" i="22" s="1"/>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19" i="22" s="1"/>
  <c r="K20" i="22" s="1"/>
  <c r="K21" i="22"/>
  <c r="K23" i="22" s="1"/>
  <c r="K24" i="22" s="1"/>
  <c r="R59" i="22"/>
  <c r="S17" i="22"/>
  <c r="S21" i="22"/>
  <c r="S23" i="22" s="1"/>
  <c r="S24" i="22" s="1"/>
  <c r="D59" i="23"/>
  <c r="E17" i="23"/>
  <c r="E21" i="23"/>
  <c r="L59" i="23"/>
  <c r="M17" i="23"/>
  <c r="M19" i="23" s="1"/>
  <c r="M20" i="23" s="1"/>
  <c r="M21" i="23"/>
  <c r="M23" i="23" s="1"/>
  <c r="M24" i="23" s="1"/>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23" i="26" s="1"/>
  <c r="T24" i="26" s="1"/>
  <c r="T17" i="26"/>
  <c r="T19" i="26" s="1"/>
  <c r="N63" i="26"/>
  <c r="J59" i="27"/>
  <c r="K17" i="27"/>
  <c r="K19" i="27" s="1"/>
  <c r="K20" i="27" s="1"/>
  <c r="R59" i="27"/>
  <c r="S17" i="27"/>
  <c r="S19" i="27" s="1"/>
  <c r="J59" i="28"/>
  <c r="K17" i="28"/>
  <c r="K19" i="28" s="1"/>
  <c r="K20" i="28" s="1"/>
  <c r="K21" i="28"/>
  <c r="K23" i="28" s="1"/>
  <c r="K24" i="28" s="1"/>
  <c r="R59" i="28"/>
  <c r="S17" i="28"/>
  <c r="S19" i="28" s="1"/>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23" i="23" s="1"/>
  <c r="N24" i="23" s="1"/>
  <c r="N17" i="23"/>
  <c r="N19" i="23" s="1"/>
  <c r="U59" i="23"/>
  <c r="V21" i="23"/>
  <c r="V23" i="23" s="1"/>
  <c r="V24" i="23" s="1"/>
  <c r="V17" i="23"/>
  <c r="I17" i="24"/>
  <c r="I19" i="24" s="1"/>
  <c r="I20" i="24" s="1"/>
  <c r="I21" i="24"/>
  <c r="I23" i="24" s="1"/>
  <c r="I24" i="24" s="1"/>
  <c r="Q17" i="24"/>
  <c r="Q19" i="24" s="1"/>
  <c r="Q21" i="24"/>
  <c r="Q23" i="24" s="1"/>
  <c r="Q24" i="24" s="1"/>
  <c r="D59" i="26"/>
  <c r="E21" i="26"/>
  <c r="E23" i="26" s="1"/>
  <c r="E24" i="26" s="1"/>
  <c r="E17" i="26"/>
  <c r="E19" i="26" s="1"/>
  <c r="E20" i="26" s="1"/>
  <c r="L59" i="26"/>
  <c r="M21" i="26"/>
  <c r="M23" i="26" s="1"/>
  <c r="M24" i="26" s="1"/>
  <c r="M17" i="26"/>
  <c r="M19" i="26" s="1"/>
  <c r="M20" i="26" s="1"/>
  <c r="T59" i="26"/>
  <c r="U21" i="26"/>
  <c r="U23" i="26" s="1"/>
  <c r="U24" i="26" s="1"/>
  <c r="U17" i="26"/>
  <c r="U19" i="26" s="1"/>
  <c r="C59" i="27"/>
  <c r="D17" i="27"/>
  <c r="K59" i="27"/>
  <c r="L17" i="27"/>
  <c r="S59" i="27"/>
  <c r="T17" i="27"/>
  <c r="T19" i="27" s="1"/>
  <c r="C59" i="28"/>
  <c r="D21" i="28"/>
  <c r="D23" i="28" s="1"/>
  <c r="D24" i="28" s="1"/>
  <c r="D17" i="28"/>
  <c r="D19" i="28" s="1"/>
  <c r="D20" i="28" s="1"/>
  <c r="K59" i="28"/>
  <c r="L21" i="28"/>
  <c r="L17" i="28"/>
  <c r="L19" i="28" s="1"/>
  <c r="L20" i="28" s="1"/>
  <c r="S59" i="28"/>
  <c r="T21" i="28"/>
  <c r="T17" i="28"/>
  <c r="T19" i="28" s="1"/>
  <c r="J59" i="29"/>
  <c r="K17" i="29"/>
  <c r="K21" i="29"/>
  <c r="R59" i="29"/>
  <c r="S21" i="29"/>
  <c r="S23" i="29" s="1"/>
  <c r="S24" i="29" s="1"/>
  <c r="S17" i="29"/>
  <c r="S19" i="29"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N19" i="22" s="1"/>
  <c r="U59" i="22"/>
  <c r="V17" i="22"/>
  <c r="V19" i="22" s="1"/>
  <c r="V21" i="22"/>
  <c r="C18" i="22"/>
  <c r="H21" i="23"/>
  <c r="H23" i="23" s="1"/>
  <c r="H24" i="23" s="1"/>
  <c r="H17" i="23"/>
  <c r="P17" i="23"/>
  <c r="P19" i="23" s="1"/>
  <c r="P21" i="23"/>
  <c r="P23" i="23" s="1"/>
  <c r="P24" i="23" s="1"/>
  <c r="J59" i="24"/>
  <c r="K21" i="24"/>
  <c r="K23" i="24" s="1"/>
  <c r="K24" i="24" s="1"/>
  <c r="K17" i="24"/>
  <c r="R59" i="24"/>
  <c r="S21" i="24"/>
  <c r="S23" i="24" s="1"/>
  <c r="S24" i="24" s="1"/>
  <c r="S17" i="24"/>
  <c r="G21" i="26"/>
  <c r="G23" i="26" s="1"/>
  <c r="G24" i="26" s="1"/>
  <c r="G17" i="26"/>
  <c r="O17" i="26"/>
  <c r="O19" i="26" s="1"/>
  <c r="O21" i="26"/>
  <c r="O23" i="26" s="1"/>
  <c r="O24" i="26" s="1"/>
  <c r="E59" i="27"/>
  <c r="F17" i="27"/>
  <c r="F19" i="27" s="1"/>
  <c r="F20" i="27" s="1"/>
  <c r="M59" i="27"/>
  <c r="N17" i="27"/>
  <c r="N19" i="27" s="1"/>
  <c r="U59" i="27"/>
  <c r="V17" i="27"/>
  <c r="E59" i="28"/>
  <c r="F17" i="28"/>
  <c r="F19" i="28" s="1"/>
  <c r="F20" i="28" s="1"/>
  <c r="F21" i="28"/>
  <c r="M59" i="28"/>
  <c r="N17" i="28"/>
  <c r="N19" i="28" s="1"/>
  <c r="N21" i="28"/>
  <c r="N23" i="28" s="1"/>
  <c r="N24" i="28" s="1"/>
  <c r="U59" i="28"/>
  <c r="V17" i="28"/>
  <c r="V21" i="28"/>
  <c r="V23" i="28" s="1"/>
  <c r="V24" i="28" s="1"/>
  <c r="D59" i="29"/>
  <c r="E17" i="29"/>
  <c r="E21" i="29"/>
  <c r="E23" i="29" s="1"/>
  <c r="E24" i="29" s="1"/>
  <c r="L59" i="29"/>
  <c r="M17" i="29"/>
  <c r="M21" i="29"/>
  <c r="T59" i="29"/>
  <c r="U17" i="29"/>
  <c r="U19" i="29" s="1"/>
  <c r="U21" i="29"/>
  <c r="U23" i="29" s="1"/>
  <c r="U24" i="29" s="1"/>
  <c r="C59" i="30"/>
  <c r="D17" i="30"/>
  <c r="D19" i="30" s="1"/>
  <c r="D20" i="30" s="1"/>
  <c r="D21" i="30"/>
  <c r="D23" i="30" s="1"/>
  <c r="D24" i="30" s="1"/>
  <c r="K59" i="30"/>
  <c r="L17" i="30"/>
  <c r="L19" i="30" s="1"/>
  <c r="L20" i="30" s="1"/>
  <c r="L21" i="30"/>
  <c r="L23" i="30" s="1"/>
  <c r="L24" i="30" s="1"/>
  <c r="S59" i="30"/>
  <c r="T17" i="30"/>
  <c r="T19" i="30" s="1"/>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S24" i="30" s="1"/>
  <c r="A34" i="21"/>
  <c r="N59" i="21"/>
  <c r="N64" i="21" s="1"/>
  <c r="O21" i="21"/>
  <c r="O23" i="21" s="1"/>
  <c r="O24" i="21" s="1"/>
  <c r="O17" i="21"/>
  <c r="O19" i="21" s="1"/>
  <c r="F59" i="21"/>
  <c r="G21" i="21"/>
  <c r="G17" i="21"/>
  <c r="G19" i="21" s="1"/>
  <c r="G20" i="21" s="1"/>
  <c r="G17" i="22"/>
  <c r="G19" i="22" s="1"/>
  <c r="G20" i="22" s="1"/>
  <c r="G21" i="22"/>
  <c r="G23" i="22" s="1"/>
  <c r="G24" i="22" s="1"/>
  <c r="O17" i="22"/>
  <c r="O19" i="22" s="1"/>
  <c r="O21" i="22"/>
  <c r="O23" i="22" s="1"/>
  <c r="O24" i="22" s="1"/>
  <c r="H59" i="23"/>
  <c r="I21" i="23"/>
  <c r="I23" i="23" s="1"/>
  <c r="I24" i="23" s="1"/>
  <c r="I17" i="23"/>
  <c r="P59" i="23"/>
  <c r="Q17" i="23"/>
  <c r="Q19" i="23" s="1"/>
  <c r="Q21" i="23"/>
  <c r="Q23" i="23" s="1"/>
  <c r="Q24" i="23" s="1"/>
  <c r="C59" i="24"/>
  <c r="D17" i="24"/>
  <c r="D19" i="24" s="1"/>
  <c r="D20" i="24" s="1"/>
  <c r="D21" i="24"/>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O23" i="28" s="1"/>
  <c r="O24" i="28" s="1"/>
  <c r="E59" i="29"/>
  <c r="F17" i="29"/>
  <c r="F21" i="29"/>
  <c r="F23" i="29" s="1"/>
  <c r="F24" i="29" s="1"/>
  <c r="M59" i="29"/>
  <c r="N17" i="29"/>
  <c r="N19" i="29" s="1"/>
  <c r="N21" i="29"/>
  <c r="N23" i="29" s="1"/>
  <c r="N24" i="29" s="1"/>
  <c r="U59" i="29"/>
  <c r="V17" i="29"/>
  <c r="V21" i="29"/>
  <c r="V23" i="29" s="1"/>
  <c r="V24"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23" i="22" s="1"/>
  <c r="H24" i="22" s="1"/>
  <c r="H17" i="22"/>
  <c r="H19" i="22" s="1"/>
  <c r="H20" i="22" s="1"/>
  <c r="I59" i="23"/>
  <c r="J21" i="23"/>
  <c r="J17" i="23"/>
  <c r="J19" i="23" s="1"/>
  <c r="J20" i="23" s="1"/>
  <c r="Q59" i="23"/>
  <c r="R21" i="23"/>
  <c r="R17" i="23"/>
  <c r="D59" i="24"/>
  <c r="E17" i="24"/>
  <c r="E19" i="24" s="1"/>
  <c r="E20" i="24" s="1"/>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23" i="28" s="1"/>
  <c r="P24" i="28" s="1"/>
  <c r="P17" i="28"/>
  <c r="P19" i="28" s="1"/>
  <c r="G17" i="29"/>
  <c r="G21" i="29"/>
  <c r="G23" i="29" s="1"/>
  <c r="G24" i="29" s="1"/>
  <c r="O17" i="29"/>
  <c r="O19" i="29" s="1"/>
  <c r="O21" i="29"/>
  <c r="O23" i="29" s="1"/>
  <c r="O24" i="29" s="1"/>
  <c r="E59" i="30"/>
  <c r="F21" i="30"/>
  <c r="F23" i="30" s="1"/>
  <c r="F24" i="30" s="1"/>
  <c r="F17" i="30"/>
  <c r="F19" i="30" s="1"/>
  <c r="F20" i="30" s="1"/>
  <c r="M59" i="30"/>
  <c r="N21" i="30"/>
  <c r="N23" i="30" s="1"/>
  <c r="N24" i="30" s="1"/>
  <c r="N17" i="30"/>
  <c r="N19" i="30" s="1"/>
  <c r="U59" i="30"/>
  <c r="V21" i="30"/>
  <c r="V23" i="30" s="1"/>
  <c r="V24"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24" i="22" s="1"/>
  <c r="P17" i="22"/>
  <c r="P19" i="22" s="1"/>
  <c r="T59" i="21"/>
  <c r="T64" i="21" s="1"/>
  <c r="T65" i="21" s="1"/>
  <c r="U17" i="21"/>
  <c r="U19" i="21" s="1"/>
  <c r="U21" i="21"/>
  <c r="U23" i="21" s="1"/>
  <c r="U24" i="21" s="1"/>
  <c r="M17" i="21"/>
  <c r="M19" i="21" s="1"/>
  <c r="M20" i="21" s="1"/>
  <c r="M21" i="2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P21" i="29"/>
  <c r="P23" i="29" s="1"/>
  <c r="P24" i="29" s="1"/>
  <c r="P17" i="29"/>
  <c r="P19" i="29" s="1"/>
  <c r="G21" i="30"/>
  <c r="G23" i="30" s="1"/>
  <c r="G24" i="30" s="1"/>
  <c r="G17" i="30"/>
  <c r="G19" i="30" s="1"/>
  <c r="G20" i="30" s="1"/>
  <c r="O21" i="30"/>
  <c r="O23" i="30" s="1"/>
  <c r="O24"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19" i="23" s="1"/>
  <c r="T21" i="23"/>
  <c r="G17" i="24"/>
  <c r="G19" i="24" s="1"/>
  <c r="G20" i="24" s="1"/>
  <c r="G21" i="24"/>
  <c r="G23" i="24" s="1"/>
  <c r="G24" i="24" s="1"/>
  <c r="O17" i="24"/>
  <c r="O21" i="24"/>
  <c r="O23" i="24" s="1"/>
  <c r="O24" i="24" s="1"/>
  <c r="J59" i="26"/>
  <c r="K17" i="26"/>
  <c r="K19" i="26" s="1"/>
  <c r="K20" i="26" s="1"/>
  <c r="K21" i="26"/>
  <c r="K23" i="26" s="1"/>
  <c r="K24" i="26" s="1"/>
  <c r="R59" i="26"/>
  <c r="S17" i="26"/>
  <c r="S19" i="26" s="1"/>
  <c r="S21" i="26"/>
  <c r="S23" i="26" s="1"/>
  <c r="S24" i="26" s="1"/>
  <c r="M63" i="26"/>
  <c r="I59" i="27"/>
  <c r="J17" i="27"/>
  <c r="J19" i="27" s="1"/>
  <c r="J20" i="27" s="1"/>
  <c r="Q59" i="27"/>
  <c r="R17" i="27"/>
  <c r="R19" i="27" s="1"/>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R19" i="24"/>
  <c r="I21" i="27"/>
  <c r="I23" i="27" s="1"/>
  <c r="I24" i="27" s="1"/>
  <c r="Q21" i="27"/>
  <c r="Q23" i="27" s="1"/>
  <c r="Q24" i="27" s="1"/>
  <c r="R58" i="21"/>
  <c r="R61" i="21" s="1"/>
  <c r="R64" i="21" s="1"/>
  <c r="R65" i="21" s="1"/>
  <c r="O57" i="21"/>
  <c r="A43" i="21"/>
  <c r="J58" i="21"/>
  <c r="J61" i="21" s="1"/>
  <c r="D58" i="29"/>
  <c r="D61" i="29" s="1"/>
  <c r="P23" i="26"/>
  <c r="P24" i="26" s="1"/>
  <c r="G21" i="27"/>
  <c r="G23" i="27" s="1"/>
  <c r="G24" i="27" s="1"/>
  <c r="O21" i="27"/>
  <c r="O23" i="27" s="1"/>
  <c r="O24" i="27" s="1"/>
  <c r="D58" i="30"/>
  <c r="D61" i="30" s="1"/>
  <c r="D64" i="30" s="1"/>
  <c r="D65" i="30" s="1"/>
  <c r="L58" i="30"/>
  <c r="L61" i="30" s="1"/>
  <c r="L64" i="30" s="1"/>
  <c r="R58" i="23"/>
  <c r="R61" i="23" s="1"/>
  <c r="H21" i="27"/>
  <c r="H23" i="27" s="1"/>
  <c r="H24" i="27" s="1"/>
  <c r="P21" i="27"/>
  <c r="P23" i="27" s="1"/>
  <c r="P24" i="27" s="1"/>
  <c r="J58" i="22"/>
  <c r="J61" i="22" s="1"/>
  <c r="J58" i="26"/>
  <c r="J61" i="26" s="1"/>
  <c r="J23" i="23"/>
  <c r="J24" i="23" s="1"/>
  <c r="R19" i="23"/>
  <c r="J58" i="27"/>
  <c r="J61" i="27" s="1"/>
  <c r="R58" i="27"/>
  <c r="R61" i="27" s="1"/>
  <c r="R64" i="27" s="1"/>
  <c r="R65" i="27" s="1"/>
  <c r="R58" i="28"/>
  <c r="R61" i="28" s="1"/>
  <c r="R64" i="28" s="1"/>
  <c r="R65" i="28" s="1"/>
  <c r="F58" i="22"/>
  <c r="F61" i="22" s="1"/>
  <c r="N58" i="22"/>
  <c r="N61" i="22" s="1"/>
  <c r="F58" i="23"/>
  <c r="F61" i="23" s="1"/>
  <c r="N58" i="23"/>
  <c r="N61" i="23" s="1"/>
  <c r="D19" i="27"/>
  <c r="D20" i="27" s="1"/>
  <c r="L21" i="27"/>
  <c r="L23" i="27" s="1"/>
  <c r="L24" i="27" s="1"/>
  <c r="T21" i="27"/>
  <c r="T23" i="27" s="1"/>
  <c r="T24" i="27" s="1"/>
  <c r="H57" i="29"/>
  <c r="P58" i="21"/>
  <c r="P61" i="21" s="1"/>
  <c r="H58" i="21"/>
  <c r="H61" i="21" s="1"/>
  <c r="N59" i="23"/>
  <c r="R58" i="26"/>
  <c r="R61" i="26" s="1"/>
  <c r="R57" i="21"/>
  <c r="H58" i="22"/>
  <c r="H61" i="22" s="1"/>
  <c r="P58" i="22"/>
  <c r="P61" i="22" s="1"/>
  <c r="P64" i="22" s="1"/>
  <c r="P65" i="22" s="1"/>
  <c r="F59" i="22"/>
  <c r="K58" i="29"/>
  <c r="K61" i="29" s="1"/>
  <c r="I58" i="23"/>
  <c r="I61" i="23" s="1"/>
  <c r="Q58" i="23"/>
  <c r="Q61" i="23" s="1"/>
  <c r="L58" i="29"/>
  <c r="L61" i="29" s="1"/>
  <c r="T58" i="29"/>
  <c r="T61" i="29" s="1"/>
  <c r="T64" i="29" s="1"/>
  <c r="T65" i="29" s="1"/>
  <c r="I23" i="30"/>
  <c r="I24" i="30" s="1"/>
  <c r="Q23" i="30"/>
  <c r="Q24" i="30" s="1"/>
  <c r="U23" i="30"/>
  <c r="U24" i="30" s="1"/>
  <c r="J58" i="28"/>
  <c r="J61" i="28" s="1"/>
  <c r="R58" i="22"/>
  <c r="R61" i="22" s="1"/>
  <c r="J58" i="23"/>
  <c r="J61" i="23" s="1"/>
  <c r="J58" i="24"/>
  <c r="J61" i="24" s="1"/>
  <c r="R58" i="24"/>
  <c r="R61" i="24" s="1"/>
  <c r="F57" i="24"/>
  <c r="T58" i="30"/>
  <c r="T61" i="30" s="1"/>
  <c r="C58" i="23"/>
  <c r="C61" i="23" s="1"/>
  <c r="K58" i="23"/>
  <c r="K61" i="23" s="1"/>
  <c r="S58" i="23"/>
  <c r="S61" i="23" s="1"/>
  <c r="F58" i="26"/>
  <c r="F61" i="26" s="1"/>
  <c r="D58" i="27"/>
  <c r="D61" i="27" s="1"/>
  <c r="L58" i="27"/>
  <c r="L61" i="27" s="1"/>
  <c r="T58" i="27"/>
  <c r="T61" i="27" s="1"/>
  <c r="T64" i="27" s="1"/>
  <c r="T65" i="27" s="1"/>
  <c r="J58" i="30"/>
  <c r="J61" i="30" s="1"/>
  <c r="J64" i="30" s="1"/>
  <c r="J65" i="30" s="1"/>
  <c r="R58" i="30"/>
  <c r="R61" i="30" s="1"/>
  <c r="R64" i="30" s="1"/>
  <c r="R65" i="30" s="1"/>
  <c r="P57" i="30"/>
  <c r="J57" i="21"/>
  <c r="H59" i="21"/>
  <c r="Q23" i="22"/>
  <c r="Q24" i="22" s="1"/>
  <c r="R21" i="27"/>
  <c r="R23" i="27" s="1"/>
  <c r="R24" i="27" s="1"/>
  <c r="E58" i="27"/>
  <c r="E61" i="27" s="1"/>
  <c r="M58" i="27"/>
  <c r="M61" i="27" s="1"/>
  <c r="U58" i="27"/>
  <c r="U61" i="27" s="1"/>
  <c r="I58" i="29"/>
  <c r="I61" i="29" s="1"/>
  <c r="Q58" i="29"/>
  <c r="Q61"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T23" i="30"/>
  <c r="T24" i="30" s="1"/>
  <c r="G58" i="30"/>
  <c r="G61" i="30" s="1"/>
  <c r="O58" i="30"/>
  <c r="O61" i="30" s="1"/>
  <c r="Q57" i="30"/>
  <c r="A36" i="22"/>
  <c r="G58" i="27"/>
  <c r="G61" i="27" s="1"/>
  <c r="T58" i="28"/>
  <c r="T61" i="28" s="1"/>
  <c r="T64" i="28" s="1"/>
  <c r="T65" i="28" s="1"/>
  <c r="C58" i="29"/>
  <c r="C61" i="29" s="1"/>
  <c r="H58" i="30"/>
  <c r="H61" i="30" s="1"/>
  <c r="N59" i="30"/>
  <c r="K19" i="21"/>
  <c r="K20" i="21" s="1"/>
  <c r="Q57" i="21"/>
  <c r="B58" i="21"/>
  <c r="B61" i="21" s="1"/>
  <c r="I58" i="22"/>
  <c r="I61" i="22" s="1"/>
  <c r="Q58" i="22"/>
  <c r="Q61" i="22" s="1"/>
  <c r="D58" i="23"/>
  <c r="D61" i="23" s="1"/>
  <c r="L58" i="23"/>
  <c r="L61" i="23" s="1"/>
  <c r="L64"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P58" i="26"/>
  <c r="P61" i="26" s="1"/>
  <c r="F59" i="26"/>
  <c r="O58" i="27"/>
  <c r="O61" i="27" s="1"/>
  <c r="A38" i="21"/>
  <c r="F57" i="22"/>
  <c r="N59" i="22"/>
  <c r="E58" i="23"/>
  <c r="E61" i="23" s="1"/>
  <c r="E64" i="23" s="1"/>
  <c r="M58" i="23"/>
  <c r="M61" i="23" s="1"/>
  <c r="U58" i="23"/>
  <c r="U61" i="23" s="1"/>
  <c r="U64" i="23" s="1"/>
  <c r="U65" i="23" s="1"/>
  <c r="V19" i="23"/>
  <c r="F58" i="24"/>
  <c r="F61" i="24" s="1"/>
  <c r="N58" i="24"/>
  <c r="N61" i="24" s="1"/>
  <c r="F59" i="24"/>
  <c r="I58" i="27"/>
  <c r="I61" i="27" s="1"/>
  <c r="I64" i="27" s="1"/>
  <c r="Q58" i="27"/>
  <c r="Q61" i="27" s="1"/>
  <c r="H57" i="27"/>
  <c r="F59" i="27"/>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C58" i="22"/>
  <c r="C61" i="22" s="1"/>
  <c r="C64" i="22" s="1"/>
  <c r="K58" i="22"/>
  <c r="K61" i="22" s="1"/>
  <c r="S58" i="22"/>
  <c r="S61" i="22" s="1"/>
  <c r="S64" i="22" s="1"/>
  <c r="S65" i="22" s="1"/>
  <c r="F57" i="23"/>
  <c r="D23" i="24"/>
  <c r="D24" i="24" s="1"/>
  <c r="T23" i="24"/>
  <c r="T24" i="24" s="1"/>
  <c r="G58" i="24"/>
  <c r="G61" i="24" s="1"/>
  <c r="O58" i="24"/>
  <c r="O61" i="24" s="1"/>
  <c r="N59" i="24"/>
  <c r="C58" i="26"/>
  <c r="C61" i="26" s="1"/>
  <c r="K58" i="26"/>
  <c r="K61" i="26" s="1"/>
  <c r="S58" i="26"/>
  <c r="S61" i="26" s="1"/>
  <c r="S64" i="26" s="1"/>
  <c r="S65" i="26"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P57" i="27"/>
  <c r="N59" i="27"/>
  <c r="H58" i="28"/>
  <c r="H61" i="28" s="1"/>
  <c r="P58" i="28"/>
  <c r="P61" i="28" s="1"/>
  <c r="N57" i="28"/>
  <c r="L23" i="29"/>
  <c r="L24" i="29" s="1"/>
  <c r="G58" i="29"/>
  <c r="G61" i="29" s="1"/>
  <c r="O58" i="29"/>
  <c r="O61" i="29" s="1"/>
  <c r="P59" i="29"/>
  <c r="I57" i="30"/>
  <c r="G57" i="21"/>
  <c r="J19" i="22"/>
  <c r="J20" i="22" s="1"/>
  <c r="E58" i="22"/>
  <c r="E61" i="22" s="1"/>
  <c r="M58" i="22"/>
  <c r="M61"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U58" i="26"/>
  <c r="U61" i="26" s="1"/>
  <c r="N57" i="26"/>
  <c r="P59" i="27"/>
  <c r="I58" i="28"/>
  <c r="I61" i="28" s="1"/>
  <c r="Q58" i="28"/>
  <c r="Q61" i="28" s="1"/>
  <c r="H58" i="29"/>
  <c r="H61" i="29" s="1"/>
  <c r="P58" i="29"/>
  <c r="P61" i="29" s="1"/>
  <c r="E58" i="30"/>
  <c r="E61" i="30" s="1"/>
  <c r="M58" i="30"/>
  <c r="M61" i="30" s="1"/>
  <c r="U58" i="30"/>
  <c r="U61" i="30" s="1"/>
  <c r="U64"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R19" i="30"/>
  <c r="F63" i="30"/>
  <c r="N63" i="30"/>
  <c r="S19" i="30"/>
  <c r="A31" i="30"/>
  <c r="A33" i="30"/>
  <c r="A39" i="30"/>
  <c r="A41" i="30"/>
  <c r="A47" i="30"/>
  <c r="A49" i="30"/>
  <c r="G57" i="30"/>
  <c r="O57" i="30"/>
  <c r="G59" i="30"/>
  <c r="O59" i="30"/>
  <c r="G63" i="30"/>
  <c r="O63" i="30"/>
  <c r="P63" i="30"/>
  <c r="I63" i="30"/>
  <c r="Q63" i="30"/>
  <c r="B63" i="30"/>
  <c r="J63" i="30"/>
  <c r="R63" i="30"/>
  <c r="A32" i="30"/>
  <c r="A34" i="30"/>
  <c r="A40" i="30"/>
  <c r="A42" i="30"/>
  <c r="A48" i="30"/>
  <c r="A50" i="30"/>
  <c r="C63" i="30"/>
  <c r="K63" i="30"/>
  <c r="S63" i="30"/>
  <c r="P19" i="30"/>
  <c r="D63" i="30"/>
  <c r="L63" i="30"/>
  <c r="T63" i="30"/>
  <c r="H63" i="30"/>
  <c r="Q19" i="30"/>
  <c r="E63" i="30"/>
  <c r="M63" i="30"/>
  <c r="Q23" i="29"/>
  <c r="Q24" i="29" s="1"/>
  <c r="P63" i="29"/>
  <c r="J19" i="29"/>
  <c r="J20" i="29" s="1"/>
  <c r="R19" i="29"/>
  <c r="J23" i="29"/>
  <c r="J24" i="29" s="1"/>
  <c r="F57" i="29"/>
  <c r="N57" i="29"/>
  <c r="F59" i="29"/>
  <c r="N59" i="29"/>
  <c r="F63" i="29"/>
  <c r="N63" i="29"/>
  <c r="H63" i="29"/>
  <c r="K19" i="29"/>
  <c r="K20" i="29" s="1"/>
  <c r="K23" i="29"/>
  <c r="K24" i="29" s="1"/>
  <c r="A31" i="29"/>
  <c r="A33" i="29"/>
  <c r="A39" i="29"/>
  <c r="A41" i="29"/>
  <c r="A47" i="29"/>
  <c r="A49" i="29"/>
  <c r="G57" i="29"/>
  <c r="O57" i="29"/>
  <c r="G59" i="29"/>
  <c r="O59" i="29"/>
  <c r="G63" i="29"/>
  <c r="O63" i="29"/>
  <c r="E19" i="29"/>
  <c r="E20" i="29" s="1"/>
  <c r="M19" i="29"/>
  <c r="M20" i="29" s="1"/>
  <c r="M23" i="29"/>
  <c r="M24" i="29" s="1"/>
  <c r="I57" i="29"/>
  <c r="Q57" i="29"/>
  <c r="I63" i="29"/>
  <c r="Q63" i="29"/>
  <c r="F19" i="29"/>
  <c r="F20" i="29" s="1"/>
  <c r="V19" i="29"/>
  <c r="B63" i="29"/>
  <c r="J63" i="29"/>
  <c r="R63" i="29"/>
  <c r="L19" i="29"/>
  <c r="L20" i="29" s="1"/>
  <c r="G19" i="29"/>
  <c r="G20" i="29" s="1"/>
  <c r="A32" i="29"/>
  <c r="A34" i="29"/>
  <c r="A40" i="29"/>
  <c r="A42" i="29"/>
  <c r="A48" i="29"/>
  <c r="A50" i="29"/>
  <c r="C63" i="29"/>
  <c r="K63" i="29"/>
  <c r="S63" i="29"/>
  <c r="H19" i="29"/>
  <c r="H20" i="29" s="1"/>
  <c r="D63" i="29"/>
  <c r="L63" i="29"/>
  <c r="T63" i="29"/>
  <c r="E63" i="29"/>
  <c r="M63" i="29"/>
  <c r="A31" i="28"/>
  <c r="A33" i="28"/>
  <c r="A37" i="28"/>
  <c r="A39" i="28"/>
  <c r="A41" i="28"/>
  <c r="A45" i="28"/>
  <c r="A47" i="28"/>
  <c r="A49" i="28"/>
  <c r="G57" i="28"/>
  <c r="O57" i="28"/>
  <c r="G59" i="28"/>
  <c r="O59" i="28"/>
  <c r="G63" i="28"/>
  <c r="O63" i="28"/>
  <c r="L23" i="28"/>
  <c r="L24" i="28" s="1"/>
  <c r="T23" i="28"/>
  <c r="T24" i="28" s="1"/>
  <c r="H59" i="28"/>
  <c r="P59" i="28"/>
  <c r="H63" i="28"/>
  <c r="P63" i="28"/>
  <c r="M19" i="28"/>
  <c r="M20" i="28" s="1"/>
  <c r="M23" i="28"/>
  <c r="M24" i="28" s="1"/>
  <c r="I57" i="28"/>
  <c r="Q57" i="28"/>
  <c r="I63" i="28"/>
  <c r="Q63" i="28"/>
  <c r="R19" i="28"/>
  <c r="V19" i="28"/>
  <c r="F23" i="28"/>
  <c r="F24" i="28" s="1"/>
  <c r="B63" i="28"/>
  <c r="J63" i="28"/>
  <c r="R63" i="28"/>
  <c r="A32" i="28"/>
  <c r="A34" i="28"/>
  <c r="A40" i="28"/>
  <c r="A42" i="28"/>
  <c r="A48" i="28"/>
  <c r="A50" i="28"/>
  <c r="C63" i="28"/>
  <c r="K63" i="28"/>
  <c r="S63" i="28"/>
  <c r="H19" i="28"/>
  <c r="H20" i="28" s="1"/>
  <c r="D63" i="28"/>
  <c r="L63" i="28"/>
  <c r="T63" i="28"/>
  <c r="E63" i="28"/>
  <c r="M63" i="28"/>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E63" i="27"/>
  <c r="M63" i="27"/>
  <c r="U64" i="26"/>
  <c r="C19" i="26"/>
  <c r="C20" i="26" s="1"/>
  <c r="A31" i="26"/>
  <c r="A33" i="26"/>
  <c r="A37" i="26"/>
  <c r="A39" i="26"/>
  <c r="A41" i="26"/>
  <c r="A45" i="26"/>
  <c r="A47" i="26"/>
  <c r="A49" i="26"/>
  <c r="G57" i="26"/>
  <c r="O57" i="26"/>
  <c r="G59" i="26"/>
  <c r="O59" i="26"/>
  <c r="G63" i="26"/>
  <c r="O63" i="26"/>
  <c r="L19" i="26"/>
  <c r="L20" i="26" s="1"/>
  <c r="L23" i="26"/>
  <c r="L24" i="26" s="1"/>
  <c r="H63" i="26"/>
  <c r="P63" i="26"/>
  <c r="I57" i="26"/>
  <c r="Q57" i="26"/>
  <c r="I59" i="26"/>
  <c r="I64" i="26" s="1"/>
  <c r="I65" i="26" s="1"/>
  <c r="Q59" i="26"/>
  <c r="Q64" i="26" s="1"/>
  <c r="Q65" i="26" s="1"/>
  <c r="I63" i="26"/>
  <c r="Q63" i="26"/>
  <c r="B63" i="26"/>
  <c r="J63" i="26"/>
  <c r="R63" i="26"/>
  <c r="G19" i="26"/>
  <c r="G20" i="26" s="1"/>
  <c r="A32" i="26"/>
  <c r="A34" i="26"/>
  <c r="A40" i="26"/>
  <c r="A42" i="26"/>
  <c r="A48" i="26"/>
  <c r="A50" i="26"/>
  <c r="C63" i="26"/>
  <c r="K63" i="26"/>
  <c r="S63" i="26"/>
  <c r="H19" i="26"/>
  <c r="H20" i="26" s="1"/>
  <c r="P19" i="26"/>
  <c r="D63" i="26"/>
  <c r="L63" i="26"/>
  <c r="H23" i="24"/>
  <c r="H24" i="24" s="1"/>
  <c r="P23" i="24"/>
  <c r="P24" i="24" s="1"/>
  <c r="K19" i="24"/>
  <c r="K20" i="24" s="1"/>
  <c r="S19" i="24"/>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R24" i="23" s="1"/>
  <c r="S23" i="23"/>
  <c r="S24" i="23" s="1"/>
  <c r="A31" i="23"/>
  <c r="A33" i="23"/>
  <c r="A37" i="23"/>
  <c r="A39" i="23"/>
  <c r="A41" i="23"/>
  <c r="A45" i="23"/>
  <c r="A47" i="23"/>
  <c r="A49" i="23"/>
  <c r="G57" i="23"/>
  <c r="O57" i="23"/>
  <c r="G59" i="23"/>
  <c r="O59" i="23"/>
  <c r="L19" i="23"/>
  <c r="L20" i="23" s="1"/>
  <c r="L23" i="23"/>
  <c r="L24" i="23" s="1"/>
  <c r="T23" i="23"/>
  <c r="T24" i="23" s="1"/>
  <c r="E19" i="23"/>
  <c r="E20" i="23" s="1"/>
  <c r="E23" i="23"/>
  <c r="E24" i="23" s="1"/>
  <c r="I57" i="23"/>
  <c r="Q57" i="23"/>
  <c r="O19" i="23"/>
  <c r="A32" i="23"/>
  <c r="A34" i="23"/>
  <c r="A40" i="23"/>
  <c r="A42" i="23"/>
  <c r="A48" i="23"/>
  <c r="A50" i="23"/>
  <c r="H19" i="23"/>
  <c r="H20" i="23" s="1"/>
  <c r="I19" i="23"/>
  <c r="I20" i="23" s="1"/>
  <c r="U63" i="22"/>
  <c r="M63" i="22"/>
  <c r="E63" i="22"/>
  <c r="F63" i="22"/>
  <c r="T63" i="22"/>
  <c r="L63" i="22"/>
  <c r="D63" i="22"/>
  <c r="S63" i="22"/>
  <c r="K63" i="22"/>
  <c r="C63" i="22"/>
  <c r="N63" i="22"/>
  <c r="R63" i="22"/>
  <c r="J63" i="22"/>
  <c r="B63" i="22"/>
  <c r="Q63" i="22"/>
  <c r="I63" i="22"/>
  <c r="P63" i="22"/>
  <c r="H63" i="22"/>
  <c r="O63" i="22"/>
  <c r="G63" i="22"/>
  <c r="S19" i="22"/>
  <c r="A31" i="22"/>
  <c r="A33" i="22"/>
  <c r="A41" i="22"/>
  <c r="A47" i="22"/>
  <c r="E19" i="22"/>
  <c r="E20" i="22" s="1"/>
  <c r="M19" i="22"/>
  <c r="M20" i="22" s="1"/>
  <c r="U23" i="22"/>
  <c r="U24" i="22" s="1"/>
  <c r="I57" i="22"/>
  <c r="Q57" i="22"/>
  <c r="A39" i="22"/>
  <c r="A49" i="22"/>
  <c r="V23" i="22"/>
  <c r="V24" i="22" s="1"/>
  <c r="A32" i="22"/>
  <c r="A34" i="22"/>
  <c r="A40" i="22"/>
  <c r="A42" i="22"/>
  <c r="A48" i="22"/>
  <c r="A50" i="22"/>
  <c r="L23" i="21"/>
  <c r="L24" i="21" s="1"/>
  <c r="F23" i="21"/>
  <c r="F24" i="21" s="1"/>
  <c r="A33" i="21"/>
  <c r="A37" i="21"/>
  <c r="A41" i="21"/>
  <c r="A45" i="21"/>
  <c r="A49" i="21"/>
  <c r="E58" i="21"/>
  <c r="E61" i="21" s="1"/>
  <c r="M58" i="21"/>
  <c r="M61" i="21" s="1"/>
  <c r="U58" i="21"/>
  <c r="U61" i="21" s="1"/>
  <c r="U64" i="21" s="1"/>
  <c r="S19" i="21"/>
  <c r="I23" i="21"/>
  <c r="I24" i="21" s="1"/>
  <c r="G23" i="21"/>
  <c r="G24" i="21" s="1"/>
  <c r="M23" i="21"/>
  <c r="M24" i="21" s="1"/>
  <c r="C57" i="21"/>
  <c r="K57" i="21"/>
  <c r="S57" i="21"/>
  <c r="Q19" i="21"/>
  <c r="J23" i="21"/>
  <c r="J24" i="21" s="1"/>
  <c r="R23" i="21"/>
  <c r="R24" i="21" s="1"/>
  <c r="I19" i="21"/>
  <c r="I20" i="21" s="1"/>
  <c r="L19" i="21"/>
  <c r="L20"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O64" i="22"/>
  <c r="O65" i="22" s="1"/>
  <c r="M64" i="26"/>
  <c r="M66" i="26" s="1"/>
  <c r="M64" i="22"/>
  <c r="M65" i="22" s="1"/>
  <c r="C65" i="22"/>
  <c r="E65" i="23"/>
  <c r="L65" i="23"/>
  <c r="L65" i="30"/>
  <c r="L65" i="26"/>
  <c r="I65" i="30"/>
  <c r="K65" i="30"/>
  <c r="K65" i="28"/>
  <c r="C65" i="27"/>
  <c r="I65" i="27"/>
  <c r="K65" i="27"/>
  <c r="D65" i="21"/>
  <c r="L65" i="21"/>
  <c r="K65" i="21"/>
  <c r="J64" i="28"/>
  <c r="J65" i="28" s="1"/>
  <c r="I64" i="29"/>
  <c r="I65" i="29" s="1"/>
  <c r="I64" i="23"/>
  <c r="I65" i="23" s="1"/>
  <c r="E64" i="27"/>
  <c r="E65" i="27" s="1"/>
  <c r="D64" i="24"/>
  <c r="D65" i="24" s="1"/>
  <c r="D64" i="28"/>
  <c r="D65" i="28" s="1"/>
  <c r="Q64" i="29"/>
  <c r="Q65" i="29" s="1"/>
  <c r="J64" i="23"/>
  <c r="J65" i="23" s="1"/>
  <c r="P64" i="21"/>
  <c r="P65" i="21" s="1"/>
  <c r="C64" i="26"/>
  <c r="C65" i="26" s="1"/>
  <c r="H64" i="26"/>
  <c r="H65" i="26" s="1"/>
  <c r="R64" i="22"/>
  <c r="R65" i="22" s="1"/>
  <c r="Q64" i="27"/>
  <c r="Q65" i="27" s="1"/>
  <c r="E64" i="30"/>
  <c r="E65" i="30" s="1"/>
  <c r="S64" i="27"/>
  <c r="S65" i="27" s="1"/>
  <c r="I64" i="22"/>
  <c r="I65" i="22" s="1"/>
  <c r="D64" i="27"/>
  <c r="D65" i="27" s="1"/>
  <c r="J64" i="24"/>
  <c r="J65" i="24" s="1"/>
  <c r="U66" i="30"/>
  <c r="U65" i="30"/>
  <c r="F64" i="26"/>
  <c r="F66" i="26" s="1"/>
  <c r="C64" i="23"/>
  <c r="C65" i="23" s="1"/>
  <c r="N64" i="22"/>
  <c r="N65" i="22" s="1"/>
  <c r="U66" i="26"/>
  <c r="U65" i="26"/>
  <c r="T64" i="30"/>
  <c r="T65" i="30" s="1"/>
  <c r="N66" i="21"/>
  <c r="N65" i="21"/>
  <c r="U66" i="21"/>
  <c r="U65" i="21"/>
  <c r="Q64" i="28"/>
  <c r="Q65" i="28" s="1"/>
  <c r="J64" i="27"/>
  <c r="J65" i="27" s="1"/>
  <c r="L64" i="28"/>
  <c r="L65" i="28" s="1"/>
  <c r="C64" i="21"/>
  <c r="C65" i="21" s="1"/>
  <c r="K64" i="22"/>
  <c r="K65" i="22" s="1"/>
  <c r="O64" i="21"/>
  <c r="O65" i="21" s="1"/>
  <c r="H64" i="22"/>
  <c r="H65" i="22" s="1"/>
  <c r="H64" i="30"/>
  <c r="H65" i="30" s="1"/>
  <c r="E64" i="22"/>
  <c r="E65" i="22" s="1"/>
  <c r="I64" i="28"/>
  <c r="I65" i="28" s="1"/>
  <c r="L64" i="24"/>
  <c r="L65" i="24" s="1"/>
  <c r="G64" i="30"/>
  <c r="G65" i="30" s="1"/>
  <c r="C64" i="30"/>
  <c r="C65" i="30" s="1"/>
  <c r="C64" i="29"/>
  <c r="C65" i="29"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D66" i="30"/>
  <c r="Q66" i="30"/>
  <c r="B64" i="22"/>
  <c r="B64" i="29"/>
  <c r="B64" i="28"/>
  <c r="B64" i="27"/>
  <c r="B64" i="26"/>
  <c r="B64" i="21"/>
  <c r="T66" i="29"/>
  <c r="P66" i="22"/>
  <c r="O64" i="27"/>
  <c r="O64" i="28"/>
  <c r="N64" i="27"/>
  <c r="N64" i="30"/>
  <c r="L66" i="30"/>
  <c r="G64" i="26"/>
  <c r="G64" i="29"/>
  <c r="F64" i="22"/>
  <c r="O64" i="26"/>
  <c r="R66" i="22"/>
  <c r="L66" i="22"/>
  <c r="T66" i="24"/>
  <c r="U66" i="23"/>
  <c r="P64" i="30"/>
  <c r="P66" i="23"/>
  <c r="T66" i="23"/>
  <c r="Q66" i="21"/>
  <c r="K66" i="27"/>
  <c r="G64" i="23"/>
  <c r="Q66" i="24"/>
  <c r="R66" i="27"/>
  <c r="C66" i="27"/>
  <c r="H66" i="23"/>
  <c r="G64" i="27"/>
  <c r="J66" i="30"/>
  <c r="F64" i="27"/>
  <c r="T66" i="27"/>
  <c r="C66" i="22"/>
  <c r="T66" i="21"/>
  <c r="L66" i="21"/>
  <c r="S66" i="26"/>
  <c r="L66" i="26"/>
  <c r="R66" i="28"/>
  <c r="N64" i="26"/>
  <c r="O64" i="29"/>
  <c r="P64" i="29"/>
  <c r="S64" i="1"/>
  <c r="R66" i="26"/>
  <c r="N64" i="29"/>
  <c r="R66" i="30"/>
  <c r="L66" i="23"/>
  <c r="O66" i="22"/>
  <c r="R64" i="1"/>
  <c r="Q64" i="1"/>
  <c r="U64" i="1"/>
  <c r="U65" i="1" s="1"/>
  <c r="P64" i="1"/>
  <c r="Q66" i="29"/>
  <c r="F64" i="29"/>
  <c r="O64" i="23"/>
  <c r="O64" i="30"/>
  <c r="N64" i="24"/>
  <c r="B66" i="30"/>
  <c r="B66" i="24"/>
  <c r="K66" i="30"/>
  <c r="I66" i="30"/>
  <c r="R66" i="29"/>
  <c r="S66" i="29"/>
  <c r="T66" i="28"/>
  <c r="Q66" i="28"/>
  <c r="S66" i="28"/>
  <c r="K66" i="28"/>
  <c r="I66" i="27"/>
  <c r="Q66" i="26"/>
  <c r="C66" i="26"/>
  <c r="I66" i="26"/>
  <c r="D66" i="24"/>
  <c r="I66" i="23"/>
  <c r="E66" i="23"/>
  <c r="S66" i="22"/>
  <c r="K66" i="22"/>
  <c r="T66" i="22"/>
  <c r="K66" i="21"/>
  <c r="D66" i="21"/>
  <c r="R66" i="21"/>
  <c r="N64" i="1"/>
  <c r="M64" i="1"/>
  <c r="T64" i="1"/>
  <c r="L64" i="1"/>
  <c r="J64" i="1"/>
  <c r="K64" i="1"/>
  <c r="O64" i="1"/>
  <c r="C64" i="1"/>
  <c r="I64" i="1"/>
  <c r="H64" i="1"/>
  <c r="G64" i="1"/>
  <c r="F64" i="1"/>
  <c r="F65" i="1" s="1"/>
  <c r="E64" i="1"/>
  <c r="D64" i="1"/>
  <c r="B64" i="1"/>
  <c r="D63" i="1"/>
  <c r="L63" i="1"/>
  <c r="F63" i="1"/>
  <c r="R63" i="1"/>
  <c r="J63" i="1"/>
  <c r="Q63" i="1"/>
  <c r="I63" i="1"/>
  <c r="C63" i="1"/>
  <c r="K63" i="1"/>
  <c r="P63" i="1"/>
  <c r="H63" i="1"/>
  <c r="T63" i="1"/>
  <c r="T66" i="1" s="1"/>
  <c r="S63" i="1"/>
  <c r="O63" i="1"/>
  <c r="G63" i="1"/>
  <c r="N63" i="1"/>
  <c r="E63" i="1"/>
  <c r="B63" i="1"/>
  <c r="U63" i="1"/>
  <c r="M63" i="1"/>
  <c r="J66" i="24" l="1"/>
  <c r="D66" i="27"/>
  <c r="L66" i="28"/>
  <c r="P66" i="21"/>
  <c r="P66" i="24"/>
  <c r="E66" i="30"/>
  <c r="K65" i="1"/>
  <c r="E65" i="1"/>
  <c r="J65" i="1"/>
  <c r="D66" i="29"/>
  <c r="N65" i="1"/>
  <c r="E66" i="27"/>
  <c r="T66" i="30"/>
  <c r="J66" i="28"/>
  <c r="D65" i="1"/>
  <c r="L66" i="24"/>
  <c r="D66" i="26"/>
  <c r="Q66" i="22"/>
  <c r="S66" i="27"/>
  <c r="P66" i="26"/>
  <c r="M65" i="26"/>
  <c r="M66" i="22"/>
  <c r="C65" i="1"/>
  <c r="J66" i="23"/>
  <c r="N66" i="22"/>
  <c r="I66" i="24"/>
  <c r="I66" i="22"/>
  <c r="I66" i="29"/>
  <c r="H66" i="26"/>
  <c r="S65" i="1"/>
  <c r="C66" i="23"/>
  <c r="G65" i="1"/>
  <c r="L65" i="1"/>
  <c r="T65" i="1"/>
  <c r="Q66" i="27"/>
  <c r="R65" i="1"/>
  <c r="H65" i="1"/>
  <c r="M65" i="1"/>
  <c r="F65" i="26"/>
  <c r="I65" i="1"/>
  <c r="S66" i="24"/>
  <c r="Q65" i="1"/>
  <c r="B65" i="1"/>
  <c r="O65" i="1"/>
  <c r="D66" i="28"/>
  <c r="P65" i="1"/>
  <c r="H66" i="22"/>
  <c r="H66" i="30"/>
  <c r="J66" i="27"/>
  <c r="P66" i="28"/>
  <c r="P65" i="28"/>
  <c r="N66" i="29"/>
  <c r="N65" i="29"/>
  <c r="P66" i="27"/>
  <c r="N66" i="24"/>
  <c r="N65" i="24"/>
  <c r="S66" i="23"/>
  <c r="N66" i="30"/>
  <c r="N65" i="30"/>
  <c r="N66" i="28"/>
  <c r="N65" i="28"/>
  <c r="R66" i="23"/>
  <c r="R65" i="23"/>
  <c r="N66" i="27"/>
  <c r="N65" i="27"/>
  <c r="U66" i="27"/>
  <c r="U65" i="27"/>
  <c r="Q66" i="23"/>
  <c r="Q65" i="23"/>
  <c r="T66" i="26"/>
  <c r="T65" i="26"/>
  <c r="P66" i="29"/>
  <c r="P65" i="29"/>
  <c r="U66" i="29"/>
  <c r="U65" i="29"/>
  <c r="S66" i="30"/>
  <c r="S65" i="30"/>
  <c r="C66" i="21"/>
  <c r="N66" i="23"/>
  <c r="D66" i="22"/>
  <c r="U66" i="24"/>
  <c r="U65" i="24"/>
  <c r="R66" i="24"/>
  <c r="R65" i="24"/>
  <c r="S66" i="21"/>
  <c r="S65" i="21"/>
  <c r="U66" i="22"/>
  <c r="U65" i="22"/>
  <c r="Q66" i="1"/>
  <c r="D66" i="23"/>
  <c r="N66" i="26"/>
  <c r="N65" i="26"/>
  <c r="P66" i="30"/>
  <c r="P65" i="30"/>
  <c r="U66" i="28"/>
  <c r="U65" i="28"/>
  <c r="K66" i="24"/>
  <c r="H66" i="21"/>
  <c r="J66" i="26"/>
  <c r="C66" i="29"/>
  <c r="C66" i="30"/>
  <c r="M66" i="24"/>
  <c r="G66" i="24"/>
  <c r="G65" i="24"/>
  <c r="L66" i="29"/>
  <c r="E66" i="22"/>
  <c r="J66" i="29"/>
  <c r="J65" i="29"/>
  <c r="G66" i="22"/>
  <c r="G65" i="22"/>
  <c r="G66" i="28"/>
  <c r="G65" i="28"/>
  <c r="F66" i="21"/>
  <c r="F65" i="21"/>
  <c r="E66" i="26"/>
  <c r="E65" i="26"/>
  <c r="F66" i="23"/>
  <c r="F65" i="23"/>
  <c r="K66" i="29"/>
  <c r="K65" i="29"/>
  <c r="H66" i="27"/>
  <c r="H65" i="27"/>
  <c r="H66" i="28"/>
  <c r="H65" i="28"/>
  <c r="E66" i="21"/>
  <c r="E65" i="21"/>
  <c r="K66" i="26"/>
  <c r="K65" i="26"/>
  <c r="E66" i="28"/>
  <c r="E65" i="28"/>
  <c r="F66" i="27"/>
  <c r="F65" i="27"/>
  <c r="F66" i="29"/>
  <c r="F65" i="29"/>
  <c r="G66" i="23"/>
  <c r="G65" i="23"/>
  <c r="G66" i="29"/>
  <c r="G65" i="29"/>
  <c r="L66" i="27"/>
  <c r="L65" i="27"/>
  <c r="J66" i="22"/>
  <c r="J65" i="22"/>
  <c r="G66" i="21"/>
  <c r="G65" i="21"/>
  <c r="J66" i="21"/>
  <c r="J65" i="21"/>
  <c r="E66" i="29"/>
  <c r="E65" i="29"/>
  <c r="F66" i="22"/>
  <c r="F65" i="22"/>
  <c r="I66" i="28"/>
  <c r="G66" i="30"/>
  <c r="G66" i="26"/>
  <c r="G65" i="26"/>
  <c r="I66" i="21"/>
  <c r="I65" i="21"/>
  <c r="E66" i="24"/>
  <c r="E65" i="24"/>
  <c r="F66" i="28"/>
  <c r="F65" i="28"/>
  <c r="K66" i="23"/>
  <c r="K65" i="23"/>
  <c r="F66" i="30"/>
  <c r="F65" i="30"/>
  <c r="H66" i="29"/>
  <c r="H65" i="29"/>
  <c r="G66" i="27"/>
  <c r="G65" i="27"/>
  <c r="H66" i="24"/>
  <c r="H65" i="24"/>
  <c r="F66" i="24"/>
  <c r="F65" i="24"/>
  <c r="O66" i="27"/>
  <c r="O65" i="27"/>
  <c r="O66" i="28"/>
  <c r="O65" i="28"/>
  <c r="O66" i="29"/>
  <c r="O65" i="29"/>
  <c r="O66" i="30"/>
  <c r="O65" i="30"/>
  <c r="O66" i="23"/>
  <c r="O65" i="23"/>
  <c r="O66" i="24"/>
  <c r="O65" i="24"/>
  <c r="O66" i="26"/>
  <c r="O65" i="26"/>
  <c r="M66" i="29"/>
  <c r="C66" i="24"/>
  <c r="C65" i="24"/>
  <c r="C66" i="28"/>
  <c r="C65" i="28"/>
  <c r="M66" i="27"/>
  <c r="M65" i="27"/>
  <c r="M66" i="28"/>
  <c r="M66" i="23"/>
  <c r="M65" i="23"/>
  <c r="M66" i="21"/>
  <c r="M66" i="30"/>
  <c r="M65" i="30"/>
  <c r="B66" i="21"/>
  <c r="B65" i="21"/>
  <c r="B66" i="26"/>
  <c r="B65" i="26"/>
  <c r="B66" i="27"/>
  <c r="B65" i="27"/>
  <c r="B66" i="28"/>
  <c r="B65" i="28"/>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<sst xmlns="http://schemas.openxmlformats.org/spreadsheetml/2006/main" count="2251" uniqueCount="180">
  <si>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</si>
  <si>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</si>
  <si>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</si>
  <si>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</si>
  <si>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</si>
  <si>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</si>
  <si>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</si>
  <si>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</si>
  <si>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</si>
  <si>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</si>
  <si>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</si>
  <si>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</si>
  <si>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</si>
  <si>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</si>
  <si>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</si>
  <si>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</si>
  <si>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</si>
  <si>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</si>
  <si>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</si>
  <si>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</si>
  <si>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</si>
  <si>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</si>
  <si>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</si>
  <si>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</si>
  <si>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</si>
  <si>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</si>
  <si>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</si>
  <si>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</si>
  <si>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</si>
  <si>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</si>
  <si>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</si>
  <si>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</si>
  <si>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</si>
  <si>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</si>
  <si>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</si>
  <si>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</si>
  <si>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</si>
  <si>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</si>
  <si>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</si>
  <si>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</si>
  <si>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</si>
  <si>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</si>
  <si>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</si>
  <si>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</si>
  <si>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</si>
  <si>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</si>
  <si>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</si>
  <si>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</si>
  <si>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</si>
  <si>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</si>
  <si>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</si>
  <si>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</si>
  <si>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</si>
  <si>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</si>
  <si>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</si>
  <si>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</si>
  <si>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</si>
  <si>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</si>
  <si>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</si>
  <si>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</si>
  <si>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</si>
  <si>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</si>
  <si>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</si>
  <si>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</si>
  <si>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</si>
  <si>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</si>
  <si>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</si>
  <si>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</si>
  <si>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</si>
  <si>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</si>
  <si>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</si>
  <si>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</si>
  <si>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</si>
  <si>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</si>
  <si>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</si>
  <si>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</si>
  <si>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</si>
  <si>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</si>
  <si>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</si>
  <si>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</si>
  <si>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</si>
  <si>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</si>
  <si>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</si>
  <si>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</si>
  <si>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</si>
  <si>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</si>
  <si>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</si>
  <si>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</si>
  <si>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</si>
  <si>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</si>
  <si>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</si>
  <si>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</si>
  <si>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</si>
  <si>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</si>
  <si>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</si>
  <si>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</si>
  <si>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</si>
  <si>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</si>
  <si>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</si>
  <si>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</si>
  <si>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</si>
  <si>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</si>
  <si>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</si>
  <si>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</si>
  <si>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</si>
  <si>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</si>
  <si>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</si>
  <si>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</si>
  <si>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</si>
  <si>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</si>
  <si>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</si>
  <si>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</si>
  <si>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</si>
  <si>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</si>
  <si>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</si>
  <si>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</si>
  <si>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</si>
  <si>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</si>
  <si>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</si>
  <si>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</si>
  <si>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</si>
  <si>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</si>
  <si>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</si>
  <si>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</si>
  <si>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</si>
  <si>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</si>
  <si>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</si>
  <si>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</si>
  <si>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</si>
  <si>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</si>
  <si>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</si>
  <si>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</si>
  <si>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</si>
  <si>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</si>
  <si>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</si>
  <si>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</si>
  <si>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</si>
  <si>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</si>
  <si>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</si>
  <si>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</si>
  <si>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</si>
  <si>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</si>
  <si>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</si>
  <si>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</si>
  <si>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</si>
  <si>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</si>
  <si>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</si>
  <si>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</si>
  <si>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</si>
  <si>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</si>
  <si>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</si>
  <si>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</si>
  <si>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</si>
  <si>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</si>
  <si>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</si>
  <si>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</si>
  <si>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</si>
  <si>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</si>
  <si>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</si>
  <si>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</si>
  <si>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PAN-031341</t>
  </si>
  <si>
    <t>EPR/AB3891CX</t>
  </si>
  <si>
    <t>Mr Daniel James and Mrs Carys James</t>
  </si>
  <si>
    <t>Dairy Partners, Newcastle Emlyn</t>
  </si>
  <si>
    <t>02 05 02</t>
  </si>
  <si>
    <t>First Milk, Haverfordwest</t>
  </si>
  <si>
    <t xml:space="preserve">19 09 02 </t>
  </si>
  <si>
    <t>Strata Florida WTW</t>
  </si>
  <si>
    <t>Bontgoch WTW</t>
  </si>
  <si>
    <t>Llechryd WTW</t>
  </si>
  <si>
    <t>Preseli WTW</t>
  </si>
  <si>
    <t>Bolton Hill WTW</t>
  </si>
  <si>
    <t>Bryngwyn WTW</t>
  </si>
  <si>
    <t>Capel Dewi WTW</t>
  </si>
  <si>
    <t>Water Cray WTW</t>
  </si>
  <si>
    <t>H8</t>
  </si>
  <si>
    <t xml:space="preserve">Moderate </t>
  </si>
  <si>
    <t>Hafod Farm, Ferwig, Cardigan, Ceredigion, 
SA43 1PU</t>
  </si>
  <si>
    <t>Owen Clee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</si>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</sst>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25" sqref="C2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47.7</v>
      </c>
      <c r="G1" s="134" t="s">
        <v>43</v>
      </c>
      <c r="H1" s="135"/>
      <c r="I1" s="109">
        <v>5.95</v>
      </c>
      <c r="J1" s="158" t="s">
        <v>153</v>
      </c>
      <c r="K1" s="159"/>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t="s">
        <v>164</v>
      </c>
      <c r="G2" s="136" t="s">
        <v>110</v>
      </c>
      <c r="H2" s="137"/>
      <c r="I2" s="110">
        <v>2138</v>
      </c>
      <c r="J2" s="138" t="s">
        <v>158</v>
      </c>
      <c r="K2" s="139"/>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77</v>
      </c>
      <c r="G3" s="138" t="s">
        <v>159</v>
      </c>
      <c r="H3" s="139"/>
      <c r="I3" s="110">
        <v>17720</v>
      </c>
      <c r="J3" s="160" t="s">
        <v>154</v>
      </c>
      <c r="K3" s="161"/>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177</v>
      </c>
      <c r="D4" s="143"/>
      <c r="E4" s="99" t="s">
        <v>1</v>
      </c>
      <c r="F4" s="110" t="s">
        <v>163</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178</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720</v>
      </c>
      <c r="D8" s="11">
        <v>1404</v>
      </c>
      <c r="E8" s="11">
        <v>2611</v>
      </c>
      <c r="F8" s="11">
        <v>2893</v>
      </c>
      <c r="G8" s="11">
        <v>4315</v>
      </c>
      <c r="H8" s="11">
        <v>4734</v>
      </c>
      <c r="I8" s="11">
        <v>5761</v>
      </c>
      <c r="J8" s="11">
        <v>1741</v>
      </c>
      <c r="K8" s="11">
        <v>2455</v>
      </c>
      <c r="L8" s="11">
        <v>4067</v>
      </c>
      <c r="M8" s="11" t="s">
        <v>175</v>
      </c>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176</v>
      </c>
      <c r="D9" s="11" t="s">
        <v>176</v>
      </c>
      <c r="E9" s="11" t="s">
        <v>176</v>
      </c>
      <c r="F9" s="11" t="s">
        <v>176</v>
      </c>
      <c r="G9" s="11" t="s">
        <v>176</v>
      </c>
      <c r="H9" s="11" t="s">
        <v>176</v>
      </c>
      <c r="I9" s="11" t="s">
        <v>176</v>
      </c>
      <c r="J9" s="11" t="s">
        <v>176</v>
      </c>
      <c r="K9" s="11" t="s">
        <v>176</v>
      </c>
      <c r="L9" s="11" t="s">
        <v>176</v>
      </c>
      <c r="M9" s="11" t="s">
        <v>176</v>
      </c>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6.2</v>
      </c>
      <c r="D10" s="11">
        <v>6.3</v>
      </c>
      <c r="E10" s="11">
        <v>6.3</v>
      </c>
      <c r="F10" s="11">
        <v>6.3</v>
      </c>
      <c r="G10" s="11">
        <v>6.3</v>
      </c>
      <c r="H10" s="11">
        <v>6.3</v>
      </c>
      <c r="I10" s="11">
        <v>6.2</v>
      </c>
      <c r="J10" s="11">
        <v>6.3</v>
      </c>
      <c r="K10" s="11">
        <v>6.3</v>
      </c>
      <c r="L10" s="11">
        <v>6.2</v>
      </c>
      <c r="M10" s="11">
        <v>6.1</v>
      </c>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2</v>
      </c>
      <c r="D11" s="11">
        <v>2</v>
      </c>
      <c r="E11" s="11">
        <v>2</v>
      </c>
      <c r="F11" s="11">
        <v>2</v>
      </c>
      <c r="G11" s="11">
        <v>2</v>
      </c>
      <c r="H11" s="11">
        <v>2</v>
      </c>
      <c r="I11" s="11">
        <v>1</v>
      </c>
      <c r="J11" s="11">
        <v>2</v>
      </c>
      <c r="K11" s="11">
        <v>2</v>
      </c>
      <c r="L11" s="11">
        <v>2</v>
      </c>
      <c r="M11" s="11">
        <v>3</v>
      </c>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1</v>
      </c>
      <c r="D12" s="11">
        <v>1</v>
      </c>
      <c r="E12" s="11">
        <v>2</v>
      </c>
      <c r="F12" s="11">
        <v>2</v>
      </c>
      <c r="G12" s="11">
        <v>2</v>
      </c>
      <c r="H12" s="11">
        <v>1</v>
      </c>
      <c r="I12" s="11">
        <v>2</v>
      </c>
      <c r="J12" s="11">
        <v>2</v>
      </c>
      <c r="K12" s="11">
        <v>1</v>
      </c>
      <c r="L12" s="11">
        <v>2</v>
      </c>
      <c r="M12" s="11">
        <v>1</v>
      </c>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5</v>
      </c>
      <c r="D13" s="11">
        <v>5</v>
      </c>
      <c r="E13" s="11">
        <v>5</v>
      </c>
      <c r="F13" s="11">
        <v>5</v>
      </c>
      <c r="G13" s="11">
        <v>5</v>
      </c>
      <c r="H13" s="11">
        <v>5</v>
      </c>
      <c r="I13" s="11">
        <v>5</v>
      </c>
      <c r="J13" s="11">
        <v>5</v>
      </c>
      <c r="K13" s="11">
        <v>5</v>
      </c>
      <c r="L13" s="11">
        <v>5</v>
      </c>
      <c r="M13" s="11">
        <v>2</v>
      </c>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47</v>
      </c>
      <c r="D15" s="11">
        <v>47</v>
      </c>
      <c r="E15" s="11">
        <v>47</v>
      </c>
      <c r="F15" s="11">
        <v>47</v>
      </c>
      <c r="G15" s="11">
        <v>47</v>
      </c>
      <c r="H15" s="11">
        <v>47</v>
      </c>
      <c r="I15" s="11">
        <v>47</v>
      </c>
      <c r="J15" s="11">
        <v>47</v>
      </c>
      <c r="K15" s="11">
        <v>47</v>
      </c>
      <c r="L15" s="11">
        <v>47</v>
      </c>
      <c r="M15" s="11">
        <v>47</v>
      </c>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ref="E17:O17" si="1">(VLOOKUP(E$14,$AI2:$AK26,2,FALSE))*E$15</f>
        <v>79.899999999999991</v>
      </c>
      <c r="F17" s="20">
        <f t="shared" si="1"/>
        <v>79.899999999999991</v>
      </c>
      <c r="G17" s="20">
        <f t="shared" si="1"/>
        <v>79.899999999999991</v>
      </c>
      <c r="H17" s="20">
        <f t="shared" si="1"/>
        <v>79.899999999999991</v>
      </c>
      <c r="I17" s="20">
        <f t="shared" si="1"/>
        <v>79.899999999999991</v>
      </c>
      <c r="J17" s="20">
        <f t="shared" si="1"/>
        <v>79.899999999999991</v>
      </c>
      <c r="K17" s="20">
        <f t="shared" si="1"/>
        <v>79.899999999999991</v>
      </c>
      <c r="L17" s="20">
        <f t="shared" si="1"/>
        <v>79.899999999999991</v>
      </c>
      <c r="M17" s="20">
        <f t="shared" si="1"/>
        <v>79.899999999999991</v>
      </c>
      <c r="N17" s="20" t="e">
        <f t="shared" si="1"/>
        <v>#N/A</v>
      </c>
      <c r="O17" s="20" t="e">
        <f t="shared" si="1"/>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80.01317499999999</v>
      </c>
      <c r="D18" s="12">
        <f>$D32</f>
        <v>80.01317499999999</v>
      </c>
      <c r="E18" s="12">
        <f>$D33</f>
        <v>80.01317499999999</v>
      </c>
      <c r="F18" s="12">
        <f>$D34</f>
        <v>80.01317499999999</v>
      </c>
      <c r="G18" s="12">
        <f>$D35</f>
        <v>80.01317499999999</v>
      </c>
      <c r="H18" s="12">
        <f>$D36</f>
        <v>80.01317499999999</v>
      </c>
      <c r="I18" s="12">
        <f>$D37</f>
        <v>80.01317499999999</v>
      </c>
      <c r="J18" s="12">
        <f>$D38</f>
        <v>80.01317499999999</v>
      </c>
      <c r="K18" s="12">
        <f>$D39</f>
        <v>80.01317499999999</v>
      </c>
      <c r="L18" s="12">
        <f>$D40</f>
        <v>80.01317499999999</v>
      </c>
      <c r="M18" s="12">
        <f>$D41</f>
        <v>39.279194999999994</v>
      </c>
      <c r="N18" s="12" t="e">
        <f>$D42</f>
        <v>#VALUE!</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0.11317499999999825</v>
      </c>
      <c r="D19" s="12">
        <f t="shared" ref="D19:V19" si="2">D18-D17</f>
        <v>0.11317499999999825</v>
      </c>
      <c r="E19" s="12">
        <f t="shared" si="2"/>
        <v>0.11317499999999825</v>
      </c>
      <c r="F19" s="12">
        <f t="shared" si="2"/>
        <v>0.11317499999999825</v>
      </c>
      <c r="G19" s="12">
        <f t="shared" si="2"/>
        <v>0.11317499999999825</v>
      </c>
      <c r="H19" s="12">
        <f t="shared" si="2"/>
        <v>0.11317499999999825</v>
      </c>
      <c r="I19" s="12">
        <f t="shared" si="2"/>
        <v>0.11317499999999825</v>
      </c>
      <c r="J19" s="12">
        <f t="shared" si="2"/>
        <v>0.11317499999999825</v>
      </c>
      <c r="K19" s="12">
        <f t="shared" si="2"/>
        <v>0.11317499999999825</v>
      </c>
      <c r="L19" s="12">
        <f t="shared" si="2"/>
        <v>0.11317499999999825</v>
      </c>
      <c r="M19" s="12">
        <f t="shared" si="2"/>
        <v>-40.620804999999997</v>
      </c>
      <c r="N19" s="12" t="e">
        <f t="shared" si="2"/>
        <v>#VALUE!</v>
      </c>
      <c r="O19" s="12" t="e">
        <f t="shared" si="2"/>
        <v>#N/A</v>
      </c>
      <c r="P19" s="12" t="e">
        <f t="shared" si="2"/>
        <v>#N/A</v>
      </c>
      <c r="Q19" s="12" t="e">
        <f t="shared" si="2"/>
        <v>#N/A</v>
      </c>
      <c r="R19" s="12" t="e">
        <f t="shared" si="2"/>
        <v>#N/A</v>
      </c>
      <c r="S19" s="12" t="e">
        <f t="shared" si="2"/>
        <v>#N/A</v>
      </c>
      <c r="T19" s="12" t="e">
        <f t="shared" si="2"/>
        <v>#N/A</v>
      </c>
      <c r="U19" s="12" t="e">
        <f t="shared" si="2"/>
        <v>#N/A</v>
      </c>
      <c r="V19" s="17" t="e">
        <f t="shared" si="2"/>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DECREASE</v>
      </c>
      <c r="N20" s="18" t="e">
        <f>IF($B42="","",IF(N$19&gt;=0,"INCREASE","DECREASE"))</f>
        <v>#VALUE!</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3">(VLOOKUP(D$14,$AI2:$AK26,3,FALSE))*D$15</f>
        <v>282</v>
      </c>
      <c r="E21" s="20">
        <f t="shared" ref="E21:O21" si="4">(VLOOKUP(E$14,$AI2:$AK26,3,FALSE))*E$15</f>
        <v>282</v>
      </c>
      <c r="F21" s="20">
        <f t="shared" si="4"/>
        <v>282</v>
      </c>
      <c r="G21" s="20">
        <f t="shared" si="4"/>
        <v>282</v>
      </c>
      <c r="H21" s="20">
        <f t="shared" si="4"/>
        <v>282</v>
      </c>
      <c r="I21" s="20">
        <f t="shared" si="4"/>
        <v>282</v>
      </c>
      <c r="J21" s="20">
        <f t="shared" si="4"/>
        <v>282</v>
      </c>
      <c r="K21" s="20">
        <f t="shared" si="4"/>
        <v>282</v>
      </c>
      <c r="L21" s="20">
        <f t="shared" si="4"/>
        <v>282</v>
      </c>
      <c r="M21" s="20">
        <f t="shared" si="4"/>
        <v>282</v>
      </c>
      <c r="N21" s="20" t="e">
        <f t="shared" si="4"/>
        <v>#N/A</v>
      </c>
      <c r="O21" s="20" t="e">
        <f t="shared" si="4"/>
        <v>#N/A</v>
      </c>
      <c r="P21" s="20" t="e">
        <f t="shared" si="3"/>
        <v>#N/A</v>
      </c>
      <c r="Q21" s="20" t="e">
        <f t="shared" si="3"/>
        <v>#N/A</v>
      </c>
      <c r="R21" s="20" t="e">
        <f t="shared" si="3"/>
        <v>#N/A</v>
      </c>
      <c r="S21" s="20" t="e">
        <f t="shared" si="3"/>
        <v>#N/A</v>
      </c>
      <c r="T21" s="20" t="e">
        <f t="shared" si="3"/>
        <v>#N/A</v>
      </c>
      <c r="U21" s="20" t="e">
        <f t="shared" si="3"/>
        <v>#N/A</v>
      </c>
      <c r="V21" s="93" t="e">
        <f t="shared" si="3"/>
        <v>#N/A</v>
      </c>
      <c r="AI21" s="52" t="s">
        <v>100</v>
      </c>
      <c r="AJ21" s="55">
        <v>11</v>
      </c>
      <c r="AK21" s="54">
        <v>12</v>
      </c>
      <c r="AL21" s="21">
        <v>19</v>
      </c>
      <c r="AM21" s="9">
        <v>6.7</v>
      </c>
      <c r="AN21" s="9" t="s">
        <v>135</v>
      </c>
    </row>
    <row r="22" spans="1:40" ht="13" x14ac:dyDescent="0.25">
      <c r="A22" s="148" t="s">
        <v>89</v>
      </c>
      <c r="B22" s="149"/>
      <c r="C22" s="12">
        <f>$E31</f>
        <v>18.623275000000003</v>
      </c>
      <c r="D22" s="12">
        <f>$E32</f>
        <v>18.623275000000003</v>
      </c>
      <c r="E22" s="12">
        <f>$E33</f>
        <v>18.623275000000003</v>
      </c>
      <c r="F22" s="12">
        <f>$E34</f>
        <v>18.623275000000003</v>
      </c>
      <c r="G22" s="12">
        <f>$E35</f>
        <v>18.623275000000003</v>
      </c>
      <c r="H22" s="12">
        <f>$E36</f>
        <v>18.623275000000003</v>
      </c>
      <c r="I22" s="12">
        <f>$E37</f>
        <v>18.623275000000003</v>
      </c>
      <c r="J22" s="12">
        <f>$E38</f>
        <v>18.623275000000003</v>
      </c>
      <c r="K22" s="12">
        <f>$E39</f>
        <v>18.623275000000003</v>
      </c>
      <c r="L22" s="12">
        <f>$E40</f>
        <v>18.623275000000003</v>
      </c>
      <c r="M22" s="12">
        <f>$E41</f>
        <v>9.142335000000001</v>
      </c>
      <c r="N22" s="12" t="e">
        <f>$E42</f>
        <v>#VALUE!</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-263.37672500000002</v>
      </c>
      <c r="D23" s="12">
        <f t="shared" ref="D23:V23" si="5">D22-D21</f>
        <v>-263.37672500000002</v>
      </c>
      <c r="E23" s="12">
        <f t="shared" si="5"/>
        <v>-263.37672500000002</v>
      </c>
      <c r="F23" s="12">
        <f t="shared" si="5"/>
        <v>-263.37672500000002</v>
      </c>
      <c r="G23" s="12">
        <f t="shared" si="5"/>
        <v>-263.37672500000002</v>
      </c>
      <c r="H23" s="12">
        <f t="shared" si="5"/>
        <v>-263.37672500000002</v>
      </c>
      <c r="I23" s="12">
        <f t="shared" si="5"/>
        <v>-263.37672500000002</v>
      </c>
      <c r="J23" s="12">
        <f t="shared" si="5"/>
        <v>-263.37672500000002</v>
      </c>
      <c r="K23" s="12">
        <f t="shared" si="5"/>
        <v>-263.37672500000002</v>
      </c>
      <c r="L23" s="12">
        <f t="shared" si="5"/>
        <v>-263.37672500000002</v>
      </c>
      <c r="M23" s="12">
        <f t="shared" si="5"/>
        <v>-272.857665</v>
      </c>
      <c r="N23" s="12" t="e">
        <f t="shared" si="5"/>
        <v>#VALUE!</v>
      </c>
      <c r="O23" s="12" t="e">
        <f t="shared" si="5"/>
        <v>#N/A</v>
      </c>
      <c r="P23" s="12" t="e">
        <f t="shared" si="5"/>
        <v>#N/A</v>
      </c>
      <c r="Q23" s="12" t="e">
        <f t="shared" si="5"/>
        <v>#N/A</v>
      </c>
      <c r="R23" s="12" t="e">
        <f t="shared" si="5"/>
        <v>#N/A</v>
      </c>
      <c r="S23" s="12" t="e">
        <f t="shared" si="5"/>
        <v>#N/A</v>
      </c>
      <c r="T23" s="12" t="e">
        <f t="shared" si="5"/>
        <v>#N/A</v>
      </c>
      <c r="U23" s="12" t="e">
        <f t="shared" si="5"/>
        <v>#N/A</v>
      </c>
      <c r="V23" s="17" t="e">
        <f t="shared" si="5"/>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6">IF($B31="","",IF(D$23&gt;=0,"INCREASE","DECREASE"))</f>
        <v>DECREASE</v>
      </c>
      <c r="E24" s="18" t="str">
        <f t="shared" si="6"/>
        <v>DECREASE</v>
      </c>
      <c r="F24" s="18" t="str">
        <f t="shared" si="6"/>
        <v>DECREASE</v>
      </c>
      <c r="G24" s="18" t="str">
        <f t="shared" si="6"/>
        <v>DECREASE</v>
      </c>
      <c r="H24" s="18" t="str">
        <f t="shared" si="6"/>
        <v>DECREASE</v>
      </c>
      <c r="I24" s="18" t="str">
        <f t="shared" si="6"/>
        <v>DECREASE</v>
      </c>
      <c r="J24" s="18" t="str">
        <f t="shared" si="6"/>
        <v>DECREASE</v>
      </c>
      <c r="K24" s="18" t="str">
        <f t="shared" si="6"/>
        <v>DECREASE</v>
      </c>
      <c r="L24" s="18" t="str">
        <f t="shared" si="6"/>
        <v>DECREASE</v>
      </c>
      <c r="M24" s="18" t="str">
        <f t="shared" si="6"/>
        <v>DECREASE</v>
      </c>
      <c r="N24" s="18" t="e">
        <f t="shared" si="6"/>
        <v>#VALUE!</v>
      </c>
      <c r="O24" s="18" t="e">
        <f t="shared" si="6"/>
        <v>#N/A</v>
      </c>
      <c r="P24" s="18" t="e">
        <f t="shared" si="6"/>
        <v>#N/A</v>
      </c>
      <c r="Q24" s="18" t="e">
        <f t="shared" si="6"/>
        <v>#N/A</v>
      </c>
      <c r="R24" s="18" t="e">
        <f t="shared" si="6"/>
        <v>#N/A</v>
      </c>
      <c r="S24" s="18" t="e">
        <f t="shared" si="6"/>
        <v>#N/A</v>
      </c>
      <c r="T24" s="18" t="e">
        <f t="shared" si="6"/>
        <v>#N/A</v>
      </c>
      <c r="U24" s="18" t="e">
        <f t="shared" si="6"/>
        <v>#N/A</v>
      </c>
      <c r="V24" s="19" t="e">
        <f t="shared" si="6"/>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55</v>
      </c>
      <c r="C31" s="65">
        <f>IF(C$27="%w/w SAR",((C$28*10)*$B31),IF(C$27="%w/w DM",(((C$28*10)*($B$28/100))*$B31),IF(C$27="kg/t SAR",(C$28*$B31),IF(C$27="kg/t DM",((C$28*($B$28/100))*$B31),IF(C$27="mg/kg SAR",((C$28*0.001)*$B31),IF(C$27="mg/kg DM",(((C$28*0.001)*($B$28/100))*$B31),0))))))</f>
        <v>132</v>
      </c>
      <c r="D31" s="65">
        <f>(IF(D$27="%w/w SAR",((D$28*10)*$B31),IF(D$27="%w/w DM",(((D$28*10)*($B$28/100))*$B31),IF(D$27="kg/t SAR",(D$28*$B31),IF(D$27="kg/t DM",((D$28*($B$28/100))*$B31),IF(D$27="mg/kg SAR",((D$28*0.001)*$B31),IF(D$27="mg/kg DM",(((D$28*0.001)*($B$28/100))*$B31),"0")))))))*2.291</f>
        <v>80.01317499999999</v>
      </c>
      <c r="E31" s="65">
        <f>(IF(E$27="%w/w SAR",((E$28*10)*$B31),IF(E$27="%w/w DM",(((E$28*10)*($B$28/100))*$B31),IF(E$27="kg/t SAR",(E$28*$B31),IF(E$27="kg/t DM",((E$28*($B$28/100))*$B31),IF(E$27="mg/kg SAR",((E$28*0.001)*$B31),IF(E$27="mg/kg DM",(((E$28*0.001)*($B$28/100))*$B31),"0")))))))*1.205</f>
        <v>18.623275000000003</v>
      </c>
      <c r="F31" s="65">
        <f>(IF(F$27="%w/w SAR",((F$28*10)*$B31),IF(F$27="%w/w DM",(((F$28*10)*($B$28/100))*$B31),IF(F$27="kg/t SAR",(F$28*$B31),IF(F$27="kg/t DM",((F$28*($B$28/100))*$B31),IF(F$27="mg/kg SAR",((F$28*0.001)*$B31),IF(F$27="mg/kg DM",(((F$28*0.001)*($B$28/100))*$B31),"0")))))))*1.658</f>
        <v>4.2129780000000006</v>
      </c>
      <c r="G31" s="65">
        <f t="shared" ref="G31:P31" si="7">IF(G$27="%w/w SAR",((G$28*10)*$B31),IF(G$27="%w/w DM",(((G$28*10)*($B$28/100))*$B31),IF(G$27="kg/t SAR",(G$28*$B31),IF(G$27="kg/t DM",((G$28*($B$28/100))*$B31),IF(G$27="mg/kg SAR",((G$28*0.001)*$B31),IF(G$27="mg/kg DM",(((G$28*0.001)*($B$28/100))*$B31),0))))))</f>
        <v>2.6949999999999998E-2</v>
      </c>
      <c r="H31" s="65">
        <f t="shared" si="7"/>
        <v>9.9000000000000005E-2</v>
      </c>
      <c r="I31" s="65">
        <f t="shared" si="7"/>
        <v>2.75E-2</v>
      </c>
      <c r="J31" s="65">
        <f t="shared" si="7"/>
        <v>5.5000000000000003E-4</v>
      </c>
      <c r="K31" s="65">
        <f t="shared" si="7"/>
        <v>2.7500000000000003E-3</v>
      </c>
      <c r="L31" s="65">
        <f t="shared" si="7"/>
        <v>1.1000000000000001E-2</v>
      </c>
      <c r="M31" s="65">
        <f t="shared" si="7"/>
        <v>1.265E-2</v>
      </c>
      <c r="N31" s="65">
        <f t="shared" si="7"/>
        <v>0</v>
      </c>
      <c r="O31" s="65">
        <f t="shared" si="7"/>
        <v>0</v>
      </c>
      <c r="P31" s="65">
        <f t="shared" si="7"/>
        <v>11.33</v>
      </c>
      <c r="Q31" s="65">
        <f>(IF(Q$27="%w/w SAR",((Q$28*10)*$B31),IF(Q$27="%w/w DM",(((Q$28*10)*($B$28/100))*$B31),IF(Q$27="kg/t SAR",(Q$28*$B31),IF(Q$27="kg/t DM",((Q$28*($B$28/100))*$B31),IF(Q$27="mg/kg SAR",((Q$28*0.001)*$B31),IF(Q$27="mg/kg DM",(((Q$28*0.001)*($B$28/100))*$B31),0)))))))*2.5</f>
        <v>21.3125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55</v>
      </c>
      <c r="C32" s="65">
        <f t="shared" ref="C32:C50" si="8">IF(C$27="%w/w SAR",((C$28*10)*$B32),IF(C$27="%w/w DM",(((C$28*10)*($B$28/100))*$B32),IF(C$27="kg/t SAR",(C$28*$B32),IF(C$27="kg/t DM",((C$28*($B$28/100))*$B32),IF(C$27="mg/kg SAR",((C$28*0.001)*$B32),IF(C$27="mg/kg DM",(((C$28*0.001)*($B$28/100))*$B32),0))))))</f>
        <v>132</v>
      </c>
      <c r="D32" s="65">
        <f t="shared" ref="D32:D50" si="9">(IF(D$27="%w/w SAR",((D$28*10)*$B32),IF(D$27="%w/w DM",(((D$28*10)*($B$28/100))*$B32),IF(D$27="kg/t SAR",(D$28*$B32),IF(D$27="kg/t DM",((D$28*($B$28/100))*$B32),IF(D$27="mg/kg SAR",((D$28*0.001)*$B32),IF(D$27="mg/kg DM",(((D$28*0.001)*($B$28/100))*$B32),"0")))))))*2.291</f>
        <v>80.01317499999999</v>
      </c>
      <c r="E32" s="65">
        <f t="shared" ref="E32:E50" si="10">(IF(E$27="%w/w SAR",((E$28*10)*$B32),IF(E$27="%w/w DM",(((E$28*10)*($B$28/100))*$B32),IF(E$27="kg/t SAR",(E$28*$B32),IF(E$27="kg/t DM",((E$28*($B$28/100))*$B32),IF(E$27="mg/kg SAR",((E$28*0.001)*$B32),IF(E$27="mg/kg DM",(((E$28*0.001)*($B$28/100))*$B32),"0")))))))*1.205</f>
        <v>18.623275000000003</v>
      </c>
      <c r="F32" s="65">
        <f t="shared" ref="F32:F50" si="11">(IF(F$27="%w/w SAR",((F$28*10)*$B32),IF(F$27="%w/w DM",(((F$28*10)*($B$28/100))*$B32),IF(F$27="kg/t SAR",(F$28*$B32),IF(F$27="kg/t DM",((F$28*($B$28/100))*$B32),IF(F$27="mg/kg SAR",((F$28*0.001)*$B32),IF(F$27="mg/kg DM",(((F$28*0.001)*($B$28/100))*$B32),"0")))))))*1.658</f>
        <v>4.2129780000000006</v>
      </c>
      <c r="G32" s="65">
        <f t="shared" ref="G32:P50" si="12">IF(G$27="%w/w SAR",((G$28*10)*$B32),IF(G$27="%w/w DM",(((G$28*10)*($B$28/100))*$B32),IF(G$27="kg/t SAR",(G$28*$B32),IF(G$27="kg/t DM",((G$28*($B$28/100))*$B32),IF(G$27="mg/kg SAR",((G$28*0.001)*$B32),IF(G$27="mg/kg DM",(((G$28*0.001)*($B$28/100))*$B32),0))))))</f>
        <v>2.6949999999999998E-2</v>
      </c>
      <c r="H32" s="65">
        <f t="shared" si="12"/>
        <v>9.9000000000000005E-2</v>
      </c>
      <c r="I32" s="65">
        <f t="shared" si="12"/>
        <v>2.75E-2</v>
      </c>
      <c r="J32" s="65">
        <f t="shared" si="12"/>
        <v>5.5000000000000003E-4</v>
      </c>
      <c r="K32" s="65">
        <f t="shared" si="12"/>
        <v>2.7500000000000003E-3</v>
      </c>
      <c r="L32" s="65">
        <f t="shared" si="12"/>
        <v>1.1000000000000001E-2</v>
      </c>
      <c r="M32" s="65">
        <f t="shared" si="12"/>
        <v>1.265E-2</v>
      </c>
      <c r="N32" s="65">
        <f t="shared" si="12"/>
        <v>0</v>
      </c>
      <c r="O32" s="65">
        <f t="shared" si="12"/>
        <v>0</v>
      </c>
      <c r="P32" s="65">
        <f t="shared" si="12"/>
        <v>11.33</v>
      </c>
      <c r="Q32" s="65">
        <f t="shared" ref="Q32:Q50" si="13">(IF(Q$27="%w/w SAR",((Q$28*10)*$B32),IF(Q$27="%w/w DM",(((Q$28*10)*($B$28/100))*$B32),IF(Q$27="kg/t SAR",(Q$28*$B32),IF(Q$27="kg/t DM",((Q$28*($B$28/100))*$B32),IF(Q$27="mg/kg SAR",((Q$28*0.001)*$B32),IF(Q$27="mg/kg DM",(((Q$28*0.001)*($B$28/100))*$B32),0)))))))*2.5</f>
        <v>21.3125</v>
      </c>
      <c r="R32" s="65">
        <f t="shared" ref="R32:U50" si="14">IF(R$27="%w/w SAR",((R$28*10)*$B32),IF(R$27="%w/w DM",(((R$28*10)*($B$28/100))*$B32),IF(R$27="kg/t SAR",(R$28*$B32),IF(R$27="kg/t DM",((R$28*($B$28/100))*$B32),IF(R$27="mg/kg SAR",((R$28*0.001)*$B32),IF(R$27="mg/kg DM",(((R$28*0.001)*($B$28/100))*$B32),0))))))</f>
        <v>0</v>
      </c>
      <c r="S32" s="65">
        <f t="shared" si="14"/>
        <v>0</v>
      </c>
      <c r="T32" s="65">
        <f t="shared" si="14"/>
        <v>0</v>
      </c>
      <c r="U32" s="126">
        <f t="shared" si="14"/>
        <v>0</v>
      </c>
    </row>
    <row r="33" spans="1:21" s="48" customFormat="1" ht="13" x14ac:dyDescent="0.35">
      <c r="A33" s="125">
        <f>E8</f>
        <v>2611</v>
      </c>
      <c r="B33" s="11">
        <v>55</v>
      </c>
      <c r="C33" s="65">
        <f t="shared" si="8"/>
        <v>132</v>
      </c>
      <c r="D33" s="65">
        <f t="shared" si="9"/>
        <v>80.01317499999999</v>
      </c>
      <c r="E33" s="65">
        <f t="shared" si="10"/>
        <v>18.623275000000003</v>
      </c>
      <c r="F33" s="65">
        <f t="shared" si="11"/>
        <v>4.2129780000000006</v>
      </c>
      <c r="G33" s="65">
        <f t="shared" si="12"/>
        <v>2.6949999999999998E-2</v>
      </c>
      <c r="H33" s="65">
        <f t="shared" si="12"/>
        <v>9.9000000000000005E-2</v>
      </c>
      <c r="I33" s="65">
        <f t="shared" si="12"/>
        <v>2.75E-2</v>
      </c>
      <c r="J33" s="65">
        <f t="shared" si="12"/>
        <v>5.5000000000000003E-4</v>
      </c>
      <c r="K33" s="65">
        <f t="shared" si="12"/>
        <v>2.7500000000000003E-3</v>
      </c>
      <c r="L33" s="65">
        <f t="shared" si="12"/>
        <v>1.1000000000000001E-2</v>
      </c>
      <c r="M33" s="65">
        <f t="shared" si="12"/>
        <v>1.265E-2</v>
      </c>
      <c r="N33" s="65">
        <f t="shared" si="12"/>
        <v>0</v>
      </c>
      <c r="O33" s="65">
        <f t="shared" si="12"/>
        <v>0</v>
      </c>
      <c r="P33" s="65">
        <f t="shared" si="12"/>
        <v>11.33</v>
      </c>
      <c r="Q33" s="65">
        <f t="shared" si="13"/>
        <v>21.3125</v>
      </c>
      <c r="R33" s="65">
        <f t="shared" si="14"/>
        <v>0</v>
      </c>
      <c r="S33" s="65">
        <f t="shared" si="14"/>
        <v>0</v>
      </c>
      <c r="T33" s="65">
        <f t="shared" si="14"/>
        <v>0</v>
      </c>
      <c r="U33" s="126">
        <f t="shared" si="14"/>
        <v>0</v>
      </c>
    </row>
    <row r="34" spans="1:21" s="48" customFormat="1" ht="13" x14ac:dyDescent="0.35">
      <c r="A34" s="125">
        <f>F8</f>
        <v>2893</v>
      </c>
      <c r="B34" s="11">
        <v>55</v>
      </c>
      <c r="C34" s="65">
        <f t="shared" si="8"/>
        <v>132</v>
      </c>
      <c r="D34" s="65">
        <f t="shared" si="9"/>
        <v>80.01317499999999</v>
      </c>
      <c r="E34" s="65">
        <f t="shared" si="10"/>
        <v>18.623275000000003</v>
      </c>
      <c r="F34" s="65">
        <f t="shared" si="11"/>
        <v>4.2129780000000006</v>
      </c>
      <c r="G34" s="65">
        <f t="shared" si="12"/>
        <v>2.6949999999999998E-2</v>
      </c>
      <c r="H34" s="65">
        <f t="shared" si="12"/>
        <v>9.9000000000000005E-2</v>
      </c>
      <c r="I34" s="65">
        <f t="shared" si="12"/>
        <v>2.75E-2</v>
      </c>
      <c r="J34" s="65">
        <f t="shared" si="12"/>
        <v>5.5000000000000003E-4</v>
      </c>
      <c r="K34" s="65">
        <f t="shared" si="12"/>
        <v>2.7500000000000003E-3</v>
      </c>
      <c r="L34" s="65">
        <f t="shared" si="12"/>
        <v>1.1000000000000001E-2</v>
      </c>
      <c r="M34" s="65">
        <f t="shared" si="12"/>
        <v>1.265E-2</v>
      </c>
      <c r="N34" s="65">
        <f t="shared" si="12"/>
        <v>0</v>
      </c>
      <c r="O34" s="65">
        <f t="shared" si="12"/>
        <v>0</v>
      </c>
      <c r="P34" s="65">
        <f t="shared" si="12"/>
        <v>11.33</v>
      </c>
      <c r="Q34" s="65">
        <f t="shared" si="13"/>
        <v>21.3125</v>
      </c>
      <c r="R34" s="65">
        <f t="shared" si="14"/>
        <v>0</v>
      </c>
      <c r="S34" s="65">
        <f t="shared" si="14"/>
        <v>0</v>
      </c>
      <c r="T34" s="65">
        <f t="shared" si="14"/>
        <v>0</v>
      </c>
      <c r="U34" s="126">
        <f t="shared" si="14"/>
        <v>0</v>
      </c>
    </row>
    <row r="35" spans="1:21" s="48" customFormat="1" ht="13" x14ac:dyDescent="0.35">
      <c r="A35" s="125">
        <f>G8</f>
        <v>4315</v>
      </c>
      <c r="B35" s="11">
        <v>55</v>
      </c>
      <c r="C35" s="65">
        <f t="shared" si="8"/>
        <v>132</v>
      </c>
      <c r="D35" s="65">
        <f t="shared" si="9"/>
        <v>80.01317499999999</v>
      </c>
      <c r="E35" s="65">
        <f t="shared" si="10"/>
        <v>18.623275000000003</v>
      </c>
      <c r="F35" s="65">
        <f t="shared" si="11"/>
        <v>4.2129780000000006</v>
      </c>
      <c r="G35" s="65">
        <f t="shared" si="12"/>
        <v>2.6949999999999998E-2</v>
      </c>
      <c r="H35" s="65">
        <f t="shared" si="12"/>
        <v>9.9000000000000005E-2</v>
      </c>
      <c r="I35" s="65">
        <f t="shared" si="12"/>
        <v>2.75E-2</v>
      </c>
      <c r="J35" s="65">
        <f t="shared" si="12"/>
        <v>5.5000000000000003E-4</v>
      </c>
      <c r="K35" s="65">
        <f t="shared" si="12"/>
        <v>2.7500000000000003E-3</v>
      </c>
      <c r="L35" s="65">
        <f t="shared" si="12"/>
        <v>1.1000000000000001E-2</v>
      </c>
      <c r="M35" s="65">
        <f t="shared" si="12"/>
        <v>1.265E-2</v>
      </c>
      <c r="N35" s="65">
        <f t="shared" si="12"/>
        <v>0</v>
      </c>
      <c r="O35" s="65">
        <f t="shared" si="12"/>
        <v>0</v>
      </c>
      <c r="P35" s="65">
        <f t="shared" si="12"/>
        <v>11.33</v>
      </c>
      <c r="Q35" s="65">
        <f t="shared" si="13"/>
        <v>21.3125</v>
      </c>
      <c r="R35" s="65">
        <f t="shared" si="14"/>
        <v>0</v>
      </c>
      <c r="S35" s="65">
        <f t="shared" si="14"/>
        <v>0</v>
      </c>
      <c r="T35" s="65">
        <f t="shared" si="14"/>
        <v>0</v>
      </c>
      <c r="U35" s="126">
        <f t="shared" si="14"/>
        <v>0</v>
      </c>
    </row>
    <row r="36" spans="1:21" s="48" customFormat="1" ht="13" x14ac:dyDescent="0.35">
      <c r="A36" s="125">
        <f>H8</f>
        <v>4734</v>
      </c>
      <c r="B36" s="11">
        <v>55</v>
      </c>
      <c r="C36" s="65">
        <f t="shared" si="8"/>
        <v>132</v>
      </c>
      <c r="D36" s="65">
        <f t="shared" si="9"/>
        <v>80.01317499999999</v>
      </c>
      <c r="E36" s="65">
        <f t="shared" si="10"/>
        <v>18.623275000000003</v>
      </c>
      <c r="F36" s="65">
        <f t="shared" si="11"/>
        <v>4.2129780000000006</v>
      </c>
      <c r="G36" s="65">
        <f t="shared" si="12"/>
        <v>2.6949999999999998E-2</v>
      </c>
      <c r="H36" s="65">
        <f t="shared" si="12"/>
        <v>9.9000000000000005E-2</v>
      </c>
      <c r="I36" s="65">
        <f t="shared" si="12"/>
        <v>2.75E-2</v>
      </c>
      <c r="J36" s="65">
        <f t="shared" si="12"/>
        <v>5.5000000000000003E-4</v>
      </c>
      <c r="K36" s="65">
        <f t="shared" si="12"/>
        <v>2.7500000000000003E-3</v>
      </c>
      <c r="L36" s="65">
        <f t="shared" si="12"/>
        <v>1.1000000000000001E-2</v>
      </c>
      <c r="M36" s="65">
        <f t="shared" si="12"/>
        <v>1.265E-2</v>
      </c>
      <c r="N36" s="65">
        <f t="shared" si="12"/>
        <v>0</v>
      </c>
      <c r="O36" s="65">
        <f t="shared" si="12"/>
        <v>0</v>
      </c>
      <c r="P36" s="65">
        <f t="shared" si="12"/>
        <v>11.33</v>
      </c>
      <c r="Q36" s="65">
        <f t="shared" si="13"/>
        <v>21.3125</v>
      </c>
      <c r="R36" s="65">
        <f t="shared" si="14"/>
        <v>0</v>
      </c>
      <c r="S36" s="65">
        <f t="shared" si="14"/>
        <v>0</v>
      </c>
      <c r="T36" s="65">
        <f t="shared" si="14"/>
        <v>0</v>
      </c>
      <c r="U36" s="126">
        <f t="shared" si="14"/>
        <v>0</v>
      </c>
    </row>
    <row r="37" spans="1:21" s="48" customFormat="1" ht="13" x14ac:dyDescent="0.35">
      <c r="A37" s="125">
        <f>I8</f>
        <v>5761</v>
      </c>
      <c r="B37" s="11">
        <v>55</v>
      </c>
      <c r="C37" s="65">
        <f t="shared" si="8"/>
        <v>132</v>
      </c>
      <c r="D37" s="65">
        <f t="shared" si="9"/>
        <v>80.01317499999999</v>
      </c>
      <c r="E37" s="65">
        <f t="shared" si="10"/>
        <v>18.623275000000003</v>
      </c>
      <c r="F37" s="65">
        <f t="shared" si="11"/>
        <v>4.2129780000000006</v>
      </c>
      <c r="G37" s="65">
        <f t="shared" si="12"/>
        <v>2.6949999999999998E-2</v>
      </c>
      <c r="H37" s="65">
        <f t="shared" si="12"/>
        <v>9.9000000000000005E-2</v>
      </c>
      <c r="I37" s="65">
        <f t="shared" si="12"/>
        <v>2.75E-2</v>
      </c>
      <c r="J37" s="65">
        <f t="shared" si="12"/>
        <v>5.5000000000000003E-4</v>
      </c>
      <c r="K37" s="65">
        <f t="shared" si="12"/>
        <v>2.7500000000000003E-3</v>
      </c>
      <c r="L37" s="65">
        <f t="shared" si="12"/>
        <v>1.1000000000000001E-2</v>
      </c>
      <c r="M37" s="65">
        <f t="shared" si="12"/>
        <v>1.265E-2</v>
      </c>
      <c r="N37" s="65">
        <f t="shared" si="12"/>
        <v>0</v>
      </c>
      <c r="O37" s="65">
        <f t="shared" si="12"/>
        <v>0</v>
      </c>
      <c r="P37" s="65">
        <f t="shared" si="12"/>
        <v>11.33</v>
      </c>
      <c r="Q37" s="65">
        <f t="shared" si="13"/>
        <v>21.3125</v>
      </c>
      <c r="R37" s="65">
        <f t="shared" si="14"/>
        <v>0</v>
      </c>
      <c r="S37" s="65">
        <f t="shared" si="14"/>
        <v>0</v>
      </c>
      <c r="T37" s="65">
        <f t="shared" si="14"/>
        <v>0</v>
      </c>
      <c r="U37" s="126">
        <f t="shared" si="14"/>
        <v>0</v>
      </c>
    </row>
    <row r="38" spans="1:21" s="48" customFormat="1" ht="13" x14ac:dyDescent="0.35">
      <c r="A38" s="125">
        <f>J8</f>
        <v>1741</v>
      </c>
      <c r="B38" s="11">
        <v>55</v>
      </c>
      <c r="C38" s="65">
        <f t="shared" si="8"/>
        <v>132</v>
      </c>
      <c r="D38" s="65">
        <f t="shared" si="9"/>
        <v>80.01317499999999</v>
      </c>
      <c r="E38" s="65">
        <f t="shared" si="10"/>
        <v>18.623275000000003</v>
      </c>
      <c r="F38" s="65">
        <f t="shared" si="11"/>
        <v>4.2129780000000006</v>
      </c>
      <c r="G38" s="65">
        <f t="shared" si="12"/>
        <v>2.6949999999999998E-2</v>
      </c>
      <c r="H38" s="65">
        <f t="shared" si="12"/>
        <v>9.9000000000000005E-2</v>
      </c>
      <c r="I38" s="65">
        <f t="shared" si="12"/>
        <v>2.75E-2</v>
      </c>
      <c r="J38" s="65">
        <f t="shared" si="12"/>
        <v>5.5000000000000003E-4</v>
      </c>
      <c r="K38" s="65">
        <f t="shared" si="12"/>
        <v>2.7500000000000003E-3</v>
      </c>
      <c r="L38" s="65">
        <f t="shared" si="12"/>
        <v>1.1000000000000001E-2</v>
      </c>
      <c r="M38" s="65">
        <f t="shared" si="12"/>
        <v>1.265E-2</v>
      </c>
      <c r="N38" s="65">
        <f t="shared" si="12"/>
        <v>0</v>
      </c>
      <c r="O38" s="65">
        <f t="shared" si="12"/>
        <v>0</v>
      </c>
      <c r="P38" s="65">
        <f t="shared" si="12"/>
        <v>11.33</v>
      </c>
      <c r="Q38" s="65">
        <f t="shared" si="13"/>
        <v>21.3125</v>
      </c>
      <c r="R38" s="65">
        <f t="shared" si="14"/>
        <v>0</v>
      </c>
      <c r="S38" s="65">
        <f t="shared" si="14"/>
        <v>0</v>
      </c>
      <c r="T38" s="65">
        <f t="shared" si="14"/>
        <v>0</v>
      </c>
      <c r="U38" s="126">
        <f t="shared" si="14"/>
        <v>0</v>
      </c>
    </row>
    <row r="39" spans="1:21" s="48" customFormat="1" ht="13" x14ac:dyDescent="0.35">
      <c r="A39" s="125">
        <f>K8</f>
        <v>2455</v>
      </c>
      <c r="B39" s="11">
        <v>55</v>
      </c>
      <c r="C39" s="65">
        <f t="shared" si="8"/>
        <v>132</v>
      </c>
      <c r="D39" s="65">
        <f t="shared" si="9"/>
        <v>80.01317499999999</v>
      </c>
      <c r="E39" s="65">
        <f t="shared" si="10"/>
        <v>18.623275000000003</v>
      </c>
      <c r="F39" s="65">
        <f t="shared" si="11"/>
        <v>4.2129780000000006</v>
      </c>
      <c r="G39" s="65">
        <f t="shared" si="12"/>
        <v>2.6949999999999998E-2</v>
      </c>
      <c r="H39" s="65">
        <f t="shared" si="12"/>
        <v>9.9000000000000005E-2</v>
      </c>
      <c r="I39" s="65">
        <f t="shared" si="12"/>
        <v>2.75E-2</v>
      </c>
      <c r="J39" s="65">
        <f t="shared" si="12"/>
        <v>5.5000000000000003E-4</v>
      </c>
      <c r="K39" s="65">
        <f t="shared" si="12"/>
        <v>2.7500000000000003E-3</v>
      </c>
      <c r="L39" s="65">
        <f t="shared" si="12"/>
        <v>1.1000000000000001E-2</v>
      </c>
      <c r="M39" s="65">
        <f t="shared" si="12"/>
        <v>1.265E-2</v>
      </c>
      <c r="N39" s="65">
        <f t="shared" si="12"/>
        <v>0</v>
      </c>
      <c r="O39" s="65">
        <f t="shared" si="12"/>
        <v>0</v>
      </c>
      <c r="P39" s="65">
        <f t="shared" si="12"/>
        <v>11.33</v>
      </c>
      <c r="Q39" s="65">
        <f t="shared" si="13"/>
        <v>21.3125</v>
      </c>
      <c r="R39" s="65">
        <f t="shared" si="14"/>
        <v>0</v>
      </c>
      <c r="S39" s="65">
        <f t="shared" si="14"/>
        <v>0</v>
      </c>
      <c r="T39" s="65">
        <f t="shared" si="14"/>
        <v>0</v>
      </c>
      <c r="U39" s="126">
        <f t="shared" si="14"/>
        <v>0</v>
      </c>
    </row>
    <row r="40" spans="1:21" s="48" customFormat="1" ht="13" x14ac:dyDescent="0.35">
      <c r="A40" s="125">
        <f>L8</f>
        <v>4067</v>
      </c>
      <c r="B40" s="11">
        <v>55</v>
      </c>
      <c r="C40" s="65">
        <f t="shared" si="8"/>
        <v>132</v>
      </c>
      <c r="D40" s="65">
        <f t="shared" si="9"/>
        <v>80.01317499999999</v>
      </c>
      <c r="E40" s="65">
        <f t="shared" si="10"/>
        <v>18.623275000000003</v>
      </c>
      <c r="F40" s="65">
        <f t="shared" si="11"/>
        <v>4.2129780000000006</v>
      </c>
      <c r="G40" s="65">
        <f t="shared" si="12"/>
        <v>2.6949999999999998E-2</v>
      </c>
      <c r="H40" s="65">
        <f t="shared" si="12"/>
        <v>9.9000000000000005E-2</v>
      </c>
      <c r="I40" s="65">
        <f t="shared" si="12"/>
        <v>2.75E-2</v>
      </c>
      <c r="J40" s="65">
        <f t="shared" si="12"/>
        <v>5.5000000000000003E-4</v>
      </c>
      <c r="K40" s="65">
        <f t="shared" si="12"/>
        <v>2.7500000000000003E-3</v>
      </c>
      <c r="L40" s="65">
        <f t="shared" si="12"/>
        <v>1.1000000000000001E-2</v>
      </c>
      <c r="M40" s="65">
        <f t="shared" si="12"/>
        <v>1.265E-2</v>
      </c>
      <c r="N40" s="65">
        <f t="shared" si="12"/>
        <v>0</v>
      </c>
      <c r="O40" s="65">
        <f t="shared" si="12"/>
        <v>0</v>
      </c>
      <c r="P40" s="65">
        <f t="shared" si="12"/>
        <v>11.33</v>
      </c>
      <c r="Q40" s="65">
        <f t="shared" si="13"/>
        <v>21.3125</v>
      </c>
      <c r="R40" s="65">
        <f t="shared" si="14"/>
        <v>0</v>
      </c>
      <c r="S40" s="65">
        <f t="shared" si="14"/>
        <v>0</v>
      </c>
      <c r="T40" s="65">
        <f t="shared" si="14"/>
        <v>0</v>
      </c>
      <c r="U40" s="126">
        <f t="shared" si="14"/>
        <v>0</v>
      </c>
    </row>
    <row r="41" spans="1:21" s="48" customFormat="1" ht="13" x14ac:dyDescent="0.35">
      <c r="A41" s="125" t="str">
        <f>M8</f>
        <v>H8</v>
      </c>
      <c r="B41" s="11">
        <v>27</v>
      </c>
      <c r="C41" s="65">
        <f t="shared" si="8"/>
        <v>64.8</v>
      </c>
      <c r="D41" s="65">
        <f t="shared" si="9"/>
        <v>39.279194999999994</v>
      </c>
      <c r="E41" s="65">
        <f t="shared" si="10"/>
        <v>9.142335000000001</v>
      </c>
      <c r="F41" s="65">
        <f t="shared" si="11"/>
        <v>2.0681891999999999</v>
      </c>
      <c r="G41" s="65">
        <f t="shared" si="12"/>
        <v>1.3229999999999999E-2</v>
      </c>
      <c r="H41" s="65">
        <f t="shared" si="12"/>
        <v>4.8600000000000004E-2</v>
      </c>
      <c r="I41" s="65">
        <f t="shared" si="12"/>
        <v>1.35E-2</v>
      </c>
      <c r="J41" s="65">
        <f t="shared" si="12"/>
        <v>2.7E-4</v>
      </c>
      <c r="K41" s="65">
        <f t="shared" si="12"/>
        <v>1.3500000000000001E-3</v>
      </c>
      <c r="L41" s="65">
        <f t="shared" si="12"/>
        <v>5.4000000000000003E-3</v>
      </c>
      <c r="M41" s="65">
        <f t="shared" si="12"/>
        <v>6.2100000000000002E-3</v>
      </c>
      <c r="N41" s="65">
        <f t="shared" si="12"/>
        <v>0</v>
      </c>
      <c r="O41" s="65">
        <f t="shared" si="12"/>
        <v>0</v>
      </c>
      <c r="P41" s="65">
        <f t="shared" si="12"/>
        <v>5.5620000000000003</v>
      </c>
      <c r="Q41" s="65">
        <f t="shared" si="13"/>
        <v>10.462499999999999</v>
      </c>
      <c r="R41" s="65">
        <f t="shared" si="14"/>
        <v>0</v>
      </c>
      <c r="S41" s="65">
        <f t="shared" si="14"/>
        <v>0</v>
      </c>
      <c r="T41" s="65">
        <f t="shared" si="14"/>
        <v>0</v>
      </c>
      <c r="U41" s="126">
        <f t="shared" si="14"/>
        <v>0</v>
      </c>
    </row>
    <row r="42" spans="1:21" s="48" customFormat="1" ht="13" x14ac:dyDescent="0.35">
      <c r="A42" s="125">
        <f>N8</f>
        <v>0</v>
      </c>
      <c r="B42" s="11" t="s">
        <v>179</v>
      </c>
      <c r="C42" s="65" t="e">
        <f t="shared" si="8"/>
        <v>#VALUE!</v>
      </c>
      <c r="D42" s="65" t="e">
        <f t="shared" si="9"/>
        <v>#VALUE!</v>
      </c>
      <c r="E42" s="65" t="e">
        <f t="shared" si="10"/>
        <v>#VALUE!</v>
      </c>
      <c r="F42" s="65" t="e">
        <f t="shared" si="11"/>
        <v>#VALUE!</v>
      </c>
      <c r="G42" s="65" t="e">
        <f t="shared" si="12"/>
        <v>#VALUE!</v>
      </c>
      <c r="H42" s="65" t="e">
        <f t="shared" si="12"/>
        <v>#VALUE!</v>
      </c>
      <c r="I42" s="65" t="e">
        <f t="shared" si="12"/>
        <v>#VALUE!</v>
      </c>
      <c r="J42" s="65" t="e">
        <f t="shared" si="12"/>
        <v>#VALUE!</v>
      </c>
      <c r="K42" s="65" t="e">
        <f t="shared" si="12"/>
        <v>#VALUE!</v>
      </c>
      <c r="L42" s="65" t="e">
        <f t="shared" si="12"/>
        <v>#VALUE!</v>
      </c>
      <c r="M42" s="65" t="e">
        <f t="shared" si="12"/>
        <v>#VALUE!</v>
      </c>
      <c r="N42" s="65">
        <f t="shared" si="12"/>
        <v>0</v>
      </c>
      <c r="O42" s="65">
        <f t="shared" si="12"/>
        <v>0</v>
      </c>
      <c r="P42" s="65" t="e">
        <f t="shared" si="12"/>
        <v>#VALUE!</v>
      </c>
      <c r="Q42" s="65" t="e">
        <f t="shared" si="13"/>
        <v>#VALUE!</v>
      </c>
      <c r="R42" s="65">
        <f t="shared" si="14"/>
        <v>0</v>
      </c>
      <c r="S42" s="65">
        <f t="shared" si="14"/>
        <v>0</v>
      </c>
      <c r="T42" s="65">
        <f t="shared" si="14"/>
        <v>0</v>
      </c>
      <c r="U42" s="126">
        <f t="shared" si="14"/>
        <v>0</v>
      </c>
    </row>
    <row r="43" spans="1:21" s="48" customFormat="1" ht="13" x14ac:dyDescent="0.35">
      <c r="A43" s="125">
        <f>O8</f>
        <v>0</v>
      </c>
      <c r="B43" s="11"/>
      <c r="C43" s="65">
        <f t="shared" si="8"/>
        <v>0</v>
      </c>
      <c r="D43" s="65">
        <f t="shared" si="9"/>
        <v>0</v>
      </c>
      <c r="E43" s="65">
        <f t="shared" si="10"/>
        <v>0</v>
      </c>
      <c r="F43" s="65">
        <f t="shared" si="11"/>
        <v>0</v>
      </c>
      <c r="G43" s="65">
        <f t="shared" si="12"/>
        <v>0</v>
      </c>
      <c r="H43" s="65">
        <f t="shared" si="12"/>
        <v>0</v>
      </c>
      <c r="I43" s="65">
        <f t="shared" si="12"/>
        <v>0</v>
      </c>
      <c r="J43" s="65">
        <f t="shared" si="12"/>
        <v>0</v>
      </c>
      <c r="K43" s="65">
        <f t="shared" si="12"/>
        <v>0</v>
      </c>
      <c r="L43" s="65">
        <f t="shared" si="12"/>
        <v>0</v>
      </c>
      <c r="M43" s="65">
        <f t="shared" si="12"/>
        <v>0</v>
      </c>
      <c r="N43" s="65">
        <f t="shared" si="12"/>
        <v>0</v>
      </c>
      <c r="O43" s="65">
        <f t="shared" si="12"/>
        <v>0</v>
      </c>
      <c r="P43" s="65">
        <f t="shared" si="12"/>
        <v>0</v>
      </c>
      <c r="Q43" s="65">
        <f t="shared" si="13"/>
        <v>0</v>
      </c>
      <c r="R43" s="65">
        <f t="shared" si="14"/>
        <v>0</v>
      </c>
      <c r="S43" s="65">
        <f t="shared" si="14"/>
        <v>0</v>
      </c>
      <c r="T43" s="65">
        <f t="shared" si="14"/>
        <v>0</v>
      </c>
      <c r="U43" s="126">
        <f t="shared" si="14"/>
        <v>0</v>
      </c>
    </row>
    <row r="44" spans="1:21" s="48" customFormat="1" ht="13" x14ac:dyDescent="0.35">
      <c r="A44" s="125">
        <f>P8</f>
        <v>0</v>
      </c>
      <c r="B44" s="11"/>
      <c r="C44" s="65">
        <f t="shared" si="8"/>
        <v>0</v>
      </c>
      <c r="D44" s="65">
        <f t="shared" si="9"/>
        <v>0</v>
      </c>
      <c r="E44" s="65">
        <f t="shared" si="10"/>
        <v>0</v>
      </c>
      <c r="F44" s="65">
        <f t="shared" si="11"/>
        <v>0</v>
      </c>
      <c r="G44" s="65">
        <f t="shared" si="12"/>
        <v>0</v>
      </c>
      <c r="H44" s="65">
        <f t="shared" si="12"/>
        <v>0</v>
      </c>
      <c r="I44" s="65">
        <f t="shared" si="12"/>
        <v>0</v>
      </c>
      <c r="J44" s="65">
        <f t="shared" si="12"/>
        <v>0</v>
      </c>
      <c r="K44" s="65">
        <f t="shared" si="12"/>
        <v>0</v>
      </c>
      <c r="L44" s="65">
        <f t="shared" si="12"/>
        <v>0</v>
      </c>
      <c r="M44" s="65">
        <f t="shared" si="12"/>
        <v>0</v>
      </c>
      <c r="N44" s="65">
        <f t="shared" si="12"/>
        <v>0</v>
      </c>
      <c r="O44" s="65">
        <f t="shared" si="12"/>
        <v>0</v>
      </c>
      <c r="P44" s="65">
        <f t="shared" si="12"/>
        <v>0</v>
      </c>
      <c r="Q44" s="65">
        <f t="shared" si="13"/>
        <v>0</v>
      </c>
      <c r="R44" s="65">
        <f t="shared" si="14"/>
        <v>0</v>
      </c>
      <c r="S44" s="65">
        <f t="shared" si="14"/>
        <v>0</v>
      </c>
      <c r="T44" s="65">
        <f t="shared" si="14"/>
        <v>0</v>
      </c>
      <c r="U44" s="126">
        <f t="shared" si="14"/>
        <v>0</v>
      </c>
    </row>
    <row r="45" spans="1:21" s="48" customFormat="1" ht="13" x14ac:dyDescent="0.35">
      <c r="A45" s="125">
        <f>Q8</f>
        <v>0</v>
      </c>
      <c r="B45" s="11"/>
      <c r="C45" s="65">
        <f t="shared" si="8"/>
        <v>0</v>
      </c>
      <c r="D45" s="65">
        <f t="shared" si="9"/>
        <v>0</v>
      </c>
      <c r="E45" s="65">
        <f t="shared" si="10"/>
        <v>0</v>
      </c>
      <c r="F45" s="65">
        <f t="shared" si="11"/>
        <v>0</v>
      </c>
      <c r="G45" s="65">
        <f t="shared" si="12"/>
        <v>0</v>
      </c>
      <c r="H45" s="65">
        <f t="shared" si="12"/>
        <v>0</v>
      </c>
      <c r="I45" s="65">
        <f t="shared" si="12"/>
        <v>0</v>
      </c>
      <c r="J45" s="65">
        <f t="shared" si="12"/>
        <v>0</v>
      </c>
      <c r="K45" s="65">
        <f t="shared" si="12"/>
        <v>0</v>
      </c>
      <c r="L45" s="65">
        <f t="shared" si="12"/>
        <v>0</v>
      </c>
      <c r="M45" s="65">
        <f t="shared" si="12"/>
        <v>0</v>
      </c>
      <c r="N45" s="65">
        <f t="shared" si="12"/>
        <v>0</v>
      </c>
      <c r="O45" s="65">
        <f t="shared" si="12"/>
        <v>0</v>
      </c>
      <c r="P45" s="65">
        <f t="shared" si="12"/>
        <v>0</v>
      </c>
      <c r="Q45" s="65">
        <f t="shared" si="13"/>
        <v>0</v>
      </c>
      <c r="R45" s="65">
        <f t="shared" si="14"/>
        <v>0</v>
      </c>
      <c r="S45" s="65">
        <f t="shared" si="14"/>
        <v>0</v>
      </c>
      <c r="T45" s="65">
        <f t="shared" si="14"/>
        <v>0</v>
      </c>
      <c r="U45" s="126">
        <f t="shared" si="14"/>
        <v>0</v>
      </c>
    </row>
    <row r="46" spans="1:21" s="48" customFormat="1" ht="13" x14ac:dyDescent="0.35">
      <c r="A46" s="125">
        <f>R8</f>
        <v>0</v>
      </c>
      <c r="B46" s="11"/>
      <c r="C46" s="65">
        <f t="shared" si="8"/>
        <v>0</v>
      </c>
      <c r="D46" s="65">
        <f t="shared" si="9"/>
        <v>0</v>
      </c>
      <c r="E46" s="65">
        <f t="shared" si="10"/>
        <v>0</v>
      </c>
      <c r="F46" s="65">
        <f t="shared" si="11"/>
        <v>0</v>
      </c>
      <c r="G46" s="65">
        <f t="shared" si="12"/>
        <v>0</v>
      </c>
      <c r="H46" s="65">
        <f t="shared" si="12"/>
        <v>0</v>
      </c>
      <c r="I46" s="65">
        <f t="shared" si="12"/>
        <v>0</v>
      </c>
      <c r="J46" s="65">
        <f t="shared" si="12"/>
        <v>0</v>
      </c>
      <c r="K46" s="65">
        <f t="shared" si="12"/>
        <v>0</v>
      </c>
      <c r="L46" s="65">
        <f t="shared" si="12"/>
        <v>0</v>
      </c>
      <c r="M46" s="65">
        <f t="shared" si="12"/>
        <v>0</v>
      </c>
      <c r="N46" s="65">
        <f t="shared" si="12"/>
        <v>0</v>
      </c>
      <c r="O46" s="65">
        <f t="shared" si="12"/>
        <v>0</v>
      </c>
      <c r="P46" s="65">
        <f t="shared" si="12"/>
        <v>0</v>
      </c>
      <c r="Q46" s="65">
        <f t="shared" si="13"/>
        <v>0</v>
      </c>
      <c r="R46" s="65">
        <f t="shared" si="14"/>
        <v>0</v>
      </c>
      <c r="S46" s="65">
        <f t="shared" si="14"/>
        <v>0</v>
      </c>
      <c r="T46" s="65">
        <f t="shared" si="14"/>
        <v>0</v>
      </c>
      <c r="U46" s="126">
        <f t="shared" si="14"/>
        <v>0</v>
      </c>
    </row>
    <row r="47" spans="1:21" s="48" customFormat="1" ht="13" x14ac:dyDescent="0.35">
      <c r="A47" s="125">
        <f>S8</f>
        <v>0</v>
      </c>
      <c r="B47" s="11"/>
      <c r="C47" s="65">
        <f t="shared" si="8"/>
        <v>0</v>
      </c>
      <c r="D47" s="65">
        <f t="shared" si="9"/>
        <v>0</v>
      </c>
      <c r="E47" s="65">
        <f t="shared" si="10"/>
        <v>0</v>
      </c>
      <c r="F47" s="65">
        <f t="shared" si="11"/>
        <v>0</v>
      </c>
      <c r="G47" s="65">
        <f t="shared" si="12"/>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3"/>
        <v>0</v>
      </c>
      <c r="R47" s="65">
        <f t="shared" si="14"/>
        <v>0</v>
      </c>
      <c r="S47" s="65">
        <f t="shared" si="14"/>
        <v>0</v>
      </c>
      <c r="T47" s="65">
        <f t="shared" si="14"/>
        <v>0</v>
      </c>
      <c r="U47" s="126">
        <f t="shared" si="14"/>
        <v>0</v>
      </c>
    </row>
    <row r="48" spans="1:21" s="48" customFormat="1" ht="13" x14ac:dyDescent="0.35">
      <c r="A48" s="125">
        <f>T8</f>
        <v>0</v>
      </c>
      <c r="B48" s="11"/>
      <c r="C48" s="65">
        <f t="shared" si="8"/>
        <v>0</v>
      </c>
      <c r="D48" s="65">
        <f t="shared" si="9"/>
        <v>0</v>
      </c>
      <c r="E48" s="65">
        <f t="shared" si="10"/>
        <v>0</v>
      </c>
      <c r="F48" s="65">
        <f t="shared" si="11"/>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3"/>
        <v>0</v>
      </c>
      <c r="R48" s="65">
        <f t="shared" si="14"/>
        <v>0</v>
      </c>
      <c r="S48" s="65">
        <f t="shared" si="14"/>
        <v>0</v>
      </c>
      <c r="T48" s="65">
        <f t="shared" si="14"/>
        <v>0</v>
      </c>
      <c r="U48" s="126">
        <f t="shared" si="14"/>
        <v>0</v>
      </c>
    </row>
    <row r="49" spans="1:21" s="48" customFormat="1" ht="13" x14ac:dyDescent="0.35">
      <c r="A49" s="125">
        <f>U8</f>
        <v>0</v>
      </c>
      <c r="B49" s="11"/>
      <c r="C49" s="65">
        <f t="shared" si="8"/>
        <v>0</v>
      </c>
      <c r="D49" s="65">
        <f t="shared" si="9"/>
        <v>0</v>
      </c>
      <c r="E49" s="65">
        <f t="shared" si="10"/>
        <v>0</v>
      </c>
      <c r="F49" s="65">
        <f t="shared" si="11"/>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3"/>
        <v>0</v>
      </c>
      <c r="R49" s="65">
        <f t="shared" si="14"/>
        <v>0</v>
      </c>
      <c r="S49" s="65">
        <f t="shared" si="14"/>
        <v>0</v>
      </c>
      <c r="T49" s="65">
        <f t="shared" si="14"/>
        <v>0</v>
      </c>
      <c r="U49" s="126">
        <f t="shared" si="14"/>
        <v>0</v>
      </c>
    </row>
    <row r="50" spans="1:21" s="48" customFormat="1" ht="13.5" thickBot="1" x14ac:dyDescent="0.4">
      <c r="A50" s="127">
        <f>V8</f>
        <v>0</v>
      </c>
      <c r="B50" s="11"/>
      <c r="C50" s="80">
        <f t="shared" si="8"/>
        <v>0</v>
      </c>
      <c r="D50" s="80">
        <f t="shared" si="9"/>
        <v>0</v>
      </c>
      <c r="E50" s="80">
        <f t="shared" si="10"/>
        <v>0</v>
      </c>
      <c r="F50" s="80">
        <f t="shared" si="11"/>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3"/>
        <v>0</v>
      </c>
      <c r="R50" s="80">
        <f t="shared" si="14"/>
        <v>0</v>
      </c>
      <c r="S50" s="80">
        <f t="shared" si="14"/>
        <v>0</v>
      </c>
      <c r="T50" s="80">
        <f t="shared" si="14"/>
        <v>0</v>
      </c>
      <c r="U50" s="128">
        <f t="shared" si="14"/>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5">D8</f>
        <v>1404</v>
      </c>
      <c r="D57" s="8">
        <f t="shared" ref="D57:N57" si="16">E8</f>
        <v>2611</v>
      </c>
      <c r="E57" s="8">
        <f t="shared" si="16"/>
        <v>2893</v>
      </c>
      <c r="F57" s="8">
        <f t="shared" si="16"/>
        <v>4315</v>
      </c>
      <c r="G57" s="8">
        <f t="shared" si="16"/>
        <v>4734</v>
      </c>
      <c r="H57" s="8">
        <f t="shared" si="16"/>
        <v>5761</v>
      </c>
      <c r="I57" s="8">
        <f t="shared" si="16"/>
        <v>1741</v>
      </c>
      <c r="J57" s="8">
        <f t="shared" si="16"/>
        <v>2455</v>
      </c>
      <c r="K57" s="8">
        <f t="shared" si="16"/>
        <v>4067</v>
      </c>
      <c r="L57" s="8" t="str">
        <f t="shared" si="16"/>
        <v>H8</v>
      </c>
      <c r="M57" s="8">
        <f t="shared" si="16"/>
        <v>0</v>
      </c>
      <c r="N57" s="8">
        <f t="shared" si="16"/>
        <v>0</v>
      </c>
      <c r="O57" s="8">
        <f t="shared" si="15"/>
        <v>0</v>
      </c>
      <c r="P57" s="8">
        <f t="shared" si="15"/>
        <v>0</v>
      </c>
      <c r="Q57" s="8">
        <f t="shared" si="15"/>
        <v>0</v>
      </c>
      <c r="R57" s="8">
        <f t="shared" si="15"/>
        <v>0</v>
      </c>
      <c r="S57" s="8">
        <f t="shared" si="15"/>
        <v>0</v>
      </c>
      <c r="T57" s="8">
        <f t="shared" si="15"/>
        <v>0</v>
      </c>
      <c r="U57" s="8">
        <f t="shared" si="15"/>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6.2</v>
      </c>
      <c r="C60" s="64">
        <f t="shared" ref="C60:U60" si="17">D10</f>
        <v>6.3</v>
      </c>
      <c r="D60" s="64">
        <f t="shared" ref="D60:N60" si="18">E10</f>
        <v>6.3</v>
      </c>
      <c r="E60" s="64">
        <f t="shared" si="18"/>
        <v>6.3</v>
      </c>
      <c r="F60" s="64">
        <f t="shared" si="18"/>
        <v>6.3</v>
      </c>
      <c r="G60" s="64">
        <f t="shared" si="18"/>
        <v>6.3</v>
      </c>
      <c r="H60" s="64">
        <f t="shared" si="18"/>
        <v>6.2</v>
      </c>
      <c r="I60" s="64">
        <f t="shared" si="18"/>
        <v>6.3</v>
      </c>
      <c r="J60" s="64">
        <f t="shared" si="18"/>
        <v>6.3</v>
      </c>
      <c r="K60" s="64">
        <f t="shared" si="18"/>
        <v>6.2</v>
      </c>
      <c r="L60" s="64">
        <f t="shared" si="18"/>
        <v>6.1</v>
      </c>
      <c r="M60" s="64">
        <f t="shared" si="18"/>
        <v>0</v>
      </c>
      <c r="N60" s="64">
        <f t="shared" si="18"/>
        <v>0</v>
      </c>
      <c r="O60" s="64">
        <f t="shared" si="17"/>
        <v>0</v>
      </c>
      <c r="P60" s="64">
        <f t="shared" si="17"/>
        <v>0</v>
      </c>
      <c r="Q60" s="64">
        <f t="shared" si="17"/>
        <v>0</v>
      </c>
      <c r="R60" s="64">
        <f t="shared" si="17"/>
        <v>0</v>
      </c>
      <c r="S60" s="64">
        <f t="shared" si="17"/>
        <v>0</v>
      </c>
      <c r="T60" s="64">
        <f t="shared" si="17"/>
        <v>0</v>
      </c>
      <c r="U60" s="64">
        <f t="shared" si="17"/>
        <v>0</v>
      </c>
    </row>
    <row r="61" spans="1:21" ht="13" x14ac:dyDescent="0.3">
      <c r="A61" s="87" t="s">
        <v>133</v>
      </c>
      <c r="B61" s="64">
        <f t="shared" ref="B61:U61" si="19">VLOOKUP(B58,$AD9:$AE18,2,FALSE)</f>
        <v>6</v>
      </c>
      <c r="C61" s="64">
        <f t="shared" si="19"/>
        <v>6</v>
      </c>
      <c r="D61" s="64">
        <f t="shared" si="19"/>
        <v>6</v>
      </c>
      <c r="E61" s="64">
        <f t="shared" si="19"/>
        <v>6</v>
      </c>
      <c r="F61" s="64">
        <f t="shared" si="19"/>
        <v>6</v>
      </c>
      <c r="G61" s="64">
        <f t="shared" si="19"/>
        <v>6</v>
      </c>
      <c r="H61" s="64">
        <f t="shared" si="19"/>
        <v>6</v>
      </c>
      <c r="I61" s="64">
        <f t="shared" si="19"/>
        <v>6</v>
      </c>
      <c r="J61" s="64">
        <f t="shared" si="19"/>
        <v>6</v>
      </c>
      <c r="K61" s="64">
        <f t="shared" si="19"/>
        <v>6</v>
      </c>
      <c r="L61" s="64">
        <f t="shared" si="19"/>
        <v>6</v>
      </c>
      <c r="M61" s="64" t="e">
        <f t="shared" si="19"/>
        <v>#N/A</v>
      </c>
      <c r="N61" s="64" t="e">
        <f t="shared" si="19"/>
        <v>#N/A</v>
      </c>
      <c r="O61" s="64" t="e">
        <f t="shared" si="19"/>
        <v>#N/A</v>
      </c>
      <c r="P61" s="64" t="e">
        <f t="shared" si="19"/>
        <v>#N/A</v>
      </c>
      <c r="Q61" s="64" t="e">
        <f t="shared" si="19"/>
        <v>#N/A</v>
      </c>
      <c r="R61" s="64" t="e">
        <f t="shared" si="19"/>
        <v>#N/A</v>
      </c>
      <c r="S61" s="64" t="e">
        <f t="shared" si="19"/>
        <v>#N/A</v>
      </c>
      <c r="T61" s="64" t="e">
        <f t="shared" si="19"/>
        <v>#N/A</v>
      </c>
      <c r="U61" s="64" t="e">
        <f t="shared" si="19"/>
        <v>#N/A</v>
      </c>
    </row>
    <row r="62" spans="1:21" ht="13" x14ac:dyDescent="0.3">
      <c r="A62" s="87" t="s">
        <v>134</v>
      </c>
      <c r="B62" s="65">
        <f>B31</f>
        <v>55</v>
      </c>
      <c r="C62" s="65">
        <f>B32</f>
        <v>55</v>
      </c>
      <c r="D62" s="65">
        <f>B33</f>
        <v>55</v>
      </c>
      <c r="E62" s="65">
        <f>B34</f>
        <v>55</v>
      </c>
      <c r="F62" s="65">
        <f>B35</f>
        <v>55</v>
      </c>
      <c r="G62" s="65">
        <f>B36</f>
        <v>55</v>
      </c>
      <c r="H62" s="65">
        <f>B37</f>
        <v>55</v>
      </c>
      <c r="I62" s="65">
        <f>B38</f>
        <v>55</v>
      </c>
      <c r="J62" s="65">
        <f>B39</f>
        <v>55</v>
      </c>
      <c r="K62" s="65">
        <f>B40</f>
        <v>55</v>
      </c>
      <c r="L62" s="65">
        <f>B41</f>
        <v>27</v>
      </c>
      <c r="M62" s="65" t="str">
        <f>B42</f>
        <v xml:space="preserve"> </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20">$E55*(C62/100)</f>
        <v>0</v>
      </c>
      <c r="D63" s="65">
        <f t="shared" si="20"/>
        <v>0</v>
      </c>
      <c r="E63" s="65">
        <f t="shared" si="20"/>
        <v>0</v>
      </c>
      <c r="F63" s="65">
        <f>$E55*(F62/100)</f>
        <v>0</v>
      </c>
      <c r="G63" s="65">
        <f t="shared" si="20"/>
        <v>0</v>
      </c>
      <c r="H63" s="65">
        <f t="shared" si="20"/>
        <v>0</v>
      </c>
      <c r="I63" s="65">
        <f t="shared" si="20"/>
        <v>0</v>
      </c>
      <c r="J63" s="65">
        <f t="shared" si="20"/>
        <v>0</v>
      </c>
      <c r="K63" s="65">
        <f t="shared" si="20"/>
        <v>0</v>
      </c>
      <c r="L63" s="65">
        <f t="shared" si="20"/>
        <v>0</v>
      </c>
      <c r="M63" s="65" t="e">
        <f t="shared" si="20"/>
        <v>#VALUE!</v>
      </c>
      <c r="N63" s="65">
        <f t="shared" si="20"/>
        <v>0</v>
      </c>
      <c r="O63" s="65">
        <f t="shared" si="20"/>
        <v>0</v>
      </c>
      <c r="P63" s="65">
        <f t="shared" si="20"/>
        <v>0</v>
      </c>
      <c r="Q63" s="65">
        <f t="shared" si="20"/>
        <v>0</v>
      </c>
      <c r="R63" s="65">
        <f t="shared" si="20"/>
        <v>0</v>
      </c>
      <c r="S63" s="65">
        <f t="shared" si="20"/>
        <v>0</v>
      </c>
      <c r="T63" s="65">
        <f t="shared" si="20"/>
        <v>0</v>
      </c>
      <c r="U63" s="65">
        <f t="shared" si="20"/>
        <v>0</v>
      </c>
    </row>
    <row r="64" spans="1:21" ht="52" x14ac:dyDescent="0.3">
      <c r="A64" s="88" t="s">
        <v>156</v>
      </c>
      <c r="B64" s="65">
        <f>(B59-B60)*B61</f>
        <v>0</v>
      </c>
      <c r="C64" s="65">
        <f t="shared" ref="C64:U64" si="21">(C59-C60)*C61</f>
        <v>-0.59999999999999787</v>
      </c>
      <c r="D64" s="65">
        <f t="shared" si="21"/>
        <v>-0.59999999999999787</v>
      </c>
      <c r="E64" s="65">
        <f t="shared" si="21"/>
        <v>-0.59999999999999787</v>
      </c>
      <c r="F64" s="65">
        <f t="shared" si="21"/>
        <v>-0.59999999999999787</v>
      </c>
      <c r="G64" s="65">
        <f t="shared" si="21"/>
        <v>-0.59999999999999787</v>
      </c>
      <c r="H64" s="65">
        <f t="shared" si="21"/>
        <v>0</v>
      </c>
      <c r="I64" s="65">
        <f t="shared" si="21"/>
        <v>-0.59999999999999787</v>
      </c>
      <c r="J64" s="65">
        <f t="shared" si="21"/>
        <v>-0.59999999999999787</v>
      </c>
      <c r="K64" s="65">
        <f t="shared" si="21"/>
        <v>0</v>
      </c>
      <c r="L64" s="65">
        <f t="shared" si="21"/>
        <v>0.6000000000000032</v>
      </c>
      <c r="M64" s="65" t="e">
        <f t="shared" si="21"/>
        <v>#N/A</v>
      </c>
      <c r="N64" s="65" t="e">
        <f t="shared" si="21"/>
        <v>#N/A</v>
      </c>
      <c r="O64" s="65" t="e">
        <f t="shared" si="21"/>
        <v>#N/A</v>
      </c>
      <c r="P64" s="65" t="e">
        <f t="shared" si="21"/>
        <v>#N/A</v>
      </c>
      <c r="Q64" s="65" t="e">
        <f t="shared" si="21"/>
        <v>#N/A</v>
      </c>
      <c r="R64" s="65" t="e">
        <f t="shared" si="21"/>
        <v>#N/A</v>
      </c>
      <c r="S64" s="65" t="e">
        <f t="shared" si="21"/>
        <v>#N/A</v>
      </c>
      <c r="T64" s="65" t="e">
        <f t="shared" si="21"/>
        <v>#N/A</v>
      </c>
      <c r="U64" s="65" t="e">
        <f t="shared" si="21"/>
        <v>#N/A</v>
      </c>
    </row>
    <row r="65" spans="1:21" ht="52" x14ac:dyDescent="0.3">
      <c r="A65" s="88" t="s">
        <v>157</v>
      </c>
      <c r="B65" s="65">
        <f>B63-B64</f>
        <v>0</v>
      </c>
      <c r="C65" s="65">
        <f t="shared" ref="C65:U65" si="22">C63-C64</f>
        <v>0.59999999999999787</v>
      </c>
      <c r="D65" s="65">
        <f t="shared" si="22"/>
        <v>0.59999999999999787</v>
      </c>
      <c r="E65" s="65">
        <f t="shared" si="22"/>
        <v>0.59999999999999787</v>
      </c>
      <c r="F65" s="65">
        <f t="shared" si="22"/>
        <v>0.59999999999999787</v>
      </c>
      <c r="G65" s="65">
        <f t="shared" si="22"/>
        <v>0.59999999999999787</v>
      </c>
      <c r="H65" s="65">
        <f t="shared" si="22"/>
        <v>0</v>
      </c>
      <c r="I65" s="65">
        <f t="shared" si="22"/>
        <v>0.59999999999999787</v>
      </c>
      <c r="J65" s="65">
        <f t="shared" si="22"/>
        <v>0.59999999999999787</v>
      </c>
      <c r="K65" s="65">
        <f t="shared" si="22"/>
        <v>0</v>
      </c>
      <c r="L65" s="65">
        <f t="shared" si="22"/>
        <v>-0.6000000000000032</v>
      </c>
      <c r="M65" s="65" t="e">
        <f t="shared" si="22"/>
        <v>#VALUE!</v>
      </c>
      <c r="N65" s="65" t="e">
        <f t="shared" si="22"/>
        <v>#N/A</v>
      </c>
      <c r="O65" s="65" t="e">
        <f t="shared" si="22"/>
        <v>#N/A</v>
      </c>
      <c r="P65" s="65" t="e">
        <f t="shared" si="22"/>
        <v>#N/A</v>
      </c>
      <c r="Q65" s="65" t="e">
        <f t="shared" si="22"/>
        <v>#N/A</v>
      </c>
      <c r="R65" s="65" t="e">
        <f t="shared" si="22"/>
        <v>#N/A</v>
      </c>
      <c r="S65" s="65" t="e">
        <f t="shared" si="22"/>
        <v>#N/A</v>
      </c>
      <c r="T65" s="65" t="e">
        <f t="shared" si="22"/>
        <v>#N/A</v>
      </c>
      <c r="U65" s="65" t="e">
        <f t="shared" si="22"/>
        <v>#N/A</v>
      </c>
    </row>
    <row r="66" spans="1:21" ht="39" x14ac:dyDescent="0.3">
      <c r="A66" s="88" t="s">
        <v>148</v>
      </c>
      <c r="B66" s="66" t="str">
        <f>IF(B64&lt;=B63,"OVER","UNDER")</f>
        <v>OVER</v>
      </c>
      <c r="C66" s="66" t="str">
        <f t="shared" ref="C66:U66" si="23">IF(C64&lt;=C63,"OVER","UNDER")</f>
        <v>OVER</v>
      </c>
      <c r="D66" s="66" t="str">
        <f t="shared" si="23"/>
        <v>OVER</v>
      </c>
      <c r="E66" s="66" t="str">
        <f t="shared" si="23"/>
        <v>OVER</v>
      </c>
      <c r="F66" s="66" t="str">
        <f t="shared" si="23"/>
        <v>OVER</v>
      </c>
      <c r="G66" s="66" t="str">
        <f t="shared" si="23"/>
        <v>OVER</v>
      </c>
      <c r="H66" s="66" t="str">
        <f t="shared" si="23"/>
        <v>OVER</v>
      </c>
      <c r="I66" s="66" t="str">
        <f t="shared" si="23"/>
        <v>OVER</v>
      </c>
      <c r="J66" s="66" t="str">
        <f t="shared" si="23"/>
        <v>OVER</v>
      </c>
      <c r="K66" s="66" t="str">
        <f t="shared" si="23"/>
        <v>OVER</v>
      </c>
      <c r="L66" s="66" t="str">
        <f t="shared" si="23"/>
        <v>UNDER</v>
      </c>
      <c r="M66" s="66" t="e">
        <f t="shared" si="23"/>
        <v>#N/A</v>
      </c>
      <c r="N66" s="66" t="e">
        <f t="shared" si="23"/>
        <v>#N/A</v>
      </c>
      <c r="O66" s="66" t="e">
        <f t="shared" si="23"/>
        <v>#N/A</v>
      </c>
      <c r="P66" s="66" t="e">
        <f t="shared" si="23"/>
        <v>#N/A</v>
      </c>
      <c r="Q66" s="66" t="e">
        <f t="shared" si="23"/>
        <v>#N/A</v>
      </c>
      <c r="R66" s="66" t="e">
        <f t="shared" si="23"/>
        <v>#N/A</v>
      </c>
      <c r="S66" s="66" t="e">
        <f t="shared" si="23"/>
        <v>#N/A</v>
      </c>
      <c r="T66" s="66" t="e">
        <f t="shared" si="23"/>
        <v>#N/A</v>
      </c>
      <c r="U66" s="66" t="e">
        <f t="shared" si="23"/>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J31" sqref="J3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164</v>
      </c>
      <c r="G2" s="136" t="s">
        <v>110</v>
      </c>
      <c r="H2" s="137"/>
      <c r="I2" s="110">
        <v>649</v>
      </c>
      <c r="J2" s="138" t="s">
        <v>158</v>
      </c>
      <c r="K2" s="139"/>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v>1820</v>
      </c>
      <c r="J3" s="160" t="s">
        <v>154</v>
      </c>
      <c r="K3" s="161"/>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165</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79.483953999999983</v>
      </c>
      <c r="D18" s="12">
        <f>$D32</f>
        <v>79.483953999999983</v>
      </c>
      <c r="E18" s="12">
        <f>$D33</f>
        <v>79.483953999999983</v>
      </c>
      <c r="F18" s="12">
        <f>$D34</f>
        <v>79.483953999999983</v>
      </c>
      <c r="G18" s="12">
        <f>$D35</f>
        <v>79.483953999999983</v>
      </c>
      <c r="H18" s="12">
        <f>$D36</f>
        <v>79.483953999999983</v>
      </c>
      <c r="I18" s="12">
        <f>$D37</f>
        <v>79.483953999999983</v>
      </c>
      <c r="J18" s="12">
        <f>$D38</f>
        <v>79.483953999999983</v>
      </c>
      <c r="K18" s="12">
        <f>$D39</f>
        <v>79.483953999999983</v>
      </c>
      <c r="L18" s="12">
        <f>$D40</f>
        <v>79.483953999999983</v>
      </c>
      <c r="M18" s="12">
        <f>$D41</f>
        <v>40.220796</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-0.41604600000000858</v>
      </c>
      <c r="D19" s="12">
        <f t="shared" ref="D19:V19" si="1">D18-D17</f>
        <v>-0.41604600000000858</v>
      </c>
      <c r="E19" s="12">
        <f t="shared" si="1"/>
        <v>-0.41604600000000858</v>
      </c>
      <c r="F19" s="12">
        <f t="shared" si="1"/>
        <v>-0.41604600000000858</v>
      </c>
      <c r="G19" s="12">
        <f t="shared" si="1"/>
        <v>-0.41604600000000858</v>
      </c>
      <c r="H19" s="12">
        <f t="shared" si="1"/>
        <v>-0.41604600000000858</v>
      </c>
      <c r="I19" s="12">
        <f t="shared" si="1"/>
        <v>-0.41604600000000858</v>
      </c>
      <c r="J19" s="12">
        <f t="shared" si="1"/>
        <v>-0.41604600000000858</v>
      </c>
      <c r="K19" s="12">
        <f t="shared" si="1"/>
        <v>-0.41604600000000858</v>
      </c>
      <c r="L19" s="12">
        <f t="shared" si="1"/>
        <v>-0.41604600000000858</v>
      </c>
      <c r="M19" s="12">
        <f t="shared" si="1"/>
        <v>-39.679203999999991</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19.302895000000003</v>
      </c>
      <c r="D22" s="12">
        <f>$E32</f>
        <v>19.302895000000003</v>
      </c>
      <c r="E22" s="12">
        <f>$E33</f>
        <v>19.302895000000003</v>
      </c>
      <c r="F22" s="12">
        <f>$E34</f>
        <v>19.302895000000003</v>
      </c>
      <c r="G22" s="12">
        <f>$E35</f>
        <v>19.302895000000003</v>
      </c>
      <c r="H22" s="12">
        <f>$E36</f>
        <v>19.302895000000003</v>
      </c>
      <c r="I22" s="12">
        <f>$E37</f>
        <v>19.302895000000003</v>
      </c>
      <c r="J22" s="12">
        <f>$E38</f>
        <v>19.302895000000003</v>
      </c>
      <c r="K22" s="12">
        <f>$E39</f>
        <v>19.302895000000003</v>
      </c>
      <c r="L22" s="12">
        <f>$E40</f>
        <v>19.302895000000003</v>
      </c>
      <c r="M22" s="12">
        <f>$E41</f>
        <v>9.7677300000000002</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-262.69710500000002</v>
      </c>
      <c r="D23" s="12">
        <f t="shared" ref="D23:V23" si="3">D22-D21</f>
        <v>-262.69710500000002</v>
      </c>
      <c r="E23" s="12">
        <f t="shared" si="3"/>
        <v>-262.69710500000002</v>
      </c>
      <c r="F23" s="12">
        <f t="shared" si="3"/>
        <v>-262.69710500000002</v>
      </c>
      <c r="G23" s="12">
        <f t="shared" si="3"/>
        <v>-262.69710500000002</v>
      </c>
      <c r="H23" s="12">
        <f t="shared" si="3"/>
        <v>-262.69710500000002</v>
      </c>
      <c r="I23" s="12">
        <f t="shared" si="3"/>
        <v>-262.69710500000002</v>
      </c>
      <c r="J23" s="12">
        <f t="shared" si="3"/>
        <v>-262.69710500000002</v>
      </c>
      <c r="K23" s="12">
        <f t="shared" si="3"/>
        <v>-262.69710500000002</v>
      </c>
      <c r="L23" s="12">
        <f t="shared" si="3"/>
        <v>-262.69710500000002</v>
      </c>
      <c r="M23" s="12">
        <f t="shared" si="3"/>
        <v>-272.23226999999997</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83</v>
      </c>
      <c r="C31" s="65">
        <f>IF(C$27="%w/w SAR",((C$28*10)*$B31),IF(C$27="%w/w DM",(((C$28*10)*($B$28/100))*$B31),IF(C$27="kg/t SAR",(C$28*$B31),IF(C$27="kg/t DM",((C$28*($B$28/100))*$B31),IF(C$27="mg/kg SAR",((C$28*0.001)*$B31),IF(C$27="mg/kg DM",(((C$28*0.001)*($B$28/100))*$B31),0))))))</f>
        <v>157.69999999999999</v>
      </c>
      <c r="D31" s="65">
        <f>(IF(D$27="%w/w SAR",((D$28*10)*$B31),IF(D$27="%w/w DM",(((D$28*10)*($B$28/100))*$B31),IF(D$27="kg/t SAR",(D$28*$B31),IF(D$27="kg/t DM",((D$28*($B$28/100))*$B31),IF(D$27="mg/kg SAR",((D$28*0.001)*$B31),IF(D$27="mg/kg DM",(((D$28*0.001)*($B$28/100))*$B31),"0")))))))*2.291</f>
        <v>79.483953999999983</v>
      </c>
      <c r="E31" s="65">
        <f>(IF(E$27="%w/w SAR",((E$28*10)*$B31),IF(E$27="%w/w DM",(((E$28*10)*($B$28/100))*$B31),IF(E$27="kg/t SAR",(E$28*$B31),IF(E$27="kg/t DM",((E$28*($B$28/100))*$B31),IF(E$27="mg/kg SAR",((E$28*0.001)*$B31),IF(E$27="mg/kg DM",(((E$28*0.001)*($B$28/100))*$B31),"0")))))))*1.205</f>
        <v>19.302895000000003</v>
      </c>
      <c r="F31" s="65">
        <f>(IF(F$27="%w/w SAR",((F$28*10)*$B31),IF(F$27="%w/w DM",(((F$28*10)*($B$28/100))*$B31),IF(F$27="kg/t SAR",(F$28*$B31),IF(F$27="kg/t DM",((F$28*($B$28/100))*$B31),IF(F$27="mg/kg SAR",((F$28*0.001)*$B31),IF(F$27="mg/kg DM",(((F$28*0.001)*($B$28/100))*$B31),"0")))))))*1.658</f>
        <v>3.5504411999999999</v>
      </c>
      <c r="G31" s="65">
        <f t="shared" ref="G31:P46" si="5">IF(G$27="%w/w SAR",((G$28*10)*$B31),IF(G$27="%w/w DM",(((G$28*10)*($B$28/100))*$B31),IF(G$27="kg/t SAR",(G$28*$B31),IF(G$27="kg/t DM",((G$28*($B$28/100))*$B31),IF(G$27="mg/kg SAR",((G$28*0.001)*$B31),IF(G$27="mg/kg DM",(((G$28*0.001)*($B$28/100))*$B31),0))))))</f>
        <v>1.66E-2</v>
      </c>
      <c r="H31" s="65">
        <f t="shared" si="5"/>
        <v>0.1162</v>
      </c>
      <c r="I31" s="65">
        <f t="shared" si="5"/>
        <v>4.1500000000000002E-2</v>
      </c>
      <c r="J31" s="65">
        <f t="shared" si="5"/>
        <v>8.3000000000000012E-4</v>
      </c>
      <c r="K31" s="65">
        <f t="shared" si="5"/>
        <v>4.15E-3</v>
      </c>
      <c r="L31" s="65">
        <f t="shared" si="5"/>
        <v>1.66E-2</v>
      </c>
      <c r="M31" s="65">
        <f t="shared" si="5"/>
        <v>2.4070000000000001E-2</v>
      </c>
      <c r="N31" s="65">
        <f t="shared" si="5"/>
        <v>0</v>
      </c>
      <c r="O31" s="65">
        <f t="shared" si="5"/>
        <v>0</v>
      </c>
      <c r="P31" s="65">
        <f t="shared" si="5"/>
        <v>32.121000000000002</v>
      </c>
      <c r="Q31" s="65">
        <f>(IF(Q$27="%w/w SAR",((Q$28*10)*$B31),IF(Q$27="%w/w DM",(((Q$28*10)*($B$28/100))*$B31),IF(Q$27="kg/t SAR",(Q$28*$B31),IF(Q$27="kg/t DM",((Q$28*($B$28/100))*$B31),IF(Q$27="mg/kg SAR",((Q$28*0.001)*$B31),IF(Q$27="mg/kg DM",(((Q$28*0.001)*($B$28/100))*$B31),0)))))))*2.5</f>
        <v>24.484999999999999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83</v>
      </c>
      <c r="C32" s="65">
        <f t="shared" ref="C32:C50" si="6">IF(C$27="%w/w SAR",((C$28*10)*$B32),IF(C$27="%w/w DM",(((C$28*10)*($B$28/100))*$B32),IF(C$27="kg/t SAR",(C$28*$B32),IF(C$27="kg/t DM",((C$28*($B$28/100))*$B32),IF(C$27="mg/kg SAR",((C$28*0.001)*$B32),IF(C$27="mg/kg DM",(((C$28*0.001)*($B$28/100))*$B32),0))))))</f>
        <v>157.69999999999999</v>
      </c>
      <c r="D32" s="65">
        <f t="shared" ref="D32:D50" si="7">(IF(D$27="%w/w SAR",((D$28*10)*$B32),IF(D$27="%w/w DM",(((D$28*10)*($B$28/100))*$B32),IF(D$27="kg/t SAR",(D$28*$B32),IF(D$27="kg/t DM",((D$28*($B$28/100))*$B32),IF(D$27="mg/kg SAR",((D$28*0.001)*$B32),IF(D$27="mg/kg DM",(((D$28*0.001)*($B$28/100))*$B32),"0")))))))*2.291</f>
        <v>79.483953999999983</v>
      </c>
      <c r="E32" s="65">
        <f t="shared" ref="E32:E50" si="8">(IF(E$27="%w/w SAR",((E$28*10)*$B32),IF(E$27="%w/w DM",(((E$28*10)*($B$28/100))*$B32),IF(E$27="kg/t SAR",(E$28*$B32),IF(E$27="kg/t DM",((E$28*($B$28/100))*$B32),IF(E$27="mg/kg SAR",((E$28*0.001)*$B32),IF(E$27="mg/kg DM",(((E$28*0.001)*($B$28/100))*$B32),"0")))))))*1.205</f>
        <v>19.302895000000003</v>
      </c>
      <c r="F32" s="65">
        <f t="shared" ref="F32:F50" si="9">(IF(F$27="%w/w SAR",((F$28*10)*$B32),IF(F$27="%w/w DM",(((F$28*10)*($B$28/100))*$B32),IF(F$27="kg/t SAR",(F$28*$B32),IF(F$27="kg/t DM",((F$28*($B$28/100))*$B32),IF(F$27="mg/kg SAR",((F$28*0.001)*$B32),IF(F$27="mg/kg DM",(((F$28*0.001)*($B$28/100))*$B32),"0")))))))*1.658</f>
        <v>3.5504411999999999</v>
      </c>
      <c r="G32" s="65">
        <f t="shared" si="5"/>
        <v>1.66E-2</v>
      </c>
      <c r="H32" s="65">
        <f t="shared" si="5"/>
        <v>0.1162</v>
      </c>
      <c r="I32" s="65">
        <f t="shared" si="5"/>
        <v>4.1500000000000002E-2</v>
      </c>
      <c r="J32" s="65">
        <f t="shared" si="5"/>
        <v>8.3000000000000012E-4</v>
      </c>
      <c r="K32" s="65">
        <f t="shared" si="5"/>
        <v>4.15E-3</v>
      </c>
      <c r="L32" s="65">
        <f t="shared" si="5"/>
        <v>1.66E-2</v>
      </c>
      <c r="M32" s="65">
        <f t="shared" si="5"/>
        <v>2.4070000000000001E-2</v>
      </c>
      <c r="N32" s="65">
        <f t="shared" si="5"/>
        <v>0</v>
      </c>
      <c r="O32" s="65">
        <f t="shared" si="5"/>
        <v>0</v>
      </c>
      <c r="P32" s="65">
        <f t="shared" si="5"/>
        <v>32.121000000000002</v>
      </c>
      <c r="Q32" s="65">
        <f t="shared" ref="Q32:Q50" si="10">(IF(Q$27="%w/w SAR",((Q$28*10)*$B32),IF(Q$27="%w/w DM",(((Q$28*10)*($B$28/100))*$B32),IF(Q$27="kg/t SAR",(Q$28*$B32),IF(Q$27="kg/t DM",((Q$28*($B$28/100))*$B32),IF(Q$27="mg/kg SAR",((Q$28*0.001)*$B32),IF(Q$27="mg/kg DM",(((Q$28*0.001)*($B$28/100))*$B32),0)))))))*2.5</f>
        <v>24.484999999999999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2611</v>
      </c>
      <c r="B33" s="11">
        <v>83</v>
      </c>
      <c r="C33" s="65">
        <f t="shared" si="6"/>
        <v>157.69999999999999</v>
      </c>
      <c r="D33" s="65">
        <f t="shared" si="7"/>
        <v>79.483953999999983</v>
      </c>
      <c r="E33" s="65">
        <f t="shared" si="8"/>
        <v>19.302895000000003</v>
      </c>
      <c r="F33" s="65">
        <f t="shared" si="9"/>
        <v>3.5504411999999999</v>
      </c>
      <c r="G33" s="65">
        <f t="shared" si="5"/>
        <v>1.66E-2</v>
      </c>
      <c r="H33" s="65">
        <f t="shared" si="5"/>
        <v>0.1162</v>
      </c>
      <c r="I33" s="65">
        <f t="shared" si="5"/>
        <v>4.1500000000000002E-2</v>
      </c>
      <c r="J33" s="65">
        <f t="shared" si="5"/>
        <v>8.3000000000000012E-4</v>
      </c>
      <c r="K33" s="65">
        <f t="shared" si="5"/>
        <v>4.15E-3</v>
      </c>
      <c r="L33" s="65">
        <f t="shared" si="5"/>
        <v>1.66E-2</v>
      </c>
      <c r="M33" s="65">
        <f t="shared" si="5"/>
        <v>2.4070000000000001E-2</v>
      </c>
      <c r="N33" s="65">
        <f t="shared" si="5"/>
        <v>0</v>
      </c>
      <c r="O33" s="65">
        <f t="shared" si="5"/>
        <v>0</v>
      </c>
      <c r="P33" s="65">
        <f t="shared" si="5"/>
        <v>32.121000000000002</v>
      </c>
      <c r="Q33" s="65">
        <f t="shared" si="10"/>
        <v>24.484999999999999</v>
      </c>
      <c r="R33" s="65">
        <f t="shared" si="11"/>
        <v>0</v>
      </c>
      <c r="S33" s="65">
        <f t="shared" si="11"/>
        <v>0</v>
      </c>
      <c r="T33" s="65">
        <f t="shared" si="11"/>
        <v>0</v>
      </c>
      <c r="U33" s="126">
        <f t="shared" si="11"/>
        <v>0</v>
      </c>
    </row>
    <row r="34" spans="1:21" s="48" customFormat="1" ht="13" x14ac:dyDescent="0.35">
      <c r="A34" s="125">
        <f>F8</f>
        <v>2893</v>
      </c>
      <c r="B34" s="11">
        <v>83</v>
      </c>
      <c r="C34" s="65">
        <f t="shared" si="6"/>
        <v>157.69999999999999</v>
      </c>
      <c r="D34" s="65">
        <f t="shared" si="7"/>
        <v>79.483953999999983</v>
      </c>
      <c r="E34" s="65">
        <f t="shared" si="8"/>
        <v>19.302895000000003</v>
      </c>
      <c r="F34" s="65">
        <f t="shared" si="9"/>
        <v>3.5504411999999999</v>
      </c>
      <c r="G34" s="65">
        <f t="shared" si="5"/>
        <v>1.66E-2</v>
      </c>
      <c r="H34" s="65">
        <f t="shared" si="5"/>
        <v>0.1162</v>
      </c>
      <c r="I34" s="65">
        <f t="shared" si="5"/>
        <v>4.1500000000000002E-2</v>
      </c>
      <c r="J34" s="65">
        <f t="shared" si="5"/>
        <v>8.3000000000000012E-4</v>
      </c>
      <c r="K34" s="65">
        <f t="shared" si="5"/>
        <v>4.15E-3</v>
      </c>
      <c r="L34" s="65">
        <f t="shared" si="5"/>
        <v>1.66E-2</v>
      </c>
      <c r="M34" s="65">
        <f t="shared" si="5"/>
        <v>2.4070000000000001E-2</v>
      </c>
      <c r="N34" s="65">
        <f t="shared" si="5"/>
        <v>0</v>
      </c>
      <c r="O34" s="65">
        <f t="shared" si="5"/>
        <v>0</v>
      </c>
      <c r="P34" s="65">
        <f t="shared" si="5"/>
        <v>32.121000000000002</v>
      </c>
      <c r="Q34" s="65">
        <f t="shared" si="10"/>
        <v>24.484999999999999</v>
      </c>
      <c r="R34" s="65">
        <f t="shared" si="11"/>
        <v>0</v>
      </c>
      <c r="S34" s="65">
        <f t="shared" si="11"/>
        <v>0</v>
      </c>
      <c r="T34" s="65">
        <f t="shared" si="11"/>
        <v>0</v>
      </c>
      <c r="U34" s="126">
        <f t="shared" si="11"/>
        <v>0</v>
      </c>
    </row>
    <row r="35" spans="1:21" s="48" customFormat="1" ht="13" x14ac:dyDescent="0.35">
      <c r="A35" s="125">
        <f>G8</f>
        <v>4315</v>
      </c>
      <c r="B35" s="11">
        <v>83</v>
      </c>
      <c r="C35" s="65">
        <f t="shared" si="6"/>
        <v>157.69999999999999</v>
      </c>
      <c r="D35" s="65">
        <f t="shared" si="7"/>
        <v>79.483953999999983</v>
      </c>
      <c r="E35" s="65">
        <f t="shared" si="8"/>
        <v>19.302895000000003</v>
      </c>
      <c r="F35" s="65">
        <f t="shared" si="9"/>
        <v>3.5504411999999999</v>
      </c>
      <c r="G35" s="65">
        <f t="shared" si="5"/>
        <v>1.66E-2</v>
      </c>
      <c r="H35" s="65">
        <f t="shared" si="5"/>
        <v>0.1162</v>
      </c>
      <c r="I35" s="65">
        <f t="shared" si="5"/>
        <v>4.1500000000000002E-2</v>
      </c>
      <c r="J35" s="65">
        <f t="shared" si="5"/>
        <v>8.3000000000000012E-4</v>
      </c>
      <c r="K35" s="65">
        <f t="shared" si="5"/>
        <v>4.15E-3</v>
      </c>
      <c r="L35" s="65">
        <f t="shared" si="5"/>
        <v>1.66E-2</v>
      </c>
      <c r="M35" s="65">
        <f t="shared" si="5"/>
        <v>2.4070000000000001E-2</v>
      </c>
      <c r="N35" s="65">
        <f t="shared" si="5"/>
        <v>0</v>
      </c>
      <c r="O35" s="65">
        <f t="shared" si="5"/>
        <v>0</v>
      </c>
      <c r="P35" s="65">
        <f t="shared" si="5"/>
        <v>32.121000000000002</v>
      </c>
      <c r="Q35" s="65">
        <f t="shared" si="10"/>
        <v>24.484999999999999</v>
      </c>
      <c r="R35" s="65">
        <f t="shared" si="11"/>
        <v>0</v>
      </c>
      <c r="S35" s="65">
        <f t="shared" si="11"/>
        <v>0</v>
      </c>
      <c r="T35" s="65">
        <f t="shared" si="11"/>
        <v>0</v>
      </c>
      <c r="U35" s="126">
        <f t="shared" si="11"/>
        <v>0</v>
      </c>
    </row>
    <row r="36" spans="1:21" s="48" customFormat="1" ht="13" x14ac:dyDescent="0.35">
      <c r="A36" s="125">
        <f>H8</f>
        <v>4734</v>
      </c>
      <c r="B36" s="11">
        <v>83</v>
      </c>
      <c r="C36" s="65">
        <f t="shared" si="6"/>
        <v>157.69999999999999</v>
      </c>
      <c r="D36" s="65">
        <f t="shared" si="7"/>
        <v>79.483953999999983</v>
      </c>
      <c r="E36" s="65">
        <f t="shared" si="8"/>
        <v>19.302895000000003</v>
      </c>
      <c r="F36" s="65">
        <f t="shared" si="9"/>
        <v>3.5504411999999999</v>
      </c>
      <c r="G36" s="65">
        <f t="shared" si="5"/>
        <v>1.66E-2</v>
      </c>
      <c r="H36" s="65">
        <f t="shared" si="5"/>
        <v>0.1162</v>
      </c>
      <c r="I36" s="65">
        <f t="shared" si="5"/>
        <v>4.1500000000000002E-2</v>
      </c>
      <c r="J36" s="65">
        <f t="shared" si="5"/>
        <v>8.3000000000000012E-4</v>
      </c>
      <c r="K36" s="65">
        <f t="shared" si="5"/>
        <v>4.15E-3</v>
      </c>
      <c r="L36" s="65">
        <f t="shared" si="5"/>
        <v>1.66E-2</v>
      </c>
      <c r="M36" s="65">
        <f t="shared" si="5"/>
        <v>2.4070000000000001E-2</v>
      </c>
      <c r="N36" s="65">
        <f t="shared" si="5"/>
        <v>0</v>
      </c>
      <c r="O36" s="65">
        <f t="shared" si="5"/>
        <v>0</v>
      </c>
      <c r="P36" s="65">
        <f t="shared" si="5"/>
        <v>32.121000000000002</v>
      </c>
      <c r="Q36" s="65">
        <f t="shared" si="10"/>
        <v>24.484999999999999</v>
      </c>
      <c r="R36" s="65">
        <f t="shared" si="11"/>
        <v>0</v>
      </c>
      <c r="S36" s="65">
        <f t="shared" si="11"/>
        <v>0</v>
      </c>
      <c r="T36" s="65">
        <f t="shared" si="11"/>
        <v>0</v>
      </c>
      <c r="U36" s="126">
        <f t="shared" si="11"/>
        <v>0</v>
      </c>
    </row>
    <row r="37" spans="1:21" s="48" customFormat="1" ht="13" x14ac:dyDescent="0.35">
      <c r="A37" s="125">
        <f>I8</f>
        <v>5761</v>
      </c>
      <c r="B37" s="11">
        <v>83</v>
      </c>
      <c r="C37" s="65">
        <f t="shared" si="6"/>
        <v>157.69999999999999</v>
      </c>
      <c r="D37" s="65">
        <f t="shared" si="7"/>
        <v>79.483953999999983</v>
      </c>
      <c r="E37" s="65">
        <f t="shared" si="8"/>
        <v>19.302895000000003</v>
      </c>
      <c r="F37" s="65">
        <f t="shared" si="9"/>
        <v>3.5504411999999999</v>
      </c>
      <c r="G37" s="65">
        <f t="shared" si="5"/>
        <v>1.66E-2</v>
      </c>
      <c r="H37" s="65">
        <f t="shared" si="5"/>
        <v>0.1162</v>
      </c>
      <c r="I37" s="65">
        <f t="shared" si="5"/>
        <v>4.1500000000000002E-2</v>
      </c>
      <c r="J37" s="65">
        <f t="shared" si="5"/>
        <v>8.3000000000000012E-4</v>
      </c>
      <c r="K37" s="65">
        <f t="shared" si="5"/>
        <v>4.15E-3</v>
      </c>
      <c r="L37" s="65">
        <f t="shared" si="5"/>
        <v>1.66E-2</v>
      </c>
      <c r="M37" s="65">
        <f t="shared" si="5"/>
        <v>2.4070000000000001E-2</v>
      </c>
      <c r="N37" s="65">
        <f t="shared" si="5"/>
        <v>0</v>
      </c>
      <c r="O37" s="65">
        <f t="shared" si="5"/>
        <v>0</v>
      </c>
      <c r="P37" s="65">
        <f t="shared" si="5"/>
        <v>32.121000000000002</v>
      </c>
      <c r="Q37" s="65">
        <f t="shared" si="10"/>
        <v>24.484999999999999</v>
      </c>
      <c r="R37" s="65">
        <f t="shared" si="11"/>
        <v>0</v>
      </c>
      <c r="S37" s="65">
        <f t="shared" si="11"/>
        <v>0</v>
      </c>
      <c r="T37" s="65">
        <f t="shared" si="11"/>
        <v>0</v>
      </c>
      <c r="U37" s="126">
        <f t="shared" si="11"/>
        <v>0</v>
      </c>
    </row>
    <row r="38" spans="1:21" s="48" customFormat="1" ht="13" x14ac:dyDescent="0.35">
      <c r="A38" s="125">
        <f>J8</f>
        <v>1741</v>
      </c>
      <c r="B38" s="11">
        <v>83</v>
      </c>
      <c r="C38" s="65">
        <f t="shared" si="6"/>
        <v>157.69999999999999</v>
      </c>
      <c r="D38" s="65">
        <f t="shared" si="7"/>
        <v>79.483953999999983</v>
      </c>
      <c r="E38" s="65">
        <f t="shared" si="8"/>
        <v>19.302895000000003</v>
      </c>
      <c r="F38" s="65">
        <f t="shared" si="9"/>
        <v>3.5504411999999999</v>
      </c>
      <c r="G38" s="65">
        <f t="shared" si="5"/>
        <v>1.66E-2</v>
      </c>
      <c r="H38" s="65">
        <f t="shared" si="5"/>
        <v>0.1162</v>
      </c>
      <c r="I38" s="65">
        <f t="shared" si="5"/>
        <v>4.1500000000000002E-2</v>
      </c>
      <c r="J38" s="65">
        <f t="shared" si="5"/>
        <v>8.3000000000000012E-4</v>
      </c>
      <c r="K38" s="65">
        <f t="shared" si="5"/>
        <v>4.15E-3</v>
      </c>
      <c r="L38" s="65">
        <f t="shared" si="5"/>
        <v>1.66E-2</v>
      </c>
      <c r="M38" s="65">
        <f t="shared" si="5"/>
        <v>2.4070000000000001E-2</v>
      </c>
      <c r="N38" s="65">
        <f t="shared" si="5"/>
        <v>0</v>
      </c>
      <c r="O38" s="65">
        <f t="shared" si="5"/>
        <v>0</v>
      </c>
      <c r="P38" s="65">
        <f t="shared" si="5"/>
        <v>32.121000000000002</v>
      </c>
      <c r="Q38" s="65">
        <f t="shared" si="10"/>
        <v>24.484999999999999</v>
      </c>
      <c r="R38" s="65">
        <f t="shared" si="11"/>
        <v>0</v>
      </c>
      <c r="S38" s="65">
        <f t="shared" si="11"/>
        <v>0</v>
      </c>
      <c r="T38" s="65">
        <f t="shared" si="11"/>
        <v>0</v>
      </c>
      <c r="U38" s="126">
        <f t="shared" si="11"/>
        <v>0</v>
      </c>
    </row>
    <row r="39" spans="1:21" s="48" customFormat="1" ht="13" x14ac:dyDescent="0.35">
      <c r="A39" s="125">
        <f>K8</f>
        <v>2455</v>
      </c>
      <c r="B39" s="11">
        <v>83</v>
      </c>
      <c r="C39" s="65">
        <f t="shared" si="6"/>
        <v>157.69999999999999</v>
      </c>
      <c r="D39" s="65">
        <f t="shared" si="7"/>
        <v>79.483953999999983</v>
      </c>
      <c r="E39" s="65">
        <f t="shared" si="8"/>
        <v>19.302895000000003</v>
      </c>
      <c r="F39" s="65">
        <f t="shared" si="9"/>
        <v>3.5504411999999999</v>
      </c>
      <c r="G39" s="65">
        <f t="shared" si="5"/>
        <v>1.66E-2</v>
      </c>
      <c r="H39" s="65">
        <f t="shared" si="5"/>
        <v>0.1162</v>
      </c>
      <c r="I39" s="65">
        <f t="shared" si="5"/>
        <v>4.1500000000000002E-2</v>
      </c>
      <c r="J39" s="65">
        <f t="shared" si="5"/>
        <v>8.3000000000000012E-4</v>
      </c>
      <c r="K39" s="65">
        <f t="shared" si="5"/>
        <v>4.15E-3</v>
      </c>
      <c r="L39" s="65">
        <f t="shared" si="5"/>
        <v>1.66E-2</v>
      </c>
      <c r="M39" s="65">
        <f t="shared" si="5"/>
        <v>2.4070000000000001E-2</v>
      </c>
      <c r="N39" s="65">
        <f t="shared" si="5"/>
        <v>0</v>
      </c>
      <c r="O39" s="65">
        <f t="shared" si="5"/>
        <v>0</v>
      </c>
      <c r="P39" s="65">
        <f t="shared" si="5"/>
        <v>32.121000000000002</v>
      </c>
      <c r="Q39" s="65">
        <f t="shared" si="10"/>
        <v>24.484999999999999</v>
      </c>
      <c r="R39" s="65">
        <f t="shared" si="11"/>
        <v>0</v>
      </c>
      <c r="S39" s="65">
        <f t="shared" si="11"/>
        <v>0</v>
      </c>
      <c r="T39" s="65">
        <f t="shared" si="11"/>
        <v>0</v>
      </c>
      <c r="U39" s="126">
        <f t="shared" si="11"/>
        <v>0</v>
      </c>
    </row>
    <row r="40" spans="1:21" s="48" customFormat="1" ht="13" x14ac:dyDescent="0.35">
      <c r="A40" s="125">
        <f>L8</f>
        <v>4067</v>
      </c>
      <c r="B40" s="11">
        <v>83</v>
      </c>
      <c r="C40" s="65">
        <f t="shared" si="6"/>
        <v>157.69999999999999</v>
      </c>
      <c r="D40" s="65">
        <f t="shared" si="7"/>
        <v>79.483953999999983</v>
      </c>
      <c r="E40" s="65">
        <f t="shared" si="8"/>
        <v>19.302895000000003</v>
      </c>
      <c r="F40" s="65">
        <f t="shared" si="9"/>
        <v>3.5504411999999999</v>
      </c>
      <c r="G40" s="65">
        <f t="shared" si="5"/>
        <v>1.66E-2</v>
      </c>
      <c r="H40" s="65">
        <f t="shared" si="5"/>
        <v>0.1162</v>
      </c>
      <c r="I40" s="65">
        <f t="shared" si="5"/>
        <v>4.1500000000000002E-2</v>
      </c>
      <c r="J40" s="65">
        <f t="shared" si="5"/>
        <v>8.3000000000000012E-4</v>
      </c>
      <c r="K40" s="65">
        <f t="shared" si="5"/>
        <v>4.15E-3</v>
      </c>
      <c r="L40" s="65">
        <f t="shared" si="5"/>
        <v>1.66E-2</v>
      </c>
      <c r="M40" s="65">
        <f t="shared" si="5"/>
        <v>2.4070000000000001E-2</v>
      </c>
      <c r="N40" s="65">
        <f t="shared" si="5"/>
        <v>0</v>
      </c>
      <c r="O40" s="65">
        <f t="shared" si="5"/>
        <v>0</v>
      </c>
      <c r="P40" s="65">
        <f t="shared" si="5"/>
        <v>32.121000000000002</v>
      </c>
      <c r="Q40" s="65">
        <f t="shared" si="10"/>
        <v>24.484999999999999</v>
      </c>
      <c r="R40" s="65">
        <f t="shared" si="11"/>
        <v>0</v>
      </c>
      <c r="S40" s="65">
        <f t="shared" si="11"/>
        <v>0</v>
      </c>
      <c r="T40" s="65">
        <f t="shared" si="11"/>
        <v>0</v>
      </c>
      <c r="U40" s="126">
        <f t="shared" si="11"/>
        <v>0</v>
      </c>
    </row>
    <row r="41" spans="1:21" s="48" customFormat="1" ht="13" x14ac:dyDescent="0.35">
      <c r="A41" s="125" t="str">
        <f>M8</f>
        <v>H8</v>
      </c>
      <c r="B41" s="11">
        <v>42</v>
      </c>
      <c r="C41" s="65">
        <f t="shared" si="6"/>
        <v>79.8</v>
      </c>
      <c r="D41" s="65">
        <f t="shared" si="7"/>
        <v>40.220796</v>
      </c>
      <c r="E41" s="65">
        <f t="shared" si="8"/>
        <v>9.7677300000000002</v>
      </c>
      <c r="F41" s="65">
        <f t="shared" si="9"/>
        <v>1.7966087999999998</v>
      </c>
      <c r="G41" s="65">
        <f t="shared" si="5"/>
        <v>8.4000000000000012E-3</v>
      </c>
      <c r="H41" s="65">
        <f t="shared" si="5"/>
        <v>5.8799999999999998E-2</v>
      </c>
      <c r="I41" s="65">
        <f t="shared" si="5"/>
        <v>2.1000000000000001E-2</v>
      </c>
      <c r="J41" s="65">
        <f t="shared" si="5"/>
        <v>4.2000000000000002E-4</v>
      </c>
      <c r="K41" s="65">
        <f t="shared" si="5"/>
        <v>2.1000000000000003E-3</v>
      </c>
      <c r="L41" s="65">
        <f t="shared" si="5"/>
        <v>8.4000000000000012E-3</v>
      </c>
      <c r="M41" s="65">
        <f t="shared" si="5"/>
        <v>1.218E-2</v>
      </c>
      <c r="N41" s="65">
        <f t="shared" si="5"/>
        <v>0</v>
      </c>
      <c r="O41" s="65">
        <f t="shared" si="5"/>
        <v>0</v>
      </c>
      <c r="P41" s="65">
        <f t="shared" si="5"/>
        <v>16.254000000000001</v>
      </c>
      <c r="Q41" s="65">
        <f t="shared" si="10"/>
        <v>12.39</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83</v>
      </c>
      <c r="C62" s="65">
        <f>B32</f>
        <v>83</v>
      </c>
      <c r="D62" s="65">
        <f>B33</f>
        <v>83</v>
      </c>
      <c r="E62" s="65">
        <f>B34</f>
        <v>83</v>
      </c>
      <c r="F62" s="65">
        <f>B35</f>
        <v>83</v>
      </c>
      <c r="G62" s="65">
        <f>B36</f>
        <v>83</v>
      </c>
      <c r="H62" s="65">
        <f>B37</f>
        <v>83</v>
      </c>
      <c r="I62" s="65">
        <f>B38</f>
        <v>83</v>
      </c>
      <c r="J62" s="65">
        <f>B39</f>
        <v>83</v>
      </c>
      <c r="K62" s="65">
        <f>B40</f>
        <v>83</v>
      </c>
      <c r="L62" s="65">
        <f>B41</f>
        <v>42</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K47" sqref="K4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6.3</v>
      </c>
      <c r="J1" s="158" t="s">
        <v>153</v>
      </c>
      <c r="K1" s="159"/>
      <c r="L1" s="109">
        <v>316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1.69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1.8698224852071006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66.668099999999995</v>
      </c>
      <c r="D18" s="12">
        <f>$D32</f>
        <v>66.668099999999995</v>
      </c>
      <c r="E18" s="12">
        <f>$D33</f>
        <v>66.668099999999995</v>
      </c>
      <c r="F18" s="12">
        <f>$D34</f>
        <v>66.668099999999995</v>
      </c>
      <c r="G18" s="12">
        <f>$D35</f>
        <v>66.668099999999995</v>
      </c>
      <c r="H18" s="12">
        <f>$D36</f>
        <v>66.668099999999995</v>
      </c>
      <c r="I18" s="12">
        <f>$D37</f>
        <v>66.668099999999995</v>
      </c>
      <c r="J18" s="12">
        <f>$D38</f>
        <v>66.668099999999995</v>
      </c>
      <c r="K18" s="12">
        <f>$D39</f>
        <v>66.668099999999995</v>
      </c>
      <c r="L18" s="12">
        <f>$D40</f>
        <v>66.668099999999995</v>
      </c>
      <c r="M18" s="12">
        <f>$D41</f>
        <v>40.000860000000003</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-13.231899999999996</v>
      </c>
      <c r="D19" s="12">
        <f t="shared" ref="D19:V19" si="1">D18-D17</f>
        <v>-13.231899999999996</v>
      </c>
      <c r="E19" s="12">
        <f t="shared" si="1"/>
        <v>-13.231899999999996</v>
      </c>
      <c r="F19" s="12">
        <f t="shared" si="1"/>
        <v>-13.231899999999996</v>
      </c>
      <c r="G19" s="12">
        <f t="shared" si="1"/>
        <v>-13.231899999999996</v>
      </c>
      <c r="H19" s="12">
        <f t="shared" si="1"/>
        <v>-13.231899999999996</v>
      </c>
      <c r="I19" s="12">
        <f t="shared" si="1"/>
        <v>-13.231899999999996</v>
      </c>
      <c r="J19" s="12">
        <f t="shared" si="1"/>
        <v>-13.231899999999996</v>
      </c>
      <c r="K19" s="12">
        <f t="shared" si="1"/>
        <v>-13.231899999999996</v>
      </c>
      <c r="L19" s="12">
        <f t="shared" si="1"/>
        <v>-13.231899999999996</v>
      </c>
      <c r="M19" s="12">
        <f t="shared" si="1"/>
        <v>-39.899139999999989</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(VLOOKUP(D$14,$AI2:$AK24,3,FALSE))*D$15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5.2189152500000002</v>
      </c>
      <c r="D22" s="12">
        <f>$E32</f>
        <v>5.2189152500000002</v>
      </c>
      <c r="E22" s="12">
        <f>$E33</f>
        <v>5.2189152500000002</v>
      </c>
      <c r="F22" s="12">
        <f>$E34</f>
        <v>5.2189152500000002</v>
      </c>
      <c r="G22" s="12">
        <f>$E35</f>
        <v>5.2189152500000002</v>
      </c>
      <c r="H22" s="12">
        <f>$E36</f>
        <v>5.2189152500000002</v>
      </c>
      <c r="I22" s="12">
        <f>$E37</f>
        <v>5.2189152500000002</v>
      </c>
      <c r="J22" s="12">
        <f>$E38</f>
        <v>5.2189152500000002</v>
      </c>
      <c r="K22" s="12">
        <f>$E39</f>
        <v>5.2189152500000002</v>
      </c>
      <c r="L22" s="12">
        <f>$E40</f>
        <v>5.2189152500000002</v>
      </c>
      <c r="M22" s="12">
        <f>$E41</f>
        <v>3.1313491500000001</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-276.78108474999999</v>
      </c>
      <c r="D23" s="12">
        <f t="shared" ref="D23:V23" si="3">D22-D21</f>
        <v>-276.78108474999999</v>
      </c>
      <c r="E23" s="12">
        <f t="shared" si="3"/>
        <v>-276.78108474999999</v>
      </c>
      <c r="F23" s="12">
        <f t="shared" si="3"/>
        <v>-276.78108474999999</v>
      </c>
      <c r="G23" s="12">
        <f t="shared" si="3"/>
        <v>-276.78108474999999</v>
      </c>
      <c r="H23" s="12">
        <f t="shared" si="3"/>
        <v>-276.78108474999999</v>
      </c>
      <c r="I23" s="12">
        <f t="shared" si="3"/>
        <v>-276.78108474999999</v>
      </c>
      <c r="J23" s="12">
        <f t="shared" si="3"/>
        <v>-276.78108474999999</v>
      </c>
      <c r="K23" s="12">
        <f t="shared" si="3"/>
        <v>-276.78108474999999</v>
      </c>
      <c r="L23" s="12">
        <f t="shared" si="3"/>
        <v>-276.78108474999999</v>
      </c>
      <c r="M23" s="12">
        <f t="shared" si="3"/>
        <v>-278.86865084999999</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t="s">
        <v>55</v>
      </c>
      <c r="S27" s="84" t="s">
        <v>55</v>
      </c>
      <c r="T27" s="84" t="s">
        <v>55</v>
      </c>
      <c r="U27" s="121" t="s">
        <v>55</v>
      </c>
    </row>
    <row r="28" spans="1:40" x14ac:dyDescent="0.35">
      <c r="A28" s="122"/>
      <c r="B28" s="16">
        <v>1.94</v>
      </c>
      <c r="C28" s="11">
        <v>1.69</v>
      </c>
      <c r="D28" s="11">
        <v>0.6</v>
      </c>
      <c r="E28" s="11">
        <v>8.9300000000000004E-2</v>
      </c>
      <c r="F28" s="11">
        <v>390</v>
      </c>
      <c r="G28" s="11">
        <v>80.099999999999994</v>
      </c>
      <c r="H28" s="11">
        <v>126</v>
      </c>
      <c r="I28" s="11">
        <v>63.7</v>
      </c>
      <c r="J28" s="11">
        <v>1.1299999999999999</v>
      </c>
      <c r="K28" s="15">
        <v>1.03</v>
      </c>
      <c r="L28" s="11">
        <v>52.4</v>
      </c>
      <c r="M28" s="11">
        <v>44.2</v>
      </c>
      <c r="N28" s="11">
        <v>138000</v>
      </c>
      <c r="O28" s="11">
        <v>24500</v>
      </c>
      <c r="P28" s="11"/>
      <c r="Q28" s="11">
        <v>8000</v>
      </c>
      <c r="R28" s="11"/>
      <c r="S28" s="11">
        <v>39.4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250</v>
      </c>
      <c r="C31" s="65">
        <f>IF(C$27="%w/w SAR",((C$28*10)*$B31),IF(C$27="%w/w DM",(((C$28*10)*($B$28/100))*$B31),IF(C$27="kg/t SAR",(C$28*$B31),IF(C$27="kg/t DM",((C$28*($B$28/100))*$B31),IF(C$27="mg/kg SAR",((C$28*0.001)*$B31),IF(C$27="mg/kg DM",(((C$28*0.001)*($B$28/100))*$B31),0))))))</f>
        <v>81.964999999999989</v>
      </c>
      <c r="D31" s="65">
        <f>(IF(D$27="%w/w SAR",((D$28*10)*$B31),IF(D$27="%w/w DM",(((D$28*10)*($B$28/100))*$B31),IF(D$27="kg/t SAR",(D$28*$B31),IF(D$27="kg/t DM",((D$28*($B$28/100))*$B31),IF(D$27="mg/kg SAR",((D$28*0.001)*$B31),IF(D$27="mg/kg DM",(((D$28*0.001)*($B$28/100))*$B31),"0")))))))*2.291</f>
        <v>66.668099999999995</v>
      </c>
      <c r="E31" s="65">
        <f>(IF(E$27="%w/w SAR",((E$28*10)*$B31),IF(E$27="%w/w DM",(((E$28*10)*($B$28/100))*$B31),IF(E$27="kg/t SAR",(E$28*$B31),IF(E$27="kg/t DM",((E$28*($B$28/100))*$B31),IF(E$27="mg/kg SAR",((E$28*0.001)*$B31),IF(E$27="mg/kg DM",(((E$28*0.001)*($B$28/100))*$B31),"0")))))))*1.205</f>
        <v>5.2189152500000002</v>
      </c>
      <c r="F31" s="65">
        <f>(IF(F$27="%w/w SAR",((F$28*10)*$B31),IF(F$27="%w/w DM",(((F$28*10)*($B$28/100))*$B31),IF(F$27="kg/t SAR",(F$28*$B31),IF(F$27="kg/t DM",((F$28*($B$28/100))*$B31),IF(F$27="mg/kg SAR",((F$28*0.001)*$B31),IF(F$27="mg/kg DM",(((F$28*0.001)*($B$28/100))*$B31),"0")))))))*1.658</f>
        <v>3.136107</v>
      </c>
      <c r="G31" s="65">
        <f t="shared" ref="G31:P46" si="5">IF(G$27="%w/w SAR",((G$28*10)*$B31),IF(G$27="%w/w DM",(((G$28*10)*($B$28/100))*$B31),IF(G$27="kg/t SAR",(G$28*$B31),IF(G$27="kg/t DM",((G$28*($B$28/100))*$B31),IF(G$27="mg/kg SAR",((G$28*0.001)*$B31),IF(G$27="mg/kg DM",(((G$28*0.001)*($B$28/100))*$B31),0))))))</f>
        <v>0.38848499999999997</v>
      </c>
      <c r="H31" s="65">
        <f t="shared" si="5"/>
        <v>0.61110000000000009</v>
      </c>
      <c r="I31" s="65">
        <f t="shared" si="5"/>
        <v>0.30894500000000003</v>
      </c>
      <c r="J31" s="65">
        <f t="shared" si="5"/>
        <v>5.4804999999999993E-3</v>
      </c>
      <c r="K31" s="65">
        <f t="shared" si="5"/>
        <v>4.9955000000000008E-3</v>
      </c>
      <c r="L31" s="65">
        <f t="shared" si="5"/>
        <v>0.25414000000000003</v>
      </c>
      <c r="M31" s="65">
        <f t="shared" si="5"/>
        <v>0.21437000000000003</v>
      </c>
      <c r="N31" s="65">
        <f t="shared" si="5"/>
        <v>669.3</v>
      </c>
      <c r="O31" s="65">
        <f t="shared" si="5"/>
        <v>118.825</v>
      </c>
      <c r="P31" s="65">
        <f t="shared" si="5"/>
        <v>0</v>
      </c>
      <c r="Q31" s="65">
        <f>(IF(Q$27="%w/w SAR",((Q$28*10)*$B31),IF(Q$27="%w/w DM",(((Q$28*10)*($B$28/100))*$B31),IF(Q$27="kg/t SAR",(Q$28*$B31),IF(Q$27="kg/t DM",((Q$28*($B$28/100))*$B31),IF(Q$27="mg/kg SAR",((Q$28*0.001)*$B31),IF(Q$27="mg/kg DM",(((Q$28*0.001)*($B$28/100))*$B31),0)))))))*2.5</f>
        <v>97.000000000000014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0.19108999999999998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250</v>
      </c>
      <c r="C32" s="65">
        <f t="shared" ref="C32:C50" si="6">IF(C$27="%w/w SAR",((C$28*10)*$B32),IF(C$27="%w/w DM",(((C$28*10)*($B$28/100))*$B32),IF(C$27="kg/t SAR",(C$28*$B32),IF(C$27="kg/t DM",((C$28*($B$28/100))*$B32),IF(C$27="mg/kg SAR",((C$28*0.001)*$B32),IF(C$27="mg/kg DM",(((C$28*0.001)*($B$28/100))*$B32),0))))))</f>
        <v>81.964999999999989</v>
      </c>
      <c r="D32" s="65">
        <f t="shared" ref="D32:D50" si="7">(IF(D$27="%w/w SAR",((D$28*10)*$B32),IF(D$27="%w/w DM",(((D$28*10)*($B$28/100))*$B32),IF(D$27="kg/t SAR",(D$28*$B32),IF(D$27="kg/t DM",((D$28*($B$28/100))*$B32),IF(D$27="mg/kg SAR",((D$28*0.001)*$B32),IF(D$27="mg/kg DM",(((D$28*0.001)*($B$28/100))*$B32),"0")))))))*2.291</f>
        <v>66.668099999999995</v>
      </c>
      <c r="E32" s="65">
        <f t="shared" ref="E32:E50" si="8">(IF(E$27="%w/w SAR",((E$28*10)*$B32),IF(E$27="%w/w DM",(((E$28*10)*($B$28/100))*$B32),IF(E$27="kg/t SAR",(E$28*$B32),IF(E$27="kg/t DM",((E$28*($B$28/100))*$B32),IF(E$27="mg/kg SAR",((E$28*0.001)*$B32),IF(E$27="mg/kg DM",(((E$28*0.001)*($B$28/100))*$B32),"0")))))))*1.205</f>
        <v>5.2189152500000002</v>
      </c>
      <c r="F32" s="65">
        <f t="shared" ref="F32:F50" si="9">(IF(F$27="%w/w SAR",((F$28*10)*$B32),IF(F$27="%w/w DM",(((F$28*10)*($B$28/100))*$B32),IF(F$27="kg/t SAR",(F$28*$B32),IF(F$27="kg/t DM",((F$28*($B$28/100))*$B32),IF(F$27="mg/kg SAR",((F$28*0.001)*$B32),IF(F$27="mg/kg DM",(((F$28*0.001)*($B$28/100))*$B32),"0")))))))*1.658</f>
        <v>3.136107</v>
      </c>
      <c r="G32" s="65">
        <f t="shared" si="5"/>
        <v>0.38848499999999997</v>
      </c>
      <c r="H32" s="65">
        <f t="shared" si="5"/>
        <v>0.61110000000000009</v>
      </c>
      <c r="I32" s="65">
        <f t="shared" si="5"/>
        <v>0.30894500000000003</v>
      </c>
      <c r="J32" s="65">
        <f t="shared" si="5"/>
        <v>5.4804999999999993E-3</v>
      </c>
      <c r="K32" s="65">
        <f t="shared" si="5"/>
        <v>4.9955000000000008E-3</v>
      </c>
      <c r="L32" s="65">
        <f t="shared" si="5"/>
        <v>0.25414000000000003</v>
      </c>
      <c r="M32" s="65">
        <f t="shared" si="5"/>
        <v>0.21437000000000003</v>
      </c>
      <c r="N32" s="65">
        <f t="shared" si="5"/>
        <v>669.3</v>
      </c>
      <c r="O32" s="65">
        <f t="shared" si="5"/>
        <v>118.825</v>
      </c>
      <c r="P32" s="65">
        <f t="shared" si="5"/>
        <v>0</v>
      </c>
      <c r="Q32" s="65">
        <f t="shared" ref="Q32:Q50" si="10">(IF(Q$27="%w/w SAR",((Q$28*10)*$B32),IF(Q$27="%w/w DM",(((Q$28*10)*($B$28/100))*$B32),IF(Q$27="kg/t SAR",(Q$28*$B32),IF(Q$27="kg/t DM",((Q$28*($B$28/100))*$B32),IF(Q$27="mg/kg SAR",((Q$28*0.001)*$B32),IF(Q$27="mg/kg DM",(((Q$28*0.001)*($B$28/100))*$B32),0)))))))*2.5</f>
        <v>97.000000000000014</v>
      </c>
      <c r="R32" s="65">
        <f t="shared" ref="R32:U50" si="11">IF(R$27="%w/w SAR",((R$28*10)*$B32),IF(R$27="%w/w DM",(((R$28*10)*($B$28/100))*$B32),IF(R$27="kg/t SAR",(R$28*$B32),IF(R$27="kg/t DM",((R$28*($B$28/100))*$B32),IF(R$27="mg/kg SAR",((R$28*0.001)*$B32),IF(R$27="mg/kg DM",(((R$28*0.001)*($B$28/100))*$B32),0))))))</f>
        <v>0</v>
      </c>
      <c r="S32" s="65">
        <f t="shared" si="11"/>
        <v>0.19108999999999998</v>
      </c>
      <c r="T32" s="65">
        <f t="shared" si="11"/>
        <v>0</v>
      </c>
      <c r="U32" s="126">
        <f t="shared" si="11"/>
        <v>0</v>
      </c>
    </row>
    <row r="33" spans="1:21" s="48" customFormat="1" ht="13" x14ac:dyDescent="0.35">
      <c r="A33" s="125">
        <f>E8</f>
        <v>2611</v>
      </c>
      <c r="B33" s="11">
        <v>250</v>
      </c>
      <c r="C33" s="65">
        <f t="shared" si="6"/>
        <v>81.964999999999989</v>
      </c>
      <c r="D33" s="65">
        <f t="shared" si="7"/>
        <v>66.668099999999995</v>
      </c>
      <c r="E33" s="65">
        <f t="shared" si="8"/>
        <v>5.2189152500000002</v>
      </c>
      <c r="F33" s="65">
        <f t="shared" si="9"/>
        <v>3.136107</v>
      </c>
      <c r="G33" s="65">
        <f t="shared" si="5"/>
        <v>0.38848499999999997</v>
      </c>
      <c r="H33" s="65">
        <f t="shared" si="5"/>
        <v>0.61110000000000009</v>
      </c>
      <c r="I33" s="65">
        <f t="shared" si="5"/>
        <v>0.30894500000000003</v>
      </c>
      <c r="J33" s="65">
        <f t="shared" si="5"/>
        <v>5.4804999999999993E-3</v>
      </c>
      <c r="K33" s="65">
        <f t="shared" si="5"/>
        <v>4.9955000000000008E-3</v>
      </c>
      <c r="L33" s="65">
        <f t="shared" si="5"/>
        <v>0.25414000000000003</v>
      </c>
      <c r="M33" s="65">
        <f t="shared" si="5"/>
        <v>0.21437000000000003</v>
      </c>
      <c r="N33" s="65">
        <f t="shared" si="5"/>
        <v>669.3</v>
      </c>
      <c r="O33" s="65">
        <f t="shared" si="5"/>
        <v>118.825</v>
      </c>
      <c r="P33" s="65">
        <f t="shared" si="5"/>
        <v>0</v>
      </c>
      <c r="Q33" s="65">
        <f t="shared" si="10"/>
        <v>97.000000000000014</v>
      </c>
      <c r="R33" s="65">
        <f t="shared" si="11"/>
        <v>0</v>
      </c>
      <c r="S33" s="65">
        <f t="shared" si="11"/>
        <v>0.19108999999999998</v>
      </c>
      <c r="T33" s="65">
        <f t="shared" si="11"/>
        <v>0</v>
      </c>
      <c r="U33" s="126">
        <f t="shared" si="11"/>
        <v>0</v>
      </c>
    </row>
    <row r="34" spans="1:21" s="48" customFormat="1" ht="13" x14ac:dyDescent="0.35">
      <c r="A34" s="125">
        <f>F8</f>
        <v>2893</v>
      </c>
      <c r="B34" s="11">
        <v>250</v>
      </c>
      <c r="C34" s="65">
        <f t="shared" si="6"/>
        <v>81.964999999999989</v>
      </c>
      <c r="D34" s="65">
        <f t="shared" si="7"/>
        <v>66.668099999999995</v>
      </c>
      <c r="E34" s="65">
        <f t="shared" si="8"/>
        <v>5.2189152500000002</v>
      </c>
      <c r="F34" s="65">
        <f t="shared" si="9"/>
        <v>3.136107</v>
      </c>
      <c r="G34" s="65">
        <f t="shared" si="5"/>
        <v>0.38848499999999997</v>
      </c>
      <c r="H34" s="65">
        <f t="shared" si="5"/>
        <v>0.61110000000000009</v>
      </c>
      <c r="I34" s="65">
        <f t="shared" si="5"/>
        <v>0.30894500000000003</v>
      </c>
      <c r="J34" s="65">
        <f t="shared" si="5"/>
        <v>5.4804999999999993E-3</v>
      </c>
      <c r="K34" s="65">
        <f t="shared" si="5"/>
        <v>4.9955000000000008E-3</v>
      </c>
      <c r="L34" s="65">
        <f t="shared" si="5"/>
        <v>0.25414000000000003</v>
      </c>
      <c r="M34" s="65">
        <f t="shared" si="5"/>
        <v>0.21437000000000003</v>
      </c>
      <c r="N34" s="65">
        <f t="shared" si="5"/>
        <v>669.3</v>
      </c>
      <c r="O34" s="65">
        <f t="shared" si="5"/>
        <v>118.825</v>
      </c>
      <c r="P34" s="65">
        <f t="shared" si="5"/>
        <v>0</v>
      </c>
      <c r="Q34" s="65">
        <f t="shared" si="10"/>
        <v>97.000000000000014</v>
      </c>
      <c r="R34" s="65">
        <f t="shared" si="11"/>
        <v>0</v>
      </c>
      <c r="S34" s="65">
        <f t="shared" si="11"/>
        <v>0.19108999999999998</v>
      </c>
      <c r="T34" s="65">
        <f t="shared" si="11"/>
        <v>0</v>
      </c>
      <c r="U34" s="126">
        <f t="shared" si="11"/>
        <v>0</v>
      </c>
    </row>
    <row r="35" spans="1:21" s="48" customFormat="1" ht="13" x14ac:dyDescent="0.35">
      <c r="A35" s="125">
        <f>G8</f>
        <v>4315</v>
      </c>
      <c r="B35" s="11">
        <v>250</v>
      </c>
      <c r="C35" s="65">
        <f t="shared" si="6"/>
        <v>81.964999999999989</v>
      </c>
      <c r="D35" s="65">
        <f t="shared" si="7"/>
        <v>66.668099999999995</v>
      </c>
      <c r="E35" s="65">
        <f t="shared" si="8"/>
        <v>5.2189152500000002</v>
      </c>
      <c r="F35" s="65">
        <f t="shared" si="9"/>
        <v>3.136107</v>
      </c>
      <c r="G35" s="65">
        <f t="shared" si="5"/>
        <v>0.38848499999999997</v>
      </c>
      <c r="H35" s="65">
        <f t="shared" si="5"/>
        <v>0.61110000000000009</v>
      </c>
      <c r="I35" s="65">
        <f t="shared" si="5"/>
        <v>0.30894500000000003</v>
      </c>
      <c r="J35" s="65">
        <f t="shared" si="5"/>
        <v>5.4804999999999993E-3</v>
      </c>
      <c r="K35" s="65">
        <f t="shared" si="5"/>
        <v>4.9955000000000008E-3</v>
      </c>
      <c r="L35" s="65">
        <f t="shared" si="5"/>
        <v>0.25414000000000003</v>
      </c>
      <c r="M35" s="65">
        <f t="shared" si="5"/>
        <v>0.21437000000000003</v>
      </c>
      <c r="N35" s="65">
        <f t="shared" si="5"/>
        <v>669.3</v>
      </c>
      <c r="O35" s="65">
        <f t="shared" si="5"/>
        <v>118.825</v>
      </c>
      <c r="P35" s="65">
        <f t="shared" si="5"/>
        <v>0</v>
      </c>
      <c r="Q35" s="65">
        <f t="shared" si="10"/>
        <v>97.000000000000014</v>
      </c>
      <c r="R35" s="65">
        <f t="shared" si="11"/>
        <v>0</v>
      </c>
      <c r="S35" s="65">
        <f t="shared" si="11"/>
        <v>0.19108999999999998</v>
      </c>
      <c r="T35" s="65">
        <f t="shared" si="11"/>
        <v>0</v>
      </c>
      <c r="U35" s="126">
        <f t="shared" si="11"/>
        <v>0</v>
      </c>
    </row>
    <row r="36" spans="1:21" s="48" customFormat="1" ht="13" x14ac:dyDescent="0.35">
      <c r="A36" s="125">
        <f>H8</f>
        <v>4734</v>
      </c>
      <c r="B36" s="11">
        <v>250</v>
      </c>
      <c r="C36" s="65">
        <f t="shared" si="6"/>
        <v>81.964999999999989</v>
      </c>
      <c r="D36" s="65">
        <f t="shared" si="7"/>
        <v>66.668099999999995</v>
      </c>
      <c r="E36" s="65">
        <f t="shared" si="8"/>
        <v>5.2189152500000002</v>
      </c>
      <c r="F36" s="65">
        <f t="shared" si="9"/>
        <v>3.136107</v>
      </c>
      <c r="G36" s="65">
        <f t="shared" si="5"/>
        <v>0.38848499999999997</v>
      </c>
      <c r="H36" s="65">
        <f t="shared" si="5"/>
        <v>0.61110000000000009</v>
      </c>
      <c r="I36" s="65">
        <f t="shared" si="5"/>
        <v>0.30894500000000003</v>
      </c>
      <c r="J36" s="65">
        <f t="shared" si="5"/>
        <v>5.4804999999999993E-3</v>
      </c>
      <c r="K36" s="65">
        <f t="shared" si="5"/>
        <v>4.9955000000000008E-3</v>
      </c>
      <c r="L36" s="65">
        <f t="shared" si="5"/>
        <v>0.25414000000000003</v>
      </c>
      <c r="M36" s="65">
        <f t="shared" si="5"/>
        <v>0.21437000000000003</v>
      </c>
      <c r="N36" s="65">
        <f t="shared" si="5"/>
        <v>669.3</v>
      </c>
      <c r="O36" s="65">
        <f t="shared" si="5"/>
        <v>118.825</v>
      </c>
      <c r="P36" s="65">
        <f t="shared" si="5"/>
        <v>0</v>
      </c>
      <c r="Q36" s="65">
        <f t="shared" si="10"/>
        <v>97.000000000000014</v>
      </c>
      <c r="R36" s="65">
        <f t="shared" si="11"/>
        <v>0</v>
      </c>
      <c r="S36" s="65">
        <f t="shared" si="11"/>
        <v>0.19108999999999998</v>
      </c>
      <c r="T36" s="65">
        <f t="shared" si="11"/>
        <v>0</v>
      </c>
      <c r="U36" s="126">
        <f t="shared" si="11"/>
        <v>0</v>
      </c>
    </row>
    <row r="37" spans="1:21" s="48" customFormat="1" ht="13" x14ac:dyDescent="0.35">
      <c r="A37" s="125">
        <f>I8</f>
        <v>5761</v>
      </c>
      <c r="B37" s="11">
        <v>250</v>
      </c>
      <c r="C37" s="65">
        <f t="shared" si="6"/>
        <v>81.964999999999989</v>
      </c>
      <c r="D37" s="65">
        <f t="shared" si="7"/>
        <v>66.668099999999995</v>
      </c>
      <c r="E37" s="65">
        <f t="shared" si="8"/>
        <v>5.2189152500000002</v>
      </c>
      <c r="F37" s="65">
        <f t="shared" si="9"/>
        <v>3.136107</v>
      </c>
      <c r="G37" s="65">
        <f t="shared" si="5"/>
        <v>0.38848499999999997</v>
      </c>
      <c r="H37" s="65">
        <f t="shared" si="5"/>
        <v>0.61110000000000009</v>
      </c>
      <c r="I37" s="65">
        <f t="shared" si="5"/>
        <v>0.30894500000000003</v>
      </c>
      <c r="J37" s="65">
        <f t="shared" si="5"/>
        <v>5.4804999999999993E-3</v>
      </c>
      <c r="K37" s="65">
        <f t="shared" si="5"/>
        <v>4.9955000000000008E-3</v>
      </c>
      <c r="L37" s="65">
        <f t="shared" si="5"/>
        <v>0.25414000000000003</v>
      </c>
      <c r="M37" s="65">
        <f t="shared" si="5"/>
        <v>0.21437000000000003</v>
      </c>
      <c r="N37" s="65">
        <f t="shared" si="5"/>
        <v>669.3</v>
      </c>
      <c r="O37" s="65">
        <f t="shared" si="5"/>
        <v>118.825</v>
      </c>
      <c r="P37" s="65">
        <f t="shared" si="5"/>
        <v>0</v>
      </c>
      <c r="Q37" s="65">
        <f t="shared" si="10"/>
        <v>97.000000000000014</v>
      </c>
      <c r="R37" s="65">
        <f t="shared" si="11"/>
        <v>0</v>
      </c>
      <c r="S37" s="65">
        <f t="shared" si="11"/>
        <v>0.19108999999999998</v>
      </c>
      <c r="T37" s="65">
        <f t="shared" si="11"/>
        <v>0</v>
      </c>
      <c r="U37" s="126">
        <f t="shared" si="11"/>
        <v>0</v>
      </c>
    </row>
    <row r="38" spans="1:21" s="48" customFormat="1" ht="13" x14ac:dyDescent="0.35">
      <c r="A38" s="125">
        <f>J8</f>
        <v>1741</v>
      </c>
      <c r="B38" s="11">
        <v>250</v>
      </c>
      <c r="C38" s="65">
        <f t="shared" si="6"/>
        <v>81.964999999999989</v>
      </c>
      <c r="D38" s="65">
        <f t="shared" si="7"/>
        <v>66.668099999999995</v>
      </c>
      <c r="E38" s="65">
        <f t="shared" si="8"/>
        <v>5.2189152500000002</v>
      </c>
      <c r="F38" s="65">
        <f t="shared" si="9"/>
        <v>3.136107</v>
      </c>
      <c r="G38" s="65">
        <f t="shared" si="5"/>
        <v>0.38848499999999997</v>
      </c>
      <c r="H38" s="65">
        <f t="shared" si="5"/>
        <v>0.61110000000000009</v>
      </c>
      <c r="I38" s="65">
        <f t="shared" si="5"/>
        <v>0.30894500000000003</v>
      </c>
      <c r="J38" s="65">
        <f t="shared" si="5"/>
        <v>5.4804999999999993E-3</v>
      </c>
      <c r="K38" s="65">
        <f t="shared" si="5"/>
        <v>4.9955000000000008E-3</v>
      </c>
      <c r="L38" s="65">
        <f t="shared" si="5"/>
        <v>0.25414000000000003</v>
      </c>
      <c r="M38" s="65">
        <f t="shared" si="5"/>
        <v>0.21437000000000003</v>
      </c>
      <c r="N38" s="65">
        <f t="shared" si="5"/>
        <v>669.3</v>
      </c>
      <c r="O38" s="65">
        <f t="shared" si="5"/>
        <v>118.825</v>
      </c>
      <c r="P38" s="65">
        <f t="shared" si="5"/>
        <v>0</v>
      </c>
      <c r="Q38" s="65">
        <f t="shared" si="10"/>
        <v>97.000000000000014</v>
      </c>
      <c r="R38" s="65">
        <f t="shared" si="11"/>
        <v>0</v>
      </c>
      <c r="S38" s="65">
        <f t="shared" si="11"/>
        <v>0.19108999999999998</v>
      </c>
      <c r="T38" s="65">
        <f t="shared" si="11"/>
        <v>0</v>
      </c>
      <c r="U38" s="126">
        <f t="shared" si="11"/>
        <v>0</v>
      </c>
    </row>
    <row r="39" spans="1:21" s="48" customFormat="1" ht="13" x14ac:dyDescent="0.35">
      <c r="A39" s="125">
        <f>K8</f>
        <v>2455</v>
      </c>
      <c r="B39" s="11">
        <v>250</v>
      </c>
      <c r="C39" s="65">
        <f t="shared" si="6"/>
        <v>81.964999999999989</v>
      </c>
      <c r="D39" s="65">
        <f t="shared" si="7"/>
        <v>66.668099999999995</v>
      </c>
      <c r="E39" s="65">
        <f t="shared" si="8"/>
        <v>5.2189152500000002</v>
      </c>
      <c r="F39" s="65">
        <f t="shared" si="9"/>
        <v>3.136107</v>
      </c>
      <c r="G39" s="65">
        <f t="shared" si="5"/>
        <v>0.38848499999999997</v>
      </c>
      <c r="H39" s="65">
        <f t="shared" si="5"/>
        <v>0.61110000000000009</v>
      </c>
      <c r="I39" s="65">
        <f t="shared" si="5"/>
        <v>0.30894500000000003</v>
      </c>
      <c r="J39" s="65">
        <f t="shared" si="5"/>
        <v>5.4804999999999993E-3</v>
      </c>
      <c r="K39" s="65">
        <f t="shared" si="5"/>
        <v>4.9955000000000008E-3</v>
      </c>
      <c r="L39" s="65">
        <f t="shared" si="5"/>
        <v>0.25414000000000003</v>
      </c>
      <c r="M39" s="65">
        <f t="shared" si="5"/>
        <v>0.21437000000000003</v>
      </c>
      <c r="N39" s="65">
        <f t="shared" si="5"/>
        <v>669.3</v>
      </c>
      <c r="O39" s="65">
        <f t="shared" si="5"/>
        <v>118.825</v>
      </c>
      <c r="P39" s="65">
        <f t="shared" si="5"/>
        <v>0</v>
      </c>
      <c r="Q39" s="65">
        <f t="shared" si="10"/>
        <v>97.000000000000014</v>
      </c>
      <c r="R39" s="65">
        <f t="shared" si="11"/>
        <v>0</v>
      </c>
      <c r="S39" s="65">
        <f t="shared" si="11"/>
        <v>0.19108999999999998</v>
      </c>
      <c r="T39" s="65">
        <f t="shared" si="11"/>
        <v>0</v>
      </c>
      <c r="U39" s="126">
        <f t="shared" si="11"/>
        <v>0</v>
      </c>
    </row>
    <row r="40" spans="1:21" s="48" customFormat="1" ht="13" x14ac:dyDescent="0.35">
      <c r="A40" s="125">
        <f>L8</f>
        <v>4067</v>
      </c>
      <c r="B40" s="11">
        <v>250</v>
      </c>
      <c r="C40" s="65">
        <f t="shared" si="6"/>
        <v>81.964999999999989</v>
      </c>
      <c r="D40" s="65">
        <f t="shared" si="7"/>
        <v>66.668099999999995</v>
      </c>
      <c r="E40" s="65">
        <f t="shared" si="8"/>
        <v>5.2189152500000002</v>
      </c>
      <c r="F40" s="65">
        <f t="shared" si="9"/>
        <v>3.136107</v>
      </c>
      <c r="G40" s="65">
        <f t="shared" si="5"/>
        <v>0.38848499999999997</v>
      </c>
      <c r="H40" s="65">
        <f t="shared" si="5"/>
        <v>0.61110000000000009</v>
      </c>
      <c r="I40" s="65">
        <f t="shared" si="5"/>
        <v>0.30894500000000003</v>
      </c>
      <c r="J40" s="65">
        <f t="shared" si="5"/>
        <v>5.4804999999999993E-3</v>
      </c>
      <c r="K40" s="65">
        <f t="shared" si="5"/>
        <v>4.9955000000000008E-3</v>
      </c>
      <c r="L40" s="65">
        <f t="shared" si="5"/>
        <v>0.25414000000000003</v>
      </c>
      <c r="M40" s="65">
        <f t="shared" si="5"/>
        <v>0.21437000000000003</v>
      </c>
      <c r="N40" s="65">
        <f t="shared" si="5"/>
        <v>669.3</v>
      </c>
      <c r="O40" s="65">
        <f t="shared" si="5"/>
        <v>118.825</v>
      </c>
      <c r="P40" s="65">
        <f t="shared" si="5"/>
        <v>0</v>
      </c>
      <c r="Q40" s="65">
        <f t="shared" si="10"/>
        <v>97.000000000000014</v>
      </c>
      <c r="R40" s="65">
        <f t="shared" si="11"/>
        <v>0</v>
      </c>
      <c r="S40" s="65">
        <f t="shared" si="11"/>
        <v>0.19108999999999998</v>
      </c>
      <c r="T40" s="65">
        <f t="shared" si="11"/>
        <v>0</v>
      </c>
      <c r="U40" s="126">
        <f t="shared" si="11"/>
        <v>0</v>
      </c>
    </row>
    <row r="41" spans="1:21" s="48" customFormat="1" ht="13" x14ac:dyDescent="0.35">
      <c r="A41" s="125" t="str">
        <f>M8</f>
        <v>H8</v>
      </c>
      <c r="B41" s="11">
        <v>150</v>
      </c>
      <c r="C41" s="65">
        <f t="shared" si="6"/>
        <v>49.178999999999995</v>
      </c>
      <c r="D41" s="65">
        <f t="shared" si="7"/>
        <v>40.000860000000003</v>
      </c>
      <c r="E41" s="65">
        <f t="shared" si="8"/>
        <v>3.1313491500000001</v>
      </c>
      <c r="F41" s="65">
        <f t="shared" si="9"/>
        <v>1.8816641999999999</v>
      </c>
      <c r="G41" s="65">
        <f t="shared" si="5"/>
        <v>0.23309099999999999</v>
      </c>
      <c r="H41" s="65">
        <f t="shared" si="5"/>
        <v>0.36666000000000004</v>
      </c>
      <c r="I41" s="65">
        <f t="shared" si="5"/>
        <v>0.18536700000000003</v>
      </c>
      <c r="J41" s="65">
        <f t="shared" si="5"/>
        <v>3.2882999999999996E-3</v>
      </c>
      <c r="K41" s="65">
        <f t="shared" si="5"/>
        <v>2.9973000000000005E-3</v>
      </c>
      <c r="L41" s="65">
        <f t="shared" si="5"/>
        <v>0.15248400000000001</v>
      </c>
      <c r="M41" s="65">
        <f t="shared" si="5"/>
        <v>0.12862200000000001</v>
      </c>
      <c r="N41" s="65">
        <f t="shared" si="5"/>
        <v>401.58</v>
      </c>
      <c r="O41" s="65">
        <f t="shared" si="5"/>
        <v>71.295000000000002</v>
      </c>
      <c r="P41" s="65">
        <f t="shared" si="5"/>
        <v>0</v>
      </c>
      <c r="Q41" s="65">
        <f t="shared" si="10"/>
        <v>58.2</v>
      </c>
      <c r="R41" s="65">
        <f t="shared" si="11"/>
        <v>0</v>
      </c>
      <c r="S41" s="65">
        <f t="shared" si="11"/>
        <v>0.11465399999999999</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150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J35" sqref="J3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7.8</v>
      </c>
      <c r="J1" s="158" t="s">
        <v>153</v>
      </c>
      <c r="K1" s="159"/>
      <c r="L1" s="109">
        <v>973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8.0413223140495873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168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79.671815999999993</v>
      </c>
      <c r="D18" s="12">
        <f>$D32</f>
        <v>79.671815999999993</v>
      </c>
      <c r="E18" s="12">
        <f>$D33</f>
        <v>79.671815999999993</v>
      </c>
      <c r="F18" s="12">
        <f>$D34</f>
        <v>79.671815999999993</v>
      </c>
      <c r="G18" s="12">
        <f>$D35</f>
        <v>79.671815999999993</v>
      </c>
      <c r="H18" s="12">
        <f>$D36</f>
        <v>79.671815999999993</v>
      </c>
      <c r="I18" s="12">
        <f>$D37</f>
        <v>79.671815999999993</v>
      </c>
      <c r="J18" s="12">
        <f>$D38</f>
        <v>79.671815999999993</v>
      </c>
      <c r="K18" s="12">
        <f>$D39</f>
        <v>79.671815999999993</v>
      </c>
      <c r="L18" s="12">
        <f>$D40</f>
        <v>79.671815999999993</v>
      </c>
      <c r="M18" s="12">
        <f>$D41</f>
        <v>40.2152976</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-0.22818399999999883</v>
      </c>
      <c r="D19" s="12">
        <f t="shared" ref="D19:V19" si="1">D18-D17</f>
        <v>-0.22818399999999883</v>
      </c>
      <c r="E19" s="12">
        <f t="shared" si="1"/>
        <v>-0.22818399999999883</v>
      </c>
      <c r="F19" s="12">
        <f t="shared" si="1"/>
        <v>-0.22818399999999883</v>
      </c>
      <c r="G19" s="12">
        <f t="shared" si="1"/>
        <v>-0.22818399999999883</v>
      </c>
      <c r="H19" s="12">
        <f t="shared" si="1"/>
        <v>-0.22818399999999883</v>
      </c>
      <c r="I19" s="12">
        <f t="shared" si="1"/>
        <v>-0.22818399999999883</v>
      </c>
      <c r="J19" s="12">
        <f t="shared" si="1"/>
        <v>-0.22818399999999883</v>
      </c>
      <c r="K19" s="12">
        <f t="shared" si="1"/>
        <v>-0.22818399999999883</v>
      </c>
      <c r="L19" s="12">
        <f t="shared" si="1"/>
        <v>-0.22818399999999883</v>
      </c>
      <c r="M19" s="12">
        <f t="shared" si="1"/>
        <v>-39.684702399999992</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2.1895404300000001</v>
      </c>
      <c r="D22" s="12">
        <f>$E32</f>
        <v>2.1895404300000001</v>
      </c>
      <c r="E22" s="12">
        <f>$E33</f>
        <v>2.1895404300000001</v>
      </c>
      <c r="F22" s="12">
        <f>$E34</f>
        <v>2.1895404300000001</v>
      </c>
      <c r="G22" s="12">
        <f>$E35</f>
        <v>2.1895404300000001</v>
      </c>
      <c r="H22" s="12">
        <f>$E36</f>
        <v>2.1895404300000001</v>
      </c>
      <c r="I22" s="12">
        <f>$E37</f>
        <v>2.1895404300000001</v>
      </c>
      <c r="J22" s="12">
        <f>$E38</f>
        <v>2.1895404300000001</v>
      </c>
      <c r="K22" s="12">
        <f>$E39</f>
        <v>2.1895404300000001</v>
      </c>
      <c r="L22" s="12">
        <f>$E40</f>
        <v>2.1895404300000001</v>
      </c>
      <c r="M22" s="12">
        <f>$E41</f>
        <v>1.105196598</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-279.81045956999998</v>
      </c>
      <c r="D23" s="12">
        <f t="shared" ref="D23:V23" si="3">D22-D21</f>
        <v>-279.81045956999998</v>
      </c>
      <c r="E23" s="12">
        <f t="shared" si="3"/>
        <v>-279.81045956999998</v>
      </c>
      <c r="F23" s="12">
        <f t="shared" si="3"/>
        <v>-279.81045956999998</v>
      </c>
      <c r="G23" s="12">
        <f t="shared" si="3"/>
        <v>-279.81045956999998</v>
      </c>
      <c r="H23" s="12">
        <f t="shared" si="3"/>
        <v>-279.81045956999998</v>
      </c>
      <c r="I23" s="12">
        <f t="shared" si="3"/>
        <v>-279.81045956999998</v>
      </c>
      <c r="J23" s="12">
        <f t="shared" si="3"/>
        <v>-279.81045956999998</v>
      </c>
      <c r="K23" s="12">
        <f t="shared" si="3"/>
        <v>-279.81045956999998</v>
      </c>
      <c r="L23" s="12">
        <f t="shared" si="3"/>
        <v>-279.81045956999998</v>
      </c>
      <c r="M23" s="12">
        <f t="shared" si="3"/>
        <v>-280.89480340199998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4.1399999999999997</v>
      </c>
      <c r="C28" s="11">
        <v>1.21</v>
      </c>
      <c r="D28" s="11">
        <v>0.8</v>
      </c>
      <c r="E28" s="11">
        <v>4.1799999999999997E-2</v>
      </c>
      <c r="F28" s="11">
        <v>973</v>
      </c>
      <c r="G28" s="11">
        <v>37.4</v>
      </c>
      <c r="H28" s="11">
        <v>547</v>
      </c>
      <c r="I28" s="11">
        <v>102</v>
      </c>
      <c r="J28" s="11">
        <v>1.06</v>
      </c>
      <c r="K28" s="15">
        <v>0.48</v>
      </c>
      <c r="L28" s="11">
        <v>26.3</v>
      </c>
      <c r="M28" s="11">
        <v>20.6</v>
      </c>
      <c r="N28" s="11">
        <v>7990</v>
      </c>
      <c r="O28" s="11">
        <v>394000</v>
      </c>
      <c r="P28" s="11"/>
      <c r="Q28" s="11">
        <v>3370</v>
      </c>
      <c r="R28" s="11"/>
      <c r="S28" s="11">
        <v>60.8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105</v>
      </c>
      <c r="C31" s="65">
        <f>IF(C$27="%w/w SAR",((C$28*10)*$B31),IF(C$27="%w/w DM",(((C$28*10)*($B$28/100))*$B31),IF(C$27="kg/t SAR",(C$28*$B31),IF(C$27="kg/t DM",((C$28*($B$28/100))*$B31),IF(C$27="mg/kg SAR",((C$28*0.001)*$B31),IF(C$27="mg/kg DM",(((C$28*0.001)*($B$28/100))*$B31),0))))))</f>
        <v>52.598699999999994</v>
      </c>
      <c r="D31" s="65">
        <f>(IF(D$27="%w/w SAR",((D$28*10)*$B31),IF(D$27="%w/w DM",(((D$28*10)*($B$28/100))*$B31),IF(D$27="kg/t SAR",(D$28*$B31),IF(D$27="kg/t DM",((D$28*($B$28/100))*$B31),IF(D$27="mg/kg SAR",((D$28*0.001)*$B31),IF(D$27="mg/kg DM",(((D$28*0.001)*($B$28/100))*$B31),"0")))))))*2.291</f>
        <v>79.671815999999993</v>
      </c>
      <c r="E31" s="65">
        <f>(IF(E$27="%w/w SAR",((E$28*10)*$B31),IF(E$27="%w/w DM",(((E$28*10)*($B$28/100))*$B31),IF(E$27="kg/t SAR",(E$28*$B31),IF(E$27="kg/t DM",((E$28*($B$28/100))*$B31),IF(E$27="mg/kg SAR",((E$28*0.001)*$B31),IF(E$27="mg/kg DM",(((E$28*0.001)*($B$28/100))*$B31),"0")))))))*1.205</f>
        <v>2.1895404300000001</v>
      </c>
      <c r="F31" s="65">
        <f>(IF(F$27="%w/w SAR",((F$28*10)*$B31),IF(F$27="%w/w DM",(((F$28*10)*($B$28/100))*$B31),IF(F$27="kg/t SAR",(F$28*$B31),IF(F$27="kg/t DM",((F$28*($B$28/100))*$B31),IF(F$27="mg/kg SAR",((F$28*0.001)*$B31),IF(F$27="mg/kg DM",(((F$28*0.001)*($B$28/100))*$B31),"0")))))))*1.658</f>
        <v>7.0127281979999987</v>
      </c>
      <c r="G31" s="65">
        <f t="shared" ref="G31:P46" si="5">IF(G$27="%w/w SAR",((G$28*10)*$B31),IF(G$27="%w/w DM",(((G$28*10)*($B$28/100))*$B31),IF(G$27="kg/t SAR",(G$28*$B31),IF(G$27="kg/t DM",((G$28*($B$28/100))*$B31),IF(G$27="mg/kg SAR",((G$28*0.001)*$B31),IF(G$27="mg/kg DM",(((G$28*0.001)*($B$28/100))*$B31),0))))))</f>
        <v>0.16257780000000002</v>
      </c>
      <c r="H31" s="65">
        <f t="shared" si="5"/>
        <v>2.3778090000000001</v>
      </c>
      <c r="I31" s="65">
        <f t="shared" si="5"/>
        <v>0.44339400000000007</v>
      </c>
      <c r="J31" s="65">
        <f t="shared" si="5"/>
        <v>4.6078200000000012E-3</v>
      </c>
      <c r="K31" s="65">
        <f t="shared" si="5"/>
        <v>2.0865599999999999E-3</v>
      </c>
      <c r="L31" s="65">
        <f t="shared" si="5"/>
        <v>0.11432610000000001</v>
      </c>
      <c r="M31" s="65">
        <f t="shared" si="5"/>
        <v>8.9548199999999994E-2</v>
      </c>
      <c r="N31" s="65">
        <f t="shared" si="5"/>
        <v>34.732530000000004</v>
      </c>
      <c r="O31" s="65">
        <f t="shared" si="5"/>
        <v>1712.7179999999998</v>
      </c>
      <c r="P31" s="65">
        <f t="shared" si="5"/>
        <v>0</v>
      </c>
      <c r="Q31" s="65">
        <f>(IF(Q$27="%w/w SAR",((Q$28*10)*$B31),IF(Q$27="%w/w DM",(((Q$28*10)*($B$28/100))*$B31),IF(Q$27="kg/t SAR",(Q$28*$B31),IF(Q$27="kg/t DM",((Q$28*($B$28/100))*$B31),IF(Q$27="mg/kg SAR",((Q$28*0.001)*$B31),IF(Q$27="mg/kg DM",(((Q$28*0.001)*($B$28/100))*$B31),0)))))))*2.5</f>
        <v>36.623474999999999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0.26429759999999997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105</v>
      </c>
      <c r="C32" s="65">
        <f t="shared" ref="C32:C50" si="6">IF(C$27="%w/w SAR",((C$28*10)*$B32),IF(C$27="%w/w DM",(((C$28*10)*($B$28/100))*$B32),IF(C$27="kg/t SAR",(C$28*$B32),IF(C$27="kg/t DM",((C$28*($B$28/100))*$B32),IF(C$27="mg/kg SAR",((C$28*0.001)*$B32),IF(C$27="mg/kg DM",(((C$28*0.001)*($B$28/100))*$B32),0))))))</f>
        <v>52.598699999999994</v>
      </c>
      <c r="D32" s="65">
        <f t="shared" ref="D32:D50" si="7">(IF(D$27="%w/w SAR",((D$28*10)*$B32),IF(D$27="%w/w DM",(((D$28*10)*($B$28/100))*$B32),IF(D$27="kg/t SAR",(D$28*$B32),IF(D$27="kg/t DM",((D$28*($B$28/100))*$B32),IF(D$27="mg/kg SAR",((D$28*0.001)*$B32),IF(D$27="mg/kg DM",(((D$28*0.001)*($B$28/100))*$B32),"0")))))))*2.291</f>
        <v>79.671815999999993</v>
      </c>
      <c r="E32" s="65">
        <f t="shared" ref="E32:E50" si="8">(IF(E$27="%w/w SAR",((E$28*10)*$B32),IF(E$27="%w/w DM",(((E$28*10)*($B$28/100))*$B32),IF(E$27="kg/t SAR",(E$28*$B32),IF(E$27="kg/t DM",((E$28*($B$28/100))*$B32),IF(E$27="mg/kg SAR",((E$28*0.001)*$B32),IF(E$27="mg/kg DM",(((E$28*0.001)*($B$28/100))*$B32),"0")))))))*1.205</f>
        <v>2.1895404300000001</v>
      </c>
      <c r="F32" s="65">
        <f t="shared" ref="F32:F50" si="9">(IF(F$27="%w/w SAR",((F$28*10)*$B32),IF(F$27="%w/w DM",(((F$28*10)*($B$28/100))*$B32),IF(F$27="kg/t SAR",(F$28*$B32),IF(F$27="kg/t DM",((F$28*($B$28/100))*$B32),IF(F$27="mg/kg SAR",((F$28*0.001)*$B32),IF(F$27="mg/kg DM",(((F$28*0.001)*($B$28/100))*$B32),"0")))))))*1.658</f>
        <v>7.0127281979999987</v>
      </c>
      <c r="G32" s="65">
        <f t="shared" si="5"/>
        <v>0.16257780000000002</v>
      </c>
      <c r="H32" s="65">
        <f t="shared" si="5"/>
        <v>2.3778090000000001</v>
      </c>
      <c r="I32" s="65">
        <f t="shared" si="5"/>
        <v>0.44339400000000007</v>
      </c>
      <c r="J32" s="65">
        <f t="shared" si="5"/>
        <v>4.6078200000000012E-3</v>
      </c>
      <c r="K32" s="65">
        <f t="shared" si="5"/>
        <v>2.0865599999999999E-3</v>
      </c>
      <c r="L32" s="65">
        <f t="shared" si="5"/>
        <v>0.11432610000000001</v>
      </c>
      <c r="M32" s="65">
        <f t="shared" si="5"/>
        <v>8.9548199999999994E-2</v>
      </c>
      <c r="N32" s="65">
        <f t="shared" si="5"/>
        <v>34.732530000000004</v>
      </c>
      <c r="O32" s="65">
        <f t="shared" si="5"/>
        <v>1712.7179999999998</v>
      </c>
      <c r="P32" s="65">
        <f t="shared" si="5"/>
        <v>0</v>
      </c>
      <c r="Q32" s="65">
        <f t="shared" ref="Q32:Q50" si="10">(IF(Q$27="%w/w SAR",((Q$28*10)*$B32),IF(Q$27="%w/w DM",(((Q$28*10)*($B$28/100))*$B32),IF(Q$27="kg/t SAR",(Q$28*$B32),IF(Q$27="kg/t DM",((Q$28*($B$28/100))*$B32),IF(Q$27="mg/kg SAR",((Q$28*0.001)*$B32),IF(Q$27="mg/kg DM",(((Q$28*0.001)*($B$28/100))*$B32),0)))))))*2.5</f>
        <v>36.623474999999999</v>
      </c>
      <c r="R32" s="65">
        <f t="shared" ref="R32:U50" si="11">IF(R$27="%w/w SAR",((R$28*10)*$B32),IF(R$27="%w/w DM",(((R$28*10)*($B$28/100))*$B32),IF(R$27="kg/t SAR",(R$28*$B32),IF(R$27="kg/t DM",((R$28*($B$28/100))*$B32),IF(R$27="mg/kg SAR",((R$28*0.001)*$B32),IF(R$27="mg/kg DM",(((R$28*0.001)*($B$28/100))*$B32),0))))))</f>
        <v>0</v>
      </c>
      <c r="S32" s="65">
        <f t="shared" si="11"/>
        <v>0.26429759999999997</v>
      </c>
      <c r="T32" s="65">
        <f t="shared" si="11"/>
        <v>0</v>
      </c>
      <c r="U32" s="126">
        <f t="shared" si="11"/>
        <v>0</v>
      </c>
    </row>
    <row r="33" spans="1:21" s="48" customFormat="1" ht="13" x14ac:dyDescent="0.35">
      <c r="A33" s="125">
        <f>E8</f>
        <v>2611</v>
      </c>
      <c r="B33" s="11">
        <v>105</v>
      </c>
      <c r="C33" s="65">
        <f t="shared" si="6"/>
        <v>52.598699999999994</v>
      </c>
      <c r="D33" s="65">
        <f t="shared" si="7"/>
        <v>79.671815999999993</v>
      </c>
      <c r="E33" s="65">
        <f t="shared" si="8"/>
        <v>2.1895404300000001</v>
      </c>
      <c r="F33" s="65">
        <f t="shared" si="9"/>
        <v>7.0127281979999987</v>
      </c>
      <c r="G33" s="65">
        <f t="shared" si="5"/>
        <v>0.16257780000000002</v>
      </c>
      <c r="H33" s="65">
        <f t="shared" si="5"/>
        <v>2.3778090000000001</v>
      </c>
      <c r="I33" s="65">
        <f t="shared" si="5"/>
        <v>0.44339400000000007</v>
      </c>
      <c r="J33" s="65">
        <f t="shared" si="5"/>
        <v>4.6078200000000012E-3</v>
      </c>
      <c r="K33" s="65">
        <f t="shared" si="5"/>
        <v>2.0865599999999999E-3</v>
      </c>
      <c r="L33" s="65">
        <f t="shared" si="5"/>
        <v>0.11432610000000001</v>
      </c>
      <c r="M33" s="65">
        <f t="shared" si="5"/>
        <v>8.9548199999999994E-2</v>
      </c>
      <c r="N33" s="65">
        <f t="shared" si="5"/>
        <v>34.732530000000004</v>
      </c>
      <c r="O33" s="65">
        <f t="shared" si="5"/>
        <v>1712.7179999999998</v>
      </c>
      <c r="P33" s="65">
        <f t="shared" si="5"/>
        <v>0</v>
      </c>
      <c r="Q33" s="65">
        <f t="shared" si="10"/>
        <v>36.623474999999999</v>
      </c>
      <c r="R33" s="65">
        <f t="shared" si="11"/>
        <v>0</v>
      </c>
      <c r="S33" s="65">
        <f t="shared" si="11"/>
        <v>0.26429759999999997</v>
      </c>
      <c r="T33" s="65">
        <f t="shared" si="11"/>
        <v>0</v>
      </c>
      <c r="U33" s="126">
        <f t="shared" si="11"/>
        <v>0</v>
      </c>
    </row>
    <row r="34" spans="1:21" s="48" customFormat="1" ht="13" x14ac:dyDescent="0.35">
      <c r="A34" s="125">
        <f>F8</f>
        <v>2893</v>
      </c>
      <c r="B34" s="11">
        <v>105</v>
      </c>
      <c r="C34" s="65">
        <f t="shared" si="6"/>
        <v>52.598699999999994</v>
      </c>
      <c r="D34" s="65">
        <f t="shared" si="7"/>
        <v>79.671815999999993</v>
      </c>
      <c r="E34" s="65">
        <f t="shared" si="8"/>
        <v>2.1895404300000001</v>
      </c>
      <c r="F34" s="65">
        <f t="shared" si="9"/>
        <v>7.0127281979999987</v>
      </c>
      <c r="G34" s="65">
        <f t="shared" si="5"/>
        <v>0.16257780000000002</v>
      </c>
      <c r="H34" s="65">
        <f t="shared" si="5"/>
        <v>2.3778090000000001</v>
      </c>
      <c r="I34" s="65">
        <f t="shared" si="5"/>
        <v>0.44339400000000007</v>
      </c>
      <c r="J34" s="65">
        <f t="shared" si="5"/>
        <v>4.6078200000000012E-3</v>
      </c>
      <c r="K34" s="65">
        <f t="shared" si="5"/>
        <v>2.0865599999999999E-3</v>
      </c>
      <c r="L34" s="65">
        <f t="shared" si="5"/>
        <v>0.11432610000000001</v>
      </c>
      <c r="M34" s="65">
        <f t="shared" si="5"/>
        <v>8.9548199999999994E-2</v>
      </c>
      <c r="N34" s="65">
        <f t="shared" si="5"/>
        <v>34.732530000000004</v>
      </c>
      <c r="O34" s="65">
        <f t="shared" si="5"/>
        <v>1712.7179999999998</v>
      </c>
      <c r="P34" s="65">
        <f t="shared" si="5"/>
        <v>0</v>
      </c>
      <c r="Q34" s="65">
        <f t="shared" si="10"/>
        <v>36.623474999999999</v>
      </c>
      <c r="R34" s="65">
        <f t="shared" si="11"/>
        <v>0</v>
      </c>
      <c r="S34" s="65">
        <f t="shared" si="11"/>
        <v>0.26429759999999997</v>
      </c>
      <c r="T34" s="65">
        <f t="shared" si="11"/>
        <v>0</v>
      </c>
      <c r="U34" s="126">
        <f t="shared" si="11"/>
        <v>0</v>
      </c>
    </row>
    <row r="35" spans="1:21" s="48" customFormat="1" ht="13" x14ac:dyDescent="0.35">
      <c r="A35" s="125">
        <f>G8</f>
        <v>4315</v>
      </c>
      <c r="B35" s="11">
        <v>105</v>
      </c>
      <c r="C35" s="65">
        <f t="shared" si="6"/>
        <v>52.598699999999994</v>
      </c>
      <c r="D35" s="65">
        <f t="shared" si="7"/>
        <v>79.671815999999993</v>
      </c>
      <c r="E35" s="65">
        <f t="shared" si="8"/>
        <v>2.1895404300000001</v>
      </c>
      <c r="F35" s="65">
        <f t="shared" si="9"/>
        <v>7.0127281979999987</v>
      </c>
      <c r="G35" s="65">
        <f t="shared" si="5"/>
        <v>0.16257780000000002</v>
      </c>
      <c r="H35" s="65">
        <f t="shared" si="5"/>
        <v>2.3778090000000001</v>
      </c>
      <c r="I35" s="65">
        <f t="shared" si="5"/>
        <v>0.44339400000000007</v>
      </c>
      <c r="J35" s="65">
        <f t="shared" si="5"/>
        <v>4.6078200000000012E-3</v>
      </c>
      <c r="K35" s="65">
        <f t="shared" si="5"/>
        <v>2.0865599999999999E-3</v>
      </c>
      <c r="L35" s="65">
        <f t="shared" si="5"/>
        <v>0.11432610000000001</v>
      </c>
      <c r="M35" s="65">
        <f t="shared" si="5"/>
        <v>8.9548199999999994E-2</v>
      </c>
      <c r="N35" s="65">
        <f t="shared" si="5"/>
        <v>34.732530000000004</v>
      </c>
      <c r="O35" s="65">
        <f t="shared" si="5"/>
        <v>1712.7179999999998</v>
      </c>
      <c r="P35" s="65">
        <f t="shared" si="5"/>
        <v>0</v>
      </c>
      <c r="Q35" s="65">
        <f t="shared" si="10"/>
        <v>36.623474999999999</v>
      </c>
      <c r="R35" s="65">
        <f t="shared" si="11"/>
        <v>0</v>
      </c>
      <c r="S35" s="65">
        <f t="shared" si="11"/>
        <v>0.26429759999999997</v>
      </c>
      <c r="T35" s="65">
        <f t="shared" si="11"/>
        <v>0</v>
      </c>
      <c r="U35" s="126">
        <f t="shared" si="11"/>
        <v>0</v>
      </c>
    </row>
    <row r="36" spans="1:21" s="48" customFormat="1" ht="13" x14ac:dyDescent="0.35">
      <c r="A36" s="125">
        <f>H8</f>
        <v>4734</v>
      </c>
      <c r="B36" s="11">
        <v>105</v>
      </c>
      <c r="C36" s="65">
        <f t="shared" si="6"/>
        <v>52.598699999999994</v>
      </c>
      <c r="D36" s="65">
        <f t="shared" si="7"/>
        <v>79.671815999999993</v>
      </c>
      <c r="E36" s="65">
        <f t="shared" si="8"/>
        <v>2.1895404300000001</v>
      </c>
      <c r="F36" s="65">
        <f t="shared" si="9"/>
        <v>7.0127281979999987</v>
      </c>
      <c r="G36" s="65">
        <f t="shared" si="5"/>
        <v>0.16257780000000002</v>
      </c>
      <c r="H36" s="65">
        <f t="shared" si="5"/>
        <v>2.3778090000000001</v>
      </c>
      <c r="I36" s="65">
        <f t="shared" si="5"/>
        <v>0.44339400000000007</v>
      </c>
      <c r="J36" s="65">
        <f t="shared" si="5"/>
        <v>4.6078200000000012E-3</v>
      </c>
      <c r="K36" s="65">
        <f t="shared" si="5"/>
        <v>2.0865599999999999E-3</v>
      </c>
      <c r="L36" s="65">
        <f t="shared" si="5"/>
        <v>0.11432610000000001</v>
      </c>
      <c r="M36" s="65">
        <f t="shared" si="5"/>
        <v>8.9548199999999994E-2</v>
      </c>
      <c r="N36" s="65">
        <f t="shared" si="5"/>
        <v>34.732530000000004</v>
      </c>
      <c r="O36" s="65">
        <f t="shared" si="5"/>
        <v>1712.7179999999998</v>
      </c>
      <c r="P36" s="65">
        <f t="shared" si="5"/>
        <v>0</v>
      </c>
      <c r="Q36" s="65">
        <f t="shared" si="10"/>
        <v>36.623474999999999</v>
      </c>
      <c r="R36" s="65">
        <f t="shared" si="11"/>
        <v>0</v>
      </c>
      <c r="S36" s="65">
        <f t="shared" si="11"/>
        <v>0.26429759999999997</v>
      </c>
      <c r="T36" s="65">
        <f t="shared" si="11"/>
        <v>0</v>
      </c>
      <c r="U36" s="126">
        <f t="shared" si="11"/>
        <v>0</v>
      </c>
    </row>
    <row r="37" spans="1:21" s="48" customFormat="1" ht="13" x14ac:dyDescent="0.35">
      <c r="A37" s="125">
        <f>I8</f>
        <v>5761</v>
      </c>
      <c r="B37" s="11">
        <v>105</v>
      </c>
      <c r="C37" s="65">
        <f t="shared" si="6"/>
        <v>52.598699999999994</v>
      </c>
      <c r="D37" s="65">
        <f t="shared" si="7"/>
        <v>79.671815999999993</v>
      </c>
      <c r="E37" s="65">
        <f t="shared" si="8"/>
        <v>2.1895404300000001</v>
      </c>
      <c r="F37" s="65">
        <f t="shared" si="9"/>
        <v>7.0127281979999987</v>
      </c>
      <c r="G37" s="65">
        <f t="shared" si="5"/>
        <v>0.16257780000000002</v>
      </c>
      <c r="H37" s="65">
        <f t="shared" si="5"/>
        <v>2.3778090000000001</v>
      </c>
      <c r="I37" s="65">
        <f t="shared" si="5"/>
        <v>0.44339400000000007</v>
      </c>
      <c r="J37" s="65">
        <f t="shared" si="5"/>
        <v>4.6078200000000012E-3</v>
      </c>
      <c r="K37" s="65">
        <f t="shared" si="5"/>
        <v>2.0865599999999999E-3</v>
      </c>
      <c r="L37" s="65">
        <f t="shared" si="5"/>
        <v>0.11432610000000001</v>
      </c>
      <c r="M37" s="65">
        <f t="shared" si="5"/>
        <v>8.9548199999999994E-2</v>
      </c>
      <c r="N37" s="65">
        <f t="shared" si="5"/>
        <v>34.732530000000004</v>
      </c>
      <c r="O37" s="65">
        <f t="shared" si="5"/>
        <v>1712.7179999999998</v>
      </c>
      <c r="P37" s="65">
        <f t="shared" si="5"/>
        <v>0</v>
      </c>
      <c r="Q37" s="65">
        <f t="shared" si="10"/>
        <v>36.623474999999999</v>
      </c>
      <c r="R37" s="65">
        <f t="shared" si="11"/>
        <v>0</v>
      </c>
      <c r="S37" s="65">
        <f t="shared" si="11"/>
        <v>0.26429759999999997</v>
      </c>
      <c r="T37" s="65">
        <f t="shared" si="11"/>
        <v>0</v>
      </c>
      <c r="U37" s="126">
        <f t="shared" si="11"/>
        <v>0</v>
      </c>
    </row>
    <row r="38" spans="1:21" s="48" customFormat="1" ht="13" x14ac:dyDescent="0.35">
      <c r="A38" s="125">
        <f>J8</f>
        <v>1741</v>
      </c>
      <c r="B38" s="11">
        <v>105</v>
      </c>
      <c r="C38" s="65">
        <f t="shared" si="6"/>
        <v>52.598699999999994</v>
      </c>
      <c r="D38" s="65">
        <f t="shared" si="7"/>
        <v>79.671815999999993</v>
      </c>
      <c r="E38" s="65">
        <f t="shared" si="8"/>
        <v>2.1895404300000001</v>
      </c>
      <c r="F38" s="65">
        <f t="shared" si="9"/>
        <v>7.0127281979999987</v>
      </c>
      <c r="G38" s="65">
        <f t="shared" si="5"/>
        <v>0.16257780000000002</v>
      </c>
      <c r="H38" s="65">
        <f t="shared" si="5"/>
        <v>2.3778090000000001</v>
      </c>
      <c r="I38" s="65">
        <f t="shared" si="5"/>
        <v>0.44339400000000007</v>
      </c>
      <c r="J38" s="65">
        <f t="shared" si="5"/>
        <v>4.6078200000000012E-3</v>
      </c>
      <c r="K38" s="65">
        <f t="shared" si="5"/>
        <v>2.0865599999999999E-3</v>
      </c>
      <c r="L38" s="65">
        <f t="shared" si="5"/>
        <v>0.11432610000000001</v>
      </c>
      <c r="M38" s="65">
        <f t="shared" si="5"/>
        <v>8.9548199999999994E-2</v>
      </c>
      <c r="N38" s="65">
        <f t="shared" si="5"/>
        <v>34.732530000000004</v>
      </c>
      <c r="O38" s="65">
        <f t="shared" si="5"/>
        <v>1712.7179999999998</v>
      </c>
      <c r="P38" s="65">
        <f t="shared" si="5"/>
        <v>0</v>
      </c>
      <c r="Q38" s="65">
        <f t="shared" si="10"/>
        <v>36.623474999999999</v>
      </c>
      <c r="R38" s="65">
        <f t="shared" si="11"/>
        <v>0</v>
      </c>
      <c r="S38" s="65">
        <f t="shared" si="11"/>
        <v>0.26429759999999997</v>
      </c>
      <c r="T38" s="65">
        <f t="shared" si="11"/>
        <v>0</v>
      </c>
      <c r="U38" s="126">
        <f t="shared" si="11"/>
        <v>0</v>
      </c>
    </row>
    <row r="39" spans="1:21" s="48" customFormat="1" ht="13" x14ac:dyDescent="0.35">
      <c r="A39" s="125">
        <f>K8</f>
        <v>2455</v>
      </c>
      <c r="B39" s="11">
        <v>105</v>
      </c>
      <c r="C39" s="65">
        <f t="shared" si="6"/>
        <v>52.598699999999994</v>
      </c>
      <c r="D39" s="65">
        <f t="shared" si="7"/>
        <v>79.671815999999993</v>
      </c>
      <c r="E39" s="65">
        <f t="shared" si="8"/>
        <v>2.1895404300000001</v>
      </c>
      <c r="F39" s="65">
        <f t="shared" si="9"/>
        <v>7.0127281979999987</v>
      </c>
      <c r="G39" s="65">
        <f t="shared" si="5"/>
        <v>0.16257780000000002</v>
      </c>
      <c r="H39" s="65">
        <f t="shared" si="5"/>
        <v>2.3778090000000001</v>
      </c>
      <c r="I39" s="65">
        <f t="shared" si="5"/>
        <v>0.44339400000000007</v>
      </c>
      <c r="J39" s="65">
        <f t="shared" si="5"/>
        <v>4.6078200000000012E-3</v>
      </c>
      <c r="K39" s="65">
        <f t="shared" si="5"/>
        <v>2.0865599999999999E-3</v>
      </c>
      <c r="L39" s="65">
        <f t="shared" si="5"/>
        <v>0.11432610000000001</v>
      </c>
      <c r="M39" s="65">
        <f t="shared" si="5"/>
        <v>8.9548199999999994E-2</v>
      </c>
      <c r="N39" s="65">
        <f t="shared" si="5"/>
        <v>34.732530000000004</v>
      </c>
      <c r="O39" s="65">
        <f t="shared" si="5"/>
        <v>1712.7179999999998</v>
      </c>
      <c r="P39" s="65">
        <f t="shared" si="5"/>
        <v>0</v>
      </c>
      <c r="Q39" s="65">
        <f t="shared" si="10"/>
        <v>36.623474999999999</v>
      </c>
      <c r="R39" s="65">
        <f t="shared" si="11"/>
        <v>0</v>
      </c>
      <c r="S39" s="65">
        <f t="shared" si="11"/>
        <v>0.26429759999999997</v>
      </c>
      <c r="T39" s="65">
        <f t="shared" si="11"/>
        <v>0</v>
      </c>
      <c r="U39" s="126">
        <f t="shared" si="11"/>
        <v>0</v>
      </c>
    </row>
    <row r="40" spans="1:21" s="48" customFormat="1" ht="13" x14ac:dyDescent="0.35">
      <c r="A40" s="125">
        <f>L8</f>
        <v>4067</v>
      </c>
      <c r="B40" s="11">
        <v>105</v>
      </c>
      <c r="C40" s="65">
        <f t="shared" si="6"/>
        <v>52.598699999999994</v>
      </c>
      <c r="D40" s="65">
        <f t="shared" si="7"/>
        <v>79.671815999999993</v>
      </c>
      <c r="E40" s="65">
        <f t="shared" si="8"/>
        <v>2.1895404300000001</v>
      </c>
      <c r="F40" s="65">
        <f t="shared" si="9"/>
        <v>7.0127281979999987</v>
      </c>
      <c r="G40" s="65">
        <f t="shared" si="5"/>
        <v>0.16257780000000002</v>
      </c>
      <c r="H40" s="65">
        <f t="shared" si="5"/>
        <v>2.3778090000000001</v>
      </c>
      <c r="I40" s="65">
        <f t="shared" si="5"/>
        <v>0.44339400000000007</v>
      </c>
      <c r="J40" s="65">
        <f t="shared" si="5"/>
        <v>4.6078200000000012E-3</v>
      </c>
      <c r="K40" s="65">
        <f t="shared" si="5"/>
        <v>2.0865599999999999E-3</v>
      </c>
      <c r="L40" s="65">
        <f t="shared" si="5"/>
        <v>0.11432610000000001</v>
      </c>
      <c r="M40" s="65">
        <f t="shared" si="5"/>
        <v>8.9548199999999994E-2</v>
      </c>
      <c r="N40" s="65">
        <f t="shared" si="5"/>
        <v>34.732530000000004</v>
      </c>
      <c r="O40" s="65">
        <f t="shared" si="5"/>
        <v>1712.7179999999998</v>
      </c>
      <c r="P40" s="65">
        <f t="shared" si="5"/>
        <v>0</v>
      </c>
      <c r="Q40" s="65">
        <f t="shared" si="10"/>
        <v>36.623474999999999</v>
      </c>
      <c r="R40" s="65">
        <f t="shared" si="11"/>
        <v>0</v>
      </c>
      <c r="S40" s="65">
        <f t="shared" si="11"/>
        <v>0.26429759999999997</v>
      </c>
      <c r="T40" s="65">
        <f t="shared" si="11"/>
        <v>0</v>
      </c>
      <c r="U40" s="126">
        <f t="shared" si="11"/>
        <v>0</v>
      </c>
    </row>
    <row r="41" spans="1:21" s="48" customFormat="1" ht="13" x14ac:dyDescent="0.35">
      <c r="A41" s="125" t="str">
        <f>M8</f>
        <v>H8</v>
      </c>
      <c r="B41" s="11">
        <v>53</v>
      </c>
      <c r="C41" s="65">
        <f t="shared" si="6"/>
        <v>26.549819999999997</v>
      </c>
      <c r="D41" s="65">
        <f t="shared" si="7"/>
        <v>40.2152976</v>
      </c>
      <c r="E41" s="65">
        <f t="shared" si="8"/>
        <v>1.105196598</v>
      </c>
      <c r="F41" s="65">
        <f t="shared" si="9"/>
        <v>3.5397580427999995</v>
      </c>
      <c r="G41" s="65">
        <f t="shared" si="5"/>
        <v>8.206308000000001E-2</v>
      </c>
      <c r="H41" s="65">
        <f t="shared" si="5"/>
        <v>1.2002273999999999</v>
      </c>
      <c r="I41" s="65">
        <f t="shared" si="5"/>
        <v>0.22380840000000002</v>
      </c>
      <c r="J41" s="65">
        <f t="shared" si="5"/>
        <v>2.3258520000000006E-3</v>
      </c>
      <c r="K41" s="65">
        <f t="shared" si="5"/>
        <v>1.0532159999999998E-3</v>
      </c>
      <c r="L41" s="65">
        <f t="shared" si="5"/>
        <v>5.7707460000000009E-2</v>
      </c>
      <c r="M41" s="65">
        <f t="shared" si="5"/>
        <v>4.5200520000000001E-2</v>
      </c>
      <c r="N41" s="65">
        <f t="shared" si="5"/>
        <v>17.531658</v>
      </c>
      <c r="O41" s="65">
        <f t="shared" si="5"/>
        <v>864.51479999999992</v>
      </c>
      <c r="P41" s="65">
        <f t="shared" si="5"/>
        <v>0</v>
      </c>
      <c r="Q41" s="65">
        <f t="shared" si="10"/>
        <v>18.486135000000001</v>
      </c>
      <c r="R41" s="65">
        <f t="shared" si="11"/>
        <v>0</v>
      </c>
      <c r="S41" s="65">
        <f t="shared" si="11"/>
        <v>0.13340736</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105</v>
      </c>
      <c r="C62" s="65">
        <f>B32</f>
        <v>105</v>
      </c>
      <c r="D62" s="65">
        <f>B33</f>
        <v>105</v>
      </c>
      <c r="E62" s="65">
        <f>B34</f>
        <v>105</v>
      </c>
      <c r="F62" s="65">
        <f>B35</f>
        <v>105</v>
      </c>
      <c r="G62" s="65">
        <f>B36</f>
        <v>105</v>
      </c>
      <c r="H62" s="65">
        <f>B37</f>
        <v>105</v>
      </c>
      <c r="I62" s="65">
        <f>B38</f>
        <v>105</v>
      </c>
      <c r="J62" s="65">
        <f>B39</f>
        <v>105</v>
      </c>
      <c r="K62" s="65">
        <f>B40</f>
        <v>105</v>
      </c>
      <c r="L62" s="65">
        <f>B41</f>
        <v>53</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6.9</v>
      </c>
      <c r="J1" s="158" t="s">
        <v>153</v>
      </c>
      <c r="K1" s="159"/>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77.816106000000019</v>
      </c>
      <c r="D18" s="12">
        <f>$D32</f>
        <v>77.816106000000019</v>
      </c>
      <c r="E18" s="12">
        <f>$D33</f>
        <v>77.816106000000019</v>
      </c>
      <c r="F18" s="12">
        <f>$D34</f>
        <v>77.816106000000019</v>
      </c>
      <c r="G18" s="12">
        <f>$D35</f>
        <v>77.816106000000019</v>
      </c>
      <c r="H18" s="12">
        <f>$D36</f>
        <v>77.816106000000019</v>
      </c>
      <c r="I18" s="12">
        <f>$D37</f>
        <v>77.816106000000019</v>
      </c>
      <c r="J18" s="12">
        <f>$D38</f>
        <v>77.816106000000019</v>
      </c>
      <c r="K18" s="12">
        <f>$D39</f>
        <v>77.816106000000019</v>
      </c>
      <c r="L18" s="12">
        <f>$D40</f>
        <v>77.816106000000019</v>
      </c>
      <c r="M18" s="12">
        <f>$D41</f>
        <v>40.464375120000007</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-2.0838939999999724</v>
      </c>
      <c r="D19" s="12">
        <f t="shared" ref="D19:V19" si="1">D18-D17</f>
        <v>-2.0838939999999724</v>
      </c>
      <c r="E19" s="12">
        <f t="shared" si="1"/>
        <v>-2.0838939999999724</v>
      </c>
      <c r="F19" s="12">
        <f t="shared" si="1"/>
        <v>-2.0838939999999724</v>
      </c>
      <c r="G19" s="12">
        <f t="shared" si="1"/>
        <v>-2.0838939999999724</v>
      </c>
      <c r="H19" s="12">
        <f t="shared" si="1"/>
        <v>-2.0838939999999724</v>
      </c>
      <c r="I19" s="12">
        <f t="shared" si="1"/>
        <v>-2.0838939999999724</v>
      </c>
      <c r="J19" s="12">
        <f t="shared" si="1"/>
        <v>-2.0838939999999724</v>
      </c>
      <c r="K19" s="12">
        <f t="shared" si="1"/>
        <v>-2.0838939999999724</v>
      </c>
      <c r="L19" s="12">
        <f t="shared" si="1"/>
        <v>-2.0838939999999724</v>
      </c>
      <c r="M19" s="12">
        <f t="shared" si="1"/>
        <v>-39.435624879999985</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4.2182712000000011</v>
      </c>
      <c r="D22" s="12">
        <f>$E32</f>
        <v>4.2182712000000011</v>
      </c>
      <c r="E22" s="12">
        <f>$E33</f>
        <v>4.2182712000000011</v>
      </c>
      <c r="F22" s="12">
        <f>$E34</f>
        <v>4.2182712000000011</v>
      </c>
      <c r="G22" s="12">
        <f>$E35</f>
        <v>4.2182712000000011</v>
      </c>
      <c r="H22" s="12">
        <f>$E36</f>
        <v>4.2182712000000011</v>
      </c>
      <c r="I22" s="12">
        <f>$E37</f>
        <v>4.2182712000000011</v>
      </c>
      <c r="J22" s="12">
        <f>$E38</f>
        <v>4.2182712000000011</v>
      </c>
      <c r="K22" s="12">
        <f>$E39</f>
        <v>4.2182712000000011</v>
      </c>
      <c r="L22" s="12">
        <f>$E40</f>
        <v>4.2182712000000011</v>
      </c>
      <c r="M22" s="12">
        <f>$E41</f>
        <v>2.1935010240000006</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-277.7817288</v>
      </c>
      <c r="D23" s="12">
        <f t="shared" ref="D23:V23" si="3">D22-D21</f>
        <v>-277.7817288</v>
      </c>
      <c r="E23" s="12">
        <f t="shared" si="3"/>
        <v>-277.7817288</v>
      </c>
      <c r="F23" s="12">
        <f t="shared" si="3"/>
        <v>-277.7817288</v>
      </c>
      <c r="G23" s="12">
        <f t="shared" si="3"/>
        <v>-277.7817288</v>
      </c>
      <c r="H23" s="12">
        <f t="shared" si="3"/>
        <v>-277.7817288</v>
      </c>
      <c r="I23" s="12">
        <f t="shared" si="3"/>
        <v>-277.7817288</v>
      </c>
      <c r="J23" s="12">
        <f t="shared" si="3"/>
        <v>-277.7817288</v>
      </c>
      <c r="K23" s="12">
        <f t="shared" si="3"/>
        <v>-277.7817288</v>
      </c>
      <c r="L23" s="12">
        <f t="shared" si="3"/>
        <v>-277.7817288</v>
      </c>
      <c r="M23" s="12">
        <f t="shared" si="3"/>
        <v>-279.806498976</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200</v>
      </c>
      <c r="C31" s="65">
        <f>IF(C$27="%w/w SAR",((C$28*10)*$B31),IF(C$27="%w/w DM",(((C$28*10)*($B$28/100))*$B31),IF(C$27="kg/t SAR",(C$28*$B31),IF(C$27="kg/t DM",((C$28*($B$28/100))*$B31),IF(C$27="mg/kg SAR",((C$28*0.001)*$B31),IF(C$27="mg/kg DM",(((C$28*0.001)*($B$28/100))*$B31),0))))))</f>
        <v>59.731200000000008</v>
      </c>
      <c r="D31" s="65">
        <f>(IF(D$27="%w/w SAR",((D$28*10)*$B31),IF(D$27="%w/w DM",(((D$28*10)*($B$28/100))*$B31),IF(D$27="kg/t SAR",(D$28*$B31),IF(D$27="kg/t DM",((D$28*($B$28/100))*$B31),IF(D$27="mg/kg SAR",((D$28*0.001)*$B31),IF(D$27="mg/kg DM",(((D$28*0.001)*($B$28/100))*$B31),"0")))))))*2.291</f>
        <v>77.816106000000019</v>
      </c>
      <c r="E31" s="65">
        <f>(IF(E$27="%w/w SAR",((E$28*10)*$B31),IF(E$27="%w/w DM",(((E$28*10)*($B$28/100))*$B31),IF(E$27="kg/t SAR",(E$28*$B31),IF(E$27="kg/t DM",((E$28*($B$28/100))*$B31),IF(E$27="mg/kg SAR",((E$28*0.001)*$B31),IF(E$27="mg/kg DM",(((E$28*0.001)*($B$28/100))*$B31),"0")))))))*1.205</f>
        <v>4.2182712000000011</v>
      </c>
      <c r="F31" s="65">
        <f>(IF(F$27="%w/w SAR",((F$28*10)*$B31),IF(F$27="%w/w DM",(((F$28*10)*($B$28/100))*$B31),IF(F$27="kg/t SAR",(F$28*$B31),IF(F$27="kg/t DM",((F$28*($B$28/100))*$B31),IF(F$27="mg/kg SAR",((F$28*0.001)*$B31),IF(F$27="mg/kg DM",(((F$28*0.001)*($B$28/100))*$B31),"0")))))))*1.658</f>
        <v>8.5335933599999994</v>
      </c>
      <c r="G31" s="65">
        <f t="shared" ref="G31:P46" si="5">IF(G$27="%w/w SAR",((G$28*10)*$B31),IF(G$27="%w/w DM",(((G$28*10)*($B$28/100))*$B31),IF(G$27="kg/t SAR",(G$28*$B31),IF(G$27="kg/t DM",((G$28*($B$28/100))*$B31),IF(G$27="mg/kg SAR",((G$28*0.001)*$B31),IF(G$27="mg/kg DM",(((G$28*0.001)*($B$28/100))*$B31),0))))))</f>
        <v>0.31395600000000001</v>
      </c>
      <c r="H31" s="65">
        <f t="shared" si="5"/>
        <v>0.81396000000000002</v>
      </c>
      <c r="I31" s="65">
        <f t="shared" si="5"/>
        <v>0.249696</v>
      </c>
      <c r="J31" s="65">
        <f t="shared" si="5"/>
        <v>4.4063999999999996E-3</v>
      </c>
      <c r="K31" s="65">
        <f t="shared" si="5"/>
        <v>4.0392000000000006E-3</v>
      </c>
      <c r="L31" s="65">
        <f t="shared" si="5"/>
        <v>0.20502000000000004</v>
      </c>
      <c r="M31" s="65">
        <f t="shared" si="5"/>
        <v>0.17319600000000002</v>
      </c>
      <c r="N31" s="65">
        <f t="shared" si="5"/>
        <v>18.849600000000002</v>
      </c>
      <c r="O31" s="65">
        <f t="shared" si="5"/>
        <v>1921.6800000000003</v>
      </c>
      <c r="P31" s="65">
        <f t="shared" si="5"/>
        <v>0</v>
      </c>
      <c r="Q31" s="65">
        <f>(IF(Q$27="%w/w SAR",((Q$28*10)*$B31),IF(Q$27="%w/w DM",(((Q$28*10)*($B$28/100))*$B31),IF(Q$27="kg/t SAR",(Q$28*$B31),IF(Q$27="kg/t DM",((Q$28*($B$28/100))*$B31),IF(Q$27="mg/kg SAR",((Q$28*0.001)*$B31),IF(Q$27="mg/kg DM",(((Q$28*0.001)*($B$28/100))*$B31),0)))))))*2.5</f>
        <v>48.348000000000013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0.17258400000000002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200</v>
      </c>
      <c r="C32" s="65">
        <f t="shared" ref="C32:C50" si="6">IF(C$27="%w/w SAR",((C$28*10)*$B32),IF(C$27="%w/w DM",(((C$28*10)*($B$28/100))*$B32),IF(C$27="kg/t SAR",(C$28*$B32),IF(C$27="kg/t DM",((C$28*($B$28/100))*$B32),IF(C$27="mg/kg SAR",((C$28*0.001)*$B32),IF(C$27="mg/kg DM",(((C$28*0.001)*($B$28/100))*$B32),0))))))</f>
        <v>59.731200000000008</v>
      </c>
      <c r="D32" s="65">
        <f t="shared" ref="D32:D50" si="7">(IF(D$27="%w/w SAR",((D$28*10)*$B32),IF(D$27="%w/w DM",(((D$28*10)*($B$28/100))*$B32),IF(D$27="kg/t SAR",(D$28*$B32),IF(D$27="kg/t DM",((D$28*($B$28/100))*$B32),IF(D$27="mg/kg SAR",((D$28*0.001)*$B32),IF(D$27="mg/kg DM",(((D$28*0.001)*($B$28/100))*$B32),"0")))))))*2.291</f>
        <v>77.816106000000019</v>
      </c>
      <c r="E32" s="65">
        <f t="shared" ref="E32:E50" si="8">(IF(E$27="%w/w SAR",((E$28*10)*$B32),IF(E$27="%w/w DM",(((E$28*10)*($B$28/100))*$B32),IF(E$27="kg/t SAR",(E$28*$B32),IF(E$27="kg/t DM",((E$28*($B$28/100))*$B32),IF(E$27="mg/kg SAR",((E$28*0.001)*$B32),IF(E$27="mg/kg DM",(((E$28*0.001)*($B$28/100))*$B32),"0")))))))*1.205</f>
        <v>4.2182712000000011</v>
      </c>
      <c r="F32" s="65">
        <f t="shared" ref="F32:F50" si="9">(IF(F$27="%w/w SAR",((F$28*10)*$B32),IF(F$27="%w/w DM",(((F$28*10)*($B$28/100))*$B32),IF(F$27="kg/t SAR",(F$28*$B32),IF(F$27="kg/t DM",((F$28*($B$28/100))*$B32),IF(F$27="mg/kg SAR",((F$28*0.001)*$B32),IF(F$27="mg/kg DM",(((F$28*0.001)*($B$28/100))*$B32),"0")))))))*1.658</f>
        <v>8.5335933599999994</v>
      </c>
      <c r="G32" s="65">
        <f t="shared" si="5"/>
        <v>0.31395600000000001</v>
      </c>
      <c r="H32" s="65">
        <f t="shared" si="5"/>
        <v>0.81396000000000002</v>
      </c>
      <c r="I32" s="65">
        <f t="shared" si="5"/>
        <v>0.249696</v>
      </c>
      <c r="J32" s="65">
        <f t="shared" si="5"/>
        <v>4.4063999999999996E-3</v>
      </c>
      <c r="K32" s="65">
        <f t="shared" si="5"/>
        <v>4.0392000000000006E-3</v>
      </c>
      <c r="L32" s="65">
        <f t="shared" si="5"/>
        <v>0.20502000000000004</v>
      </c>
      <c r="M32" s="65">
        <f t="shared" si="5"/>
        <v>0.17319600000000002</v>
      </c>
      <c r="N32" s="65">
        <f t="shared" si="5"/>
        <v>18.849600000000002</v>
      </c>
      <c r="O32" s="65">
        <f t="shared" si="5"/>
        <v>1921.6800000000003</v>
      </c>
      <c r="P32" s="65">
        <f t="shared" si="5"/>
        <v>0</v>
      </c>
      <c r="Q32" s="65">
        <f t="shared" ref="Q32:Q50" si="10">(IF(Q$27="%w/w SAR",((Q$28*10)*$B32),IF(Q$27="%w/w DM",(((Q$28*10)*($B$28/100))*$B32),IF(Q$27="kg/t SAR",(Q$28*$B32),IF(Q$27="kg/t DM",((Q$28*($B$28/100))*$B32),IF(Q$27="mg/kg SAR",((Q$28*0.001)*$B32),IF(Q$27="mg/kg DM",(((Q$28*0.001)*($B$28/100))*$B32),0)))))))*2.5</f>
        <v>48.348000000000013</v>
      </c>
      <c r="R32" s="65">
        <f t="shared" ref="R32:U50" si="11">IF(R$27="%w/w SAR",((R$28*10)*$B32),IF(R$27="%w/w DM",(((R$28*10)*($B$28/100))*$B32),IF(R$27="kg/t SAR",(R$28*$B32),IF(R$27="kg/t DM",((R$28*($B$28/100))*$B32),IF(R$27="mg/kg SAR",((R$28*0.001)*$B32),IF(R$27="mg/kg DM",(((R$28*0.001)*($B$28/100))*$B32),0))))))</f>
        <v>0</v>
      </c>
      <c r="S32" s="65">
        <f t="shared" si="11"/>
        <v>0.17258400000000002</v>
      </c>
      <c r="T32" s="65">
        <f t="shared" si="11"/>
        <v>0</v>
      </c>
      <c r="U32" s="126">
        <f t="shared" si="11"/>
        <v>0</v>
      </c>
    </row>
    <row r="33" spans="1:21" s="48" customFormat="1" ht="13" x14ac:dyDescent="0.35">
      <c r="A33" s="125">
        <f>E8</f>
        <v>2611</v>
      </c>
      <c r="B33" s="11">
        <v>200</v>
      </c>
      <c r="C33" s="65">
        <f t="shared" si="6"/>
        <v>59.731200000000008</v>
      </c>
      <c r="D33" s="65">
        <f t="shared" si="7"/>
        <v>77.816106000000019</v>
      </c>
      <c r="E33" s="65">
        <f t="shared" si="8"/>
        <v>4.2182712000000011</v>
      </c>
      <c r="F33" s="65">
        <f t="shared" si="9"/>
        <v>8.5335933599999994</v>
      </c>
      <c r="G33" s="65">
        <f t="shared" si="5"/>
        <v>0.31395600000000001</v>
      </c>
      <c r="H33" s="65">
        <f t="shared" si="5"/>
        <v>0.81396000000000002</v>
      </c>
      <c r="I33" s="65">
        <f t="shared" si="5"/>
        <v>0.249696</v>
      </c>
      <c r="J33" s="65">
        <f t="shared" si="5"/>
        <v>4.4063999999999996E-3</v>
      </c>
      <c r="K33" s="65">
        <f t="shared" si="5"/>
        <v>4.0392000000000006E-3</v>
      </c>
      <c r="L33" s="65">
        <f t="shared" si="5"/>
        <v>0.20502000000000004</v>
      </c>
      <c r="M33" s="65">
        <f t="shared" si="5"/>
        <v>0.17319600000000002</v>
      </c>
      <c r="N33" s="65">
        <f t="shared" si="5"/>
        <v>18.849600000000002</v>
      </c>
      <c r="O33" s="65">
        <f t="shared" si="5"/>
        <v>1921.6800000000003</v>
      </c>
      <c r="P33" s="65">
        <f t="shared" si="5"/>
        <v>0</v>
      </c>
      <c r="Q33" s="65">
        <f t="shared" si="10"/>
        <v>48.348000000000013</v>
      </c>
      <c r="R33" s="65">
        <f t="shared" si="11"/>
        <v>0</v>
      </c>
      <c r="S33" s="65">
        <f t="shared" si="11"/>
        <v>0.17258400000000002</v>
      </c>
      <c r="T33" s="65">
        <f t="shared" si="11"/>
        <v>0</v>
      </c>
      <c r="U33" s="126">
        <f t="shared" si="11"/>
        <v>0</v>
      </c>
    </row>
    <row r="34" spans="1:21" s="48" customFormat="1" ht="13" x14ac:dyDescent="0.35">
      <c r="A34" s="125">
        <f>F8</f>
        <v>2893</v>
      </c>
      <c r="B34" s="11">
        <v>200</v>
      </c>
      <c r="C34" s="65">
        <f t="shared" si="6"/>
        <v>59.731200000000008</v>
      </c>
      <c r="D34" s="65">
        <f t="shared" si="7"/>
        <v>77.816106000000019</v>
      </c>
      <c r="E34" s="65">
        <f t="shared" si="8"/>
        <v>4.2182712000000011</v>
      </c>
      <c r="F34" s="65">
        <f t="shared" si="9"/>
        <v>8.5335933599999994</v>
      </c>
      <c r="G34" s="65">
        <f t="shared" si="5"/>
        <v>0.31395600000000001</v>
      </c>
      <c r="H34" s="65">
        <f t="shared" si="5"/>
        <v>0.81396000000000002</v>
      </c>
      <c r="I34" s="65">
        <f t="shared" si="5"/>
        <v>0.249696</v>
      </c>
      <c r="J34" s="65">
        <f t="shared" si="5"/>
        <v>4.4063999999999996E-3</v>
      </c>
      <c r="K34" s="65">
        <f t="shared" si="5"/>
        <v>4.0392000000000006E-3</v>
      </c>
      <c r="L34" s="65">
        <f t="shared" si="5"/>
        <v>0.20502000000000004</v>
      </c>
      <c r="M34" s="65">
        <f t="shared" si="5"/>
        <v>0.17319600000000002</v>
      </c>
      <c r="N34" s="65">
        <f t="shared" si="5"/>
        <v>18.849600000000002</v>
      </c>
      <c r="O34" s="65">
        <f t="shared" si="5"/>
        <v>1921.6800000000003</v>
      </c>
      <c r="P34" s="65">
        <f t="shared" si="5"/>
        <v>0</v>
      </c>
      <c r="Q34" s="65">
        <f t="shared" si="10"/>
        <v>48.348000000000013</v>
      </c>
      <c r="R34" s="65">
        <f t="shared" si="11"/>
        <v>0</v>
      </c>
      <c r="S34" s="65">
        <f t="shared" si="11"/>
        <v>0.17258400000000002</v>
      </c>
      <c r="T34" s="65">
        <f t="shared" si="11"/>
        <v>0</v>
      </c>
      <c r="U34" s="126">
        <f t="shared" si="11"/>
        <v>0</v>
      </c>
    </row>
    <row r="35" spans="1:21" s="48" customFormat="1" ht="13" x14ac:dyDescent="0.35">
      <c r="A35" s="125">
        <f>G8</f>
        <v>4315</v>
      </c>
      <c r="B35" s="11">
        <v>200</v>
      </c>
      <c r="C35" s="65">
        <f t="shared" si="6"/>
        <v>59.731200000000008</v>
      </c>
      <c r="D35" s="65">
        <f t="shared" si="7"/>
        <v>77.816106000000019</v>
      </c>
      <c r="E35" s="65">
        <f t="shared" si="8"/>
        <v>4.2182712000000011</v>
      </c>
      <c r="F35" s="65">
        <f t="shared" si="9"/>
        <v>8.5335933599999994</v>
      </c>
      <c r="G35" s="65">
        <f t="shared" si="5"/>
        <v>0.31395600000000001</v>
      </c>
      <c r="H35" s="65">
        <f t="shared" si="5"/>
        <v>0.81396000000000002</v>
      </c>
      <c r="I35" s="65">
        <f t="shared" si="5"/>
        <v>0.249696</v>
      </c>
      <c r="J35" s="65">
        <f t="shared" si="5"/>
        <v>4.4063999999999996E-3</v>
      </c>
      <c r="K35" s="65">
        <f t="shared" si="5"/>
        <v>4.0392000000000006E-3</v>
      </c>
      <c r="L35" s="65">
        <f t="shared" si="5"/>
        <v>0.20502000000000004</v>
      </c>
      <c r="M35" s="65">
        <f t="shared" si="5"/>
        <v>0.17319600000000002</v>
      </c>
      <c r="N35" s="65">
        <f t="shared" si="5"/>
        <v>18.849600000000002</v>
      </c>
      <c r="O35" s="65">
        <f t="shared" si="5"/>
        <v>1921.6800000000003</v>
      </c>
      <c r="P35" s="65">
        <f t="shared" si="5"/>
        <v>0</v>
      </c>
      <c r="Q35" s="65">
        <f t="shared" si="10"/>
        <v>48.348000000000013</v>
      </c>
      <c r="R35" s="65">
        <f t="shared" si="11"/>
        <v>0</v>
      </c>
      <c r="S35" s="65">
        <f t="shared" si="11"/>
        <v>0.17258400000000002</v>
      </c>
      <c r="T35" s="65">
        <f t="shared" si="11"/>
        <v>0</v>
      </c>
      <c r="U35" s="126">
        <f t="shared" si="11"/>
        <v>0</v>
      </c>
    </row>
    <row r="36" spans="1:21" s="48" customFormat="1" ht="13" x14ac:dyDescent="0.35">
      <c r="A36" s="125">
        <f>H8</f>
        <v>4734</v>
      </c>
      <c r="B36" s="11">
        <v>200</v>
      </c>
      <c r="C36" s="65">
        <f t="shared" si="6"/>
        <v>59.731200000000008</v>
      </c>
      <c r="D36" s="65">
        <f t="shared" si="7"/>
        <v>77.816106000000019</v>
      </c>
      <c r="E36" s="65">
        <f t="shared" si="8"/>
        <v>4.2182712000000011</v>
      </c>
      <c r="F36" s="65">
        <f t="shared" si="9"/>
        <v>8.5335933599999994</v>
      </c>
      <c r="G36" s="65">
        <f t="shared" si="5"/>
        <v>0.31395600000000001</v>
      </c>
      <c r="H36" s="65">
        <f t="shared" si="5"/>
        <v>0.81396000000000002</v>
      </c>
      <c r="I36" s="65">
        <f t="shared" si="5"/>
        <v>0.249696</v>
      </c>
      <c r="J36" s="65">
        <f t="shared" si="5"/>
        <v>4.4063999999999996E-3</v>
      </c>
      <c r="K36" s="65">
        <f t="shared" si="5"/>
        <v>4.0392000000000006E-3</v>
      </c>
      <c r="L36" s="65">
        <f t="shared" si="5"/>
        <v>0.20502000000000004</v>
      </c>
      <c r="M36" s="65">
        <f t="shared" si="5"/>
        <v>0.17319600000000002</v>
      </c>
      <c r="N36" s="65">
        <f t="shared" si="5"/>
        <v>18.849600000000002</v>
      </c>
      <c r="O36" s="65">
        <f t="shared" si="5"/>
        <v>1921.6800000000003</v>
      </c>
      <c r="P36" s="65">
        <f t="shared" si="5"/>
        <v>0</v>
      </c>
      <c r="Q36" s="65">
        <f t="shared" si="10"/>
        <v>48.348000000000013</v>
      </c>
      <c r="R36" s="65">
        <f t="shared" si="11"/>
        <v>0</v>
      </c>
      <c r="S36" s="65">
        <f t="shared" si="11"/>
        <v>0.17258400000000002</v>
      </c>
      <c r="T36" s="65">
        <f t="shared" si="11"/>
        <v>0</v>
      </c>
      <c r="U36" s="126">
        <f t="shared" si="11"/>
        <v>0</v>
      </c>
    </row>
    <row r="37" spans="1:21" s="48" customFormat="1" ht="13" x14ac:dyDescent="0.35">
      <c r="A37" s="125">
        <f>I8</f>
        <v>5761</v>
      </c>
      <c r="B37" s="11">
        <v>200</v>
      </c>
      <c r="C37" s="65">
        <f t="shared" si="6"/>
        <v>59.731200000000008</v>
      </c>
      <c r="D37" s="65">
        <f t="shared" si="7"/>
        <v>77.816106000000019</v>
      </c>
      <c r="E37" s="65">
        <f t="shared" si="8"/>
        <v>4.2182712000000011</v>
      </c>
      <c r="F37" s="65">
        <f t="shared" si="9"/>
        <v>8.5335933599999994</v>
      </c>
      <c r="G37" s="65">
        <f t="shared" si="5"/>
        <v>0.31395600000000001</v>
      </c>
      <c r="H37" s="65">
        <f t="shared" si="5"/>
        <v>0.81396000000000002</v>
      </c>
      <c r="I37" s="65">
        <f t="shared" si="5"/>
        <v>0.249696</v>
      </c>
      <c r="J37" s="65">
        <f t="shared" si="5"/>
        <v>4.4063999999999996E-3</v>
      </c>
      <c r="K37" s="65">
        <f t="shared" si="5"/>
        <v>4.0392000000000006E-3</v>
      </c>
      <c r="L37" s="65">
        <f t="shared" si="5"/>
        <v>0.20502000000000004</v>
      </c>
      <c r="M37" s="65">
        <f t="shared" si="5"/>
        <v>0.17319600000000002</v>
      </c>
      <c r="N37" s="65">
        <f t="shared" si="5"/>
        <v>18.849600000000002</v>
      </c>
      <c r="O37" s="65">
        <f t="shared" si="5"/>
        <v>1921.6800000000003</v>
      </c>
      <c r="P37" s="65">
        <f t="shared" si="5"/>
        <v>0</v>
      </c>
      <c r="Q37" s="65">
        <f t="shared" si="10"/>
        <v>48.348000000000013</v>
      </c>
      <c r="R37" s="65">
        <f t="shared" si="11"/>
        <v>0</v>
      </c>
      <c r="S37" s="65">
        <f t="shared" si="11"/>
        <v>0.17258400000000002</v>
      </c>
      <c r="T37" s="65">
        <f t="shared" si="11"/>
        <v>0</v>
      </c>
      <c r="U37" s="126">
        <f t="shared" si="11"/>
        <v>0</v>
      </c>
    </row>
    <row r="38" spans="1:21" s="48" customFormat="1" ht="13" x14ac:dyDescent="0.35">
      <c r="A38" s="125">
        <f>J8</f>
        <v>1741</v>
      </c>
      <c r="B38" s="11">
        <v>200</v>
      </c>
      <c r="C38" s="65">
        <f t="shared" si="6"/>
        <v>59.731200000000008</v>
      </c>
      <c r="D38" s="65">
        <f t="shared" si="7"/>
        <v>77.816106000000019</v>
      </c>
      <c r="E38" s="65">
        <f t="shared" si="8"/>
        <v>4.2182712000000011</v>
      </c>
      <c r="F38" s="65">
        <f t="shared" si="9"/>
        <v>8.5335933599999994</v>
      </c>
      <c r="G38" s="65">
        <f t="shared" si="5"/>
        <v>0.31395600000000001</v>
      </c>
      <c r="H38" s="65">
        <f t="shared" si="5"/>
        <v>0.81396000000000002</v>
      </c>
      <c r="I38" s="65">
        <f t="shared" si="5"/>
        <v>0.249696</v>
      </c>
      <c r="J38" s="65">
        <f t="shared" si="5"/>
        <v>4.4063999999999996E-3</v>
      </c>
      <c r="K38" s="65">
        <f t="shared" si="5"/>
        <v>4.0392000000000006E-3</v>
      </c>
      <c r="L38" s="65">
        <f t="shared" si="5"/>
        <v>0.20502000000000004</v>
      </c>
      <c r="M38" s="65">
        <f t="shared" si="5"/>
        <v>0.17319600000000002</v>
      </c>
      <c r="N38" s="65">
        <f t="shared" si="5"/>
        <v>18.849600000000002</v>
      </c>
      <c r="O38" s="65">
        <f t="shared" si="5"/>
        <v>1921.6800000000003</v>
      </c>
      <c r="P38" s="65">
        <f t="shared" si="5"/>
        <v>0</v>
      </c>
      <c r="Q38" s="65">
        <f t="shared" si="10"/>
        <v>48.348000000000013</v>
      </c>
      <c r="R38" s="65">
        <f t="shared" si="11"/>
        <v>0</v>
      </c>
      <c r="S38" s="65">
        <f t="shared" si="11"/>
        <v>0.17258400000000002</v>
      </c>
      <c r="T38" s="65">
        <f t="shared" si="11"/>
        <v>0</v>
      </c>
      <c r="U38" s="126">
        <f t="shared" si="11"/>
        <v>0</v>
      </c>
    </row>
    <row r="39" spans="1:21" s="48" customFormat="1" ht="13" x14ac:dyDescent="0.35">
      <c r="A39" s="125">
        <f>K8</f>
        <v>2455</v>
      </c>
      <c r="B39" s="11">
        <v>200</v>
      </c>
      <c r="C39" s="65">
        <f t="shared" si="6"/>
        <v>59.731200000000008</v>
      </c>
      <c r="D39" s="65">
        <f t="shared" si="7"/>
        <v>77.816106000000019</v>
      </c>
      <c r="E39" s="65">
        <f t="shared" si="8"/>
        <v>4.2182712000000011</v>
      </c>
      <c r="F39" s="65">
        <f t="shared" si="9"/>
        <v>8.5335933599999994</v>
      </c>
      <c r="G39" s="65">
        <f t="shared" si="5"/>
        <v>0.31395600000000001</v>
      </c>
      <c r="H39" s="65">
        <f t="shared" si="5"/>
        <v>0.81396000000000002</v>
      </c>
      <c r="I39" s="65">
        <f t="shared" si="5"/>
        <v>0.249696</v>
      </c>
      <c r="J39" s="65">
        <f t="shared" si="5"/>
        <v>4.4063999999999996E-3</v>
      </c>
      <c r="K39" s="65">
        <f t="shared" si="5"/>
        <v>4.0392000000000006E-3</v>
      </c>
      <c r="L39" s="65">
        <f t="shared" si="5"/>
        <v>0.20502000000000004</v>
      </c>
      <c r="M39" s="65">
        <f t="shared" si="5"/>
        <v>0.17319600000000002</v>
      </c>
      <c r="N39" s="65">
        <f t="shared" si="5"/>
        <v>18.849600000000002</v>
      </c>
      <c r="O39" s="65">
        <f t="shared" si="5"/>
        <v>1921.6800000000003</v>
      </c>
      <c r="P39" s="65">
        <f t="shared" si="5"/>
        <v>0</v>
      </c>
      <c r="Q39" s="65">
        <f t="shared" si="10"/>
        <v>48.348000000000013</v>
      </c>
      <c r="R39" s="65">
        <f t="shared" si="11"/>
        <v>0</v>
      </c>
      <c r="S39" s="65">
        <f t="shared" si="11"/>
        <v>0.17258400000000002</v>
      </c>
      <c r="T39" s="65">
        <f t="shared" si="11"/>
        <v>0</v>
      </c>
      <c r="U39" s="126">
        <f t="shared" si="11"/>
        <v>0</v>
      </c>
    </row>
    <row r="40" spans="1:21" s="48" customFormat="1" ht="13" x14ac:dyDescent="0.35">
      <c r="A40" s="125">
        <f>L8</f>
        <v>4067</v>
      </c>
      <c r="B40" s="11">
        <v>200</v>
      </c>
      <c r="C40" s="65">
        <f t="shared" si="6"/>
        <v>59.731200000000008</v>
      </c>
      <c r="D40" s="65">
        <f t="shared" si="7"/>
        <v>77.816106000000019</v>
      </c>
      <c r="E40" s="65">
        <f t="shared" si="8"/>
        <v>4.2182712000000011</v>
      </c>
      <c r="F40" s="65">
        <f t="shared" si="9"/>
        <v>8.5335933599999994</v>
      </c>
      <c r="G40" s="65">
        <f t="shared" si="5"/>
        <v>0.31395600000000001</v>
      </c>
      <c r="H40" s="65">
        <f t="shared" si="5"/>
        <v>0.81396000000000002</v>
      </c>
      <c r="I40" s="65">
        <f t="shared" si="5"/>
        <v>0.249696</v>
      </c>
      <c r="J40" s="65">
        <f t="shared" si="5"/>
        <v>4.4063999999999996E-3</v>
      </c>
      <c r="K40" s="65">
        <f t="shared" si="5"/>
        <v>4.0392000000000006E-3</v>
      </c>
      <c r="L40" s="65">
        <f t="shared" si="5"/>
        <v>0.20502000000000004</v>
      </c>
      <c r="M40" s="65">
        <f t="shared" si="5"/>
        <v>0.17319600000000002</v>
      </c>
      <c r="N40" s="65">
        <f t="shared" si="5"/>
        <v>18.849600000000002</v>
      </c>
      <c r="O40" s="65">
        <f t="shared" si="5"/>
        <v>1921.6800000000003</v>
      </c>
      <c r="P40" s="65">
        <f t="shared" si="5"/>
        <v>0</v>
      </c>
      <c r="Q40" s="65">
        <f t="shared" si="10"/>
        <v>48.348000000000013</v>
      </c>
      <c r="R40" s="65">
        <f t="shared" si="11"/>
        <v>0</v>
      </c>
      <c r="S40" s="65">
        <f t="shared" si="11"/>
        <v>0.17258400000000002</v>
      </c>
      <c r="T40" s="65">
        <f t="shared" si="11"/>
        <v>0</v>
      </c>
      <c r="U40" s="126">
        <f t="shared" si="11"/>
        <v>0</v>
      </c>
    </row>
    <row r="41" spans="1:21" s="48" customFormat="1" ht="13" x14ac:dyDescent="0.35">
      <c r="A41" s="125" t="str">
        <f>M8</f>
        <v>H8</v>
      </c>
      <c r="B41" s="11">
        <v>104</v>
      </c>
      <c r="C41" s="65">
        <f t="shared" si="6"/>
        <v>31.060224000000005</v>
      </c>
      <c r="D41" s="65">
        <f t="shared" si="7"/>
        <v>40.464375120000007</v>
      </c>
      <c r="E41" s="65">
        <f t="shared" si="8"/>
        <v>2.1935010240000006</v>
      </c>
      <c r="F41" s="65">
        <f t="shared" si="9"/>
        <v>4.4374685471999999</v>
      </c>
      <c r="G41" s="65">
        <f t="shared" si="5"/>
        <v>0.16325712000000001</v>
      </c>
      <c r="H41" s="65">
        <f t="shared" si="5"/>
        <v>0.4232592</v>
      </c>
      <c r="I41" s="65">
        <f t="shared" si="5"/>
        <v>0.12984192</v>
      </c>
      <c r="J41" s="65">
        <f t="shared" si="5"/>
        <v>2.291328E-3</v>
      </c>
      <c r="K41" s="65">
        <f t="shared" si="5"/>
        <v>2.1003840000000003E-3</v>
      </c>
      <c r="L41" s="65">
        <f t="shared" si="5"/>
        <v>0.10661040000000002</v>
      </c>
      <c r="M41" s="65">
        <f t="shared" si="5"/>
        <v>9.0061920000000018E-2</v>
      </c>
      <c r="N41" s="65">
        <f t="shared" si="5"/>
        <v>9.8017920000000007</v>
      </c>
      <c r="O41" s="65">
        <f t="shared" si="5"/>
        <v>999.2736000000001</v>
      </c>
      <c r="P41" s="65">
        <f t="shared" si="5"/>
        <v>0</v>
      </c>
      <c r="Q41" s="65">
        <f t="shared" si="10"/>
        <v>25.140960000000003</v>
      </c>
      <c r="R41" s="65">
        <f t="shared" si="11"/>
        <v>0</v>
      </c>
      <c r="S41" s="65">
        <f t="shared" si="11"/>
        <v>8.9743680000000006E-2</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104</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Y40" sqref="Y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6.6</v>
      </c>
      <c r="J1" s="158" t="s">
        <v>153</v>
      </c>
      <c r="K1" s="159"/>
      <c r="L1" s="109">
        <v>245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1.1100000000000001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2.2072072072072069</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170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67.298124999999999</v>
      </c>
      <c r="D18" s="12">
        <f>$D32</f>
        <v>67.298124999999999</v>
      </c>
      <c r="E18" s="12">
        <f>$D33</f>
        <v>67.298124999999999</v>
      </c>
      <c r="F18" s="12">
        <f>$D34</f>
        <v>67.298124999999999</v>
      </c>
      <c r="G18" s="12">
        <f>$D35</f>
        <v>67.298124999999999</v>
      </c>
      <c r="H18" s="12">
        <f>$D36</f>
        <v>67.298124999999999</v>
      </c>
      <c r="I18" s="12">
        <f>$D37</f>
        <v>67.298124999999999</v>
      </c>
      <c r="J18" s="12">
        <f>$D38</f>
        <v>67.298124999999999</v>
      </c>
      <c r="K18" s="12">
        <f>$D39</f>
        <v>67.298124999999999</v>
      </c>
      <c r="L18" s="12">
        <f>$D40</f>
        <v>67.298124999999999</v>
      </c>
      <c r="M18" s="12">
        <f>$D41</f>
        <v>40.378875000000001</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-12.601874999999993</v>
      </c>
      <c r="D19" s="12">
        <f t="shared" ref="D19:V19" si="1">D18-D17</f>
        <v>-12.601874999999993</v>
      </c>
      <c r="E19" s="12">
        <f t="shared" si="1"/>
        <v>-12.601874999999993</v>
      </c>
      <c r="F19" s="12">
        <f t="shared" si="1"/>
        <v>-12.601874999999993</v>
      </c>
      <c r="G19" s="12">
        <f t="shared" si="1"/>
        <v>-12.601874999999993</v>
      </c>
      <c r="H19" s="12">
        <f t="shared" si="1"/>
        <v>-12.601874999999993</v>
      </c>
      <c r="I19" s="12">
        <f t="shared" si="1"/>
        <v>-12.601874999999993</v>
      </c>
      <c r="J19" s="12">
        <f t="shared" si="1"/>
        <v>-12.601874999999993</v>
      </c>
      <c r="K19" s="12">
        <f t="shared" si="1"/>
        <v>-12.601874999999993</v>
      </c>
      <c r="L19" s="12">
        <f t="shared" si="1"/>
        <v>-12.601874999999993</v>
      </c>
      <c r="M19" s="12">
        <f t="shared" si="1"/>
        <v>-39.521124999999991</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5.7764687500000003</v>
      </c>
      <c r="D22" s="12">
        <f>$E32</f>
        <v>5.7764687500000003</v>
      </c>
      <c r="E22" s="12">
        <f>$E33</f>
        <v>5.7764687500000003</v>
      </c>
      <c r="F22" s="12">
        <f>$E34</f>
        <v>5.7764687500000003</v>
      </c>
      <c r="G22" s="12">
        <f>$E35</f>
        <v>5.7764687500000003</v>
      </c>
      <c r="H22" s="12">
        <f>$E36</f>
        <v>5.7764687500000003</v>
      </c>
      <c r="I22" s="12">
        <f>$E37</f>
        <v>5.7764687500000003</v>
      </c>
      <c r="J22" s="12">
        <f>$E38</f>
        <v>5.7764687500000003</v>
      </c>
      <c r="K22" s="12">
        <f>$E39</f>
        <v>5.7764687500000003</v>
      </c>
      <c r="L22" s="12">
        <f>$E40</f>
        <v>5.7764687500000003</v>
      </c>
      <c r="M22" s="12">
        <f>$E41</f>
        <v>3.4658812500000002</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-276.22353125000001</v>
      </c>
      <c r="D23" s="12">
        <f t="shared" ref="D23:V23" si="3">D22-D21</f>
        <v>-276.22353125000001</v>
      </c>
      <c r="E23" s="12">
        <f t="shared" si="3"/>
        <v>-276.22353125000001</v>
      </c>
      <c r="F23" s="12">
        <f t="shared" si="3"/>
        <v>-276.22353125000001</v>
      </c>
      <c r="G23" s="12">
        <f t="shared" si="3"/>
        <v>-276.22353125000001</v>
      </c>
      <c r="H23" s="12">
        <f t="shared" si="3"/>
        <v>-276.22353125000001</v>
      </c>
      <c r="I23" s="12">
        <f t="shared" si="3"/>
        <v>-276.22353125000001</v>
      </c>
      <c r="J23" s="12">
        <f t="shared" si="3"/>
        <v>-276.22353125000001</v>
      </c>
      <c r="K23" s="12">
        <f t="shared" si="3"/>
        <v>-276.22353125000001</v>
      </c>
      <c r="L23" s="12">
        <f t="shared" si="3"/>
        <v>-276.22353125000001</v>
      </c>
      <c r="M23" s="12">
        <f t="shared" si="3"/>
        <v>-278.53411875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t="s">
        <v>55</v>
      </c>
      <c r="S27" s="84" t="s">
        <v>55</v>
      </c>
      <c r="T27" s="84"/>
      <c r="U27" s="121"/>
    </row>
    <row r="28" spans="1:40" x14ac:dyDescent="0.35">
      <c r="A28" s="122"/>
      <c r="B28" s="16">
        <v>2.5</v>
      </c>
      <c r="C28" s="11">
        <v>1.1100000000000001</v>
      </c>
      <c r="D28" s="11">
        <v>0.47</v>
      </c>
      <c r="E28" s="11">
        <v>7.6700000000000004E-2</v>
      </c>
      <c r="F28" s="11">
        <v>1040</v>
      </c>
      <c r="G28" s="11">
        <v>63.4</v>
      </c>
      <c r="H28" s="11">
        <v>119</v>
      </c>
      <c r="I28" s="11">
        <v>49.9</v>
      </c>
      <c r="J28" s="11">
        <v>0.88</v>
      </c>
      <c r="K28" s="15">
        <v>0.8</v>
      </c>
      <c r="L28" s="11">
        <v>41</v>
      </c>
      <c r="M28" s="11">
        <v>34.6</v>
      </c>
      <c r="N28" s="11">
        <v>158000</v>
      </c>
      <c r="O28" s="11">
        <v>15400</v>
      </c>
      <c r="P28" s="11"/>
      <c r="Q28" s="11">
        <v>6590</v>
      </c>
      <c r="R28" s="11"/>
      <c r="S28" s="11">
        <v>34.5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250</v>
      </c>
      <c r="C31" s="65">
        <f>IF(C$27="%w/w SAR",((C$28*10)*$B31),IF(C$27="%w/w DM",(((C$28*10)*($B$28/100))*$B31),IF(C$27="kg/t SAR",(C$28*$B31),IF(C$27="kg/t DM",((C$28*($B$28/100))*$B31),IF(C$27="mg/kg SAR",((C$28*0.001)*$B31),IF(C$27="mg/kg DM",(((C$28*0.001)*($B$28/100))*$B31),0))))))</f>
        <v>69.375</v>
      </c>
      <c r="D31" s="65">
        <f>(IF(D$27="%w/w SAR",((D$28*10)*$B31),IF(D$27="%w/w DM",(((D$28*10)*($B$28/100))*$B31),IF(D$27="kg/t SAR",(D$28*$B31),IF(D$27="kg/t DM",((D$28*($B$28/100))*$B31),IF(D$27="mg/kg SAR",((D$28*0.001)*$B31),IF(D$27="mg/kg DM",(((D$28*0.001)*($B$28/100))*$B31),"0")))))))*2.291</f>
        <v>67.298124999999999</v>
      </c>
      <c r="E31" s="65">
        <f>(IF(E$27="%w/w SAR",((E$28*10)*$B31),IF(E$27="%w/w DM",(((E$28*10)*($B$28/100))*$B31),IF(E$27="kg/t SAR",(E$28*$B31),IF(E$27="kg/t DM",((E$28*($B$28/100))*$B31),IF(E$27="mg/kg SAR",((E$28*0.001)*$B31),IF(E$27="mg/kg DM",(((E$28*0.001)*($B$28/100))*$B31),"0")))))))*1.205</f>
        <v>5.7764687500000003</v>
      </c>
      <c r="F31" s="65">
        <f>(IF(F$27="%w/w SAR",((F$28*10)*$B31),IF(F$27="%w/w DM",(((F$28*10)*($B$28/100))*$B31),IF(F$27="kg/t SAR",(F$28*$B31),IF(F$27="kg/t DM",((F$28*($B$28/100))*$B31),IF(F$27="mg/kg SAR",((F$28*0.001)*$B31),IF(F$27="mg/kg DM",(((F$28*0.001)*($B$28/100))*$B31),"0")))))))*1.658</f>
        <v>10.777000000000001</v>
      </c>
      <c r="G31" s="65">
        <f t="shared" ref="G31:P46" si="5">IF(G$27="%w/w SAR",((G$28*10)*$B31),IF(G$27="%w/w DM",(((G$28*10)*($B$28/100))*$B31),IF(G$27="kg/t SAR",(G$28*$B31),IF(G$27="kg/t DM",((G$28*($B$28/100))*$B31),IF(G$27="mg/kg SAR",((G$28*0.001)*$B31),IF(G$27="mg/kg DM",(((G$28*0.001)*($B$28/100))*$B31),0))))))</f>
        <v>0.39624999999999999</v>
      </c>
      <c r="H31" s="65">
        <f t="shared" si="5"/>
        <v>0.74375000000000002</v>
      </c>
      <c r="I31" s="65">
        <f t="shared" si="5"/>
        <v>0.31187500000000001</v>
      </c>
      <c r="J31" s="65">
        <f t="shared" si="5"/>
        <v>5.5000000000000005E-3</v>
      </c>
      <c r="K31" s="65">
        <f t="shared" si="5"/>
        <v>5.0000000000000001E-3</v>
      </c>
      <c r="L31" s="65">
        <f t="shared" si="5"/>
        <v>0.25625000000000003</v>
      </c>
      <c r="M31" s="65">
        <f t="shared" si="5"/>
        <v>0.21625</v>
      </c>
      <c r="N31" s="65">
        <f t="shared" si="5"/>
        <v>987.5</v>
      </c>
      <c r="O31" s="65">
        <f t="shared" si="5"/>
        <v>96.25</v>
      </c>
      <c r="P31" s="65">
        <f t="shared" si="5"/>
        <v>0</v>
      </c>
      <c r="Q31" s="65">
        <f>(IF(Q$27="%w/w SAR",((Q$28*10)*$B31),IF(Q$27="%w/w DM",(((Q$28*10)*($B$28/100))*$B31),IF(Q$27="kg/t SAR",(Q$28*$B31),IF(Q$27="kg/t DM",((Q$28*($B$28/100))*$B31),IF(Q$27="mg/kg SAR",((Q$28*0.001)*$B31),IF(Q$27="mg/kg DM",(((Q$28*0.001)*($B$28/100))*$B31),0)))))))*2.5</f>
        <v>102.96875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0.21562500000000001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250</v>
      </c>
      <c r="C32" s="65">
        <f t="shared" ref="C32:C50" si="6">IF(C$27="%w/w SAR",((C$28*10)*$B32),IF(C$27="%w/w DM",(((C$28*10)*($B$28/100))*$B32),IF(C$27="kg/t SAR",(C$28*$B32),IF(C$27="kg/t DM",((C$28*($B$28/100))*$B32),IF(C$27="mg/kg SAR",((C$28*0.001)*$B32),IF(C$27="mg/kg DM",(((C$28*0.001)*($B$28/100))*$B32),0))))))</f>
        <v>69.375</v>
      </c>
      <c r="D32" s="65">
        <f t="shared" ref="D32:D50" si="7">(IF(D$27="%w/w SAR",((D$28*10)*$B32),IF(D$27="%w/w DM",(((D$28*10)*($B$28/100))*$B32),IF(D$27="kg/t SAR",(D$28*$B32),IF(D$27="kg/t DM",((D$28*($B$28/100))*$B32),IF(D$27="mg/kg SAR",((D$28*0.001)*$B32),IF(D$27="mg/kg DM",(((D$28*0.001)*($B$28/100))*$B32),"0")))))))*2.291</f>
        <v>67.298124999999999</v>
      </c>
      <c r="E32" s="65">
        <f t="shared" ref="E32:E50" si="8">(IF(E$27="%w/w SAR",((E$28*10)*$B32),IF(E$27="%w/w DM",(((E$28*10)*($B$28/100))*$B32),IF(E$27="kg/t SAR",(E$28*$B32),IF(E$27="kg/t DM",((E$28*($B$28/100))*$B32),IF(E$27="mg/kg SAR",((E$28*0.001)*$B32),IF(E$27="mg/kg DM",(((E$28*0.001)*($B$28/100))*$B32),"0")))))))*1.205</f>
        <v>5.7764687500000003</v>
      </c>
      <c r="F32" s="65">
        <f t="shared" ref="F32:F50" si="9">(IF(F$27="%w/w SAR",((F$28*10)*$B32),IF(F$27="%w/w DM",(((F$28*10)*($B$28/100))*$B32),IF(F$27="kg/t SAR",(F$28*$B32),IF(F$27="kg/t DM",((F$28*($B$28/100))*$B32),IF(F$27="mg/kg SAR",((F$28*0.001)*$B32),IF(F$27="mg/kg DM",(((F$28*0.001)*($B$28/100))*$B32),"0")))))))*1.658</f>
        <v>10.777000000000001</v>
      </c>
      <c r="G32" s="65">
        <f t="shared" si="5"/>
        <v>0.39624999999999999</v>
      </c>
      <c r="H32" s="65">
        <f t="shared" si="5"/>
        <v>0.74375000000000002</v>
      </c>
      <c r="I32" s="65">
        <f t="shared" si="5"/>
        <v>0.31187500000000001</v>
      </c>
      <c r="J32" s="65">
        <f t="shared" si="5"/>
        <v>5.5000000000000005E-3</v>
      </c>
      <c r="K32" s="65">
        <f t="shared" si="5"/>
        <v>5.0000000000000001E-3</v>
      </c>
      <c r="L32" s="65">
        <f t="shared" si="5"/>
        <v>0.25625000000000003</v>
      </c>
      <c r="M32" s="65">
        <f t="shared" si="5"/>
        <v>0.21625</v>
      </c>
      <c r="N32" s="65">
        <f t="shared" si="5"/>
        <v>987.5</v>
      </c>
      <c r="O32" s="65">
        <f t="shared" si="5"/>
        <v>96.25</v>
      </c>
      <c r="P32" s="65">
        <f t="shared" si="5"/>
        <v>0</v>
      </c>
      <c r="Q32" s="65">
        <f t="shared" ref="Q32:Q50" si="10">(IF(Q$27="%w/w SAR",((Q$28*10)*$B32),IF(Q$27="%w/w DM",(((Q$28*10)*($B$28/100))*$B32),IF(Q$27="kg/t SAR",(Q$28*$B32),IF(Q$27="kg/t DM",((Q$28*($B$28/100))*$B32),IF(Q$27="mg/kg SAR",((Q$28*0.001)*$B32),IF(Q$27="mg/kg DM",(((Q$28*0.001)*($B$28/100))*$B32),0)))))))*2.5</f>
        <v>102.96875</v>
      </c>
      <c r="R32" s="65">
        <f t="shared" ref="R32:U50" si="11">IF(R$27="%w/w SAR",((R$28*10)*$B32),IF(R$27="%w/w DM",(((R$28*10)*($B$28/100))*$B32),IF(R$27="kg/t SAR",(R$28*$B32),IF(R$27="kg/t DM",((R$28*($B$28/100))*$B32),IF(R$27="mg/kg SAR",((R$28*0.001)*$B32),IF(R$27="mg/kg DM",(((R$28*0.001)*($B$28/100))*$B32),0))))))</f>
        <v>0</v>
      </c>
      <c r="S32" s="65">
        <f t="shared" si="11"/>
        <v>0.21562500000000001</v>
      </c>
      <c r="T32" s="65">
        <f t="shared" si="11"/>
        <v>0</v>
      </c>
      <c r="U32" s="126">
        <f t="shared" si="11"/>
        <v>0</v>
      </c>
    </row>
    <row r="33" spans="1:21" s="48" customFormat="1" ht="13" x14ac:dyDescent="0.35">
      <c r="A33" s="125">
        <f>E8</f>
        <v>2611</v>
      </c>
      <c r="B33" s="11">
        <v>250</v>
      </c>
      <c r="C33" s="65">
        <f t="shared" si="6"/>
        <v>69.375</v>
      </c>
      <c r="D33" s="65">
        <f t="shared" si="7"/>
        <v>67.298124999999999</v>
      </c>
      <c r="E33" s="65">
        <f t="shared" si="8"/>
        <v>5.7764687500000003</v>
      </c>
      <c r="F33" s="65">
        <f t="shared" si="9"/>
        <v>10.777000000000001</v>
      </c>
      <c r="G33" s="65">
        <f t="shared" si="5"/>
        <v>0.39624999999999999</v>
      </c>
      <c r="H33" s="65">
        <f t="shared" si="5"/>
        <v>0.74375000000000002</v>
      </c>
      <c r="I33" s="65">
        <f t="shared" si="5"/>
        <v>0.31187500000000001</v>
      </c>
      <c r="J33" s="65">
        <f t="shared" si="5"/>
        <v>5.5000000000000005E-3</v>
      </c>
      <c r="K33" s="65">
        <f t="shared" si="5"/>
        <v>5.0000000000000001E-3</v>
      </c>
      <c r="L33" s="65">
        <f t="shared" si="5"/>
        <v>0.25625000000000003</v>
      </c>
      <c r="M33" s="65">
        <f t="shared" si="5"/>
        <v>0.21625</v>
      </c>
      <c r="N33" s="65">
        <f t="shared" si="5"/>
        <v>987.5</v>
      </c>
      <c r="O33" s="65">
        <f t="shared" si="5"/>
        <v>96.25</v>
      </c>
      <c r="P33" s="65">
        <f t="shared" si="5"/>
        <v>0</v>
      </c>
      <c r="Q33" s="65">
        <f t="shared" si="10"/>
        <v>102.96875</v>
      </c>
      <c r="R33" s="65">
        <f t="shared" si="11"/>
        <v>0</v>
      </c>
      <c r="S33" s="65">
        <f t="shared" si="11"/>
        <v>0.21562500000000001</v>
      </c>
      <c r="T33" s="65">
        <f t="shared" si="11"/>
        <v>0</v>
      </c>
      <c r="U33" s="126">
        <f t="shared" si="11"/>
        <v>0</v>
      </c>
    </row>
    <row r="34" spans="1:21" s="48" customFormat="1" ht="13" x14ac:dyDescent="0.35">
      <c r="A34" s="125">
        <f>F8</f>
        <v>2893</v>
      </c>
      <c r="B34" s="11">
        <v>250</v>
      </c>
      <c r="C34" s="65">
        <f t="shared" si="6"/>
        <v>69.375</v>
      </c>
      <c r="D34" s="65">
        <f t="shared" si="7"/>
        <v>67.298124999999999</v>
      </c>
      <c r="E34" s="65">
        <f t="shared" si="8"/>
        <v>5.7764687500000003</v>
      </c>
      <c r="F34" s="65">
        <f t="shared" si="9"/>
        <v>10.777000000000001</v>
      </c>
      <c r="G34" s="65">
        <f t="shared" si="5"/>
        <v>0.39624999999999999</v>
      </c>
      <c r="H34" s="65">
        <f t="shared" si="5"/>
        <v>0.74375000000000002</v>
      </c>
      <c r="I34" s="65">
        <f t="shared" si="5"/>
        <v>0.31187500000000001</v>
      </c>
      <c r="J34" s="65">
        <f t="shared" si="5"/>
        <v>5.5000000000000005E-3</v>
      </c>
      <c r="K34" s="65">
        <f t="shared" si="5"/>
        <v>5.0000000000000001E-3</v>
      </c>
      <c r="L34" s="65">
        <f t="shared" si="5"/>
        <v>0.25625000000000003</v>
      </c>
      <c r="M34" s="65">
        <f t="shared" si="5"/>
        <v>0.21625</v>
      </c>
      <c r="N34" s="65">
        <f t="shared" si="5"/>
        <v>987.5</v>
      </c>
      <c r="O34" s="65">
        <f t="shared" si="5"/>
        <v>96.25</v>
      </c>
      <c r="P34" s="65">
        <f t="shared" si="5"/>
        <v>0</v>
      </c>
      <c r="Q34" s="65">
        <f t="shared" si="10"/>
        <v>102.96875</v>
      </c>
      <c r="R34" s="65">
        <f t="shared" si="11"/>
        <v>0</v>
      </c>
      <c r="S34" s="65">
        <f t="shared" si="11"/>
        <v>0.21562500000000001</v>
      </c>
      <c r="T34" s="65">
        <f t="shared" si="11"/>
        <v>0</v>
      </c>
      <c r="U34" s="126">
        <f t="shared" si="11"/>
        <v>0</v>
      </c>
    </row>
    <row r="35" spans="1:21" s="48" customFormat="1" ht="13" x14ac:dyDescent="0.35">
      <c r="A35" s="125">
        <f>G8</f>
        <v>4315</v>
      </c>
      <c r="B35" s="11">
        <v>250</v>
      </c>
      <c r="C35" s="65">
        <f t="shared" si="6"/>
        <v>69.375</v>
      </c>
      <c r="D35" s="65">
        <f t="shared" si="7"/>
        <v>67.298124999999999</v>
      </c>
      <c r="E35" s="65">
        <f t="shared" si="8"/>
        <v>5.7764687500000003</v>
      </c>
      <c r="F35" s="65">
        <f t="shared" si="9"/>
        <v>10.777000000000001</v>
      </c>
      <c r="G35" s="65">
        <f t="shared" si="5"/>
        <v>0.39624999999999999</v>
      </c>
      <c r="H35" s="65">
        <f t="shared" si="5"/>
        <v>0.74375000000000002</v>
      </c>
      <c r="I35" s="65">
        <f t="shared" si="5"/>
        <v>0.31187500000000001</v>
      </c>
      <c r="J35" s="65">
        <f t="shared" si="5"/>
        <v>5.5000000000000005E-3</v>
      </c>
      <c r="K35" s="65">
        <f t="shared" si="5"/>
        <v>5.0000000000000001E-3</v>
      </c>
      <c r="L35" s="65">
        <f t="shared" si="5"/>
        <v>0.25625000000000003</v>
      </c>
      <c r="M35" s="65">
        <f t="shared" si="5"/>
        <v>0.21625</v>
      </c>
      <c r="N35" s="65">
        <f t="shared" si="5"/>
        <v>987.5</v>
      </c>
      <c r="O35" s="65">
        <f t="shared" si="5"/>
        <v>96.25</v>
      </c>
      <c r="P35" s="65">
        <f t="shared" si="5"/>
        <v>0</v>
      </c>
      <c r="Q35" s="65">
        <f t="shared" si="10"/>
        <v>102.96875</v>
      </c>
      <c r="R35" s="65">
        <f t="shared" si="11"/>
        <v>0</v>
      </c>
      <c r="S35" s="65">
        <f t="shared" si="11"/>
        <v>0.21562500000000001</v>
      </c>
      <c r="T35" s="65">
        <f t="shared" si="11"/>
        <v>0</v>
      </c>
      <c r="U35" s="126">
        <f t="shared" si="11"/>
        <v>0</v>
      </c>
    </row>
    <row r="36" spans="1:21" s="48" customFormat="1" ht="13" x14ac:dyDescent="0.35">
      <c r="A36" s="125">
        <f>H8</f>
        <v>4734</v>
      </c>
      <c r="B36" s="11">
        <v>250</v>
      </c>
      <c r="C36" s="65">
        <f t="shared" si="6"/>
        <v>69.375</v>
      </c>
      <c r="D36" s="65">
        <f t="shared" si="7"/>
        <v>67.298124999999999</v>
      </c>
      <c r="E36" s="65">
        <f t="shared" si="8"/>
        <v>5.7764687500000003</v>
      </c>
      <c r="F36" s="65">
        <f t="shared" si="9"/>
        <v>10.777000000000001</v>
      </c>
      <c r="G36" s="65">
        <f t="shared" si="5"/>
        <v>0.39624999999999999</v>
      </c>
      <c r="H36" s="65">
        <f t="shared" si="5"/>
        <v>0.74375000000000002</v>
      </c>
      <c r="I36" s="65">
        <f t="shared" si="5"/>
        <v>0.31187500000000001</v>
      </c>
      <c r="J36" s="65">
        <f t="shared" si="5"/>
        <v>5.5000000000000005E-3</v>
      </c>
      <c r="K36" s="65">
        <f t="shared" si="5"/>
        <v>5.0000000000000001E-3</v>
      </c>
      <c r="L36" s="65">
        <f t="shared" si="5"/>
        <v>0.25625000000000003</v>
      </c>
      <c r="M36" s="65">
        <f t="shared" si="5"/>
        <v>0.21625</v>
      </c>
      <c r="N36" s="65">
        <f t="shared" si="5"/>
        <v>987.5</v>
      </c>
      <c r="O36" s="65">
        <f t="shared" si="5"/>
        <v>96.25</v>
      </c>
      <c r="P36" s="65">
        <f t="shared" si="5"/>
        <v>0</v>
      </c>
      <c r="Q36" s="65">
        <f t="shared" si="10"/>
        <v>102.96875</v>
      </c>
      <c r="R36" s="65">
        <f t="shared" si="11"/>
        <v>0</v>
      </c>
      <c r="S36" s="65">
        <f t="shared" si="11"/>
        <v>0.21562500000000001</v>
      </c>
      <c r="T36" s="65">
        <f t="shared" si="11"/>
        <v>0</v>
      </c>
      <c r="U36" s="126">
        <f t="shared" si="11"/>
        <v>0</v>
      </c>
    </row>
    <row r="37" spans="1:21" s="48" customFormat="1" ht="13" x14ac:dyDescent="0.35">
      <c r="A37" s="125">
        <f>I8</f>
        <v>5761</v>
      </c>
      <c r="B37" s="11">
        <v>250</v>
      </c>
      <c r="C37" s="65">
        <f t="shared" si="6"/>
        <v>69.375</v>
      </c>
      <c r="D37" s="65">
        <f t="shared" si="7"/>
        <v>67.298124999999999</v>
      </c>
      <c r="E37" s="65">
        <f t="shared" si="8"/>
        <v>5.7764687500000003</v>
      </c>
      <c r="F37" s="65">
        <f t="shared" si="9"/>
        <v>10.777000000000001</v>
      </c>
      <c r="G37" s="65">
        <f t="shared" si="5"/>
        <v>0.39624999999999999</v>
      </c>
      <c r="H37" s="65">
        <f t="shared" si="5"/>
        <v>0.74375000000000002</v>
      </c>
      <c r="I37" s="65">
        <f t="shared" si="5"/>
        <v>0.31187500000000001</v>
      </c>
      <c r="J37" s="65">
        <f t="shared" si="5"/>
        <v>5.5000000000000005E-3</v>
      </c>
      <c r="K37" s="65">
        <f t="shared" si="5"/>
        <v>5.0000000000000001E-3</v>
      </c>
      <c r="L37" s="65">
        <f t="shared" si="5"/>
        <v>0.25625000000000003</v>
      </c>
      <c r="M37" s="65">
        <f t="shared" si="5"/>
        <v>0.21625</v>
      </c>
      <c r="N37" s="65">
        <f t="shared" si="5"/>
        <v>987.5</v>
      </c>
      <c r="O37" s="65">
        <f t="shared" si="5"/>
        <v>96.25</v>
      </c>
      <c r="P37" s="65">
        <f t="shared" si="5"/>
        <v>0</v>
      </c>
      <c r="Q37" s="65">
        <f t="shared" si="10"/>
        <v>102.96875</v>
      </c>
      <c r="R37" s="65">
        <f t="shared" si="11"/>
        <v>0</v>
      </c>
      <c r="S37" s="65">
        <f t="shared" si="11"/>
        <v>0.21562500000000001</v>
      </c>
      <c r="T37" s="65">
        <f t="shared" si="11"/>
        <v>0</v>
      </c>
      <c r="U37" s="126">
        <f t="shared" si="11"/>
        <v>0</v>
      </c>
    </row>
    <row r="38" spans="1:21" s="48" customFormat="1" ht="13" x14ac:dyDescent="0.35">
      <c r="A38" s="125">
        <f>J8</f>
        <v>1741</v>
      </c>
      <c r="B38" s="11">
        <v>250</v>
      </c>
      <c r="C38" s="65">
        <f t="shared" si="6"/>
        <v>69.375</v>
      </c>
      <c r="D38" s="65">
        <f t="shared" si="7"/>
        <v>67.298124999999999</v>
      </c>
      <c r="E38" s="65">
        <f t="shared" si="8"/>
        <v>5.7764687500000003</v>
      </c>
      <c r="F38" s="65">
        <f t="shared" si="9"/>
        <v>10.777000000000001</v>
      </c>
      <c r="G38" s="65">
        <f t="shared" si="5"/>
        <v>0.39624999999999999</v>
      </c>
      <c r="H38" s="65">
        <f t="shared" si="5"/>
        <v>0.74375000000000002</v>
      </c>
      <c r="I38" s="65">
        <f t="shared" si="5"/>
        <v>0.31187500000000001</v>
      </c>
      <c r="J38" s="65">
        <f t="shared" si="5"/>
        <v>5.5000000000000005E-3</v>
      </c>
      <c r="K38" s="65">
        <f t="shared" si="5"/>
        <v>5.0000000000000001E-3</v>
      </c>
      <c r="L38" s="65">
        <f t="shared" si="5"/>
        <v>0.25625000000000003</v>
      </c>
      <c r="M38" s="65">
        <f t="shared" si="5"/>
        <v>0.21625</v>
      </c>
      <c r="N38" s="65">
        <f t="shared" si="5"/>
        <v>987.5</v>
      </c>
      <c r="O38" s="65">
        <f t="shared" si="5"/>
        <v>96.25</v>
      </c>
      <c r="P38" s="65">
        <f t="shared" si="5"/>
        <v>0</v>
      </c>
      <c r="Q38" s="65">
        <f t="shared" si="10"/>
        <v>102.96875</v>
      </c>
      <c r="R38" s="65">
        <f t="shared" si="11"/>
        <v>0</v>
      </c>
      <c r="S38" s="65">
        <f t="shared" si="11"/>
        <v>0.21562500000000001</v>
      </c>
      <c r="T38" s="65">
        <f t="shared" si="11"/>
        <v>0</v>
      </c>
      <c r="U38" s="126">
        <f t="shared" si="11"/>
        <v>0</v>
      </c>
    </row>
    <row r="39" spans="1:21" s="48" customFormat="1" ht="13" x14ac:dyDescent="0.35">
      <c r="A39" s="125">
        <f>K8</f>
        <v>2455</v>
      </c>
      <c r="B39" s="11">
        <v>250</v>
      </c>
      <c r="C39" s="65">
        <f t="shared" si="6"/>
        <v>69.375</v>
      </c>
      <c r="D39" s="65">
        <f t="shared" si="7"/>
        <v>67.298124999999999</v>
      </c>
      <c r="E39" s="65">
        <f t="shared" si="8"/>
        <v>5.7764687500000003</v>
      </c>
      <c r="F39" s="65">
        <f t="shared" si="9"/>
        <v>10.777000000000001</v>
      </c>
      <c r="G39" s="65">
        <f t="shared" si="5"/>
        <v>0.39624999999999999</v>
      </c>
      <c r="H39" s="65">
        <f t="shared" si="5"/>
        <v>0.74375000000000002</v>
      </c>
      <c r="I39" s="65">
        <f t="shared" si="5"/>
        <v>0.31187500000000001</v>
      </c>
      <c r="J39" s="65">
        <f t="shared" si="5"/>
        <v>5.5000000000000005E-3</v>
      </c>
      <c r="K39" s="65">
        <f t="shared" si="5"/>
        <v>5.0000000000000001E-3</v>
      </c>
      <c r="L39" s="65">
        <f t="shared" si="5"/>
        <v>0.25625000000000003</v>
      </c>
      <c r="M39" s="65">
        <f t="shared" si="5"/>
        <v>0.21625</v>
      </c>
      <c r="N39" s="65">
        <f t="shared" si="5"/>
        <v>987.5</v>
      </c>
      <c r="O39" s="65">
        <f t="shared" si="5"/>
        <v>96.25</v>
      </c>
      <c r="P39" s="65">
        <f t="shared" si="5"/>
        <v>0</v>
      </c>
      <c r="Q39" s="65">
        <f t="shared" si="10"/>
        <v>102.96875</v>
      </c>
      <c r="R39" s="65">
        <f t="shared" si="11"/>
        <v>0</v>
      </c>
      <c r="S39" s="65">
        <f t="shared" si="11"/>
        <v>0.21562500000000001</v>
      </c>
      <c r="T39" s="65">
        <f t="shared" si="11"/>
        <v>0</v>
      </c>
      <c r="U39" s="126">
        <f t="shared" si="11"/>
        <v>0</v>
      </c>
    </row>
    <row r="40" spans="1:21" s="48" customFormat="1" ht="13" x14ac:dyDescent="0.35">
      <c r="A40" s="125">
        <f>L8</f>
        <v>4067</v>
      </c>
      <c r="B40" s="11">
        <v>250</v>
      </c>
      <c r="C40" s="65">
        <f t="shared" si="6"/>
        <v>69.375</v>
      </c>
      <c r="D40" s="65">
        <f t="shared" si="7"/>
        <v>67.298124999999999</v>
      </c>
      <c r="E40" s="65">
        <f t="shared" si="8"/>
        <v>5.7764687500000003</v>
      </c>
      <c r="F40" s="65">
        <f t="shared" si="9"/>
        <v>10.777000000000001</v>
      </c>
      <c r="G40" s="65">
        <f t="shared" si="5"/>
        <v>0.39624999999999999</v>
      </c>
      <c r="H40" s="65">
        <f t="shared" si="5"/>
        <v>0.74375000000000002</v>
      </c>
      <c r="I40" s="65">
        <f t="shared" si="5"/>
        <v>0.31187500000000001</v>
      </c>
      <c r="J40" s="65">
        <f t="shared" si="5"/>
        <v>5.5000000000000005E-3</v>
      </c>
      <c r="K40" s="65">
        <f t="shared" si="5"/>
        <v>5.0000000000000001E-3</v>
      </c>
      <c r="L40" s="65">
        <f t="shared" si="5"/>
        <v>0.25625000000000003</v>
      </c>
      <c r="M40" s="65">
        <f t="shared" si="5"/>
        <v>0.21625</v>
      </c>
      <c r="N40" s="65">
        <f t="shared" si="5"/>
        <v>987.5</v>
      </c>
      <c r="O40" s="65">
        <f t="shared" si="5"/>
        <v>96.25</v>
      </c>
      <c r="P40" s="65">
        <f t="shared" si="5"/>
        <v>0</v>
      </c>
      <c r="Q40" s="65">
        <f t="shared" si="10"/>
        <v>102.96875</v>
      </c>
      <c r="R40" s="65">
        <f t="shared" si="11"/>
        <v>0</v>
      </c>
      <c r="S40" s="65">
        <f t="shared" si="11"/>
        <v>0.21562500000000001</v>
      </c>
      <c r="T40" s="65">
        <f t="shared" si="11"/>
        <v>0</v>
      </c>
      <c r="U40" s="126">
        <f t="shared" si="11"/>
        <v>0</v>
      </c>
    </row>
    <row r="41" spans="1:21" s="48" customFormat="1" ht="13" x14ac:dyDescent="0.35">
      <c r="A41" s="125" t="str">
        <f>M8</f>
        <v>H8</v>
      </c>
      <c r="B41" s="11">
        <v>150</v>
      </c>
      <c r="C41" s="65">
        <f t="shared" si="6"/>
        <v>41.625000000000007</v>
      </c>
      <c r="D41" s="65">
        <f t="shared" si="7"/>
        <v>40.378875000000001</v>
      </c>
      <c r="E41" s="65">
        <f t="shared" si="8"/>
        <v>3.4658812500000002</v>
      </c>
      <c r="F41" s="65">
        <f t="shared" si="9"/>
        <v>6.4662000000000006</v>
      </c>
      <c r="G41" s="65">
        <f t="shared" si="5"/>
        <v>0.23775000000000002</v>
      </c>
      <c r="H41" s="65">
        <f t="shared" si="5"/>
        <v>0.44625000000000004</v>
      </c>
      <c r="I41" s="65">
        <f t="shared" si="5"/>
        <v>0.18712500000000001</v>
      </c>
      <c r="J41" s="65">
        <f t="shared" si="5"/>
        <v>3.3000000000000004E-3</v>
      </c>
      <c r="K41" s="65">
        <f t="shared" si="5"/>
        <v>3.0000000000000001E-3</v>
      </c>
      <c r="L41" s="65">
        <f t="shared" si="5"/>
        <v>0.15375000000000003</v>
      </c>
      <c r="M41" s="65">
        <f t="shared" si="5"/>
        <v>0.12975</v>
      </c>
      <c r="N41" s="65">
        <f t="shared" si="5"/>
        <v>592.5</v>
      </c>
      <c r="O41" s="65">
        <f t="shared" si="5"/>
        <v>57.75</v>
      </c>
      <c r="P41" s="65">
        <f t="shared" si="5"/>
        <v>0</v>
      </c>
      <c r="Q41" s="65">
        <f t="shared" si="10"/>
        <v>61.781250000000007</v>
      </c>
      <c r="R41" s="65">
        <f t="shared" si="11"/>
        <v>0</v>
      </c>
      <c r="S41" s="65">
        <f t="shared" si="11"/>
        <v>0.12937500000000002</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150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V28" sqref="V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6.6</v>
      </c>
      <c r="J1" s="158" t="s">
        <v>153</v>
      </c>
      <c r="K1" s="159"/>
      <c r="L1" s="109">
        <v>183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171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53.104463599999988</v>
      </c>
      <c r="D18" s="12">
        <f>$D32</f>
        <v>53.104463599999988</v>
      </c>
      <c r="E18" s="12">
        <f>$D33</f>
        <v>53.104463599999988</v>
      </c>
      <c r="F18" s="12">
        <f>$D34</f>
        <v>53.104463599999988</v>
      </c>
      <c r="G18" s="12">
        <f>$D35</f>
        <v>53.104463599999988</v>
      </c>
      <c r="H18" s="12">
        <f>$D36</f>
        <v>53.104463599999988</v>
      </c>
      <c r="I18" s="12">
        <f>$D37</f>
        <v>53.104463599999988</v>
      </c>
      <c r="J18" s="12">
        <f>$D38</f>
        <v>53.104463599999988</v>
      </c>
      <c r="K18" s="12">
        <f>$D39</f>
        <v>53.104463599999988</v>
      </c>
      <c r="L18" s="12">
        <f>$D40</f>
        <v>53.104463599999988</v>
      </c>
      <c r="M18" s="12">
        <f>$D41</f>
        <v>39.828347699999995</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-26.795536400000003</v>
      </c>
      <c r="D19" s="12">
        <f t="shared" ref="D19:V19" si="1">D18-D17</f>
        <v>-26.795536400000003</v>
      </c>
      <c r="E19" s="12">
        <f t="shared" si="1"/>
        <v>-26.795536400000003</v>
      </c>
      <c r="F19" s="12">
        <f t="shared" si="1"/>
        <v>-26.795536400000003</v>
      </c>
      <c r="G19" s="12">
        <f t="shared" si="1"/>
        <v>-26.795536400000003</v>
      </c>
      <c r="H19" s="12">
        <f t="shared" si="1"/>
        <v>-26.795536400000003</v>
      </c>
      <c r="I19" s="12">
        <f t="shared" si="1"/>
        <v>-26.795536400000003</v>
      </c>
      <c r="J19" s="12">
        <f t="shared" si="1"/>
        <v>-26.795536400000003</v>
      </c>
      <c r="K19" s="12">
        <f t="shared" si="1"/>
        <v>-26.795536400000003</v>
      </c>
      <c r="L19" s="12">
        <f t="shared" si="1"/>
        <v>-26.795536400000003</v>
      </c>
      <c r="M19" s="12">
        <f t="shared" si="1"/>
        <v>-40.071652299999997</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6.9627310000000007</v>
      </c>
      <c r="D22" s="12">
        <f>$E32</f>
        <v>6.9627310000000007</v>
      </c>
      <c r="E22" s="12">
        <f>$E33</f>
        <v>6.9627310000000007</v>
      </c>
      <c r="F22" s="12">
        <f>$E34</f>
        <v>6.9627310000000007</v>
      </c>
      <c r="G22" s="12">
        <f>$E35</f>
        <v>6.9627310000000007</v>
      </c>
      <c r="H22" s="12">
        <f>$E36</f>
        <v>6.9627310000000007</v>
      </c>
      <c r="I22" s="12">
        <f>$E37</f>
        <v>6.9627310000000007</v>
      </c>
      <c r="J22" s="12">
        <f>$E38</f>
        <v>6.9627310000000007</v>
      </c>
      <c r="K22" s="12">
        <f>$E39</f>
        <v>6.9627310000000007</v>
      </c>
      <c r="L22" s="12">
        <f>$E40</f>
        <v>6.9627310000000007</v>
      </c>
      <c r="M22" s="12">
        <f>$E41</f>
        <v>5.2220482500000012</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-275.03726899999998</v>
      </c>
      <c r="D23" s="12">
        <f t="shared" ref="D23:V23" si="3">D22-D21</f>
        <v>-275.03726899999998</v>
      </c>
      <c r="E23" s="12">
        <f t="shared" si="3"/>
        <v>-275.03726899999998</v>
      </c>
      <c r="F23" s="12">
        <f t="shared" si="3"/>
        <v>-275.03726899999998</v>
      </c>
      <c r="G23" s="12">
        <f t="shared" si="3"/>
        <v>-275.03726899999998</v>
      </c>
      <c r="H23" s="12">
        <f t="shared" si="3"/>
        <v>-275.03726899999998</v>
      </c>
      <c r="I23" s="12">
        <f t="shared" si="3"/>
        <v>-275.03726899999998</v>
      </c>
      <c r="J23" s="12">
        <f t="shared" si="3"/>
        <v>-275.03726899999998</v>
      </c>
      <c r="K23" s="12">
        <f t="shared" si="3"/>
        <v>-275.03726899999998</v>
      </c>
      <c r="L23" s="12">
        <f t="shared" si="3"/>
        <v>-275.03726899999998</v>
      </c>
      <c r="M23" s="12">
        <f t="shared" si="3"/>
        <v>-276.77795175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200</v>
      </c>
      <c r="C31" s="65">
        <f>IF(C$27="%w/w SAR",((C$28*10)*$B31),IF(C$27="%w/w DM",(((C$28*10)*($B$28/100))*$B31),IF(C$27="kg/t SAR",(C$28*$B31),IF(C$27="kg/t DM",((C$28*($B$28/100))*$B31),IF(C$27="mg/kg SAR",((C$28*0.001)*$B31),IF(C$27="mg/kg DM",(((C$28*0.001)*($B$28/100))*$B31),0))))))</f>
        <v>80.828000000000003</v>
      </c>
      <c r="D31" s="65">
        <f>(IF(D$27="%w/w SAR",((D$28*10)*$B31),IF(D$27="%w/w DM",(((D$28*10)*($B$28/100))*$B31),IF(D$27="kg/t SAR",(D$28*$B31),IF(D$27="kg/t DM",((D$28*($B$28/100))*$B31),IF(D$27="mg/kg SAR",((D$28*0.001)*$B31),IF(D$27="mg/kg DM",(((D$28*0.001)*($B$28/100))*$B31),"0")))))))*2.291</f>
        <v>53.104463599999988</v>
      </c>
      <c r="E31" s="65">
        <f>(IF(E$27="%w/w SAR",((E$28*10)*$B31),IF(E$27="%w/w DM",(((E$28*10)*($B$28/100))*$B31),IF(E$27="kg/t SAR",(E$28*$B31),IF(E$27="kg/t DM",((E$28*($B$28/100))*$B31),IF(E$27="mg/kg SAR",((E$28*0.001)*$B31),IF(E$27="mg/kg DM",(((E$28*0.001)*($B$28/100))*$B31),"0")))))))*1.205</f>
        <v>6.9627310000000007</v>
      </c>
      <c r="F31" s="65">
        <f>(IF(F$27="%w/w SAR",((F$28*10)*$B31),IF(F$27="%w/w DM",(((F$28*10)*($B$28/100))*$B31),IF(F$27="kg/t SAR",(F$28*$B31),IF(F$27="kg/t DM",((F$28*($B$28/100))*$B31),IF(F$27="mg/kg SAR",((F$28*0.001)*$B31),IF(F$27="mg/kg DM",(((F$28*0.001)*($B$28/100))*$B31),"0")))))))*1.658</f>
        <v>16.502405599999996</v>
      </c>
      <c r="G31" s="65">
        <f t="shared" ref="G31:P46" si="5">IF(G$27="%w/w SAR",((G$28*10)*$B31),IF(G$27="%w/w DM",(((G$28*10)*($B$28/100))*$B31),IF(G$27="kg/t SAR",(G$28*$B31),IF(G$27="kg/t DM",((G$28*($B$28/100))*$B31),IF(G$27="mg/kg SAR",((G$28*0.001)*$B31),IF(G$27="mg/kg DM",(((G$28*0.001)*($B$28/100))*$B31),0))))))</f>
        <v>0.40614399999999995</v>
      </c>
      <c r="H31" s="65">
        <f t="shared" si="5"/>
        <v>0.72143999999999997</v>
      </c>
      <c r="I31" s="65">
        <f t="shared" si="5"/>
        <v>0.24582399999999999</v>
      </c>
      <c r="J31" s="65">
        <f t="shared" si="5"/>
        <v>4.3420000000000004E-3</v>
      </c>
      <c r="K31" s="65">
        <f t="shared" si="5"/>
        <v>3.9411999999999997E-3</v>
      </c>
      <c r="L31" s="65">
        <f t="shared" si="5"/>
        <v>0.202404</v>
      </c>
      <c r="M31" s="65">
        <f t="shared" si="5"/>
        <v>0.17034000000000002</v>
      </c>
      <c r="N31" s="65">
        <f t="shared" si="5"/>
        <v>935.2</v>
      </c>
      <c r="O31" s="65">
        <f t="shared" si="5"/>
        <v>160.32</v>
      </c>
      <c r="P31" s="65">
        <f t="shared" si="5"/>
        <v>0</v>
      </c>
      <c r="Q31" s="65">
        <f>(IF(Q$27="%w/w SAR",((Q$28*10)*$B31),IF(Q$27="%w/w DM",(((Q$28*10)*($B$28/100))*$B31),IF(Q$27="kg/t SAR",(Q$28*$B31),IF(Q$27="kg/t DM",((Q$28*($B$28/100))*$B31),IF(Q$27="mg/kg SAR",((Q$28*0.001)*$B31),IF(Q$27="mg/kg DM",(((Q$28*0.001)*($B$28/100))*$B31),0)))))))*2.5</f>
        <v>102.20399999999999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0.10955199999999998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200</v>
      </c>
      <c r="C32" s="65">
        <f t="shared" ref="C32:C50" si="6">IF(C$27="%w/w SAR",((C$28*10)*$B32),IF(C$27="%w/w DM",(((C$28*10)*($B$28/100))*$B32),IF(C$27="kg/t SAR",(C$28*$B32),IF(C$27="kg/t DM",((C$28*($B$28/100))*$B32),IF(C$27="mg/kg SAR",((C$28*0.001)*$B32),IF(C$27="mg/kg DM",(((C$28*0.001)*($B$28/100))*$B32),0))))))</f>
        <v>80.828000000000003</v>
      </c>
      <c r="D32" s="65">
        <f t="shared" ref="D32:D50" si="7">(IF(D$27="%w/w SAR",((D$28*10)*$B32),IF(D$27="%w/w DM",(((D$28*10)*($B$28/100))*$B32),IF(D$27="kg/t SAR",(D$28*$B32),IF(D$27="kg/t DM",((D$28*($B$28/100))*$B32),IF(D$27="mg/kg SAR",((D$28*0.001)*$B32),IF(D$27="mg/kg DM",(((D$28*0.001)*($B$28/100))*$B32),"0")))))))*2.291</f>
        <v>53.104463599999988</v>
      </c>
      <c r="E32" s="65">
        <f t="shared" ref="E32:E50" si="8">(IF(E$27="%w/w SAR",((E$28*10)*$B32),IF(E$27="%w/w DM",(((E$28*10)*($B$28/100))*$B32),IF(E$27="kg/t SAR",(E$28*$B32),IF(E$27="kg/t DM",((E$28*($B$28/100))*$B32),IF(E$27="mg/kg SAR",((E$28*0.001)*$B32),IF(E$27="mg/kg DM",(((E$28*0.001)*($B$28/100))*$B32),"0")))))))*1.205</f>
        <v>6.9627310000000007</v>
      </c>
      <c r="F32" s="65">
        <f t="shared" ref="F32:F50" si="9">(IF(F$27="%w/w SAR",((F$28*10)*$B32),IF(F$27="%w/w DM",(((F$28*10)*($B$28/100))*$B32),IF(F$27="kg/t SAR",(F$28*$B32),IF(F$27="kg/t DM",((F$28*($B$28/100))*$B32),IF(F$27="mg/kg SAR",((F$28*0.001)*$B32),IF(F$27="mg/kg DM",(((F$28*0.001)*($B$28/100))*$B32),"0")))))))*1.658</f>
        <v>16.502405599999996</v>
      </c>
      <c r="G32" s="65">
        <f t="shared" si="5"/>
        <v>0.40614399999999995</v>
      </c>
      <c r="H32" s="65">
        <f t="shared" si="5"/>
        <v>0.72143999999999997</v>
      </c>
      <c r="I32" s="65">
        <f t="shared" si="5"/>
        <v>0.24582399999999999</v>
      </c>
      <c r="J32" s="65">
        <f t="shared" si="5"/>
        <v>4.3420000000000004E-3</v>
      </c>
      <c r="K32" s="65">
        <f t="shared" si="5"/>
        <v>3.9411999999999997E-3</v>
      </c>
      <c r="L32" s="65">
        <f t="shared" si="5"/>
        <v>0.202404</v>
      </c>
      <c r="M32" s="65">
        <f t="shared" si="5"/>
        <v>0.17034000000000002</v>
      </c>
      <c r="N32" s="65">
        <f t="shared" si="5"/>
        <v>935.2</v>
      </c>
      <c r="O32" s="65">
        <f t="shared" si="5"/>
        <v>160.32</v>
      </c>
      <c r="P32" s="65">
        <f t="shared" si="5"/>
        <v>0</v>
      </c>
      <c r="Q32" s="65">
        <f t="shared" ref="Q32:Q50" si="10">(IF(Q$27="%w/w SAR",((Q$28*10)*$B32),IF(Q$27="%w/w DM",(((Q$28*10)*($B$28/100))*$B32),IF(Q$27="kg/t SAR",(Q$28*$B32),IF(Q$27="kg/t DM",((Q$28*($B$28/100))*$B32),IF(Q$27="mg/kg SAR",((Q$28*0.001)*$B32),IF(Q$27="mg/kg DM",(((Q$28*0.001)*($B$28/100))*$B32),0)))))))*2.5</f>
        <v>102.20399999999999</v>
      </c>
      <c r="R32" s="65">
        <f t="shared" ref="R32:U50" si="11">IF(R$27="%w/w SAR",((R$28*10)*$B32),IF(R$27="%w/w DM",(((R$28*10)*($B$28/100))*$B32),IF(R$27="kg/t SAR",(R$28*$B32),IF(R$27="kg/t DM",((R$28*($B$28/100))*$B32),IF(R$27="mg/kg SAR",((R$28*0.001)*$B32),IF(R$27="mg/kg DM",(((R$28*0.001)*($B$28/100))*$B32),0))))))</f>
        <v>0</v>
      </c>
      <c r="S32" s="65">
        <f t="shared" si="11"/>
        <v>0.10955199999999998</v>
      </c>
      <c r="T32" s="65">
        <f t="shared" si="11"/>
        <v>0</v>
      </c>
      <c r="U32" s="126">
        <f t="shared" si="11"/>
        <v>0</v>
      </c>
    </row>
    <row r="33" spans="1:21" s="48" customFormat="1" ht="13" x14ac:dyDescent="0.35">
      <c r="A33" s="125">
        <f>E8</f>
        <v>2611</v>
      </c>
      <c r="B33" s="11">
        <v>200</v>
      </c>
      <c r="C33" s="65">
        <f t="shared" si="6"/>
        <v>80.828000000000003</v>
      </c>
      <c r="D33" s="65">
        <f t="shared" si="7"/>
        <v>53.104463599999988</v>
      </c>
      <c r="E33" s="65">
        <f t="shared" si="8"/>
        <v>6.9627310000000007</v>
      </c>
      <c r="F33" s="65">
        <f t="shared" si="9"/>
        <v>16.502405599999996</v>
      </c>
      <c r="G33" s="65">
        <f t="shared" si="5"/>
        <v>0.40614399999999995</v>
      </c>
      <c r="H33" s="65">
        <f t="shared" si="5"/>
        <v>0.72143999999999997</v>
      </c>
      <c r="I33" s="65">
        <f t="shared" si="5"/>
        <v>0.24582399999999999</v>
      </c>
      <c r="J33" s="65">
        <f t="shared" si="5"/>
        <v>4.3420000000000004E-3</v>
      </c>
      <c r="K33" s="65">
        <f t="shared" si="5"/>
        <v>3.9411999999999997E-3</v>
      </c>
      <c r="L33" s="65">
        <f t="shared" si="5"/>
        <v>0.202404</v>
      </c>
      <c r="M33" s="65">
        <f t="shared" si="5"/>
        <v>0.17034000000000002</v>
      </c>
      <c r="N33" s="65">
        <f t="shared" si="5"/>
        <v>935.2</v>
      </c>
      <c r="O33" s="65">
        <f t="shared" si="5"/>
        <v>160.32</v>
      </c>
      <c r="P33" s="65">
        <f t="shared" si="5"/>
        <v>0</v>
      </c>
      <c r="Q33" s="65">
        <f t="shared" si="10"/>
        <v>102.20399999999999</v>
      </c>
      <c r="R33" s="65">
        <f t="shared" si="11"/>
        <v>0</v>
      </c>
      <c r="S33" s="65">
        <f t="shared" si="11"/>
        <v>0.10955199999999998</v>
      </c>
      <c r="T33" s="65">
        <f t="shared" si="11"/>
        <v>0</v>
      </c>
      <c r="U33" s="126">
        <f t="shared" si="11"/>
        <v>0</v>
      </c>
    </row>
    <row r="34" spans="1:21" s="48" customFormat="1" ht="13" x14ac:dyDescent="0.35">
      <c r="A34" s="125">
        <f>F8</f>
        <v>2893</v>
      </c>
      <c r="B34" s="11">
        <v>200</v>
      </c>
      <c r="C34" s="65">
        <f t="shared" si="6"/>
        <v>80.828000000000003</v>
      </c>
      <c r="D34" s="65">
        <f t="shared" si="7"/>
        <v>53.104463599999988</v>
      </c>
      <c r="E34" s="65">
        <f t="shared" si="8"/>
        <v>6.9627310000000007</v>
      </c>
      <c r="F34" s="65">
        <f t="shared" si="9"/>
        <v>16.502405599999996</v>
      </c>
      <c r="G34" s="65">
        <f t="shared" si="5"/>
        <v>0.40614399999999995</v>
      </c>
      <c r="H34" s="65">
        <f t="shared" si="5"/>
        <v>0.72143999999999997</v>
      </c>
      <c r="I34" s="65">
        <f t="shared" si="5"/>
        <v>0.24582399999999999</v>
      </c>
      <c r="J34" s="65">
        <f t="shared" si="5"/>
        <v>4.3420000000000004E-3</v>
      </c>
      <c r="K34" s="65">
        <f t="shared" si="5"/>
        <v>3.9411999999999997E-3</v>
      </c>
      <c r="L34" s="65">
        <f t="shared" si="5"/>
        <v>0.202404</v>
      </c>
      <c r="M34" s="65">
        <f t="shared" si="5"/>
        <v>0.17034000000000002</v>
      </c>
      <c r="N34" s="65">
        <f t="shared" si="5"/>
        <v>935.2</v>
      </c>
      <c r="O34" s="65">
        <f t="shared" si="5"/>
        <v>160.32</v>
      </c>
      <c r="P34" s="65">
        <f t="shared" si="5"/>
        <v>0</v>
      </c>
      <c r="Q34" s="65">
        <f t="shared" si="10"/>
        <v>102.20399999999999</v>
      </c>
      <c r="R34" s="65">
        <f t="shared" si="11"/>
        <v>0</v>
      </c>
      <c r="S34" s="65">
        <f t="shared" si="11"/>
        <v>0.10955199999999998</v>
      </c>
      <c r="T34" s="65">
        <f t="shared" si="11"/>
        <v>0</v>
      </c>
      <c r="U34" s="126">
        <f t="shared" si="11"/>
        <v>0</v>
      </c>
    </row>
    <row r="35" spans="1:21" s="48" customFormat="1" ht="13" x14ac:dyDescent="0.35">
      <c r="A35" s="125">
        <f>G8</f>
        <v>4315</v>
      </c>
      <c r="B35" s="11">
        <v>200</v>
      </c>
      <c r="C35" s="65">
        <f t="shared" si="6"/>
        <v>80.828000000000003</v>
      </c>
      <c r="D35" s="65">
        <f t="shared" si="7"/>
        <v>53.104463599999988</v>
      </c>
      <c r="E35" s="65">
        <f t="shared" si="8"/>
        <v>6.9627310000000007</v>
      </c>
      <c r="F35" s="65">
        <f t="shared" si="9"/>
        <v>16.502405599999996</v>
      </c>
      <c r="G35" s="65">
        <f t="shared" si="5"/>
        <v>0.40614399999999995</v>
      </c>
      <c r="H35" s="65">
        <f t="shared" si="5"/>
        <v>0.72143999999999997</v>
      </c>
      <c r="I35" s="65">
        <f t="shared" si="5"/>
        <v>0.24582399999999999</v>
      </c>
      <c r="J35" s="65">
        <f t="shared" si="5"/>
        <v>4.3420000000000004E-3</v>
      </c>
      <c r="K35" s="65">
        <f t="shared" si="5"/>
        <v>3.9411999999999997E-3</v>
      </c>
      <c r="L35" s="65">
        <f t="shared" si="5"/>
        <v>0.202404</v>
      </c>
      <c r="M35" s="65">
        <f t="shared" si="5"/>
        <v>0.17034000000000002</v>
      </c>
      <c r="N35" s="65">
        <f t="shared" si="5"/>
        <v>935.2</v>
      </c>
      <c r="O35" s="65">
        <f t="shared" si="5"/>
        <v>160.32</v>
      </c>
      <c r="P35" s="65">
        <f t="shared" si="5"/>
        <v>0</v>
      </c>
      <c r="Q35" s="65">
        <f t="shared" si="10"/>
        <v>102.20399999999999</v>
      </c>
      <c r="R35" s="65">
        <f t="shared" si="11"/>
        <v>0</v>
      </c>
      <c r="S35" s="65">
        <f t="shared" si="11"/>
        <v>0.10955199999999998</v>
      </c>
      <c r="T35" s="65">
        <f t="shared" si="11"/>
        <v>0</v>
      </c>
      <c r="U35" s="126">
        <f t="shared" si="11"/>
        <v>0</v>
      </c>
    </row>
    <row r="36" spans="1:21" s="48" customFormat="1" ht="13" x14ac:dyDescent="0.35">
      <c r="A36" s="125">
        <f>H8</f>
        <v>4734</v>
      </c>
      <c r="B36" s="11">
        <v>200</v>
      </c>
      <c r="C36" s="65">
        <f t="shared" si="6"/>
        <v>80.828000000000003</v>
      </c>
      <c r="D36" s="65">
        <f t="shared" si="7"/>
        <v>53.104463599999988</v>
      </c>
      <c r="E36" s="65">
        <f t="shared" si="8"/>
        <v>6.9627310000000007</v>
      </c>
      <c r="F36" s="65">
        <f t="shared" si="9"/>
        <v>16.502405599999996</v>
      </c>
      <c r="G36" s="65">
        <f t="shared" si="5"/>
        <v>0.40614399999999995</v>
      </c>
      <c r="H36" s="65">
        <f t="shared" si="5"/>
        <v>0.72143999999999997</v>
      </c>
      <c r="I36" s="65">
        <f t="shared" si="5"/>
        <v>0.24582399999999999</v>
      </c>
      <c r="J36" s="65">
        <f t="shared" si="5"/>
        <v>4.3420000000000004E-3</v>
      </c>
      <c r="K36" s="65">
        <f t="shared" si="5"/>
        <v>3.9411999999999997E-3</v>
      </c>
      <c r="L36" s="65">
        <f t="shared" si="5"/>
        <v>0.202404</v>
      </c>
      <c r="M36" s="65">
        <f t="shared" si="5"/>
        <v>0.17034000000000002</v>
      </c>
      <c r="N36" s="65">
        <f t="shared" si="5"/>
        <v>935.2</v>
      </c>
      <c r="O36" s="65">
        <f t="shared" si="5"/>
        <v>160.32</v>
      </c>
      <c r="P36" s="65">
        <f t="shared" si="5"/>
        <v>0</v>
      </c>
      <c r="Q36" s="65">
        <f t="shared" si="10"/>
        <v>102.20399999999999</v>
      </c>
      <c r="R36" s="65">
        <f t="shared" si="11"/>
        <v>0</v>
      </c>
      <c r="S36" s="65">
        <f t="shared" si="11"/>
        <v>0.10955199999999998</v>
      </c>
      <c r="T36" s="65">
        <f t="shared" si="11"/>
        <v>0</v>
      </c>
      <c r="U36" s="126">
        <f t="shared" si="11"/>
        <v>0</v>
      </c>
    </row>
    <row r="37" spans="1:21" s="48" customFormat="1" ht="13" x14ac:dyDescent="0.35">
      <c r="A37" s="125">
        <f>I8</f>
        <v>5761</v>
      </c>
      <c r="B37" s="11">
        <v>200</v>
      </c>
      <c r="C37" s="65">
        <f t="shared" si="6"/>
        <v>80.828000000000003</v>
      </c>
      <c r="D37" s="65">
        <f t="shared" si="7"/>
        <v>53.104463599999988</v>
      </c>
      <c r="E37" s="65">
        <f t="shared" si="8"/>
        <v>6.9627310000000007</v>
      </c>
      <c r="F37" s="65">
        <f t="shared" si="9"/>
        <v>16.502405599999996</v>
      </c>
      <c r="G37" s="65">
        <f t="shared" si="5"/>
        <v>0.40614399999999995</v>
      </c>
      <c r="H37" s="65">
        <f t="shared" si="5"/>
        <v>0.72143999999999997</v>
      </c>
      <c r="I37" s="65">
        <f t="shared" si="5"/>
        <v>0.24582399999999999</v>
      </c>
      <c r="J37" s="65">
        <f t="shared" si="5"/>
        <v>4.3420000000000004E-3</v>
      </c>
      <c r="K37" s="65">
        <f t="shared" si="5"/>
        <v>3.9411999999999997E-3</v>
      </c>
      <c r="L37" s="65">
        <f t="shared" si="5"/>
        <v>0.202404</v>
      </c>
      <c r="M37" s="65">
        <f t="shared" si="5"/>
        <v>0.17034000000000002</v>
      </c>
      <c r="N37" s="65">
        <f t="shared" si="5"/>
        <v>935.2</v>
      </c>
      <c r="O37" s="65">
        <f t="shared" si="5"/>
        <v>160.32</v>
      </c>
      <c r="P37" s="65">
        <f t="shared" si="5"/>
        <v>0</v>
      </c>
      <c r="Q37" s="65">
        <f t="shared" si="10"/>
        <v>102.20399999999999</v>
      </c>
      <c r="R37" s="65">
        <f t="shared" si="11"/>
        <v>0</v>
      </c>
      <c r="S37" s="65">
        <f t="shared" si="11"/>
        <v>0.10955199999999998</v>
      </c>
      <c r="T37" s="65">
        <f t="shared" si="11"/>
        <v>0</v>
      </c>
      <c r="U37" s="126">
        <f t="shared" si="11"/>
        <v>0</v>
      </c>
    </row>
    <row r="38" spans="1:21" s="48" customFormat="1" ht="13" x14ac:dyDescent="0.35">
      <c r="A38" s="125">
        <f>J8</f>
        <v>1741</v>
      </c>
      <c r="B38" s="11">
        <v>200</v>
      </c>
      <c r="C38" s="65">
        <f t="shared" si="6"/>
        <v>80.828000000000003</v>
      </c>
      <c r="D38" s="65">
        <f t="shared" si="7"/>
        <v>53.104463599999988</v>
      </c>
      <c r="E38" s="65">
        <f t="shared" si="8"/>
        <v>6.9627310000000007</v>
      </c>
      <c r="F38" s="65">
        <f t="shared" si="9"/>
        <v>16.502405599999996</v>
      </c>
      <c r="G38" s="65">
        <f t="shared" si="5"/>
        <v>0.40614399999999995</v>
      </c>
      <c r="H38" s="65">
        <f t="shared" si="5"/>
        <v>0.72143999999999997</v>
      </c>
      <c r="I38" s="65">
        <f t="shared" si="5"/>
        <v>0.24582399999999999</v>
      </c>
      <c r="J38" s="65">
        <f t="shared" si="5"/>
        <v>4.3420000000000004E-3</v>
      </c>
      <c r="K38" s="65">
        <f t="shared" si="5"/>
        <v>3.9411999999999997E-3</v>
      </c>
      <c r="L38" s="65">
        <f t="shared" si="5"/>
        <v>0.202404</v>
      </c>
      <c r="M38" s="65">
        <f t="shared" si="5"/>
        <v>0.17034000000000002</v>
      </c>
      <c r="N38" s="65">
        <f t="shared" si="5"/>
        <v>935.2</v>
      </c>
      <c r="O38" s="65">
        <f t="shared" si="5"/>
        <v>160.32</v>
      </c>
      <c r="P38" s="65">
        <f t="shared" si="5"/>
        <v>0</v>
      </c>
      <c r="Q38" s="65">
        <f t="shared" si="10"/>
        <v>102.20399999999999</v>
      </c>
      <c r="R38" s="65">
        <f t="shared" si="11"/>
        <v>0</v>
      </c>
      <c r="S38" s="65">
        <f t="shared" si="11"/>
        <v>0.10955199999999998</v>
      </c>
      <c r="T38" s="65">
        <f t="shared" si="11"/>
        <v>0</v>
      </c>
      <c r="U38" s="126">
        <f t="shared" si="11"/>
        <v>0</v>
      </c>
    </row>
    <row r="39" spans="1:21" s="48" customFormat="1" ht="13" x14ac:dyDescent="0.35">
      <c r="A39" s="125">
        <f>K8</f>
        <v>2455</v>
      </c>
      <c r="B39" s="11">
        <v>200</v>
      </c>
      <c r="C39" s="65">
        <f t="shared" si="6"/>
        <v>80.828000000000003</v>
      </c>
      <c r="D39" s="65">
        <f t="shared" si="7"/>
        <v>53.104463599999988</v>
      </c>
      <c r="E39" s="65">
        <f t="shared" si="8"/>
        <v>6.9627310000000007</v>
      </c>
      <c r="F39" s="65">
        <f t="shared" si="9"/>
        <v>16.502405599999996</v>
      </c>
      <c r="G39" s="65">
        <f t="shared" si="5"/>
        <v>0.40614399999999995</v>
      </c>
      <c r="H39" s="65">
        <f t="shared" si="5"/>
        <v>0.72143999999999997</v>
      </c>
      <c r="I39" s="65">
        <f t="shared" si="5"/>
        <v>0.24582399999999999</v>
      </c>
      <c r="J39" s="65">
        <f t="shared" si="5"/>
        <v>4.3420000000000004E-3</v>
      </c>
      <c r="K39" s="65">
        <f t="shared" si="5"/>
        <v>3.9411999999999997E-3</v>
      </c>
      <c r="L39" s="65">
        <f t="shared" si="5"/>
        <v>0.202404</v>
      </c>
      <c r="M39" s="65">
        <f t="shared" si="5"/>
        <v>0.17034000000000002</v>
      </c>
      <c r="N39" s="65">
        <f t="shared" si="5"/>
        <v>935.2</v>
      </c>
      <c r="O39" s="65">
        <f t="shared" si="5"/>
        <v>160.32</v>
      </c>
      <c r="P39" s="65">
        <f t="shared" si="5"/>
        <v>0</v>
      </c>
      <c r="Q39" s="65">
        <f t="shared" si="10"/>
        <v>102.20399999999999</v>
      </c>
      <c r="R39" s="65">
        <f t="shared" si="11"/>
        <v>0</v>
      </c>
      <c r="S39" s="65">
        <f t="shared" si="11"/>
        <v>0.10955199999999998</v>
      </c>
      <c r="T39" s="65">
        <f t="shared" si="11"/>
        <v>0</v>
      </c>
      <c r="U39" s="126">
        <f t="shared" si="11"/>
        <v>0</v>
      </c>
    </row>
    <row r="40" spans="1:21" s="48" customFormat="1" ht="13" x14ac:dyDescent="0.35">
      <c r="A40" s="125">
        <f>L8</f>
        <v>4067</v>
      </c>
      <c r="B40" s="11">
        <v>200</v>
      </c>
      <c r="C40" s="65">
        <f t="shared" si="6"/>
        <v>80.828000000000003</v>
      </c>
      <c r="D40" s="65">
        <f t="shared" si="7"/>
        <v>53.104463599999988</v>
      </c>
      <c r="E40" s="65">
        <f t="shared" si="8"/>
        <v>6.9627310000000007</v>
      </c>
      <c r="F40" s="65">
        <f t="shared" si="9"/>
        <v>16.502405599999996</v>
      </c>
      <c r="G40" s="65">
        <f t="shared" si="5"/>
        <v>0.40614399999999995</v>
      </c>
      <c r="H40" s="65">
        <f t="shared" si="5"/>
        <v>0.72143999999999997</v>
      </c>
      <c r="I40" s="65">
        <f t="shared" si="5"/>
        <v>0.24582399999999999</v>
      </c>
      <c r="J40" s="65">
        <f t="shared" si="5"/>
        <v>4.3420000000000004E-3</v>
      </c>
      <c r="K40" s="65">
        <f t="shared" si="5"/>
        <v>3.9411999999999997E-3</v>
      </c>
      <c r="L40" s="65">
        <f t="shared" si="5"/>
        <v>0.202404</v>
      </c>
      <c r="M40" s="65">
        <f t="shared" si="5"/>
        <v>0.17034000000000002</v>
      </c>
      <c r="N40" s="65">
        <f t="shared" si="5"/>
        <v>935.2</v>
      </c>
      <c r="O40" s="65">
        <f t="shared" si="5"/>
        <v>160.32</v>
      </c>
      <c r="P40" s="65">
        <f t="shared" si="5"/>
        <v>0</v>
      </c>
      <c r="Q40" s="65">
        <f t="shared" si="10"/>
        <v>102.20399999999999</v>
      </c>
      <c r="R40" s="65">
        <f t="shared" si="11"/>
        <v>0</v>
      </c>
      <c r="S40" s="65">
        <f t="shared" si="11"/>
        <v>0.10955199999999998</v>
      </c>
      <c r="T40" s="65">
        <f t="shared" si="11"/>
        <v>0</v>
      </c>
      <c r="U40" s="126">
        <f t="shared" si="11"/>
        <v>0</v>
      </c>
    </row>
    <row r="41" spans="1:21" s="48" customFormat="1" ht="13" x14ac:dyDescent="0.35">
      <c r="A41" s="125" t="str">
        <f>M8</f>
        <v>H8</v>
      </c>
      <c r="B41" s="11">
        <v>150</v>
      </c>
      <c r="C41" s="65">
        <f t="shared" si="6"/>
        <v>60.621000000000002</v>
      </c>
      <c r="D41" s="65">
        <f t="shared" si="7"/>
        <v>39.828347699999995</v>
      </c>
      <c r="E41" s="65">
        <f t="shared" si="8"/>
        <v>5.2220482500000012</v>
      </c>
      <c r="F41" s="65">
        <f t="shared" si="9"/>
        <v>12.376804199999999</v>
      </c>
      <c r="G41" s="65">
        <f t="shared" si="5"/>
        <v>0.30460799999999999</v>
      </c>
      <c r="H41" s="65">
        <f t="shared" si="5"/>
        <v>0.54108000000000001</v>
      </c>
      <c r="I41" s="65">
        <f t="shared" si="5"/>
        <v>0.184368</v>
      </c>
      <c r="J41" s="65">
        <f t="shared" si="5"/>
        <v>3.2565000000000003E-3</v>
      </c>
      <c r="K41" s="65">
        <f t="shared" si="5"/>
        <v>2.9559E-3</v>
      </c>
      <c r="L41" s="65">
        <f t="shared" si="5"/>
        <v>0.15180299999999999</v>
      </c>
      <c r="M41" s="65">
        <f t="shared" si="5"/>
        <v>0.12775500000000001</v>
      </c>
      <c r="N41" s="65">
        <f t="shared" si="5"/>
        <v>701.4</v>
      </c>
      <c r="O41" s="65">
        <f t="shared" si="5"/>
        <v>120.24</v>
      </c>
      <c r="P41" s="65">
        <f t="shared" si="5"/>
        <v>0</v>
      </c>
      <c r="Q41" s="65">
        <f t="shared" si="10"/>
        <v>76.653000000000006</v>
      </c>
      <c r="R41" s="65">
        <f t="shared" si="11"/>
        <v>0</v>
      </c>
      <c r="S41" s="65">
        <f t="shared" si="11"/>
        <v>8.2163999999999987E-2</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150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U29" sqref="U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6.5</v>
      </c>
      <c r="J1" s="158" t="s">
        <v>153</v>
      </c>
      <c r="K1" s="159"/>
      <c r="L1" s="109">
        <v>209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0.56399999999999995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3.7056737588652489</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172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16.858094399999999</v>
      </c>
      <c r="D18" s="12">
        <f>$D32</f>
        <v>16.858094399999999</v>
      </c>
      <c r="E18" s="12">
        <f>$D33</f>
        <v>16.858094399999999</v>
      </c>
      <c r="F18" s="12">
        <f>$D34</f>
        <v>16.858094399999999</v>
      </c>
      <c r="G18" s="12">
        <f>$D35</f>
        <v>16.858094399999999</v>
      </c>
      <c r="H18" s="12">
        <f>$D36</f>
        <v>16.858094399999999</v>
      </c>
      <c r="I18" s="12">
        <f>$D37</f>
        <v>16.858094399999999</v>
      </c>
      <c r="J18" s="12">
        <f>$D38</f>
        <v>16.858094399999999</v>
      </c>
      <c r="K18" s="12">
        <f>$D39</f>
        <v>16.858094399999999</v>
      </c>
      <c r="L18" s="12">
        <f>$D40</f>
        <v>16.858094399999999</v>
      </c>
      <c r="M18" s="12">
        <f>$D41</f>
        <v>16.858094399999999</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-63.041905599999993</v>
      </c>
      <c r="D19" s="12">
        <f t="shared" ref="D19:V19" si="1">D18-D17</f>
        <v>-63.041905599999993</v>
      </c>
      <c r="E19" s="12">
        <f t="shared" si="1"/>
        <v>-63.041905599999993</v>
      </c>
      <c r="F19" s="12">
        <f t="shared" si="1"/>
        <v>-63.041905599999993</v>
      </c>
      <c r="G19" s="12">
        <f t="shared" si="1"/>
        <v>-63.041905599999993</v>
      </c>
      <c r="H19" s="12">
        <f t="shared" si="1"/>
        <v>-63.041905599999993</v>
      </c>
      <c r="I19" s="12">
        <f t="shared" si="1"/>
        <v>-63.041905599999993</v>
      </c>
      <c r="J19" s="12">
        <f t="shared" si="1"/>
        <v>-63.041905599999993</v>
      </c>
      <c r="K19" s="12">
        <f t="shared" si="1"/>
        <v>-63.041905599999993</v>
      </c>
      <c r="L19" s="12">
        <f t="shared" si="1"/>
        <v>-63.041905599999993</v>
      </c>
      <c r="M19" s="12">
        <f t="shared" si="1"/>
        <v>-63.041905599999993</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3.5819348000000004</v>
      </c>
      <c r="D22" s="12">
        <f>$E32</f>
        <v>3.5819348000000004</v>
      </c>
      <c r="E22" s="12">
        <f>$E33</f>
        <v>3.5819348000000004</v>
      </c>
      <c r="F22" s="12">
        <f>$E34</f>
        <v>3.5819348000000004</v>
      </c>
      <c r="G22" s="12">
        <f>$E35</f>
        <v>3.5819348000000004</v>
      </c>
      <c r="H22" s="12">
        <f>$E36</f>
        <v>3.5819348000000004</v>
      </c>
      <c r="I22" s="12">
        <f>$E37</f>
        <v>3.5819348000000004</v>
      </c>
      <c r="J22" s="12">
        <f>$E38</f>
        <v>3.5819348000000004</v>
      </c>
      <c r="K22" s="12">
        <f>$E39</f>
        <v>3.5819348000000004</v>
      </c>
      <c r="L22" s="12">
        <f>$E40</f>
        <v>3.5819348000000004</v>
      </c>
      <c r="M22" s="12">
        <f>$E41</f>
        <v>3.5819348000000004</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-278.4180652</v>
      </c>
      <c r="D23" s="12">
        <f t="shared" ref="D23:V23" si="3">D22-D21</f>
        <v>-278.4180652</v>
      </c>
      <c r="E23" s="12">
        <f t="shared" si="3"/>
        <v>-278.4180652</v>
      </c>
      <c r="F23" s="12">
        <f t="shared" si="3"/>
        <v>-278.4180652</v>
      </c>
      <c r="G23" s="12">
        <f t="shared" si="3"/>
        <v>-278.4180652</v>
      </c>
      <c r="H23" s="12">
        <f t="shared" si="3"/>
        <v>-278.4180652</v>
      </c>
      <c r="I23" s="12">
        <f t="shared" si="3"/>
        <v>-278.4180652</v>
      </c>
      <c r="J23" s="12">
        <f t="shared" si="3"/>
        <v>-278.4180652</v>
      </c>
      <c r="K23" s="12">
        <f t="shared" si="3"/>
        <v>-278.4180652</v>
      </c>
      <c r="L23" s="12">
        <f t="shared" si="3"/>
        <v>-278.4180652</v>
      </c>
      <c r="M23" s="12">
        <f t="shared" si="3"/>
        <v>-278.4180652</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t="s">
        <v>55</v>
      </c>
      <c r="S27" s="84" t="s">
        <v>55</v>
      </c>
      <c r="T27" s="84"/>
      <c r="U27" s="121"/>
    </row>
    <row r="28" spans="1:40" x14ac:dyDescent="0.35">
      <c r="A28" s="122"/>
      <c r="B28" s="16">
        <v>2.92</v>
      </c>
      <c r="C28" s="11">
        <v>0.56399999999999995</v>
      </c>
      <c r="D28" s="11">
        <v>0.126</v>
      </c>
      <c r="E28" s="11">
        <v>5.0900000000000001E-2</v>
      </c>
      <c r="F28" s="11">
        <v>1460</v>
      </c>
      <c r="G28" s="11">
        <v>12.6</v>
      </c>
      <c r="H28" s="11">
        <v>200</v>
      </c>
      <c r="I28" s="11">
        <v>38</v>
      </c>
      <c r="J28" s="11">
        <v>0.32</v>
      </c>
      <c r="K28" s="15">
        <v>1.38</v>
      </c>
      <c r="L28" s="11">
        <v>17.7</v>
      </c>
      <c r="M28" s="11">
        <v>12.5</v>
      </c>
      <c r="N28" s="11">
        <v>6150</v>
      </c>
      <c r="O28" s="11">
        <v>367000</v>
      </c>
      <c r="P28" s="11"/>
      <c r="Q28" s="11">
        <v>3010</v>
      </c>
      <c r="R28" s="11"/>
      <c r="S28" s="11">
        <v>19.399999999999999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200</v>
      </c>
      <c r="C31" s="65">
        <f>IF(C$27="%w/w SAR",((C$28*10)*$B31),IF(C$27="%w/w DM",(((C$28*10)*($B$28/100))*$B31),IF(C$27="kg/t SAR",(C$28*$B31),IF(C$27="kg/t DM",((C$28*($B$28/100))*$B31),IF(C$27="mg/kg SAR",((C$28*0.001)*$B31),IF(C$27="mg/kg DM",(((C$28*0.001)*($B$28/100))*$B31),0))))))</f>
        <v>32.937600000000003</v>
      </c>
      <c r="D31" s="65">
        <f>(IF(D$27="%w/w SAR",((D$28*10)*$B31),IF(D$27="%w/w DM",(((D$28*10)*($B$28/100))*$B31),IF(D$27="kg/t SAR",(D$28*$B31),IF(D$27="kg/t DM",((D$28*($B$28/100))*$B31),IF(D$27="mg/kg SAR",((D$28*0.001)*$B31),IF(D$27="mg/kg DM",(((D$28*0.001)*($B$28/100))*$B31),"0")))))))*2.291</f>
        <v>16.858094399999999</v>
      </c>
      <c r="E31" s="65">
        <f>(IF(E$27="%w/w SAR",((E$28*10)*$B31),IF(E$27="%w/w DM",(((E$28*10)*($B$28/100))*$B31),IF(E$27="kg/t SAR",(E$28*$B31),IF(E$27="kg/t DM",((E$28*($B$28/100))*$B31),IF(E$27="mg/kg SAR",((E$28*0.001)*$B31),IF(E$27="mg/kg DM",(((E$28*0.001)*($B$28/100))*$B31),"0")))))))*1.205</f>
        <v>3.5819348000000004</v>
      </c>
      <c r="F31" s="65">
        <f>(IF(F$27="%w/w SAR",((F$28*10)*$B31),IF(F$27="%w/w DM",(((F$28*10)*($B$28/100))*$B31),IF(F$27="kg/t SAR",(F$28*$B31),IF(F$27="kg/t DM",((F$28*($B$28/100))*$B31),IF(F$27="mg/kg SAR",((F$28*0.001)*$B31),IF(F$27="mg/kg DM",(((F$28*0.001)*($B$28/100))*$B31),"0")))))))*1.658</f>
        <v>14.136771199999998</v>
      </c>
      <c r="G31" s="65">
        <f t="shared" ref="G31:P46" si="5">IF(G$27="%w/w SAR",((G$28*10)*$B31),IF(G$27="%w/w DM",(((G$28*10)*($B$28/100))*$B31),IF(G$27="kg/t SAR",(G$28*$B31),IF(G$27="kg/t DM",((G$28*($B$28/100))*$B31),IF(G$27="mg/kg SAR",((G$28*0.001)*$B31),IF(G$27="mg/kg DM",(((G$28*0.001)*($B$28/100))*$B31),0))))))</f>
        <v>7.3583999999999997E-2</v>
      </c>
      <c r="H31" s="65">
        <f t="shared" si="5"/>
        <v>1.1680000000000001</v>
      </c>
      <c r="I31" s="65">
        <f t="shared" si="5"/>
        <v>0.22192000000000001</v>
      </c>
      <c r="J31" s="65">
        <f t="shared" si="5"/>
        <v>1.8688000000000001E-3</v>
      </c>
      <c r="K31" s="65">
        <f t="shared" si="5"/>
        <v>8.0592000000000007E-3</v>
      </c>
      <c r="L31" s="65">
        <f t="shared" si="5"/>
        <v>0.10336799999999999</v>
      </c>
      <c r="M31" s="65">
        <f t="shared" si="5"/>
        <v>7.3000000000000009E-2</v>
      </c>
      <c r="N31" s="65">
        <f t="shared" si="5"/>
        <v>35.916000000000004</v>
      </c>
      <c r="O31" s="65">
        <f t="shared" si="5"/>
        <v>2143.2800000000002</v>
      </c>
      <c r="P31" s="65">
        <f t="shared" si="5"/>
        <v>0</v>
      </c>
      <c r="Q31" s="65">
        <f>(IF(Q$27="%w/w SAR",((Q$28*10)*$B31),IF(Q$27="%w/w DM",(((Q$28*10)*($B$28/100))*$B31),IF(Q$27="kg/t SAR",(Q$28*$B31),IF(Q$27="kg/t DM",((Q$28*($B$28/100))*$B31),IF(Q$27="mg/kg SAR",((Q$28*0.001)*$B31),IF(Q$27="mg/kg DM",(((Q$28*0.001)*($B$28/100))*$B31),0)))))))*2.5</f>
        <v>43.946000000000005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0.11329600000000001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200</v>
      </c>
      <c r="C32" s="65">
        <f t="shared" ref="C32:C50" si="6">IF(C$27="%w/w SAR",((C$28*10)*$B32),IF(C$27="%w/w DM",(((C$28*10)*($B$28/100))*$B32),IF(C$27="kg/t SAR",(C$28*$B32),IF(C$27="kg/t DM",((C$28*($B$28/100))*$B32),IF(C$27="mg/kg SAR",((C$28*0.001)*$B32),IF(C$27="mg/kg DM",(((C$28*0.001)*($B$28/100))*$B32),0))))))</f>
        <v>32.937600000000003</v>
      </c>
      <c r="D32" s="65">
        <f t="shared" ref="D32:D50" si="7">(IF(D$27="%w/w SAR",((D$28*10)*$B32),IF(D$27="%w/w DM",(((D$28*10)*($B$28/100))*$B32),IF(D$27="kg/t SAR",(D$28*$B32),IF(D$27="kg/t DM",((D$28*($B$28/100))*$B32),IF(D$27="mg/kg SAR",((D$28*0.001)*$B32),IF(D$27="mg/kg DM",(((D$28*0.001)*($B$28/100))*$B32),"0")))))))*2.291</f>
        <v>16.858094399999999</v>
      </c>
      <c r="E32" s="65">
        <f t="shared" ref="E32:E50" si="8">(IF(E$27="%w/w SAR",((E$28*10)*$B32),IF(E$27="%w/w DM",(((E$28*10)*($B$28/100))*$B32),IF(E$27="kg/t SAR",(E$28*$B32),IF(E$27="kg/t DM",((E$28*($B$28/100))*$B32),IF(E$27="mg/kg SAR",((E$28*0.001)*$B32),IF(E$27="mg/kg DM",(((E$28*0.001)*($B$28/100))*$B32),"0")))))))*1.205</f>
        <v>3.5819348000000004</v>
      </c>
      <c r="F32" s="65">
        <f t="shared" ref="F32:F50" si="9">(IF(F$27="%w/w SAR",((F$28*10)*$B32),IF(F$27="%w/w DM",(((F$28*10)*($B$28/100))*$B32),IF(F$27="kg/t SAR",(F$28*$B32),IF(F$27="kg/t DM",((F$28*($B$28/100))*$B32),IF(F$27="mg/kg SAR",((F$28*0.001)*$B32),IF(F$27="mg/kg DM",(((F$28*0.001)*($B$28/100))*$B32),"0")))))))*1.658</f>
        <v>14.136771199999998</v>
      </c>
      <c r="G32" s="65">
        <f t="shared" si="5"/>
        <v>7.3583999999999997E-2</v>
      </c>
      <c r="H32" s="65">
        <f t="shared" si="5"/>
        <v>1.1680000000000001</v>
      </c>
      <c r="I32" s="65">
        <f t="shared" si="5"/>
        <v>0.22192000000000001</v>
      </c>
      <c r="J32" s="65">
        <f t="shared" si="5"/>
        <v>1.8688000000000001E-3</v>
      </c>
      <c r="K32" s="65">
        <f t="shared" si="5"/>
        <v>8.0592000000000007E-3</v>
      </c>
      <c r="L32" s="65">
        <f t="shared" si="5"/>
        <v>0.10336799999999999</v>
      </c>
      <c r="M32" s="65">
        <f t="shared" si="5"/>
        <v>7.3000000000000009E-2</v>
      </c>
      <c r="N32" s="65">
        <f t="shared" si="5"/>
        <v>35.916000000000004</v>
      </c>
      <c r="O32" s="65">
        <f t="shared" si="5"/>
        <v>2143.2800000000002</v>
      </c>
      <c r="P32" s="65">
        <f t="shared" si="5"/>
        <v>0</v>
      </c>
      <c r="Q32" s="65">
        <f t="shared" ref="Q32:Q50" si="10">(IF(Q$27="%w/w SAR",((Q$28*10)*$B32),IF(Q$27="%w/w DM",(((Q$28*10)*($B$28/100))*$B32),IF(Q$27="kg/t SAR",(Q$28*$B32),IF(Q$27="kg/t DM",((Q$28*($B$28/100))*$B32),IF(Q$27="mg/kg SAR",((Q$28*0.001)*$B32),IF(Q$27="mg/kg DM",(((Q$28*0.001)*($B$28/100))*$B32),0)))))))*2.5</f>
        <v>43.946000000000005</v>
      </c>
      <c r="R32" s="65">
        <f t="shared" ref="R32:U50" si="11">IF(R$27="%w/w SAR",((R$28*10)*$B32),IF(R$27="%w/w DM",(((R$28*10)*($B$28/100))*$B32),IF(R$27="kg/t SAR",(R$28*$B32),IF(R$27="kg/t DM",((R$28*($B$28/100))*$B32),IF(R$27="mg/kg SAR",((R$28*0.001)*$B32),IF(R$27="mg/kg DM",(((R$28*0.001)*($B$28/100))*$B32),0))))))</f>
        <v>0</v>
      </c>
      <c r="S32" s="65">
        <f t="shared" si="11"/>
        <v>0.11329600000000001</v>
      </c>
      <c r="T32" s="65">
        <f t="shared" si="11"/>
        <v>0</v>
      </c>
      <c r="U32" s="126">
        <f t="shared" si="11"/>
        <v>0</v>
      </c>
    </row>
    <row r="33" spans="1:21" s="48" customFormat="1" ht="13" x14ac:dyDescent="0.35">
      <c r="A33" s="125">
        <f>E8</f>
        <v>2611</v>
      </c>
      <c r="B33" s="11">
        <v>200</v>
      </c>
      <c r="C33" s="65">
        <f t="shared" si="6"/>
        <v>32.937600000000003</v>
      </c>
      <c r="D33" s="65">
        <f t="shared" si="7"/>
        <v>16.858094399999999</v>
      </c>
      <c r="E33" s="65">
        <f t="shared" si="8"/>
        <v>3.5819348000000004</v>
      </c>
      <c r="F33" s="65">
        <f t="shared" si="9"/>
        <v>14.136771199999998</v>
      </c>
      <c r="G33" s="65">
        <f t="shared" si="5"/>
        <v>7.3583999999999997E-2</v>
      </c>
      <c r="H33" s="65">
        <f t="shared" si="5"/>
        <v>1.1680000000000001</v>
      </c>
      <c r="I33" s="65">
        <f t="shared" si="5"/>
        <v>0.22192000000000001</v>
      </c>
      <c r="J33" s="65">
        <f t="shared" si="5"/>
        <v>1.8688000000000001E-3</v>
      </c>
      <c r="K33" s="65">
        <f t="shared" si="5"/>
        <v>8.0592000000000007E-3</v>
      </c>
      <c r="L33" s="65">
        <f t="shared" si="5"/>
        <v>0.10336799999999999</v>
      </c>
      <c r="M33" s="65">
        <f t="shared" si="5"/>
        <v>7.3000000000000009E-2</v>
      </c>
      <c r="N33" s="65">
        <f t="shared" si="5"/>
        <v>35.916000000000004</v>
      </c>
      <c r="O33" s="65">
        <f t="shared" si="5"/>
        <v>2143.2800000000002</v>
      </c>
      <c r="P33" s="65">
        <f t="shared" si="5"/>
        <v>0</v>
      </c>
      <c r="Q33" s="65">
        <f t="shared" si="10"/>
        <v>43.946000000000005</v>
      </c>
      <c r="R33" s="65">
        <f t="shared" si="11"/>
        <v>0</v>
      </c>
      <c r="S33" s="65">
        <f t="shared" si="11"/>
        <v>0.11329600000000001</v>
      </c>
      <c r="T33" s="65">
        <f t="shared" si="11"/>
        <v>0</v>
      </c>
      <c r="U33" s="126">
        <f t="shared" si="11"/>
        <v>0</v>
      </c>
    </row>
    <row r="34" spans="1:21" s="48" customFormat="1" ht="13" x14ac:dyDescent="0.35">
      <c r="A34" s="125">
        <f>F8</f>
        <v>2893</v>
      </c>
      <c r="B34" s="11">
        <v>200</v>
      </c>
      <c r="C34" s="65">
        <f t="shared" si="6"/>
        <v>32.937600000000003</v>
      </c>
      <c r="D34" s="65">
        <f t="shared" si="7"/>
        <v>16.858094399999999</v>
      </c>
      <c r="E34" s="65">
        <f t="shared" si="8"/>
        <v>3.5819348000000004</v>
      </c>
      <c r="F34" s="65">
        <f t="shared" si="9"/>
        <v>14.136771199999998</v>
      </c>
      <c r="G34" s="65">
        <f t="shared" si="5"/>
        <v>7.3583999999999997E-2</v>
      </c>
      <c r="H34" s="65">
        <f t="shared" si="5"/>
        <v>1.1680000000000001</v>
      </c>
      <c r="I34" s="65">
        <f t="shared" si="5"/>
        <v>0.22192000000000001</v>
      </c>
      <c r="J34" s="65">
        <f t="shared" si="5"/>
        <v>1.8688000000000001E-3</v>
      </c>
      <c r="K34" s="65">
        <f t="shared" si="5"/>
        <v>8.0592000000000007E-3</v>
      </c>
      <c r="L34" s="65">
        <f t="shared" si="5"/>
        <v>0.10336799999999999</v>
      </c>
      <c r="M34" s="65">
        <f t="shared" si="5"/>
        <v>7.3000000000000009E-2</v>
      </c>
      <c r="N34" s="65">
        <f t="shared" si="5"/>
        <v>35.916000000000004</v>
      </c>
      <c r="O34" s="65">
        <f t="shared" si="5"/>
        <v>2143.2800000000002</v>
      </c>
      <c r="P34" s="65">
        <f t="shared" si="5"/>
        <v>0</v>
      </c>
      <c r="Q34" s="65">
        <f t="shared" si="10"/>
        <v>43.946000000000005</v>
      </c>
      <c r="R34" s="65">
        <f t="shared" si="11"/>
        <v>0</v>
      </c>
      <c r="S34" s="65">
        <f t="shared" si="11"/>
        <v>0.11329600000000001</v>
      </c>
      <c r="T34" s="65">
        <f t="shared" si="11"/>
        <v>0</v>
      </c>
      <c r="U34" s="126">
        <f t="shared" si="11"/>
        <v>0</v>
      </c>
    </row>
    <row r="35" spans="1:21" s="48" customFormat="1" ht="13" x14ac:dyDescent="0.35">
      <c r="A35" s="125">
        <f>G8</f>
        <v>4315</v>
      </c>
      <c r="B35" s="11">
        <v>200</v>
      </c>
      <c r="C35" s="65">
        <f t="shared" si="6"/>
        <v>32.937600000000003</v>
      </c>
      <c r="D35" s="65">
        <f t="shared" si="7"/>
        <v>16.858094399999999</v>
      </c>
      <c r="E35" s="65">
        <f t="shared" si="8"/>
        <v>3.5819348000000004</v>
      </c>
      <c r="F35" s="65">
        <f t="shared" si="9"/>
        <v>14.136771199999998</v>
      </c>
      <c r="G35" s="65">
        <f t="shared" si="5"/>
        <v>7.3583999999999997E-2</v>
      </c>
      <c r="H35" s="65">
        <f t="shared" si="5"/>
        <v>1.1680000000000001</v>
      </c>
      <c r="I35" s="65">
        <f t="shared" si="5"/>
        <v>0.22192000000000001</v>
      </c>
      <c r="J35" s="65">
        <f t="shared" si="5"/>
        <v>1.8688000000000001E-3</v>
      </c>
      <c r="K35" s="65">
        <f t="shared" si="5"/>
        <v>8.0592000000000007E-3</v>
      </c>
      <c r="L35" s="65">
        <f t="shared" si="5"/>
        <v>0.10336799999999999</v>
      </c>
      <c r="M35" s="65">
        <f t="shared" si="5"/>
        <v>7.3000000000000009E-2</v>
      </c>
      <c r="N35" s="65">
        <f t="shared" si="5"/>
        <v>35.916000000000004</v>
      </c>
      <c r="O35" s="65">
        <f t="shared" si="5"/>
        <v>2143.2800000000002</v>
      </c>
      <c r="P35" s="65">
        <f t="shared" si="5"/>
        <v>0</v>
      </c>
      <c r="Q35" s="65">
        <f t="shared" si="10"/>
        <v>43.946000000000005</v>
      </c>
      <c r="R35" s="65">
        <f t="shared" si="11"/>
        <v>0</v>
      </c>
      <c r="S35" s="65">
        <f t="shared" si="11"/>
        <v>0.11329600000000001</v>
      </c>
      <c r="T35" s="65">
        <f t="shared" si="11"/>
        <v>0</v>
      </c>
      <c r="U35" s="126">
        <f t="shared" si="11"/>
        <v>0</v>
      </c>
    </row>
    <row r="36" spans="1:21" s="48" customFormat="1" ht="13" x14ac:dyDescent="0.35">
      <c r="A36" s="125">
        <f>H8</f>
        <v>4734</v>
      </c>
      <c r="B36" s="11">
        <v>200</v>
      </c>
      <c r="C36" s="65">
        <f t="shared" si="6"/>
        <v>32.937600000000003</v>
      </c>
      <c r="D36" s="65">
        <f t="shared" si="7"/>
        <v>16.858094399999999</v>
      </c>
      <c r="E36" s="65">
        <f t="shared" si="8"/>
        <v>3.5819348000000004</v>
      </c>
      <c r="F36" s="65">
        <f t="shared" si="9"/>
        <v>14.136771199999998</v>
      </c>
      <c r="G36" s="65">
        <f t="shared" si="5"/>
        <v>7.3583999999999997E-2</v>
      </c>
      <c r="H36" s="65">
        <f t="shared" si="5"/>
        <v>1.1680000000000001</v>
      </c>
      <c r="I36" s="65">
        <f t="shared" si="5"/>
        <v>0.22192000000000001</v>
      </c>
      <c r="J36" s="65">
        <f t="shared" si="5"/>
        <v>1.8688000000000001E-3</v>
      </c>
      <c r="K36" s="65">
        <f t="shared" si="5"/>
        <v>8.0592000000000007E-3</v>
      </c>
      <c r="L36" s="65">
        <f t="shared" si="5"/>
        <v>0.10336799999999999</v>
      </c>
      <c r="M36" s="65">
        <f t="shared" si="5"/>
        <v>7.3000000000000009E-2</v>
      </c>
      <c r="N36" s="65">
        <f t="shared" si="5"/>
        <v>35.916000000000004</v>
      </c>
      <c r="O36" s="65">
        <f t="shared" si="5"/>
        <v>2143.2800000000002</v>
      </c>
      <c r="P36" s="65">
        <f t="shared" si="5"/>
        <v>0</v>
      </c>
      <c r="Q36" s="65">
        <f t="shared" si="10"/>
        <v>43.946000000000005</v>
      </c>
      <c r="R36" s="65">
        <f t="shared" si="11"/>
        <v>0</v>
      </c>
      <c r="S36" s="65">
        <f t="shared" si="11"/>
        <v>0.11329600000000001</v>
      </c>
      <c r="T36" s="65">
        <f t="shared" si="11"/>
        <v>0</v>
      </c>
      <c r="U36" s="126">
        <f t="shared" si="11"/>
        <v>0</v>
      </c>
    </row>
    <row r="37" spans="1:21" s="48" customFormat="1" ht="13" x14ac:dyDescent="0.35">
      <c r="A37" s="125">
        <f>I8</f>
        <v>5761</v>
      </c>
      <c r="B37" s="11">
        <v>200</v>
      </c>
      <c r="C37" s="65">
        <f t="shared" si="6"/>
        <v>32.937600000000003</v>
      </c>
      <c r="D37" s="65">
        <f t="shared" si="7"/>
        <v>16.858094399999999</v>
      </c>
      <c r="E37" s="65">
        <f t="shared" si="8"/>
        <v>3.5819348000000004</v>
      </c>
      <c r="F37" s="65">
        <f t="shared" si="9"/>
        <v>14.136771199999998</v>
      </c>
      <c r="G37" s="65">
        <f t="shared" si="5"/>
        <v>7.3583999999999997E-2</v>
      </c>
      <c r="H37" s="65">
        <f t="shared" si="5"/>
        <v>1.1680000000000001</v>
      </c>
      <c r="I37" s="65">
        <f t="shared" si="5"/>
        <v>0.22192000000000001</v>
      </c>
      <c r="J37" s="65">
        <f t="shared" si="5"/>
        <v>1.8688000000000001E-3</v>
      </c>
      <c r="K37" s="65">
        <f t="shared" si="5"/>
        <v>8.0592000000000007E-3</v>
      </c>
      <c r="L37" s="65">
        <f t="shared" si="5"/>
        <v>0.10336799999999999</v>
      </c>
      <c r="M37" s="65">
        <f t="shared" si="5"/>
        <v>7.3000000000000009E-2</v>
      </c>
      <c r="N37" s="65">
        <f t="shared" si="5"/>
        <v>35.916000000000004</v>
      </c>
      <c r="O37" s="65">
        <f t="shared" si="5"/>
        <v>2143.2800000000002</v>
      </c>
      <c r="P37" s="65">
        <f t="shared" si="5"/>
        <v>0</v>
      </c>
      <c r="Q37" s="65">
        <f t="shared" si="10"/>
        <v>43.946000000000005</v>
      </c>
      <c r="R37" s="65">
        <f t="shared" si="11"/>
        <v>0</v>
      </c>
      <c r="S37" s="65">
        <f t="shared" si="11"/>
        <v>0.11329600000000001</v>
      </c>
      <c r="T37" s="65">
        <f t="shared" si="11"/>
        <v>0</v>
      </c>
      <c r="U37" s="126">
        <f t="shared" si="11"/>
        <v>0</v>
      </c>
    </row>
    <row r="38" spans="1:21" s="48" customFormat="1" ht="13" x14ac:dyDescent="0.35">
      <c r="A38" s="125">
        <f>J8</f>
        <v>1741</v>
      </c>
      <c r="B38" s="11">
        <v>200</v>
      </c>
      <c r="C38" s="65">
        <f t="shared" si="6"/>
        <v>32.937600000000003</v>
      </c>
      <c r="D38" s="65">
        <f t="shared" si="7"/>
        <v>16.858094399999999</v>
      </c>
      <c r="E38" s="65">
        <f t="shared" si="8"/>
        <v>3.5819348000000004</v>
      </c>
      <c r="F38" s="65">
        <f t="shared" si="9"/>
        <v>14.136771199999998</v>
      </c>
      <c r="G38" s="65">
        <f t="shared" si="5"/>
        <v>7.3583999999999997E-2</v>
      </c>
      <c r="H38" s="65">
        <f t="shared" si="5"/>
        <v>1.1680000000000001</v>
      </c>
      <c r="I38" s="65">
        <f t="shared" si="5"/>
        <v>0.22192000000000001</v>
      </c>
      <c r="J38" s="65">
        <f t="shared" si="5"/>
        <v>1.8688000000000001E-3</v>
      </c>
      <c r="K38" s="65">
        <f t="shared" si="5"/>
        <v>8.0592000000000007E-3</v>
      </c>
      <c r="L38" s="65">
        <f t="shared" si="5"/>
        <v>0.10336799999999999</v>
      </c>
      <c r="M38" s="65">
        <f t="shared" si="5"/>
        <v>7.3000000000000009E-2</v>
      </c>
      <c r="N38" s="65">
        <f t="shared" si="5"/>
        <v>35.916000000000004</v>
      </c>
      <c r="O38" s="65">
        <f t="shared" si="5"/>
        <v>2143.2800000000002</v>
      </c>
      <c r="P38" s="65">
        <f t="shared" si="5"/>
        <v>0</v>
      </c>
      <c r="Q38" s="65">
        <f t="shared" si="10"/>
        <v>43.946000000000005</v>
      </c>
      <c r="R38" s="65">
        <f t="shared" si="11"/>
        <v>0</v>
      </c>
      <c r="S38" s="65">
        <f t="shared" si="11"/>
        <v>0.11329600000000001</v>
      </c>
      <c r="T38" s="65">
        <f t="shared" si="11"/>
        <v>0</v>
      </c>
      <c r="U38" s="126">
        <f t="shared" si="11"/>
        <v>0</v>
      </c>
    </row>
    <row r="39" spans="1:21" s="48" customFormat="1" ht="13" x14ac:dyDescent="0.35">
      <c r="A39" s="125">
        <f>K8</f>
        <v>2455</v>
      </c>
      <c r="B39" s="11">
        <v>200</v>
      </c>
      <c r="C39" s="65">
        <f t="shared" si="6"/>
        <v>32.937600000000003</v>
      </c>
      <c r="D39" s="65">
        <f t="shared" si="7"/>
        <v>16.858094399999999</v>
      </c>
      <c r="E39" s="65">
        <f t="shared" si="8"/>
        <v>3.5819348000000004</v>
      </c>
      <c r="F39" s="65">
        <f t="shared" si="9"/>
        <v>14.136771199999998</v>
      </c>
      <c r="G39" s="65">
        <f t="shared" si="5"/>
        <v>7.3583999999999997E-2</v>
      </c>
      <c r="H39" s="65">
        <f t="shared" si="5"/>
        <v>1.1680000000000001</v>
      </c>
      <c r="I39" s="65">
        <f t="shared" si="5"/>
        <v>0.22192000000000001</v>
      </c>
      <c r="J39" s="65">
        <f t="shared" si="5"/>
        <v>1.8688000000000001E-3</v>
      </c>
      <c r="K39" s="65">
        <f t="shared" si="5"/>
        <v>8.0592000000000007E-3</v>
      </c>
      <c r="L39" s="65">
        <f t="shared" si="5"/>
        <v>0.10336799999999999</v>
      </c>
      <c r="M39" s="65">
        <f t="shared" si="5"/>
        <v>7.3000000000000009E-2</v>
      </c>
      <c r="N39" s="65">
        <f t="shared" si="5"/>
        <v>35.916000000000004</v>
      </c>
      <c r="O39" s="65">
        <f t="shared" si="5"/>
        <v>2143.2800000000002</v>
      </c>
      <c r="P39" s="65">
        <f t="shared" si="5"/>
        <v>0</v>
      </c>
      <c r="Q39" s="65">
        <f t="shared" si="10"/>
        <v>43.946000000000005</v>
      </c>
      <c r="R39" s="65">
        <f t="shared" si="11"/>
        <v>0</v>
      </c>
      <c r="S39" s="65">
        <f t="shared" si="11"/>
        <v>0.11329600000000001</v>
      </c>
      <c r="T39" s="65">
        <f t="shared" si="11"/>
        <v>0</v>
      </c>
      <c r="U39" s="126">
        <f t="shared" si="11"/>
        <v>0</v>
      </c>
    </row>
    <row r="40" spans="1:21" s="48" customFormat="1" ht="13" x14ac:dyDescent="0.35">
      <c r="A40" s="125">
        <f>L8</f>
        <v>4067</v>
      </c>
      <c r="B40" s="11">
        <v>200</v>
      </c>
      <c r="C40" s="65">
        <f t="shared" si="6"/>
        <v>32.937600000000003</v>
      </c>
      <c r="D40" s="65">
        <f t="shared" si="7"/>
        <v>16.858094399999999</v>
      </c>
      <c r="E40" s="65">
        <f t="shared" si="8"/>
        <v>3.5819348000000004</v>
      </c>
      <c r="F40" s="65">
        <f t="shared" si="9"/>
        <v>14.136771199999998</v>
      </c>
      <c r="G40" s="65">
        <f t="shared" si="5"/>
        <v>7.3583999999999997E-2</v>
      </c>
      <c r="H40" s="65">
        <f t="shared" si="5"/>
        <v>1.1680000000000001</v>
      </c>
      <c r="I40" s="65">
        <f t="shared" si="5"/>
        <v>0.22192000000000001</v>
      </c>
      <c r="J40" s="65">
        <f t="shared" si="5"/>
        <v>1.8688000000000001E-3</v>
      </c>
      <c r="K40" s="65">
        <f t="shared" si="5"/>
        <v>8.0592000000000007E-3</v>
      </c>
      <c r="L40" s="65">
        <f t="shared" si="5"/>
        <v>0.10336799999999999</v>
      </c>
      <c r="M40" s="65">
        <f t="shared" si="5"/>
        <v>7.3000000000000009E-2</v>
      </c>
      <c r="N40" s="65">
        <f t="shared" si="5"/>
        <v>35.916000000000004</v>
      </c>
      <c r="O40" s="65">
        <f t="shared" si="5"/>
        <v>2143.2800000000002</v>
      </c>
      <c r="P40" s="65">
        <f t="shared" si="5"/>
        <v>0</v>
      </c>
      <c r="Q40" s="65">
        <f t="shared" si="10"/>
        <v>43.946000000000005</v>
      </c>
      <c r="R40" s="65">
        <f t="shared" si="11"/>
        <v>0</v>
      </c>
      <c r="S40" s="65">
        <f t="shared" si="11"/>
        <v>0.11329600000000001</v>
      </c>
      <c r="T40" s="65">
        <f t="shared" si="11"/>
        <v>0</v>
      </c>
      <c r="U40" s="126">
        <f t="shared" si="11"/>
        <v>0</v>
      </c>
    </row>
    <row r="41" spans="1:21" s="48" customFormat="1" ht="13" x14ac:dyDescent="0.35">
      <c r="A41" s="125" t="str">
        <f>M8</f>
        <v>H8</v>
      </c>
      <c r="B41" s="11">
        <v>200</v>
      </c>
      <c r="C41" s="65">
        <f t="shared" si="6"/>
        <v>32.937600000000003</v>
      </c>
      <c r="D41" s="65">
        <f t="shared" si="7"/>
        <v>16.858094399999999</v>
      </c>
      <c r="E41" s="65">
        <f t="shared" si="8"/>
        <v>3.5819348000000004</v>
      </c>
      <c r="F41" s="65">
        <f t="shared" si="9"/>
        <v>14.136771199999998</v>
      </c>
      <c r="G41" s="65">
        <f t="shared" si="5"/>
        <v>7.3583999999999997E-2</v>
      </c>
      <c r="H41" s="65">
        <f t="shared" si="5"/>
        <v>1.1680000000000001</v>
      </c>
      <c r="I41" s="65">
        <f t="shared" si="5"/>
        <v>0.22192000000000001</v>
      </c>
      <c r="J41" s="65">
        <f t="shared" si="5"/>
        <v>1.8688000000000001E-3</v>
      </c>
      <c r="K41" s="65">
        <f t="shared" si="5"/>
        <v>8.0592000000000007E-3</v>
      </c>
      <c r="L41" s="65">
        <f t="shared" si="5"/>
        <v>0.10336799999999999</v>
      </c>
      <c r="M41" s="65">
        <f t="shared" si="5"/>
        <v>7.3000000000000009E-2</v>
      </c>
      <c r="N41" s="65">
        <f t="shared" si="5"/>
        <v>35.916000000000004</v>
      </c>
      <c r="O41" s="65">
        <f t="shared" si="5"/>
        <v>2143.2800000000002</v>
      </c>
      <c r="P41" s="65">
        <f t="shared" si="5"/>
        <v>0</v>
      </c>
      <c r="Q41" s="65">
        <f t="shared" si="10"/>
        <v>43.946000000000005</v>
      </c>
      <c r="R41" s="65">
        <f t="shared" si="11"/>
        <v>0</v>
      </c>
      <c r="S41" s="65">
        <f t="shared" si="11"/>
        <v>0.11329600000000001</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200</v>
      </c>
      <c r="C62" s="65">
        <f>B32</f>
        <v>200</v>
      </c>
      <c r="D62" s="65">
        <f>B33</f>
        <v>200</v>
      </c>
      <c r="E62" s="65">
        <f>B34</f>
        <v>200</v>
      </c>
      <c r="F62" s="65">
        <f>B35</f>
        <v>200</v>
      </c>
      <c r="G62" s="65">
        <f>B36</f>
        <v>200</v>
      </c>
      <c r="H62" s="65">
        <f>B37</f>
        <v>200</v>
      </c>
      <c r="I62" s="65">
        <f>B38</f>
        <v>200</v>
      </c>
      <c r="J62" s="65">
        <f>B39</f>
        <v>200</v>
      </c>
      <c r="K62" s="65">
        <f>B40</f>
        <v>200</v>
      </c>
      <c r="L62" s="65">
        <f>B41</f>
        <v>200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6.2</v>
      </c>
      <c r="J1" s="158" t="s">
        <v>153</v>
      </c>
      <c r="K1" s="159"/>
      <c r="L1" s="109">
        <v>131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0.55300000000000005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2.3688969258589507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173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50.711285000000004</v>
      </c>
      <c r="D18" s="12">
        <f>$D32</f>
        <v>50.711285000000004</v>
      </c>
      <c r="E18" s="12">
        <f>$D33</f>
        <v>50.711285000000004</v>
      </c>
      <c r="F18" s="12">
        <f>$D34</f>
        <v>50.711285000000004</v>
      </c>
      <c r="G18" s="12">
        <f>$D35</f>
        <v>50.711285000000004</v>
      </c>
      <c r="H18" s="12">
        <f>$D36</f>
        <v>50.711285000000004</v>
      </c>
      <c r="I18" s="12">
        <f>$D37</f>
        <v>50.711285000000004</v>
      </c>
      <c r="J18" s="12">
        <f>$D38</f>
        <v>50.711285000000004</v>
      </c>
      <c r="K18" s="12">
        <f>$D39</f>
        <v>50.711285000000004</v>
      </c>
      <c r="L18" s="12">
        <f>$D40</f>
        <v>50.711285000000004</v>
      </c>
      <c r="M18" s="12">
        <f>$D41</f>
        <v>40.035225000000004</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-29.188714999999988</v>
      </c>
      <c r="D19" s="12">
        <f t="shared" ref="D19:V19" si="1">D18-D17</f>
        <v>-29.188714999999988</v>
      </c>
      <c r="E19" s="12">
        <f t="shared" si="1"/>
        <v>-29.188714999999988</v>
      </c>
      <c r="F19" s="12">
        <f t="shared" si="1"/>
        <v>-29.188714999999988</v>
      </c>
      <c r="G19" s="12">
        <f t="shared" si="1"/>
        <v>-29.188714999999988</v>
      </c>
      <c r="H19" s="12">
        <f t="shared" si="1"/>
        <v>-29.188714999999988</v>
      </c>
      <c r="I19" s="12">
        <f t="shared" si="1"/>
        <v>-29.188714999999988</v>
      </c>
      <c r="J19" s="12">
        <f t="shared" si="1"/>
        <v>-29.188714999999988</v>
      </c>
      <c r="K19" s="12">
        <f t="shared" si="1"/>
        <v>-29.188714999999988</v>
      </c>
      <c r="L19" s="12">
        <f t="shared" si="1"/>
        <v>-29.188714999999988</v>
      </c>
      <c r="M19" s="12">
        <f t="shared" si="1"/>
        <v>-39.864774999999987</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4.2356207900000005</v>
      </c>
      <c r="D22" s="12">
        <f>$E32</f>
        <v>4.2356207900000005</v>
      </c>
      <c r="E22" s="12">
        <f>$E33</f>
        <v>4.2356207900000005</v>
      </c>
      <c r="F22" s="12">
        <f>$E34</f>
        <v>4.2356207900000005</v>
      </c>
      <c r="G22" s="12">
        <f>$E35</f>
        <v>4.2356207900000005</v>
      </c>
      <c r="H22" s="12">
        <f>$E36</f>
        <v>4.2356207900000005</v>
      </c>
      <c r="I22" s="12">
        <f>$E37</f>
        <v>4.2356207900000005</v>
      </c>
      <c r="J22" s="12">
        <f>$E38</f>
        <v>4.2356207900000005</v>
      </c>
      <c r="K22" s="12">
        <f>$E39</f>
        <v>4.2356207900000005</v>
      </c>
      <c r="L22" s="12">
        <f>$E40</f>
        <v>4.2356207900000005</v>
      </c>
      <c r="M22" s="12">
        <f>$E41</f>
        <v>3.3439111500000003</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-277.76437921000002</v>
      </c>
      <c r="D23" s="12">
        <f t="shared" ref="D23:V23" si="3">D22-D21</f>
        <v>-277.76437921000002</v>
      </c>
      <c r="E23" s="12">
        <f t="shared" si="3"/>
        <v>-277.76437921000002</v>
      </c>
      <c r="F23" s="12">
        <f t="shared" si="3"/>
        <v>-277.76437921000002</v>
      </c>
      <c r="G23" s="12">
        <f t="shared" si="3"/>
        <v>-277.76437921000002</v>
      </c>
      <c r="H23" s="12">
        <f t="shared" si="3"/>
        <v>-277.76437921000002</v>
      </c>
      <c r="I23" s="12">
        <f t="shared" si="3"/>
        <v>-277.76437921000002</v>
      </c>
      <c r="J23" s="12">
        <f t="shared" si="3"/>
        <v>-277.76437921000002</v>
      </c>
      <c r="K23" s="12">
        <f t="shared" si="3"/>
        <v>-277.76437921000002</v>
      </c>
      <c r="L23" s="12">
        <f t="shared" si="3"/>
        <v>-277.76437921000002</v>
      </c>
      <c r="M23" s="12">
        <f t="shared" si="3"/>
        <v>-278.65608885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4.66</v>
      </c>
      <c r="C28" s="11">
        <v>0.55300000000000005</v>
      </c>
      <c r="D28" s="11">
        <v>0.25</v>
      </c>
      <c r="E28" s="11">
        <v>3.9699999999999999E-2</v>
      </c>
      <c r="F28" s="11">
        <v>1160</v>
      </c>
      <c r="G28" s="11">
        <v>39.700000000000003</v>
      </c>
      <c r="H28" s="11">
        <v>196</v>
      </c>
      <c r="I28" s="11">
        <v>55</v>
      </c>
      <c r="J28" s="11">
        <v>0.47</v>
      </c>
      <c r="K28" s="15">
        <v>0.43</v>
      </c>
      <c r="L28" s="11">
        <v>21.8</v>
      </c>
      <c r="M28" s="11">
        <v>38.299999999999997</v>
      </c>
      <c r="N28" s="11">
        <v>4740</v>
      </c>
      <c r="O28" s="11">
        <v>450000</v>
      </c>
      <c r="P28" s="11"/>
      <c r="Q28" s="11">
        <v>2330</v>
      </c>
      <c r="R28" s="11"/>
      <c r="S28" s="11">
        <v>23.8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190</v>
      </c>
      <c r="C31" s="65">
        <f>IF(C$27="%w/w SAR",((C$28*10)*$B31),IF(C$27="%w/w DM",(((C$28*10)*($B$28/100))*$B31),IF(C$27="kg/t SAR",(C$28*$B31),IF(C$27="kg/t DM",((C$28*($B$28/100))*$B31),IF(C$27="mg/kg SAR",((C$28*0.001)*$B31),IF(C$27="mg/kg DM",(((C$28*0.001)*($B$28/100))*$B31),0))))))</f>
        <v>48.962620000000008</v>
      </c>
      <c r="D31" s="65">
        <f>(IF(D$27="%w/w SAR",((D$28*10)*$B31),IF(D$27="%w/w DM",(((D$28*10)*($B$28/100))*$B31),IF(D$27="kg/t SAR",(D$28*$B31),IF(D$27="kg/t DM",((D$28*($B$28/100))*$B31),IF(D$27="mg/kg SAR",((D$28*0.001)*$B31),IF(D$27="mg/kg DM",(((D$28*0.001)*($B$28/100))*$B31),"0")))))))*2.291</f>
        <v>50.711285000000004</v>
      </c>
      <c r="E31" s="65">
        <f>(IF(E$27="%w/w SAR",((E$28*10)*$B31),IF(E$27="%w/w DM",(((E$28*10)*($B$28/100))*$B31),IF(E$27="kg/t SAR",(E$28*$B31),IF(E$27="kg/t DM",((E$28*($B$28/100))*$B31),IF(E$27="mg/kg SAR",((E$28*0.001)*$B31),IF(E$27="mg/kg DM",(((E$28*0.001)*($B$28/100))*$B31),"0")))))))*1.205</f>
        <v>4.2356207900000005</v>
      </c>
      <c r="F31" s="65">
        <f>(IF(F$27="%w/w SAR",((F$28*10)*$B31),IF(F$27="%w/w DM",(((F$28*10)*($B$28/100))*$B31),IF(F$27="kg/t SAR",(F$28*$B31),IF(F$27="kg/t DM",((F$28*($B$28/100))*$B31),IF(F$27="mg/kg SAR",((F$28*0.001)*$B31),IF(F$27="mg/kg DM",(((F$28*0.001)*($B$28/100))*$B31),"0")))))))*1.658</f>
        <v>17.02872112</v>
      </c>
      <c r="G31" s="65">
        <f t="shared" ref="G31:P46" si="5">IF(G$27="%w/w SAR",((G$28*10)*$B31),IF(G$27="%w/w DM",(((G$28*10)*($B$28/100))*$B31),IF(G$27="kg/t SAR",(G$28*$B31),IF(G$27="kg/t DM",((G$28*($B$28/100))*$B31),IF(G$27="mg/kg SAR",((G$28*0.001)*$B31),IF(G$27="mg/kg DM",(((G$28*0.001)*($B$28/100))*$B31),0))))))</f>
        <v>0.35150380000000009</v>
      </c>
      <c r="H31" s="65">
        <f t="shared" si="5"/>
        <v>1.735384</v>
      </c>
      <c r="I31" s="65">
        <f t="shared" si="5"/>
        <v>0.48697000000000001</v>
      </c>
      <c r="J31" s="65">
        <f t="shared" si="5"/>
        <v>4.1613800000000001E-3</v>
      </c>
      <c r="K31" s="65">
        <f t="shared" si="5"/>
        <v>3.80722E-3</v>
      </c>
      <c r="L31" s="65">
        <f t="shared" si="5"/>
        <v>0.1930172</v>
      </c>
      <c r="M31" s="65">
        <f t="shared" si="5"/>
        <v>0.33910820000000003</v>
      </c>
      <c r="N31" s="65">
        <f t="shared" si="5"/>
        <v>41.967960000000005</v>
      </c>
      <c r="O31" s="65">
        <f t="shared" si="5"/>
        <v>3984.3000000000006</v>
      </c>
      <c r="P31" s="65">
        <f t="shared" si="5"/>
        <v>0</v>
      </c>
      <c r="Q31" s="65">
        <f>(IF(Q$27="%w/w SAR",((Q$28*10)*$B31),IF(Q$27="%w/w DM",(((Q$28*10)*($B$28/100))*$B31),IF(Q$27="kg/t SAR",(Q$28*$B31),IF(Q$27="kg/t DM",((Q$28*($B$28/100))*$B31),IF(Q$27="mg/kg SAR",((Q$28*0.001)*$B31),IF(Q$27="mg/kg DM",(((Q$28*0.001)*($B$28/100))*$B31),0)))))))*2.5</f>
        <v>51.574550000000002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0.21072520000000003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190</v>
      </c>
      <c r="C32" s="65">
        <f t="shared" ref="C32:C50" si="6">IF(C$27="%w/w SAR",((C$28*10)*$B32),IF(C$27="%w/w DM",(((C$28*10)*($B$28/100))*$B32),IF(C$27="kg/t SAR",(C$28*$B32),IF(C$27="kg/t DM",((C$28*($B$28/100))*$B32),IF(C$27="mg/kg SAR",((C$28*0.001)*$B32),IF(C$27="mg/kg DM",(((C$28*0.001)*($B$28/100))*$B32),0))))))</f>
        <v>48.962620000000008</v>
      </c>
      <c r="D32" s="65">
        <f t="shared" ref="D32:D50" si="7">(IF(D$27="%w/w SAR",((D$28*10)*$B32),IF(D$27="%w/w DM",(((D$28*10)*($B$28/100))*$B32),IF(D$27="kg/t SAR",(D$28*$B32),IF(D$27="kg/t DM",((D$28*($B$28/100))*$B32),IF(D$27="mg/kg SAR",((D$28*0.001)*$B32),IF(D$27="mg/kg DM",(((D$28*0.001)*($B$28/100))*$B32),"0")))))))*2.291</f>
        <v>50.711285000000004</v>
      </c>
      <c r="E32" s="65">
        <f t="shared" ref="E32:E50" si="8">(IF(E$27="%w/w SAR",((E$28*10)*$B32),IF(E$27="%w/w DM",(((E$28*10)*($B$28/100))*$B32),IF(E$27="kg/t SAR",(E$28*$B32),IF(E$27="kg/t DM",((E$28*($B$28/100))*$B32),IF(E$27="mg/kg SAR",((E$28*0.001)*$B32),IF(E$27="mg/kg DM",(((E$28*0.001)*($B$28/100))*$B32),"0")))))))*1.205</f>
        <v>4.2356207900000005</v>
      </c>
      <c r="F32" s="65">
        <f t="shared" ref="F32:F50" si="9">(IF(F$27="%w/w SAR",((F$28*10)*$B32),IF(F$27="%w/w DM",(((F$28*10)*($B$28/100))*$B32),IF(F$27="kg/t SAR",(F$28*$B32),IF(F$27="kg/t DM",((F$28*($B$28/100))*$B32),IF(F$27="mg/kg SAR",((F$28*0.001)*$B32),IF(F$27="mg/kg DM",(((F$28*0.001)*($B$28/100))*$B32),"0")))))))*1.658</f>
        <v>17.02872112</v>
      </c>
      <c r="G32" s="65">
        <f t="shared" si="5"/>
        <v>0.35150380000000009</v>
      </c>
      <c r="H32" s="65">
        <f t="shared" si="5"/>
        <v>1.735384</v>
      </c>
      <c r="I32" s="65">
        <f t="shared" si="5"/>
        <v>0.48697000000000001</v>
      </c>
      <c r="J32" s="65">
        <f t="shared" si="5"/>
        <v>4.1613800000000001E-3</v>
      </c>
      <c r="K32" s="65">
        <f t="shared" si="5"/>
        <v>3.80722E-3</v>
      </c>
      <c r="L32" s="65">
        <f t="shared" si="5"/>
        <v>0.1930172</v>
      </c>
      <c r="M32" s="65">
        <f t="shared" si="5"/>
        <v>0.33910820000000003</v>
      </c>
      <c r="N32" s="65">
        <f t="shared" si="5"/>
        <v>41.967960000000005</v>
      </c>
      <c r="O32" s="65">
        <f t="shared" si="5"/>
        <v>3984.3000000000006</v>
      </c>
      <c r="P32" s="65">
        <f t="shared" si="5"/>
        <v>0</v>
      </c>
      <c r="Q32" s="65">
        <f t="shared" ref="Q32:Q50" si="10">(IF(Q$27="%w/w SAR",((Q$28*10)*$B32),IF(Q$27="%w/w DM",(((Q$28*10)*($B$28/100))*$B32),IF(Q$27="kg/t SAR",(Q$28*$B32),IF(Q$27="kg/t DM",((Q$28*($B$28/100))*$B32),IF(Q$27="mg/kg SAR",((Q$28*0.001)*$B32),IF(Q$27="mg/kg DM",(((Q$28*0.001)*($B$28/100))*$B32),0)))))))*2.5</f>
        <v>51.574550000000002</v>
      </c>
      <c r="R32" s="65">
        <f t="shared" ref="R32:U50" si="11">IF(R$27="%w/w SAR",((R$28*10)*$B32),IF(R$27="%w/w DM",(((R$28*10)*($B$28/100))*$B32),IF(R$27="kg/t SAR",(R$28*$B32),IF(R$27="kg/t DM",((R$28*($B$28/100))*$B32),IF(R$27="mg/kg SAR",((R$28*0.001)*$B32),IF(R$27="mg/kg DM",(((R$28*0.001)*($B$28/100))*$B32),0))))))</f>
        <v>0</v>
      </c>
      <c r="S32" s="65">
        <f t="shared" si="11"/>
        <v>0.21072520000000003</v>
      </c>
      <c r="T32" s="65">
        <f t="shared" si="11"/>
        <v>0</v>
      </c>
      <c r="U32" s="126">
        <f t="shared" si="11"/>
        <v>0</v>
      </c>
    </row>
    <row r="33" spans="1:21" s="48" customFormat="1" ht="13" x14ac:dyDescent="0.35">
      <c r="A33" s="125">
        <f>E8</f>
        <v>2611</v>
      </c>
      <c r="B33" s="11">
        <v>190</v>
      </c>
      <c r="C33" s="65">
        <f t="shared" si="6"/>
        <v>48.962620000000008</v>
      </c>
      <c r="D33" s="65">
        <f t="shared" si="7"/>
        <v>50.711285000000004</v>
      </c>
      <c r="E33" s="65">
        <f t="shared" si="8"/>
        <v>4.2356207900000005</v>
      </c>
      <c r="F33" s="65">
        <f t="shared" si="9"/>
        <v>17.02872112</v>
      </c>
      <c r="G33" s="65">
        <f t="shared" si="5"/>
        <v>0.35150380000000009</v>
      </c>
      <c r="H33" s="65">
        <f t="shared" si="5"/>
        <v>1.735384</v>
      </c>
      <c r="I33" s="65">
        <f t="shared" si="5"/>
        <v>0.48697000000000001</v>
      </c>
      <c r="J33" s="65">
        <f t="shared" si="5"/>
        <v>4.1613800000000001E-3</v>
      </c>
      <c r="K33" s="65">
        <f t="shared" si="5"/>
        <v>3.80722E-3</v>
      </c>
      <c r="L33" s="65">
        <f t="shared" si="5"/>
        <v>0.1930172</v>
      </c>
      <c r="M33" s="65">
        <f t="shared" si="5"/>
        <v>0.33910820000000003</v>
      </c>
      <c r="N33" s="65">
        <f t="shared" si="5"/>
        <v>41.967960000000005</v>
      </c>
      <c r="O33" s="65">
        <f t="shared" si="5"/>
        <v>3984.3000000000006</v>
      </c>
      <c r="P33" s="65">
        <f t="shared" si="5"/>
        <v>0</v>
      </c>
      <c r="Q33" s="65">
        <f t="shared" si="10"/>
        <v>51.574550000000002</v>
      </c>
      <c r="R33" s="65">
        <f t="shared" si="11"/>
        <v>0</v>
      </c>
      <c r="S33" s="65">
        <f t="shared" si="11"/>
        <v>0.21072520000000003</v>
      </c>
      <c r="T33" s="65">
        <f t="shared" si="11"/>
        <v>0</v>
      </c>
      <c r="U33" s="126">
        <f t="shared" si="11"/>
        <v>0</v>
      </c>
    </row>
    <row r="34" spans="1:21" s="48" customFormat="1" ht="13" x14ac:dyDescent="0.35">
      <c r="A34" s="125">
        <f>F8</f>
        <v>2893</v>
      </c>
      <c r="B34" s="11">
        <v>190</v>
      </c>
      <c r="C34" s="65">
        <f t="shared" si="6"/>
        <v>48.962620000000008</v>
      </c>
      <c r="D34" s="65">
        <f t="shared" si="7"/>
        <v>50.711285000000004</v>
      </c>
      <c r="E34" s="65">
        <f t="shared" si="8"/>
        <v>4.2356207900000005</v>
      </c>
      <c r="F34" s="65">
        <f t="shared" si="9"/>
        <v>17.02872112</v>
      </c>
      <c r="G34" s="65">
        <f t="shared" si="5"/>
        <v>0.35150380000000009</v>
      </c>
      <c r="H34" s="65">
        <f t="shared" si="5"/>
        <v>1.735384</v>
      </c>
      <c r="I34" s="65">
        <f t="shared" si="5"/>
        <v>0.48697000000000001</v>
      </c>
      <c r="J34" s="65">
        <f t="shared" si="5"/>
        <v>4.1613800000000001E-3</v>
      </c>
      <c r="K34" s="65">
        <f t="shared" si="5"/>
        <v>3.80722E-3</v>
      </c>
      <c r="L34" s="65">
        <f t="shared" si="5"/>
        <v>0.1930172</v>
      </c>
      <c r="M34" s="65">
        <f t="shared" si="5"/>
        <v>0.33910820000000003</v>
      </c>
      <c r="N34" s="65">
        <f t="shared" si="5"/>
        <v>41.967960000000005</v>
      </c>
      <c r="O34" s="65">
        <f t="shared" si="5"/>
        <v>3984.3000000000006</v>
      </c>
      <c r="P34" s="65">
        <f t="shared" si="5"/>
        <v>0</v>
      </c>
      <c r="Q34" s="65">
        <f t="shared" si="10"/>
        <v>51.574550000000002</v>
      </c>
      <c r="R34" s="65">
        <f t="shared" si="11"/>
        <v>0</v>
      </c>
      <c r="S34" s="65">
        <f t="shared" si="11"/>
        <v>0.21072520000000003</v>
      </c>
      <c r="T34" s="65">
        <f t="shared" si="11"/>
        <v>0</v>
      </c>
      <c r="U34" s="126">
        <f t="shared" si="11"/>
        <v>0</v>
      </c>
    </row>
    <row r="35" spans="1:21" s="48" customFormat="1" ht="13" x14ac:dyDescent="0.35">
      <c r="A35" s="125">
        <f>G8</f>
        <v>4315</v>
      </c>
      <c r="B35" s="11">
        <v>190</v>
      </c>
      <c r="C35" s="65">
        <f t="shared" si="6"/>
        <v>48.962620000000008</v>
      </c>
      <c r="D35" s="65">
        <f t="shared" si="7"/>
        <v>50.711285000000004</v>
      </c>
      <c r="E35" s="65">
        <f t="shared" si="8"/>
        <v>4.2356207900000005</v>
      </c>
      <c r="F35" s="65">
        <f t="shared" si="9"/>
        <v>17.02872112</v>
      </c>
      <c r="G35" s="65">
        <f t="shared" si="5"/>
        <v>0.35150380000000009</v>
      </c>
      <c r="H35" s="65">
        <f t="shared" si="5"/>
        <v>1.735384</v>
      </c>
      <c r="I35" s="65">
        <f t="shared" si="5"/>
        <v>0.48697000000000001</v>
      </c>
      <c r="J35" s="65">
        <f t="shared" si="5"/>
        <v>4.1613800000000001E-3</v>
      </c>
      <c r="K35" s="65">
        <f t="shared" si="5"/>
        <v>3.80722E-3</v>
      </c>
      <c r="L35" s="65">
        <f t="shared" si="5"/>
        <v>0.1930172</v>
      </c>
      <c r="M35" s="65">
        <f t="shared" si="5"/>
        <v>0.33910820000000003</v>
      </c>
      <c r="N35" s="65">
        <f t="shared" si="5"/>
        <v>41.967960000000005</v>
      </c>
      <c r="O35" s="65">
        <f t="shared" si="5"/>
        <v>3984.3000000000006</v>
      </c>
      <c r="P35" s="65">
        <f t="shared" si="5"/>
        <v>0</v>
      </c>
      <c r="Q35" s="65">
        <f t="shared" si="10"/>
        <v>51.574550000000002</v>
      </c>
      <c r="R35" s="65">
        <f t="shared" si="11"/>
        <v>0</v>
      </c>
      <c r="S35" s="65">
        <f t="shared" si="11"/>
        <v>0.21072520000000003</v>
      </c>
      <c r="T35" s="65">
        <f t="shared" si="11"/>
        <v>0</v>
      </c>
      <c r="U35" s="126">
        <f t="shared" si="11"/>
        <v>0</v>
      </c>
    </row>
    <row r="36" spans="1:21" s="48" customFormat="1" ht="13" x14ac:dyDescent="0.35">
      <c r="A36" s="125">
        <f>H8</f>
        <v>4734</v>
      </c>
      <c r="B36" s="11">
        <v>190</v>
      </c>
      <c r="C36" s="65">
        <f t="shared" si="6"/>
        <v>48.962620000000008</v>
      </c>
      <c r="D36" s="65">
        <f t="shared" si="7"/>
        <v>50.711285000000004</v>
      </c>
      <c r="E36" s="65">
        <f t="shared" si="8"/>
        <v>4.2356207900000005</v>
      </c>
      <c r="F36" s="65">
        <f t="shared" si="9"/>
        <v>17.02872112</v>
      </c>
      <c r="G36" s="65">
        <f t="shared" si="5"/>
        <v>0.35150380000000009</v>
      </c>
      <c r="H36" s="65">
        <f t="shared" si="5"/>
        <v>1.735384</v>
      </c>
      <c r="I36" s="65">
        <f t="shared" si="5"/>
        <v>0.48697000000000001</v>
      </c>
      <c r="J36" s="65">
        <f t="shared" si="5"/>
        <v>4.1613800000000001E-3</v>
      </c>
      <c r="K36" s="65">
        <f t="shared" si="5"/>
        <v>3.80722E-3</v>
      </c>
      <c r="L36" s="65">
        <f t="shared" si="5"/>
        <v>0.1930172</v>
      </c>
      <c r="M36" s="65">
        <f t="shared" si="5"/>
        <v>0.33910820000000003</v>
      </c>
      <c r="N36" s="65">
        <f t="shared" si="5"/>
        <v>41.967960000000005</v>
      </c>
      <c r="O36" s="65">
        <f t="shared" si="5"/>
        <v>3984.3000000000006</v>
      </c>
      <c r="P36" s="65">
        <f t="shared" si="5"/>
        <v>0</v>
      </c>
      <c r="Q36" s="65">
        <f t="shared" si="10"/>
        <v>51.574550000000002</v>
      </c>
      <c r="R36" s="65">
        <f t="shared" si="11"/>
        <v>0</v>
      </c>
      <c r="S36" s="65">
        <f t="shared" si="11"/>
        <v>0.21072520000000003</v>
      </c>
      <c r="T36" s="65">
        <f t="shared" si="11"/>
        <v>0</v>
      </c>
      <c r="U36" s="126">
        <f t="shared" si="11"/>
        <v>0</v>
      </c>
    </row>
    <row r="37" spans="1:21" s="48" customFormat="1" ht="13" x14ac:dyDescent="0.35">
      <c r="A37" s="125">
        <f>I8</f>
        <v>5761</v>
      </c>
      <c r="B37" s="11">
        <v>190</v>
      </c>
      <c r="C37" s="65">
        <f t="shared" si="6"/>
        <v>48.962620000000008</v>
      </c>
      <c r="D37" s="65">
        <f t="shared" si="7"/>
        <v>50.711285000000004</v>
      </c>
      <c r="E37" s="65">
        <f t="shared" si="8"/>
        <v>4.2356207900000005</v>
      </c>
      <c r="F37" s="65">
        <f t="shared" si="9"/>
        <v>17.02872112</v>
      </c>
      <c r="G37" s="65">
        <f t="shared" si="5"/>
        <v>0.35150380000000009</v>
      </c>
      <c r="H37" s="65">
        <f t="shared" si="5"/>
        <v>1.735384</v>
      </c>
      <c r="I37" s="65">
        <f t="shared" si="5"/>
        <v>0.48697000000000001</v>
      </c>
      <c r="J37" s="65">
        <f t="shared" si="5"/>
        <v>4.1613800000000001E-3</v>
      </c>
      <c r="K37" s="65">
        <f t="shared" si="5"/>
        <v>3.80722E-3</v>
      </c>
      <c r="L37" s="65">
        <f t="shared" si="5"/>
        <v>0.1930172</v>
      </c>
      <c r="M37" s="65">
        <f t="shared" si="5"/>
        <v>0.33910820000000003</v>
      </c>
      <c r="N37" s="65">
        <f t="shared" si="5"/>
        <v>41.967960000000005</v>
      </c>
      <c r="O37" s="65">
        <f t="shared" si="5"/>
        <v>3984.3000000000006</v>
      </c>
      <c r="P37" s="65">
        <f t="shared" si="5"/>
        <v>0</v>
      </c>
      <c r="Q37" s="65">
        <f t="shared" si="10"/>
        <v>51.574550000000002</v>
      </c>
      <c r="R37" s="65">
        <f t="shared" si="11"/>
        <v>0</v>
      </c>
      <c r="S37" s="65">
        <f t="shared" si="11"/>
        <v>0.21072520000000003</v>
      </c>
      <c r="T37" s="65">
        <f t="shared" si="11"/>
        <v>0</v>
      </c>
      <c r="U37" s="126">
        <f t="shared" si="11"/>
        <v>0</v>
      </c>
    </row>
    <row r="38" spans="1:21" s="48" customFormat="1" ht="13" x14ac:dyDescent="0.35">
      <c r="A38" s="125">
        <f>J8</f>
        <v>1741</v>
      </c>
      <c r="B38" s="11">
        <v>190</v>
      </c>
      <c r="C38" s="65">
        <f t="shared" si="6"/>
        <v>48.962620000000008</v>
      </c>
      <c r="D38" s="65">
        <f t="shared" si="7"/>
        <v>50.711285000000004</v>
      </c>
      <c r="E38" s="65">
        <f t="shared" si="8"/>
        <v>4.2356207900000005</v>
      </c>
      <c r="F38" s="65">
        <f t="shared" si="9"/>
        <v>17.02872112</v>
      </c>
      <c r="G38" s="65">
        <f t="shared" si="5"/>
        <v>0.35150380000000009</v>
      </c>
      <c r="H38" s="65">
        <f t="shared" si="5"/>
        <v>1.735384</v>
      </c>
      <c r="I38" s="65">
        <f t="shared" si="5"/>
        <v>0.48697000000000001</v>
      </c>
      <c r="J38" s="65">
        <f t="shared" si="5"/>
        <v>4.1613800000000001E-3</v>
      </c>
      <c r="K38" s="65">
        <f t="shared" si="5"/>
        <v>3.80722E-3</v>
      </c>
      <c r="L38" s="65">
        <f t="shared" si="5"/>
        <v>0.1930172</v>
      </c>
      <c r="M38" s="65">
        <f t="shared" si="5"/>
        <v>0.33910820000000003</v>
      </c>
      <c r="N38" s="65">
        <f t="shared" si="5"/>
        <v>41.967960000000005</v>
      </c>
      <c r="O38" s="65">
        <f t="shared" si="5"/>
        <v>3984.3000000000006</v>
      </c>
      <c r="P38" s="65">
        <f t="shared" si="5"/>
        <v>0</v>
      </c>
      <c r="Q38" s="65">
        <f t="shared" si="10"/>
        <v>51.574550000000002</v>
      </c>
      <c r="R38" s="65">
        <f t="shared" si="11"/>
        <v>0</v>
      </c>
      <c r="S38" s="65">
        <f t="shared" si="11"/>
        <v>0.21072520000000003</v>
      </c>
      <c r="T38" s="65">
        <f t="shared" si="11"/>
        <v>0</v>
      </c>
      <c r="U38" s="126">
        <f t="shared" si="11"/>
        <v>0</v>
      </c>
    </row>
    <row r="39" spans="1:21" s="48" customFormat="1" ht="13" x14ac:dyDescent="0.35">
      <c r="A39" s="125">
        <f>K8</f>
        <v>2455</v>
      </c>
      <c r="B39" s="11">
        <v>190</v>
      </c>
      <c r="C39" s="65">
        <f t="shared" si="6"/>
        <v>48.962620000000008</v>
      </c>
      <c r="D39" s="65">
        <f t="shared" si="7"/>
        <v>50.711285000000004</v>
      </c>
      <c r="E39" s="65">
        <f t="shared" si="8"/>
        <v>4.2356207900000005</v>
      </c>
      <c r="F39" s="65">
        <f t="shared" si="9"/>
        <v>17.02872112</v>
      </c>
      <c r="G39" s="65">
        <f t="shared" si="5"/>
        <v>0.35150380000000009</v>
      </c>
      <c r="H39" s="65">
        <f t="shared" si="5"/>
        <v>1.735384</v>
      </c>
      <c r="I39" s="65">
        <f t="shared" si="5"/>
        <v>0.48697000000000001</v>
      </c>
      <c r="J39" s="65">
        <f t="shared" si="5"/>
        <v>4.1613800000000001E-3</v>
      </c>
      <c r="K39" s="65">
        <f t="shared" si="5"/>
        <v>3.80722E-3</v>
      </c>
      <c r="L39" s="65">
        <f t="shared" si="5"/>
        <v>0.1930172</v>
      </c>
      <c r="M39" s="65">
        <f t="shared" si="5"/>
        <v>0.33910820000000003</v>
      </c>
      <c r="N39" s="65">
        <f t="shared" si="5"/>
        <v>41.967960000000005</v>
      </c>
      <c r="O39" s="65">
        <f t="shared" si="5"/>
        <v>3984.3000000000006</v>
      </c>
      <c r="P39" s="65">
        <f t="shared" si="5"/>
        <v>0</v>
      </c>
      <c r="Q39" s="65">
        <f t="shared" si="10"/>
        <v>51.574550000000002</v>
      </c>
      <c r="R39" s="65">
        <f t="shared" si="11"/>
        <v>0</v>
      </c>
      <c r="S39" s="65">
        <f t="shared" si="11"/>
        <v>0.21072520000000003</v>
      </c>
      <c r="T39" s="65">
        <f t="shared" si="11"/>
        <v>0</v>
      </c>
      <c r="U39" s="126">
        <f t="shared" si="11"/>
        <v>0</v>
      </c>
    </row>
    <row r="40" spans="1:21" s="48" customFormat="1" ht="13" x14ac:dyDescent="0.35">
      <c r="A40" s="125">
        <f>L8</f>
        <v>4067</v>
      </c>
      <c r="B40" s="11">
        <v>190</v>
      </c>
      <c r="C40" s="65">
        <f t="shared" si="6"/>
        <v>48.962620000000008</v>
      </c>
      <c r="D40" s="65">
        <f t="shared" si="7"/>
        <v>50.711285000000004</v>
      </c>
      <c r="E40" s="65">
        <f t="shared" si="8"/>
        <v>4.2356207900000005</v>
      </c>
      <c r="F40" s="65">
        <f t="shared" si="9"/>
        <v>17.02872112</v>
      </c>
      <c r="G40" s="65">
        <f t="shared" si="5"/>
        <v>0.35150380000000009</v>
      </c>
      <c r="H40" s="65">
        <f t="shared" si="5"/>
        <v>1.735384</v>
      </c>
      <c r="I40" s="65">
        <f t="shared" si="5"/>
        <v>0.48697000000000001</v>
      </c>
      <c r="J40" s="65">
        <f t="shared" si="5"/>
        <v>4.1613800000000001E-3</v>
      </c>
      <c r="K40" s="65">
        <f t="shared" si="5"/>
        <v>3.80722E-3</v>
      </c>
      <c r="L40" s="65">
        <f t="shared" si="5"/>
        <v>0.1930172</v>
      </c>
      <c r="M40" s="65">
        <f t="shared" si="5"/>
        <v>0.33910820000000003</v>
      </c>
      <c r="N40" s="65">
        <f t="shared" si="5"/>
        <v>41.967960000000005</v>
      </c>
      <c r="O40" s="65">
        <f t="shared" si="5"/>
        <v>3984.3000000000006</v>
      </c>
      <c r="P40" s="65">
        <f t="shared" si="5"/>
        <v>0</v>
      </c>
      <c r="Q40" s="65">
        <f t="shared" si="10"/>
        <v>51.574550000000002</v>
      </c>
      <c r="R40" s="65">
        <f t="shared" si="11"/>
        <v>0</v>
      </c>
      <c r="S40" s="65">
        <f t="shared" si="11"/>
        <v>0.21072520000000003</v>
      </c>
      <c r="T40" s="65">
        <f t="shared" si="11"/>
        <v>0</v>
      </c>
      <c r="U40" s="126">
        <f t="shared" si="11"/>
        <v>0</v>
      </c>
    </row>
    <row r="41" spans="1:21" s="48" customFormat="1" ht="13" x14ac:dyDescent="0.35">
      <c r="A41" s="125" t="str">
        <f>M8</f>
        <v>H8</v>
      </c>
      <c r="B41" s="11">
        <v>150</v>
      </c>
      <c r="C41" s="65">
        <f t="shared" si="6"/>
        <v>38.654700000000005</v>
      </c>
      <c r="D41" s="65">
        <f t="shared" si="7"/>
        <v>40.035225000000004</v>
      </c>
      <c r="E41" s="65">
        <f t="shared" si="8"/>
        <v>3.3439111500000003</v>
      </c>
      <c r="F41" s="65">
        <f t="shared" si="9"/>
        <v>13.443727199999998</v>
      </c>
      <c r="G41" s="65">
        <f t="shared" si="5"/>
        <v>0.27750300000000006</v>
      </c>
      <c r="H41" s="65">
        <f t="shared" si="5"/>
        <v>1.3700400000000001</v>
      </c>
      <c r="I41" s="65">
        <f t="shared" si="5"/>
        <v>0.38445000000000001</v>
      </c>
      <c r="J41" s="65">
        <f t="shared" si="5"/>
        <v>3.2853000000000001E-3</v>
      </c>
      <c r="K41" s="65">
        <f t="shared" si="5"/>
        <v>3.0057E-3</v>
      </c>
      <c r="L41" s="65">
        <f t="shared" si="5"/>
        <v>0.15238200000000002</v>
      </c>
      <c r="M41" s="65">
        <f t="shared" si="5"/>
        <v>0.26771700000000004</v>
      </c>
      <c r="N41" s="65">
        <f t="shared" si="5"/>
        <v>33.132600000000004</v>
      </c>
      <c r="O41" s="65">
        <f t="shared" si="5"/>
        <v>3145.5000000000005</v>
      </c>
      <c r="P41" s="65">
        <f t="shared" si="5"/>
        <v>0</v>
      </c>
      <c r="Q41" s="65">
        <f t="shared" si="10"/>
        <v>40.716749999999998</v>
      </c>
      <c r="R41" s="65">
        <f t="shared" si="11"/>
        <v>0</v>
      </c>
      <c r="S41" s="65">
        <f t="shared" si="11"/>
        <v>0.16636200000000001</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190</v>
      </c>
      <c r="C62" s="65">
        <f>B32</f>
        <v>190</v>
      </c>
      <c r="D62" s="65">
        <f>B33</f>
        <v>190</v>
      </c>
      <c r="E62" s="65">
        <f>B34</f>
        <v>190</v>
      </c>
      <c r="F62" s="65">
        <f>B35</f>
        <v>190</v>
      </c>
      <c r="G62" s="65">
        <f>B36</f>
        <v>190</v>
      </c>
      <c r="H62" s="65">
        <f>B37</f>
        <v>190</v>
      </c>
      <c r="I62" s="65">
        <f>B38</f>
        <v>190</v>
      </c>
      <c r="J62" s="65">
        <f>B39</f>
        <v>190</v>
      </c>
      <c r="K62" s="65">
        <f>B40</f>
        <v>190</v>
      </c>
      <c r="L62" s="65">
        <f>B41</f>
        <v>150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B1" zoomScale="90" zoomScaleNormal="90" workbookViewId="0">
      <selection activeCell="I5" sqref="I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'Dairy Partners, Newcastle Emlyn'!C1:D1</f>
        <v>PAN-031341</v>
      </c>
      <c r="D1" s="167"/>
      <c r="E1" s="106" t="s">
        <v>45</v>
      </c>
      <c r="F1" s="113">
        <f>'Dairy Partners, Newcastle Emlyn'!F1</f>
        <v>47.7</v>
      </c>
      <c r="G1" s="134" t="s">
        <v>43</v>
      </c>
      <c r="H1" s="135"/>
      <c r="I1" s="109">
        <v>6.1</v>
      </c>
      <c r="J1" s="158" t="s">
        <v>153</v>
      </c>
      <c r="K1" s="159"/>
      <c r="L1" s="109">
        <v>269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'Dairy Partners, Newcastle Emlyn'!C2:D2</f>
        <v>EPR/AB3891CX</v>
      </c>
      <c r="D2" s="169"/>
      <c r="E2" s="96" t="s">
        <v>109</v>
      </c>
      <c r="F2" s="110" t="s">
        <v>166</v>
      </c>
      <c r="G2" s="136" t="s">
        <v>110</v>
      </c>
      <c r="H2" s="137"/>
      <c r="I2" s="110"/>
      <c r="J2" s="138" t="s">
        <v>158</v>
      </c>
      <c r="K2" s="139"/>
      <c r="L2" s="110">
        <v>0.68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'Dairy Partners, Newcastle Emlyn'!C3:D3</f>
        <v>Mr Daniel James and Mrs Carys James</v>
      </c>
      <c r="D3" s="169"/>
      <c r="E3" s="96" t="s">
        <v>108</v>
      </c>
      <c r="F3" s="111" t="s">
        <v>77</v>
      </c>
      <c r="G3" s="138" t="s">
        <v>159</v>
      </c>
      <c r="H3" s="139"/>
      <c r="I3" s="110"/>
      <c r="J3" s="160" t="s">
        <v>154</v>
      </c>
      <c r="K3" s="161"/>
      <c r="L3" s="110">
        <f>(L1/(L2*10000))*100</f>
        <v>3.9558823529411757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'Dairy Partners, Newcastle Emlyn'!C4:D4</f>
        <v>Hafod Farm, Ferwig, Cardigan, Ceredigion, 
SA43 1PU</v>
      </c>
      <c r="D4" s="171"/>
      <c r="E4" s="99" t="s">
        <v>1</v>
      </c>
      <c r="F4" s="110" t="s">
        <v>174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'Dairy Partners, Newcastle Emlyn'!C5:D5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'Dairy Partners, Newcastle Emlyn'!C8</f>
        <v>720</v>
      </c>
      <c r="D8" s="49">
        <f>'Dairy Partners, Newcastle Emlyn'!D8</f>
        <v>1404</v>
      </c>
      <c r="E8" s="49">
        <f>'Dairy Partners, Newcastle Emlyn'!E8</f>
        <v>2611</v>
      </c>
      <c r="F8" s="49">
        <f>'Dairy Partners, Newcastle Emlyn'!F8</f>
        <v>2893</v>
      </c>
      <c r="G8" s="49">
        <f>'Dairy Partners, Newcastle Emlyn'!G8</f>
        <v>4315</v>
      </c>
      <c r="H8" s="49">
        <f>'Dairy Partners, Newcastle Emlyn'!H8</f>
        <v>4734</v>
      </c>
      <c r="I8" s="49">
        <f>'Dairy Partners, Newcastle Emlyn'!I8</f>
        <v>5761</v>
      </c>
      <c r="J8" s="49">
        <f>'Dairy Partners, Newcastle Emlyn'!J8</f>
        <v>1741</v>
      </c>
      <c r="K8" s="49">
        <f>'Dairy Partners, Newcastle Emlyn'!K8</f>
        <v>2455</v>
      </c>
      <c r="L8" s="49">
        <f>'Dairy Partners, Newcastle Emlyn'!L8</f>
        <v>4067</v>
      </c>
      <c r="M8" s="49" t="str">
        <f>'Dairy Partners, Newcastle Emlyn'!M8</f>
        <v>H8</v>
      </c>
      <c r="N8" s="49">
        <f>'Dairy Partners, Newcastle Emlyn'!N8</f>
        <v>0</v>
      </c>
      <c r="O8" s="49">
        <f>'Dairy Partners, Newcastle Emlyn'!O8</f>
        <v>0</v>
      </c>
      <c r="P8" s="49">
        <f>'Dairy Partners, Newcastle Emlyn'!P8</f>
        <v>0</v>
      </c>
      <c r="Q8" s="49">
        <f>'Dairy Partners, Newcastle Emlyn'!Q8</f>
        <v>0</v>
      </c>
      <c r="R8" s="49">
        <f>'Dairy Partners, Newcastle Emlyn'!R8</f>
        <v>0</v>
      </c>
      <c r="S8" s="49">
        <f>'Dairy Partners, Newcastle Emlyn'!S8</f>
        <v>0</v>
      </c>
      <c r="T8" s="49">
        <f>'Dairy Partners, Newcastle Emlyn'!T8</f>
        <v>0</v>
      </c>
      <c r="U8" s="49">
        <f>'Dairy Partners, Newcastle Emlyn'!U8</f>
        <v>0</v>
      </c>
      <c r="V8" s="102">
        <f>'Dairy Partners, Newcastle Emlyn'!V8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'Dairy Partners, Newcastle Emlyn'!C9</f>
        <v xml:space="preserve">Moderate </v>
      </c>
      <c r="D9" s="49" t="str">
        <f>'Dairy Partners, Newcastle Emlyn'!D9</f>
        <v xml:space="preserve">Moderate </v>
      </c>
      <c r="E9" s="49" t="str">
        <f>'Dairy Partners, Newcastle Emlyn'!E9</f>
        <v xml:space="preserve">Moderate </v>
      </c>
      <c r="F9" s="49" t="str">
        <f>'Dairy Partners, Newcastle Emlyn'!F9</f>
        <v xml:space="preserve">Moderate </v>
      </c>
      <c r="G9" s="49" t="str">
        <f>'Dairy Partners, Newcastle Emlyn'!G9</f>
        <v xml:space="preserve">Moderate </v>
      </c>
      <c r="H9" s="49" t="str">
        <f>'Dairy Partners, Newcastle Emlyn'!H9</f>
        <v xml:space="preserve">Moderate </v>
      </c>
      <c r="I9" s="49" t="str">
        <f>'Dairy Partners, Newcastle Emlyn'!I9</f>
        <v xml:space="preserve">Moderate </v>
      </c>
      <c r="J9" s="49" t="str">
        <f>'Dairy Partners, Newcastle Emlyn'!J9</f>
        <v xml:space="preserve">Moderate </v>
      </c>
      <c r="K9" s="49" t="str">
        <f>'Dairy Partners, Newcastle Emlyn'!K9</f>
        <v xml:space="preserve">Moderate </v>
      </c>
      <c r="L9" s="49" t="str">
        <f>'Dairy Partners, Newcastle Emlyn'!L9</f>
        <v xml:space="preserve">Moderate </v>
      </c>
      <c r="M9" s="49" t="str">
        <f>'Dairy Partners, Newcastle Emlyn'!M9</f>
        <v xml:space="preserve">Moderate </v>
      </c>
      <c r="N9" s="49">
        <f>'Dairy Partners, Newcastle Emlyn'!N9</f>
        <v>0</v>
      </c>
      <c r="O9" s="49">
        <f>'Dairy Partners, Newcastle Emlyn'!O9</f>
        <v>0</v>
      </c>
      <c r="P9" s="49">
        <f>'Dairy Partners, Newcastle Emlyn'!P9</f>
        <v>0</v>
      </c>
      <c r="Q9" s="49">
        <f>'Dairy Partners, Newcastle Emlyn'!Q9</f>
        <v>0</v>
      </c>
      <c r="R9" s="49">
        <f>'Dairy Partners, Newcastle Emlyn'!R9</f>
        <v>0</v>
      </c>
      <c r="S9" s="49">
        <f>'Dairy Partners, Newcastle Emlyn'!S9</f>
        <v>0</v>
      </c>
      <c r="T9" s="49">
        <f>'Dairy Partners, Newcastle Emlyn'!T9</f>
        <v>0</v>
      </c>
      <c r="U9" s="49">
        <f>'Dairy Partners, Newcastle Emlyn'!U9</f>
        <v>0</v>
      </c>
      <c r="V9" s="102">
        <f>'Dairy Partners, Newcastle Emlyn'!V9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'Dairy Partners, Newcastle Emlyn'!C10</f>
        <v>6.2</v>
      </c>
      <c r="D10" s="49">
        <f>'Dairy Partners, Newcastle Emlyn'!D10</f>
        <v>6.3</v>
      </c>
      <c r="E10" s="49">
        <f>'Dairy Partners, Newcastle Emlyn'!E10</f>
        <v>6.3</v>
      </c>
      <c r="F10" s="49">
        <f>'Dairy Partners, Newcastle Emlyn'!F10</f>
        <v>6.3</v>
      </c>
      <c r="G10" s="49">
        <f>'Dairy Partners, Newcastle Emlyn'!G10</f>
        <v>6.3</v>
      </c>
      <c r="H10" s="49">
        <f>'Dairy Partners, Newcastle Emlyn'!H10</f>
        <v>6.3</v>
      </c>
      <c r="I10" s="49">
        <f>'Dairy Partners, Newcastle Emlyn'!I10</f>
        <v>6.2</v>
      </c>
      <c r="J10" s="49">
        <f>'Dairy Partners, Newcastle Emlyn'!J10</f>
        <v>6.3</v>
      </c>
      <c r="K10" s="49">
        <f>'Dairy Partners, Newcastle Emlyn'!K10</f>
        <v>6.3</v>
      </c>
      <c r="L10" s="49">
        <f>'Dairy Partners, Newcastle Emlyn'!L10</f>
        <v>6.2</v>
      </c>
      <c r="M10" s="49">
        <f>'Dairy Partners, Newcastle Emlyn'!M10</f>
        <v>6.1</v>
      </c>
      <c r="N10" s="49">
        <f>'Dairy Partners, Newcastle Emlyn'!N10</f>
        <v>0</v>
      </c>
      <c r="O10" s="49">
        <f>'Dairy Partners, Newcastle Emlyn'!O10</f>
        <v>0</v>
      </c>
      <c r="P10" s="49">
        <f>'Dairy Partners, Newcastle Emlyn'!P10</f>
        <v>0</v>
      </c>
      <c r="Q10" s="49">
        <f>'Dairy Partners, Newcastle Emlyn'!Q10</f>
        <v>0</v>
      </c>
      <c r="R10" s="49">
        <f>'Dairy Partners, Newcastle Emlyn'!R10</f>
        <v>0</v>
      </c>
      <c r="S10" s="49">
        <f>'Dairy Partners, Newcastle Emlyn'!S10</f>
        <v>0</v>
      </c>
      <c r="T10" s="49">
        <f>'Dairy Partners, Newcastle Emlyn'!T10</f>
        <v>0</v>
      </c>
      <c r="U10" s="49">
        <f>'Dairy Partners, Newcastle Emlyn'!U10</f>
        <v>0</v>
      </c>
      <c r="V10" s="102">
        <f>'Dairy Partners, Newcastle Emlyn'!V10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'Dairy Partners, Newcastle Emlyn'!C11</f>
        <v>2</v>
      </c>
      <c r="D11" s="49">
        <f>'Dairy Partners, Newcastle Emlyn'!D11</f>
        <v>2</v>
      </c>
      <c r="E11" s="49">
        <f>'Dairy Partners, Newcastle Emlyn'!E11</f>
        <v>2</v>
      </c>
      <c r="F11" s="49">
        <f>'Dairy Partners, Newcastle Emlyn'!F11</f>
        <v>2</v>
      </c>
      <c r="G11" s="49">
        <f>'Dairy Partners, Newcastle Emlyn'!G11</f>
        <v>2</v>
      </c>
      <c r="H11" s="49">
        <f>'Dairy Partners, Newcastle Emlyn'!H11</f>
        <v>2</v>
      </c>
      <c r="I11" s="49">
        <f>'Dairy Partners, Newcastle Emlyn'!I11</f>
        <v>1</v>
      </c>
      <c r="J11" s="49">
        <f>'Dairy Partners, Newcastle Emlyn'!J11</f>
        <v>2</v>
      </c>
      <c r="K11" s="49">
        <f>'Dairy Partners, Newcastle Emlyn'!K11</f>
        <v>2</v>
      </c>
      <c r="L11" s="49">
        <f>'Dairy Partners, Newcastle Emlyn'!L11</f>
        <v>2</v>
      </c>
      <c r="M11" s="49">
        <f>'Dairy Partners, Newcastle Emlyn'!M11</f>
        <v>3</v>
      </c>
      <c r="N11" s="49">
        <f>'Dairy Partners, Newcastle Emlyn'!N11</f>
        <v>0</v>
      </c>
      <c r="O11" s="49">
        <f>'Dairy Partners, Newcastle Emlyn'!O11</f>
        <v>0</v>
      </c>
      <c r="P11" s="49">
        <f>'Dairy Partners, Newcastle Emlyn'!P11</f>
        <v>0</v>
      </c>
      <c r="Q11" s="49">
        <f>'Dairy Partners, Newcastle Emlyn'!Q11</f>
        <v>0</v>
      </c>
      <c r="R11" s="49">
        <f>'Dairy Partners, Newcastle Emlyn'!R11</f>
        <v>0</v>
      </c>
      <c r="S11" s="49">
        <f>'Dairy Partners, Newcastle Emlyn'!S11</f>
        <v>0</v>
      </c>
      <c r="T11" s="49">
        <f>'Dairy Partners, Newcastle Emlyn'!T11</f>
        <v>0</v>
      </c>
      <c r="U11" s="49">
        <f>'Dairy Partners, Newcastle Emlyn'!U11</f>
        <v>0</v>
      </c>
      <c r="V11" s="102">
        <f>'Dairy Partners, Newcastle Emlyn'!V11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'Dairy Partners, Newcastle Emlyn'!C12</f>
        <v>1</v>
      </c>
      <c r="D12" s="49">
        <f>'Dairy Partners, Newcastle Emlyn'!D12</f>
        <v>1</v>
      </c>
      <c r="E12" s="49">
        <f>'Dairy Partners, Newcastle Emlyn'!E12</f>
        <v>2</v>
      </c>
      <c r="F12" s="49">
        <f>'Dairy Partners, Newcastle Emlyn'!F12</f>
        <v>2</v>
      </c>
      <c r="G12" s="49">
        <f>'Dairy Partners, Newcastle Emlyn'!G12</f>
        <v>2</v>
      </c>
      <c r="H12" s="49">
        <f>'Dairy Partners, Newcastle Emlyn'!H12</f>
        <v>1</v>
      </c>
      <c r="I12" s="49">
        <f>'Dairy Partners, Newcastle Emlyn'!I12</f>
        <v>2</v>
      </c>
      <c r="J12" s="49">
        <f>'Dairy Partners, Newcastle Emlyn'!J12</f>
        <v>2</v>
      </c>
      <c r="K12" s="49">
        <f>'Dairy Partners, Newcastle Emlyn'!K12</f>
        <v>1</v>
      </c>
      <c r="L12" s="49">
        <f>'Dairy Partners, Newcastle Emlyn'!L12</f>
        <v>2</v>
      </c>
      <c r="M12" s="49">
        <f>'Dairy Partners, Newcastle Emlyn'!M12</f>
        <v>1</v>
      </c>
      <c r="N12" s="49">
        <f>'Dairy Partners, Newcastle Emlyn'!N12</f>
        <v>0</v>
      </c>
      <c r="O12" s="49">
        <f>'Dairy Partners, Newcastle Emlyn'!O12</f>
        <v>0</v>
      </c>
      <c r="P12" s="49">
        <f>'Dairy Partners, Newcastle Emlyn'!P12</f>
        <v>0</v>
      </c>
      <c r="Q12" s="49">
        <f>'Dairy Partners, Newcastle Emlyn'!Q12</f>
        <v>0</v>
      </c>
      <c r="R12" s="49">
        <f>'Dairy Partners, Newcastle Emlyn'!R12</f>
        <v>0</v>
      </c>
      <c r="S12" s="49">
        <f>'Dairy Partners, Newcastle Emlyn'!S12</f>
        <v>0</v>
      </c>
      <c r="T12" s="49">
        <f>'Dairy Partners, Newcastle Emlyn'!T12</f>
        <v>0</v>
      </c>
      <c r="U12" s="49">
        <f>'Dairy Partners, Newcastle Emlyn'!U12</f>
        <v>0</v>
      </c>
      <c r="V12" s="102">
        <f>'Dairy Partners, Newcastle Emlyn'!V12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'Dairy Partners, Newcastle Emlyn'!C13</f>
        <v>5</v>
      </c>
      <c r="D13" s="49">
        <f>'Dairy Partners, Newcastle Emlyn'!D13</f>
        <v>5</v>
      </c>
      <c r="E13" s="49">
        <f>'Dairy Partners, Newcastle Emlyn'!E13</f>
        <v>5</v>
      </c>
      <c r="F13" s="49">
        <f>'Dairy Partners, Newcastle Emlyn'!F13</f>
        <v>5</v>
      </c>
      <c r="G13" s="49">
        <f>'Dairy Partners, Newcastle Emlyn'!G13</f>
        <v>5</v>
      </c>
      <c r="H13" s="49">
        <f>'Dairy Partners, Newcastle Emlyn'!H13</f>
        <v>5</v>
      </c>
      <c r="I13" s="49">
        <f>'Dairy Partners, Newcastle Emlyn'!I13</f>
        <v>5</v>
      </c>
      <c r="J13" s="49">
        <f>'Dairy Partners, Newcastle Emlyn'!J13</f>
        <v>5</v>
      </c>
      <c r="K13" s="49">
        <f>'Dairy Partners, Newcastle Emlyn'!K13</f>
        <v>5</v>
      </c>
      <c r="L13" s="49">
        <f>'Dairy Partners, Newcastle Emlyn'!L13</f>
        <v>5</v>
      </c>
      <c r="M13" s="49">
        <f>'Dairy Partners, Newcastle Emlyn'!M13</f>
        <v>2</v>
      </c>
      <c r="N13" s="49">
        <f>'Dairy Partners, Newcastle Emlyn'!N13</f>
        <v>0</v>
      </c>
      <c r="O13" s="49">
        <f>'Dairy Partners, Newcastle Emlyn'!O13</f>
        <v>0</v>
      </c>
      <c r="P13" s="49">
        <f>'Dairy Partners, Newcastle Emlyn'!P13</f>
        <v>0</v>
      </c>
      <c r="Q13" s="49">
        <f>'Dairy Partners, Newcastle Emlyn'!Q13</f>
        <v>0</v>
      </c>
      <c r="R13" s="49">
        <f>'Dairy Partners, Newcastle Emlyn'!R13</f>
        <v>0</v>
      </c>
      <c r="S13" s="49">
        <f>'Dairy Partners, Newcastle Emlyn'!S13</f>
        <v>0</v>
      </c>
      <c r="T13" s="49">
        <f>'Dairy Partners, Newcastle Emlyn'!T13</f>
        <v>0</v>
      </c>
      <c r="U13" s="49">
        <f>'Dairy Partners, Newcastle Emlyn'!U13</f>
        <v>0</v>
      </c>
      <c r="V13" s="102">
        <f>'Dairy Partners, Newcastle Emlyn'!V13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'Dairy Partners, Newcastle Emlyn'!C14</f>
        <v xml:space="preserve">Grass Silage (25% DM) </v>
      </c>
      <c r="D14" s="83" t="str">
        <f>'Dairy Partners, Newcastle Emlyn'!D14</f>
        <v xml:space="preserve">Grass Silage (25% DM) </v>
      </c>
      <c r="E14" s="83" t="str">
        <f>'Dairy Partners, Newcastle Emlyn'!E14</f>
        <v xml:space="preserve">Grass Silage (25% DM) </v>
      </c>
      <c r="F14" s="83" t="str">
        <f>'Dairy Partners, Newcastle Emlyn'!F14</f>
        <v xml:space="preserve">Grass Silage (25% DM) </v>
      </c>
      <c r="G14" s="83" t="str">
        <f>'Dairy Partners, Newcastle Emlyn'!G14</f>
        <v xml:space="preserve">Grass Silage (25% DM) </v>
      </c>
      <c r="H14" s="83" t="str">
        <f>'Dairy Partners, Newcastle Emlyn'!H14</f>
        <v xml:space="preserve">Grass Silage (25% DM) </v>
      </c>
      <c r="I14" s="83" t="str">
        <f>'Dairy Partners, Newcastle Emlyn'!I14</f>
        <v xml:space="preserve">Grass Silage (25% DM) </v>
      </c>
      <c r="J14" s="83" t="str">
        <f>'Dairy Partners, Newcastle Emlyn'!J14</f>
        <v xml:space="preserve">Grass Silage (25% DM) </v>
      </c>
      <c r="K14" s="83" t="str">
        <f>'Dairy Partners, Newcastle Emlyn'!K14</f>
        <v xml:space="preserve">Grass Silage (25% DM) </v>
      </c>
      <c r="L14" s="83" t="str">
        <f>'Dairy Partners, Newcastle Emlyn'!L14</f>
        <v xml:space="preserve">Grass Silage (25% DM) </v>
      </c>
      <c r="M14" s="83" t="str">
        <f>'Dairy Partners, Newcastle Emlyn'!M14</f>
        <v xml:space="preserve">Grass Silage (25% DM) </v>
      </c>
      <c r="N14" s="83">
        <f>'Dairy Partners, Newcastle Emlyn'!N14</f>
        <v>0</v>
      </c>
      <c r="O14" s="83">
        <f>'Dairy Partners, Newcastle Emlyn'!O14</f>
        <v>0</v>
      </c>
      <c r="P14" s="83">
        <f>'Dairy Partners, Newcastle Emlyn'!P14</f>
        <v>0</v>
      </c>
      <c r="Q14" s="83">
        <f>'Dairy Partners, Newcastle Emlyn'!Q14</f>
        <v>0</v>
      </c>
      <c r="R14" s="83">
        <f>'Dairy Partners, Newcastle Emlyn'!R14</f>
        <v>0</v>
      </c>
      <c r="S14" s="83">
        <f>'Dairy Partners, Newcastle Emlyn'!S14</f>
        <v>0</v>
      </c>
      <c r="T14" s="83">
        <f>'Dairy Partners, Newcastle Emlyn'!T14</f>
        <v>0</v>
      </c>
      <c r="U14" s="83">
        <f>'Dairy Partners, Newcastle Emlyn'!U14</f>
        <v>0</v>
      </c>
      <c r="V14" s="103">
        <f>'Dairy Partners, Newcastle Emlyn'!V14</f>
        <v>0</v>
      </c>
      <c r="AD14" s="22" t="s">
        <v>138</v>
      </c>
      <c r="AE14" s="22">
        <v>6</v>
      </c>
      <c r="AI14" s="43" t="s">
        <v>119</v>
      </c>
      <c r="AJ14" s="44">
        <v>0.8</v>
      </c>
      <c r="AK14" s="45">
        <v>1.7</v>
      </c>
      <c r="AL14" s="9">
        <v>12</v>
      </c>
      <c r="AM14" s="9">
        <v>6.7</v>
      </c>
      <c r="AN14" s="9" t="s">
        <v>135</v>
      </c>
    </row>
    <row r="15" spans="1:41" ht="13" x14ac:dyDescent="0.25">
      <c r="A15" s="152" t="s">
        <v>9</v>
      </c>
      <c r="B15" s="153"/>
      <c r="C15" s="49">
        <f>'Dairy Partners, Newcastle Emlyn'!C15</f>
        <v>47</v>
      </c>
      <c r="D15" s="49">
        <f>'Dairy Partners, Newcastle Emlyn'!D15</f>
        <v>47</v>
      </c>
      <c r="E15" s="49">
        <f>'Dairy Partners, Newcastle Emlyn'!E15</f>
        <v>47</v>
      </c>
      <c r="F15" s="49">
        <f>'Dairy Partners, Newcastle Emlyn'!F15</f>
        <v>47</v>
      </c>
      <c r="G15" s="49">
        <f>'Dairy Partners, Newcastle Emlyn'!G15</f>
        <v>47</v>
      </c>
      <c r="H15" s="49">
        <f>'Dairy Partners, Newcastle Emlyn'!H15</f>
        <v>47</v>
      </c>
      <c r="I15" s="49">
        <f>'Dairy Partners, Newcastle Emlyn'!I15</f>
        <v>47</v>
      </c>
      <c r="J15" s="49">
        <f>'Dairy Partners, Newcastle Emlyn'!J15</f>
        <v>47</v>
      </c>
      <c r="K15" s="49">
        <f>'Dairy Partners, Newcastle Emlyn'!K15</f>
        <v>47</v>
      </c>
      <c r="L15" s="49">
        <f>'Dairy Partners, Newcastle Emlyn'!L15</f>
        <v>47</v>
      </c>
      <c r="M15" s="49">
        <f>'Dairy Partners, Newcastle Emlyn'!M15</f>
        <v>47</v>
      </c>
      <c r="N15" s="49">
        <f>'Dairy Partners, Newcastle Emlyn'!N15</f>
        <v>0</v>
      </c>
      <c r="O15" s="49">
        <f>'Dairy Partners, Newcastle Emlyn'!O15</f>
        <v>0</v>
      </c>
      <c r="P15" s="49">
        <f>'Dairy Partners, Newcastle Emlyn'!P15</f>
        <v>0</v>
      </c>
      <c r="Q15" s="49">
        <f>'Dairy Partners, Newcastle Emlyn'!Q15</f>
        <v>0</v>
      </c>
      <c r="R15" s="49">
        <f>'Dairy Partners, Newcastle Emlyn'!R15</f>
        <v>0</v>
      </c>
      <c r="S15" s="49">
        <f>'Dairy Partners, Newcastle Emlyn'!S15</f>
        <v>0</v>
      </c>
      <c r="T15" s="49">
        <f>'Dairy Partners, Newcastle Emlyn'!T15</f>
        <v>0</v>
      </c>
      <c r="U15" s="49">
        <f>'Dairy Partners, Newcastle Emlyn'!U15</f>
        <v>0</v>
      </c>
      <c r="V15" s="102">
        <f>'Dairy Partners, Newcastle Emlyn'!V15</f>
        <v>0</v>
      </c>
      <c r="AD15" s="22" t="s">
        <v>144</v>
      </c>
      <c r="AE15" s="22">
        <v>7</v>
      </c>
      <c r="AI15" s="43" t="s">
        <v>101</v>
      </c>
      <c r="AJ15" s="51">
        <v>1.8</v>
      </c>
      <c r="AK15" s="45">
        <v>5.4</v>
      </c>
      <c r="AL15" s="9">
        <v>13</v>
      </c>
      <c r="AM15" s="9">
        <v>6.7</v>
      </c>
      <c r="AN15" s="9" t="s">
        <v>135</v>
      </c>
    </row>
    <row r="16" spans="1:41" ht="13.5" thickBot="1" x14ac:dyDescent="0.3">
      <c r="A16" s="156" t="s">
        <v>44</v>
      </c>
      <c r="B16" s="157"/>
      <c r="C16" s="104" t="str">
        <f>'Dairy Partners, Newcastle Emlyn'!C16</f>
        <v>Medium/Clay</v>
      </c>
      <c r="D16" s="104" t="str">
        <f>'Dairy Partners, Newcastle Emlyn'!D16</f>
        <v>Medium/Clay</v>
      </c>
      <c r="E16" s="104" t="str">
        <f>'Dairy Partners, Newcastle Emlyn'!E16</f>
        <v>Medium/Clay</v>
      </c>
      <c r="F16" s="104" t="str">
        <f>'Dairy Partners, Newcastle Emlyn'!F16</f>
        <v>Medium/Clay</v>
      </c>
      <c r="G16" s="104" t="str">
        <f>'Dairy Partners, Newcastle Emlyn'!G16</f>
        <v>Medium/Clay</v>
      </c>
      <c r="H16" s="104" t="str">
        <f>'Dairy Partners, Newcastle Emlyn'!H16</f>
        <v>Medium/Clay</v>
      </c>
      <c r="I16" s="104" t="str">
        <f>'Dairy Partners, Newcastle Emlyn'!I16</f>
        <v>Medium/Clay</v>
      </c>
      <c r="J16" s="104" t="str">
        <f>'Dairy Partners, Newcastle Emlyn'!J16</f>
        <v>Medium/Clay</v>
      </c>
      <c r="K16" s="104" t="str">
        <f>'Dairy Partners, Newcastle Emlyn'!K16</f>
        <v>Medium/Clay</v>
      </c>
      <c r="L16" s="104" t="str">
        <f>'Dairy Partners, Newcastle Emlyn'!L16</f>
        <v>Medium/Clay</v>
      </c>
      <c r="M16" s="104" t="str">
        <f>'Dairy Partners, Newcastle Emlyn'!M16</f>
        <v>Medium/Clay</v>
      </c>
      <c r="N16" s="104">
        <f>'Dairy Partners, Newcastle Emlyn'!N16</f>
        <v>0</v>
      </c>
      <c r="O16" s="104">
        <f>'Dairy Partners, Newcastle Emlyn'!O16</f>
        <v>0</v>
      </c>
      <c r="P16" s="104">
        <f>'Dairy Partners, Newcastle Emlyn'!P16</f>
        <v>0</v>
      </c>
      <c r="Q16" s="104">
        <f>'Dairy Partners, Newcastle Emlyn'!Q16</f>
        <v>0</v>
      </c>
      <c r="R16" s="104">
        <f>'Dairy Partners, Newcastle Emlyn'!R16</f>
        <v>0</v>
      </c>
      <c r="S16" s="104">
        <f>'Dairy Partners, Newcastle Emlyn'!S16</f>
        <v>0</v>
      </c>
      <c r="T16" s="104">
        <f>'Dairy Partners, Newcastle Emlyn'!T16</f>
        <v>0</v>
      </c>
      <c r="U16" s="104">
        <f>'Dairy Partners, Newcastle Emlyn'!U16</f>
        <v>0</v>
      </c>
      <c r="V16" s="105">
        <f>'Dairy Partners, Newcastle Emlyn'!V16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6.7997452750000003</v>
      </c>
      <c r="D18" s="12">
        <f>$D32</f>
        <v>6.7997452750000003</v>
      </c>
      <c r="E18" s="12">
        <f>$D33</f>
        <v>6.7997452750000003</v>
      </c>
      <c r="F18" s="12">
        <f>$D34</f>
        <v>6.7997452750000003</v>
      </c>
      <c r="G18" s="12">
        <f>$D35</f>
        <v>6.7997452750000003</v>
      </c>
      <c r="H18" s="12">
        <f>$D36</f>
        <v>6.7997452750000003</v>
      </c>
      <c r="I18" s="12">
        <f>$D37</f>
        <v>6.7997452750000003</v>
      </c>
      <c r="J18" s="12">
        <f>$D38</f>
        <v>6.7997452750000003</v>
      </c>
      <c r="K18" s="12">
        <f>$D39</f>
        <v>6.7997452750000003</v>
      </c>
      <c r="L18" s="12">
        <f>$D40</f>
        <v>6.7997452750000003</v>
      </c>
      <c r="M18" s="12">
        <f>$D41</f>
        <v>6.7997452750000003</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-73.100254724999985</v>
      </c>
      <c r="D19" s="12">
        <f t="shared" ref="D19:V19" si="1">D18-D17</f>
        <v>-73.100254724999985</v>
      </c>
      <c r="E19" s="12">
        <f t="shared" si="1"/>
        <v>-73.100254724999985</v>
      </c>
      <c r="F19" s="12">
        <f t="shared" si="1"/>
        <v>-73.100254724999985</v>
      </c>
      <c r="G19" s="12">
        <f t="shared" si="1"/>
        <v>-73.100254724999985</v>
      </c>
      <c r="H19" s="12">
        <f t="shared" si="1"/>
        <v>-73.100254724999985</v>
      </c>
      <c r="I19" s="12">
        <f t="shared" si="1"/>
        <v>-73.100254724999985</v>
      </c>
      <c r="J19" s="12">
        <f t="shared" si="1"/>
        <v>-73.100254724999985</v>
      </c>
      <c r="K19" s="12">
        <f t="shared" si="1"/>
        <v>-73.100254724999985</v>
      </c>
      <c r="L19" s="12">
        <f t="shared" si="1"/>
        <v>-73.100254724999985</v>
      </c>
      <c r="M19" s="12">
        <f t="shared" si="1"/>
        <v>-73.100254724999985</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0.86163525000000019</v>
      </c>
      <c r="D22" s="12">
        <f>$E32</f>
        <v>0.86163525000000019</v>
      </c>
      <c r="E22" s="12">
        <f>$E33</f>
        <v>0.86163525000000019</v>
      </c>
      <c r="F22" s="12">
        <f>$E34</f>
        <v>0.86163525000000019</v>
      </c>
      <c r="G22" s="12">
        <f>$E35</f>
        <v>0.86163525000000019</v>
      </c>
      <c r="H22" s="12">
        <f>$E36</f>
        <v>0.86163525000000019</v>
      </c>
      <c r="I22" s="12">
        <f>$E37</f>
        <v>0.86163525000000019</v>
      </c>
      <c r="J22" s="12">
        <f>$E38</f>
        <v>0.86163525000000019</v>
      </c>
      <c r="K22" s="12">
        <f>$E39</f>
        <v>0.86163525000000019</v>
      </c>
      <c r="L22" s="12">
        <f>$E40</f>
        <v>0.86163525000000019</v>
      </c>
      <c r="M22" s="12">
        <f>$E41</f>
        <v>0.86163525000000019</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-281.13836474999999</v>
      </c>
      <c r="D23" s="12">
        <f t="shared" ref="D23:V23" si="3">D22-D21</f>
        <v>-281.13836474999999</v>
      </c>
      <c r="E23" s="12">
        <f t="shared" si="3"/>
        <v>-281.13836474999999</v>
      </c>
      <c r="F23" s="12">
        <f t="shared" si="3"/>
        <v>-281.13836474999999</v>
      </c>
      <c r="G23" s="12">
        <f t="shared" si="3"/>
        <v>-281.13836474999999</v>
      </c>
      <c r="H23" s="12">
        <f t="shared" si="3"/>
        <v>-281.13836474999999</v>
      </c>
      <c r="I23" s="12">
        <f t="shared" si="3"/>
        <v>-281.13836474999999</v>
      </c>
      <c r="J23" s="12">
        <f t="shared" si="3"/>
        <v>-281.13836474999999</v>
      </c>
      <c r="K23" s="12">
        <f t="shared" si="3"/>
        <v>-281.13836474999999</v>
      </c>
      <c r="L23" s="12">
        <f t="shared" si="3"/>
        <v>-281.13836474999999</v>
      </c>
      <c r="M23" s="12">
        <f t="shared" si="3"/>
        <v>-281.13836474999999</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2.27</v>
      </c>
      <c r="C28" s="11">
        <v>0.68</v>
      </c>
      <c r="D28" s="11">
        <v>5.2299999999999999E-2</v>
      </c>
      <c r="E28" s="11">
        <v>1.26E-2</v>
      </c>
      <c r="F28" s="11">
        <v>399</v>
      </c>
      <c r="G28" s="11">
        <v>14.7</v>
      </c>
      <c r="H28" s="11">
        <v>160</v>
      </c>
      <c r="I28" s="11">
        <v>23.5</v>
      </c>
      <c r="J28" s="11">
        <v>0.41</v>
      </c>
      <c r="K28" s="15">
        <v>1.76</v>
      </c>
      <c r="L28" s="11">
        <v>17.2</v>
      </c>
      <c r="M28" s="11">
        <v>10.9</v>
      </c>
      <c r="N28" s="11">
        <v>2500</v>
      </c>
      <c r="O28" s="11">
        <v>427000</v>
      </c>
      <c r="P28" s="11"/>
      <c r="Q28" s="11">
        <v>9690</v>
      </c>
      <c r="R28" s="11"/>
      <c r="S28" s="11">
        <v>51.8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720</v>
      </c>
      <c r="B31" s="11">
        <v>250</v>
      </c>
      <c r="C31" s="65">
        <f>IF(C$27="%w/w SAR",((C$28*10)*$B31),IF(C$27="%w/w DM",(((C$28*10)*($B$28/100))*$B31),IF(C$27="kg/t SAR",(C$28*$B31),IF(C$27="kg/t DM",((C$28*($B$28/100))*$B31),IF(C$27="mg/kg SAR",((C$28*0.001)*$B31),IF(C$27="mg/kg DM",(((C$28*0.001)*($B$28/100))*$B31),0))))))</f>
        <v>38.590000000000003</v>
      </c>
      <c r="D31" s="65">
        <f>(IF(D$27="%w/w SAR",((D$28*10)*$B31),IF(D$27="%w/w DM",(((D$28*10)*($B$28/100))*$B31),IF(D$27="kg/t SAR",(D$28*$B31),IF(D$27="kg/t DM",((D$28*($B$28/100))*$B31),IF(D$27="mg/kg SAR",((D$28*0.001)*$B31),IF(D$27="mg/kg DM",(((D$28*0.001)*($B$28/100))*$B31),"0")))))))*2.291</f>
        <v>6.7997452750000003</v>
      </c>
      <c r="E31" s="65">
        <f>(IF(E$27="%w/w SAR",((E$28*10)*$B31),IF(E$27="%w/w DM",(((E$28*10)*($B$28/100))*$B31),IF(E$27="kg/t SAR",(E$28*$B31),IF(E$27="kg/t DM",((E$28*($B$28/100))*$B31),IF(E$27="mg/kg SAR",((E$28*0.001)*$B31),IF(E$27="mg/kg DM",(((E$28*0.001)*($B$28/100))*$B31),"0")))))))*1.205</f>
        <v>0.86163525000000019</v>
      </c>
      <c r="F31" s="65">
        <f>(IF(F$27="%w/w SAR",((F$28*10)*$B31),IF(F$27="%w/w DM",(((F$28*10)*($B$28/100))*$B31),IF(F$27="kg/t SAR",(F$28*$B31),IF(F$27="kg/t DM",((F$28*($B$28/100))*$B31),IF(F$27="mg/kg SAR",((F$28*0.001)*$B31),IF(F$27="mg/kg DM",(((F$28*0.001)*($B$28/100))*$B31),"0")))))))*1.658</f>
        <v>3.7542508500000005</v>
      </c>
      <c r="G31" s="65">
        <f t="shared" ref="G31:P46" si="5">IF(G$27="%w/w SAR",((G$28*10)*$B31),IF(G$27="%w/w DM",(((G$28*10)*($B$28/100))*$B31),IF(G$27="kg/t SAR",(G$28*$B31),IF(G$27="kg/t DM",((G$28*($B$28/100))*$B31),IF(G$27="mg/kg SAR",((G$28*0.001)*$B31),IF(G$27="mg/kg DM",(((G$28*0.001)*($B$28/100))*$B31),0))))))</f>
        <v>8.3422499999999997E-2</v>
      </c>
      <c r="H31" s="65">
        <f t="shared" si="5"/>
        <v>0.90800000000000003</v>
      </c>
      <c r="I31" s="65">
        <f t="shared" si="5"/>
        <v>0.13336249999999999</v>
      </c>
      <c r="J31" s="65">
        <f t="shared" si="5"/>
        <v>2.3267500000000003E-3</v>
      </c>
      <c r="K31" s="65">
        <f t="shared" si="5"/>
        <v>9.9880000000000021E-3</v>
      </c>
      <c r="L31" s="65">
        <f t="shared" si="5"/>
        <v>9.7610000000000002E-2</v>
      </c>
      <c r="M31" s="65">
        <f t="shared" si="5"/>
        <v>6.185750000000001E-2</v>
      </c>
      <c r="N31" s="65">
        <f t="shared" si="5"/>
        <v>14.1875</v>
      </c>
      <c r="O31" s="65">
        <f t="shared" si="5"/>
        <v>2423.2249999999999</v>
      </c>
      <c r="P31" s="65">
        <f t="shared" si="5"/>
        <v>0</v>
      </c>
      <c r="Q31" s="65">
        <f>(IF(Q$27="%w/w SAR",((Q$28*10)*$B31),IF(Q$27="%w/w DM",(((Q$28*10)*($B$28/100))*$B31),IF(Q$27="kg/t SAR",(Q$28*$B31),IF(Q$27="kg/t DM",((Q$28*($B$28/100))*$B31),IF(Q$27="mg/kg SAR",((Q$28*0.001)*$B31),IF(Q$27="mg/kg DM",(((Q$28*0.001)*($B$28/100))*$B31),0)))))))*2.5</f>
        <v>137.47687500000001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0.29396500000000003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1404</v>
      </c>
      <c r="B32" s="11">
        <v>250</v>
      </c>
      <c r="C32" s="65">
        <f t="shared" ref="C32:C50" si="6">IF(C$27="%w/w SAR",((C$28*10)*$B32),IF(C$27="%w/w DM",(((C$28*10)*($B$28/100))*$B32),IF(C$27="kg/t SAR",(C$28*$B32),IF(C$27="kg/t DM",((C$28*($B$28/100))*$B32),IF(C$27="mg/kg SAR",((C$28*0.001)*$B32),IF(C$27="mg/kg DM",(((C$28*0.001)*($B$28/100))*$B32),0))))))</f>
        <v>38.590000000000003</v>
      </c>
      <c r="D32" s="65">
        <f t="shared" ref="D32:D50" si="7">(IF(D$27="%w/w SAR",((D$28*10)*$B32),IF(D$27="%w/w DM",(((D$28*10)*($B$28/100))*$B32),IF(D$27="kg/t SAR",(D$28*$B32),IF(D$27="kg/t DM",((D$28*($B$28/100))*$B32),IF(D$27="mg/kg SAR",((D$28*0.001)*$B32),IF(D$27="mg/kg DM",(((D$28*0.001)*($B$28/100))*$B32),"0")))))))*2.291</f>
        <v>6.7997452750000003</v>
      </c>
      <c r="E32" s="65">
        <f t="shared" ref="E32:E50" si="8">(IF(E$27="%w/w SAR",((E$28*10)*$B32),IF(E$27="%w/w DM",(((E$28*10)*($B$28/100))*$B32),IF(E$27="kg/t SAR",(E$28*$B32),IF(E$27="kg/t DM",((E$28*($B$28/100))*$B32),IF(E$27="mg/kg SAR",((E$28*0.001)*$B32),IF(E$27="mg/kg DM",(((E$28*0.001)*($B$28/100))*$B32),"0")))))))*1.205</f>
        <v>0.86163525000000019</v>
      </c>
      <c r="F32" s="65">
        <f t="shared" ref="F32:F50" si="9">(IF(F$27="%w/w SAR",((F$28*10)*$B32),IF(F$27="%w/w DM",(((F$28*10)*($B$28/100))*$B32),IF(F$27="kg/t SAR",(F$28*$B32),IF(F$27="kg/t DM",((F$28*($B$28/100))*$B32),IF(F$27="mg/kg SAR",((F$28*0.001)*$B32),IF(F$27="mg/kg DM",(((F$28*0.001)*($B$28/100))*$B32),"0")))))))*1.658</f>
        <v>3.7542508500000005</v>
      </c>
      <c r="G32" s="65">
        <f t="shared" si="5"/>
        <v>8.3422499999999997E-2</v>
      </c>
      <c r="H32" s="65">
        <f t="shared" si="5"/>
        <v>0.90800000000000003</v>
      </c>
      <c r="I32" s="65">
        <f t="shared" si="5"/>
        <v>0.13336249999999999</v>
      </c>
      <c r="J32" s="65">
        <f t="shared" si="5"/>
        <v>2.3267500000000003E-3</v>
      </c>
      <c r="K32" s="65">
        <f t="shared" si="5"/>
        <v>9.9880000000000021E-3</v>
      </c>
      <c r="L32" s="65">
        <f t="shared" si="5"/>
        <v>9.7610000000000002E-2</v>
      </c>
      <c r="M32" s="65">
        <f t="shared" si="5"/>
        <v>6.185750000000001E-2</v>
      </c>
      <c r="N32" s="65">
        <f t="shared" si="5"/>
        <v>14.1875</v>
      </c>
      <c r="O32" s="65">
        <f t="shared" si="5"/>
        <v>2423.2249999999999</v>
      </c>
      <c r="P32" s="65">
        <f t="shared" si="5"/>
        <v>0</v>
      </c>
      <c r="Q32" s="65">
        <f t="shared" ref="Q32:Q50" si="10">(IF(Q$27="%w/w SAR",((Q$28*10)*$B32),IF(Q$27="%w/w DM",(((Q$28*10)*($B$28/100))*$B32),IF(Q$27="kg/t SAR",(Q$28*$B32),IF(Q$27="kg/t DM",((Q$28*($B$28/100))*$B32),IF(Q$27="mg/kg SAR",((Q$28*0.001)*$B32),IF(Q$27="mg/kg DM",(((Q$28*0.001)*($B$28/100))*$B32),0)))))))*2.5</f>
        <v>137.47687500000001</v>
      </c>
      <c r="R32" s="65">
        <f t="shared" ref="R32:U50" si="11">IF(R$27="%w/w SAR",((R$28*10)*$B32),IF(R$27="%w/w DM",(((R$28*10)*($B$28/100))*$B32),IF(R$27="kg/t SAR",(R$28*$B32),IF(R$27="kg/t DM",((R$28*($B$28/100))*$B32),IF(R$27="mg/kg SAR",((R$28*0.001)*$B32),IF(R$27="mg/kg DM",(((R$28*0.001)*($B$28/100))*$B32),0))))))</f>
        <v>0</v>
      </c>
      <c r="S32" s="65">
        <f t="shared" si="11"/>
        <v>0.29396500000000003</v>
      </c>
      <c r="T32" s="65">
        <f t="shared" si="11"/>
        <v>0</v>
      </c>
      <c r="U32" s="126">
        <f t="shared" si="11"/>
        <v>0</v>
      </c>
    </row>
    <row r="33" spans="1:21" s="48" customFormat="1" ht="13" x14ac:dyDescent="0.35">
      <c r="A33" s="125">
        <f>E8</f>
        <v>2611</v>
      </c>
      <c r="B33" s="11">
        <v>250</v>
      </c>
      <c r="C33" s="65">
        <f t="shared" si="6"/>
        <v>38.590000000000003</v>
      </c>
      <c r="D33" s="65">
        <f t="shared" si="7"/>
        <v>6.7997452750000003</v>
      </c>
      <c r="E33" s="65">
        <f t="shared" si="8"/>
        <v>0.86163525000000019</v>
      </c>
      <c r="F33" s="65">
        <f t="shared" si="9"/>
        <v>3.7542508500000005</v>
      </c>
      <c r="G33" s="65">
        <f t="shared" si="5"/>
        <v>8.3422499999999997E-2</v>
      </c>
      <c r="H33" s="65">
        <f t="shared" si="5"/>
        <v>0.90800000000000003</v>
      </c>
      <c r="I33" s="65">
        <f t="shared" si="5"/>
        <v>0.13336249999999999</v>
      </c>
      <c r="J33" s="65">
        <f t="shared" si="5"/>
        <v>2.3267500000000003E-3</v>
      </c>
      <c r="K33" s="65">
        <f t="shared" si="5"/>
        <v>9.9880000000000021E-3</v>
      </c>
      <c r="L33" s="65">
        <f t="shared" si="5"/>
        <v>9.7610000000000002E-2</v>
      </c>
      <c r="M33" s="65">
        <f t="shared" si="5"/>
        <v>6.185750000000001E-2</v>
      </c>
      <c r="N33" s="65">
        <f t="shared" si="5"/>
        <v>14.1875</v>
      </c>
      <c r="O33" s="65">
        <f t="shared" si="5"/>
        <v>2423.2249999999999</v>
      </c>
      <c r="P33" s="65">
        <f t="shared" si="5"/>
        <v>0</v>
      </c>
      <c r="Q33" s="65">
        <f t="shared" si="10"/>
        <v>137.47687500000001</v>
      </c>
      <c r="R33" s="65">
        <f t="shared" si="11"/>
        <v>0</v>
      </c>
      <c r="S33" s="65">
        <f t="shared" si="11"/>
        <v>0.29396500000000003</v>
      </c>
      <c r="T33" s="65">
        <f t="shared" si="11"/>
        <v>0</v>
      </c>
      <c r="U33" s="126">
        <f t="shared" si="11"/>
        <v>0</v>
      </c>
    </row>
    <row r="34" spans="1:21" s="48" customFormat="1" ht="13" x14ac:dyDescent="0.35">
      <c r="A34" s="125">
        <f>F8</f>
        <v>2893</v>
      </c>
      <c r="B34" s="11">
        <v>250</v>
      </c>
      <c r="C34" s="65">
        <f t="shared" si="6"/>
        <v>38.590000000000003</v>
      </c>
      <c r="D34" s="65">
        <f t="shared" si="7"/>
        <v>6.7997452750000003</v>
      </c>
      <c r="E34" s="65">
        <f t="shared" si="8"/>
        <v>0.86163525000000019</v>
      </c>
      <c r="F34" s="65">
        <f t="shared" si="9"/>
        <v>3.7542508500000005</v>
      </c>
      <c r="G34" s="65">
        <f t="shared" si="5"/>
        <v>8.3422499999999997E-2</v>
      </c>
      <c r="H34" s="65">
        <f t="shared" si="5"/>
        <v>0.90800000000000003</v>
      </c>
      <c r="I34" s="65">
        <f t="shared" si="5"/>
        <v>0.13336249999999999</v>
      </c>
      <c r="J34" s="65">
        <f t="shared" si="5"/>
        <v>2.3267500000000003E-3</v>
      </c>
      <c r="K34" s="65">
        <f t="shared" si="5"/>
        <v>9.9880000000000021E-3</v>
      </c>
      <c r="L34" s="65">
        <f t="shared" si="5"/>
        <v>9.7610000000000002E-2</v>
      </c>
      <c r="M34" s="65">
        <f t="shared" si="5"/>
        <v>6.185750000000001E-2</v>
      </c>
      <c r="N34" s="65">
        <f t="shared" si="5"/>
        <v>14.1875</v>
      </c>
      <c r="O34" s="65">
        <f t="shared" si="5"/>
        <v>2423.2249999999999</v>
      </c>
      <c r="P34" s="65">
        <f t="shared" si="5"/>
        <v>0</v>
      </c>
      <c r="Q34" s="65">
        <f t="shared" si="10"/>
        <v>137.47687500000001</v>
      </c>
      <c r="R34" s="65">
        <f t="shared" si="11"/>
        <v>0</v>
      </c>
      <c r="S34" s="65">
        <f t="shared" si="11"/>
        <v>0.29396500000000003</v>
      </c>
      <c r="T34" s="65">
        <f t="shared" si="11"/>
        <v>0</v>
      </c>
      <c r="U34" s="126">
        <f t="shared" si="11"/>
        <v>0</v>
      </c>
    </row>
    <row r="35" spans="1:21" s="48" customFormat="1" ht="13" x14ac:dyDescent="0.35">
      <c r="A35" s="125">
        <f>G8</f>
        <v>4315</v>
      </c>
      <c r="B35" s="11">
        <v>250</v>
      </c>
      <c r="C35" s="65">
        <f t="shared" si="6"/>
        <v>38.590000000000003</v>
      </c>
      <c r="D35" s="65">
        <f t="shared" si="7"/>
        <v>6.7997452750000003</v>
      </c>
      <c r="E35" s="65">
        <f t="shared" si="8"/>
        <v>0.86163525000000019</v>
      </c>
      <c r="F35" s="65">
        <f t="shared" si="9"/>
        <v>3.7542508500000005</v>
      </c>
      <c r="G35" s="65">
        <f t="shared" si="5"/>
        <v>8.3422499999999997E-2</v>
      </c>
      <c r="H35" s="65">
        <f t="shared" si="5"/>
        <v>0.90800000000000003</v>
      </c>
      <c r="I35" s="65">
        <f t="shared" si="5"/>
        <v>0.13336249999999999</v>
      </c>
      <c r="J35" s="65">
        <f t="shared" si="5"/>
        <v>2.3267500000000003E-3</v>
      </c>
      <c r="K35" s="65">
        <f t="shared" si="5"/>
        <v>9.9880000000000021E-3</v>
      </c>
      <c r="L35" s="65">
        <f t="shared" si="5"/>
        <v>9.7610000000000002E-2</v>
      </c>
      <c r="M35" s="65">
        <f t="shared" si="5"/>
        <v>6.185750000000001E-2</v>
      </c>
      <c r="N35" s="65">
        <f t="shared" si="5"/>
        <v>14.1875</v>
      </c>
      <c r="O35" s="65">
        <f t="shared" si="5"/>
        <v>2423.2249999999999</v>
      </c>
      <c r="P35" s="65">
        <f t="shared" si="5"/>
        <v>0</v>
      </c>
      <c r="Q35" s="65">
        <f t="shared" si="10"/>
        <v>137.47687500000001</v>
      </c>
      <c r="R35" s="65">
        <f t="shared" si="11"/>
        <v>0</v>
      </c>
      <c r="S35" s="65">
        <f t="shared" si="11"/>
        <v>0.29396500000000003</v>
      </c>
      <c r="T35" s="65">
        <f t="shared" si="11"/>
        <v>0</v>
      </c>
      <c r="U35" s="126">
        <f t="shared" si="11"/>
        <v>0</v>
      </c>
    </row>
    <row r="36" spans="1:21" s="48" customFormat="1" ht="13" x14ac:dyDescent="0.35">
      <c r="A36" s="125">
        <f>H8</f>
        <v>4734</v>
      </c>
      <c r="B36" s="11">
        <v>250</v>
      </c>
      <c r="C36" s="65">
        <f t="shared" si="6"/>
        <v>38.590000000000003</v>
      </c>
      <c r="D36" s="65">
        <f t="shared" si="7"/>
        <v>6.7997452750000003</v>
      </c>
      <c r="E36" s="65">
        <f t="shared" si="8"/>
        <v>0.86163525000000019</v>
      </c>
      <c r="F36" s="65">
        <f t="shared" si="9"/>
        <v>3.7542508500000005</v>
      </c>
      <c r="G36" s="65">
        <f t="shared" si="5"/>
        <v>8.3422499999999997E-2</v>
      </c>
      <c r="H36" s="65">
        <f t="shared" si="5"/>
        <v>0.90800000000000003</v>
      </c>
      <c r="I36" s="65">
        <f t="shared" si="5"/>
        <v>0.13336249999999999</v>
      </c>
      <c r="J36" s="65">
        <f t="shared" si="5"/>
        <v>2.3267500000000003E-3</v>
      </c>
      <c r="K36" s="65">
        <f t="shared" si="5"/>
        <v>9.9880000000000021E-3</v>
      </c>
      <c r="L36" s="65">
        <f t="shared" si="5"/>
        <v>9.7610000000000002E-2</v>
      </c>
      <c r="M36" s="65">
        <f t="shared" si="5"/>
        <v>6.185750000000001E-2</v>
      </c>
      <c r="N36" s="65">
        <f t="shared" si="5"/>
        <v>14.1875</v>
      </c>
      <c r="O36" s="65">
        <f t="shared" si="5"/>
        <v>2423.2249999999999</v>
      </c>
      <c r="P36" s="65">
        <f t="shared" si="5"/>
        <v>0</v>
      </c>
      <c r="Q36" s="65">
        <f t="shared" si="10"/>
        <v>137.47687500000001</v>
      </c>
      <c r="R36" s="65">
        <f t="shared" si="11"/>
        <v>0</v>
      </c>
      <c r="S36" s="65">
        <f t="shared" si="11"/>
        <v>0.29396500000000003</v>
      </c>
      <c r="T36" s="65">
        <f t="shared" si="11"/>
        <v>0</v>
      </c>
      <c r="U36" s="126">
        <f t="shared" si="11"/>
        <v>0</v>
      </c>
    </row>
    <row r="37" spans="1:21" s="48" customFormat="1" ht="13" x14ac:dyDescent="0.35">
      <c r="A37" s="125">
        <f>I8</f>
        <v>5761</v>
      </c>
      <c r="B37" s="11">
        <v>250</v>
      </c>
      <c r="C37" s="65">
        <f t="shared" si="6"/>
        <v>38.590000000000003</v>
      </c>
      <c r="D37" s="65">
        <f t="shared" si="7"/>
        <v>6.7997452750000003</v>
      </c>
      <c r="E37" s="65">
        <f t="shared" si="8"/>
        <v>0.86163525000000019</v>
      </c>
      <c r="F37" s="65">
        <f t="shared" si="9"/>
        <v>3.7542508500000005</v>
      </c>
      <c r="G37" s="65">
        <f t="shared" si="5"/>
        <v>8.3422499999999997E-2</v>
      </c>
      <c r="H37" s="65">
        <f t="shared" si="5"/>
        <v>0.90800000000000003</v>
      </c>
      <c r="I37" s="65">
        <f t="shared" si="5"/>
        <v>0.13336249999999999</v>
      </c>
      <c r="J37" s="65">
        <f t="shared" si="5"/>
        <v>2.3267500000000003E-3</v>
      </c>
      <c r="K37" s="65">
        <f t="shared" si="5"/>
        <v>9.9880000000000021E-3</v>
      </c>
      <c r="L37" s="65">
        <f t="shared" si="5"/>
        <v>9.7610000000000002E-2</v>
      </c>
      <c r="M37" s="65">
        <f t="shared" si="5"/>
        <v>6.185750000000001E-2</v>
      </c>
      <c r="N37" s="65">
        <f t="shared" si="5"/>
        <v>14.1875</v>
      </c>
      <c r="O37" s="65">
        <f t="shared" si="5"/>
        <v>2423.2249999999999</v>
      </c>
      <c r="P37" s="65">
        <f t="shared" si="5"/>
        <v>0</v>
      </c>
      <c r="Q37" s="65">
        <f t="shared" si="10"/>
        <v>137.47687500000001</v>
      </c>
      <c r="R37" s="65">
        <f t="shared" si="11"/>
        <v>0</v>
      </c>
      <c r="S37" s="65">
        <f t="shared" si="11"/>
        <v>0.29396500000000003</v>
      </c>
      <c r="T37" s="65">
        <f t="shared" si="11"/>
        <v>0</v>
      </c>
      <c r="U37" s="126">
        <f t="shared" si="11"/>
        <v>0</v>
      </c>
    </row>
    <row r="38" spans="1:21" s="48" customFormat="1" ht="13" x14ac:dyDescent="0.35">
      <c r="A38" s="125">
        <f>J8</f>
        <v>1741</v>
      </c>
      <c r="B38" s="11">
        <v>250</v>
      </c>
      <c r="C38" s="65">
        <f t="shared" si="6"/>
        <v>38.590000000000003</v>
      </c>
      <c r="D38" s="65">
        <f t="shared" si="7"/>
        <v>6.7997452750000003</v>
      </c>
      <c r="E38" s="65">
        <f t="shared" si="8"/>
        <v>0.86163525000000019</v>
      </c>
      <c r="F38" s="65">
        <f t="shared" si="9"/>
        <v>3.7542508500000005</v>
      </c>
      <c r="G38" s="65">
        <f t="shared" si="5"/>
        <v>8.3422499999999997E-2</v>
      </c>
      <c r="H38" s="65">
        <f t="shared" si="5"/>
        <v>0.90800000000000003</v>
      </c>
      <c r="I38" s="65">
        <f t="shared" si="5"/>
        <v>0.13336249999999999</v>
      </c>
      <c r="J38" s="65">
        <f t="shared" si="5"/>
        <v>2.3267500000000003E-3</v>
      </c>
      <c r="K38" s="65">
        <f t="shared" si="5"/>
        <v>9.9880000000000021E-3</v>
      </c>
      <c r="L38" s="65">
        <f t="shared" si="5"/>
        <v>9.7610000000000002E-2</v>
      </c>
      <c r="M38" s="65">
        <f t="shared" si="5"/>
        <v>6.185750000000001E-2</v>
      </c>
      <c r="N38" s="65">
        <f t="shared" si="5"/>
        <v>14.1875</v>
      </c>
      <c r="O38" s="65">
        <f t="shared" si="5"/>
        <v>2423.2249999999999</v>
      </c>
      <c r="P38" s="65">
        <f t="shared" si="5"/>
        <v>0</v>
      </c>
      <c r="Q38" s="65">
        <f t="shared" si="10"/>
        <v>137.47687500000001</v>
      </c>
      <c r="R38" s="65">
        <f t="shared" si="11"/>
        <v>0</v>
      </c>
      <c r="S38" s="65">
        <f t="shared" si="11"/>
        <v>0.29396500000000003</v>
      </c>
      <c r="T38" s="65">
        <f t="shared" si="11"/>
        <v>0</v>
      </c>
      <c r="U38" s="126">
        <f t="shared" si="11"/>
        <v>0</v>
      </c>
    </row>
    <row r="39" spans="1:21" s="48" customFormat="1" ht="13" x14ac:dyDescent="0.35">
      <c r="A39" s="125">
        <f>K8</f>
        <v>2455</v>
      </c>
      <c r="B39" s="11">
        <v>250</v>
      </c>
      <c r="C39" s="65">
        <f t="shared" si="6"/>
        <v>38.590000000000003</v>
      </c>
      <c r="D39" s="65">
        <f t="shared" si="7"/>
        <v>6.7997452750000003</v>
      </c>
      <c r="E39" s="65">
        <f t="shared" si="8"/>
        <v>0.86163525000000019</v>
      </c>
      <c r="F39" s="65">
        <f t="shared" si="9"/>
        <v>3.7542508500000005</v>
      </c>
      <c r="G39" s="65">
        <f t="shared" si="5"/>
        <v>8.3422499999999997E-2</v>
      </c>
      <c r="H39" s="65">
        <f t="shared" si="5"/>
        <v>0.90800000000000003</v>
      </c>
      <c r="I39" s="65">
        <f t="shared" si="5"/>
        <v>0.13336249999999999</v>
      </c>
      <c r="J39" s="65">
        <f t="shared" si="5"/>
        <v>2.3267500000000003E-3</v>
      </c>
      <c r="K39" s="65">
        <f t="shared" si="5"/>
        <v>9.9880000000000021E-3</v>
      </c>
      <c r="L39" s="65">
        <f t="shared" si="5"/>
        <v>9.7610000000000002E-2</v>
      </c>
      <c r="M39" s="65">
        <f t="shared" si="5"/>
        <v>6.185750000000001E-2</v>
      </c>
      <c r="N39" s="65">
        <f t="shared" si="5"/>
        <v>14.1875</v>
      </c>
      <c r="O39" s="65">
        <f t="shared" si="5"/>
        <v>2423.2249999999999</v>
      </c>
      <c r="P39" s="65">
        <f t="shared" si="5"/>
        <v>0</v>
      </c>
      <c r="Q39" s="65">
        <f t="shared" si="10"/>
        <v>137.47687500000001</v>
      </c>
      <c r="R39" s="65">
        <f t="shared" si="11"/>
        <v>0</v>
      </c>
      <c r="S39" s="65">
        <f t="shared" si="11"/>
        <v>0.29396500000000003</v>
      </c>
      <c r="T39" s="65">
        <f t="shared" si="11"/>
        <v>0</v>
      </c>
      <c r="U39" s="126">
        <f t="shared" si="11"/>
        <v>0</v>
      </c>
    </row>
    <row r="40" spans="1:21" s="48" customFormat="1" ht="13" x14ac:dyDescent="0.35">
      <c r="A40" s="125">
        <f>L8</f>
        <v>4067</v>
      </c>
      <c r="B40" s="11">
        <v>250</v>
      </c>
      <c r="C40" s="65">
        <f t="shared" si="6"/>
        <v>38.590000000000003</v>
      </c>
      <c r="D40" s="65">
        <f t="shared" si="7"/>
        <v>6.7997452750000003</v>
      </c>
      <c r="E40" s="65">
        <f t="shared" si="8"/>
        <v>0.86163525000000019</v>
      </c>
      <c r="F40" s="65">
        <f t="shared" si="9"/>
        <v>3.7542508500000005</v>
      </c>
      <c r="G40" s="65">
        <f t="shared" si="5"/>
        <v>8.3422499999999997E-2</v>
      </c>
      <c r="H40" s="65">
        <f t="shared" si="5"/>
        <v>0.90800000000000003</v>
      </c>
      <c r="I40" s="65">
        <f t="shared" si="5"/>
        <v>0.13336249999999999</v>
      </c>
      <c r="J40" s="65">
        <f t="shared" si="5"/>
        <v>2.3267500000000003E-3</v>
      </c>
      <c r="K40" s="65">
        <f t="shared" si="5"/>
        <v>9.9880000000000021E-3</v>
      </c>
      <c r="L40" s="65">
        <f t="shared" si="5"/>
        <v>9.7610000000000002E-2</v>
      </c>
      <c r="M40" s="65">
        <f t="shared" si="5"/>
        <v>6.185750000000001E-2</v>
      </c>
      <c r="N40" s="65">
        <f t="shared" si="5"/>
        <v>14.1875</v>
      </c>
      <c r="O40" s="65">
        <f t="shared" si="5"/>
        <v>2423.2249999999999</v>
      </c>
      <c r="P40" s="65">
        <f t="shared" si="5"/>
        <v>0</v>
      </c>
      <c r="Q40" s="65">
        <f t="shared" si="10"/>
        <v>137.47687500000001</v>
      </c>
      <c r="R40" s="65">
        <f t="shared" si="11"/>
        <v>0</v>
      </c>
      <c r="S40" s="65">
        <f t="shared" si="11"/>
        <v>0.29396500000000003</v>
      </c>
      <c r="T40" s="65">
        <f t="shared" si="11"/>
        <v>0</v>
      </c>
      <c r="U40" s="126">
        <f t="shared" si="11"/>
        <v>0</v>
      </c>
    </row>
    <row r="41" spans="1:21" s="48" customFormat="1" ht="13" x14ac:dyDescent="0.35">
      <c r="A41" s="125" t="str">
        <f>M8</f>
        <v>H8</v>
      </c>
      <c r="B41" s="11">
        <v>250</v>
      </c>
      <c r="C41" s="65">
        <f t="shared" si="6"/>
        <v>38.590000000000003</v>
      </c>
      <c r="D41" s="65">
        <f t="shared" si="7"/>
        <v>6.7997452750000003</v>
      </c>
      <c r="E41" s="65">
        <f t="shared" si="8"/>
        <v>0.86163525000000019</v>
      </c>
      <c r="F41" s="65">
        <f t="shared" si="9"/>
        <v>3.7542508500000005</v>
      </c>
      <c r="G41" s="65">
        <f t="shared" si="5"/>
        <v>8.3422499999999997E-2</v>
      </c>
      <c r="H41" s="65">
        <f t="shared" si="5"/>
        <v>0.90800000000000003</v>
      </c>
      <c r="I41" s="65">
        <f t="shared" si="5"/>
        <v>0.13336249999999999</v>
      </c>
      <c r="J41" s="65">
        <f t="shared" si="5"/>
        <v>2.3267500000000003E-3</v>
      </c>
      <c r="K41" s="65">
        <f t="shared" si="5"/>
        <v>9.9880000000000021E-3</v>
      </c>
      <c r="L41" s="65">
        <f t="shared" si="5"/>
        <v>9.7610000000000002E-2</v>
      </c>
      <c r="M41" s="65">
        <f t="shared" si="5"/>
        <v>6.185750000000001E-2</v>
      </c>
      <c r="N41" s="65">
        <f t="shared" si="5"/>
        <v>14.1875</v>
      </c>
      <c r="O41" s="65">
        <f t="shared" si="5"/>
        <v>2423.2249999999999</v>
      </c>
      <c r="P41" s="65">
        <f t="shared" si="5"/>
        <v>0</v>
      </c>
      <c r="Q41" s="65">
        <f t="shared" si="10"/>
        <v>137.47687500000001</v>
      </c>
      <c r="R41" s="65">
        <f t="shared" si="11"/>
        <v>0</v>
      </c>
      <c r="S41" s="65">
        <f t="shared" si="11"/>
        <v>0.29396500000000003</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720</v>
      </c>
      <c r="C57" s="8">
        <f t="shared" ref="C57:U57" si="13">D8</f>
        <v>1404</v>
      </c>
      <c r="D57" s="8">
        <f t="shared" si="13"/>
        <v>2611</v>
      </c>
      <c r="E57" s="8">
        <f t="shared" si="13"/>
        <v>2893</v>
      </c>
      <c r="F57" s="8">
        <f t="shared" si="13"/>
        <v>4315</v>
      </c>
      <c r="G57" s="8">
        <f t="shared" si="13"/>
        <v>4734</v>
      </c>
      <c r="H57" s="8">
        <f t="shared" si="13"/>
        <v>5761</v>
      </c>
      <c r="I57" s="8">
        <f t="shared" si="13"/>
        <v>1741</v>
      </c>
      <c r="J57" s="8">
        <f t="shared" si="13"/>
        <v>2455</v>
      </c>
      <c r="K57" s="8">
        <f t="shared" si="13"/>
        <v>4067</v>
      </c>
      <c r="L57" s="8" t="str">
        <f t="shared" si="13"/>
        <v>H8</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6.2</v>
      </c>
      <c r="C60" s="64">
        <f t="shared" ref="C60:U60" si="14">D10</f>
        <v>6.3</v>
      </c>
      <c r="D60" s="64">
        <f t="shared" si="14"/>
        <v>6.3</v>
      </c>
      <c r="E60" s="64">
        <f t="shared" si="14"/>
        <v>6.3</v>
      </c>
      <c r="F60" s="64">
        <f t="shared" si="14"/>
        <v>6.3</v>
      </c>
      <c r="G60" s="64">
        <f t="shared" si="14"/>
        <v>6.3</v>
      </c>
      <c r="H60" s="64">
        <f t="shared" si="14"/>
        <v>6.2</v>
      </c>
      <c r="I60" s="64">
        <f t="shared" si="14"/>
        <v>6.3</v>
      </c>
      <c r="J60" s="64">
        <f t="shared" si="14"/>
        <v>6.3</v>
      </c>
      <c r="K60" s="64">
        <f t="shared" si="14"/>
        <v>6.2</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-0.59999999999999787</v>
      </c>
      <c r="D64" s="65">
        <f t="shared" si="17"/>
        <v>-0.59999999999999787</v>
      </c>
      <c r="E64" s="65">
        <f t="shared" si="17"/>
        <v>-0.59999999999999787</v>
      </c>
      <c r="F64" s="65">
        <f t="shared" si="17"/>
        <v>-0.59999999999999787</v>
      </c>
      <c r="G64" s="65">
        <f t="shared" si="17"/>
        <v>-0.59999999999999787</v>
      </c>
      <c r="H64" s="65">
        <f t="shared" si="17"/>
        <v>0</v>
      </c>
      <c r="I64" s="65">
        <f t="shared" si="17"/>
        <v>-0.59999999999999787</v>
      </c>
      <c r="J64" s="65">
        <f t="shared" si="17"/>
        <v>-0.59999999999999787</v>
      </c>
      <c r="K64" s="65">
        <f t="shared" si="17"/>
        <v>0</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v>
      </c>
      <c r="C65" s="65">
        <f t="shared" ref="C65:U65" si="18">C63-C64</f>
        <v>0.59999999999999787</v>
      </c>
      <c r="D65" s="65">
        <f t="shared" si="18"/>
        <v>0.59999999999999787</v>
      </c>
      <c r="E65" s="65">
        <f t="shared" si="18"/>
        <v>0.59999999999999787</v>
      </c>
      <c r="F65" s="65">
        <f t="shared" si="18"/>
        <v>0.59999999999999787</v>
      </c>
      <c r="G65" s="65">
        <f t="shared" si="18"/>
        <v>0.59999999999999787</v>
      </c>
      <c r="H65" s="65">
        <f t="shared" si="18"/>
        <v>0</v>
      </c>
      <c r="I65" s="65">
        <f t="shared" si="18"/>
        <v>0.59999999999999787</v>
      </c>
      <c r="J65" s="65">
        <f t="shared" si="18"/>
        <v>0.59999999999999787</v>
      </c>
      <c r="K65" s="65">
        <f t="shared" si="18"/>
        <v>0</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'Dairy Partners, Newcastle Emlyn'!B29</f>
        <v>Application Rate</v>
      </c>
      <c r="C1" s="29" t="str">
        <f>'Dairy Partners, Newcastle Emlyn'!C29</f>
        <v>Nitrogen Addition</v>
      </c>
      <c r="D1" s="29" t="str">
        <f>'Dairy Partners, Newcastle Emlyn'!D29</f>
        <v>Phosphate Addition</v>
      </c>
      <c r="E1" s="29" t="str">
        <f>'Dairy Partners, Newcastle Emlyn'!E29</f>
        <v>Potash  Addition</v>
      </c>
      <c r="F1" s="29" t="str">
        <f>'Dairy Partners, Newcastle Emlyn'!F29</f>
        <v>Mg Oxide Addition</v>
      </c>
      <c r="G1" s="29" t="str">
        <f>'Dairy Partners, Newcastle Emlyn'!G29</f>
        <v>Copper Addition</v>
      </c>
      <c r="H1" s="29" t="str">
        <f>'Dairy Partners, Newcastle Emlyn'!H29</f>
        <v>Zinc Addition</v>
      </c>
      <c r="I1" s="29" t="str">
        <f>'Dairy Partners, Newcastle Emlyn'!I29</f>
        <v>Lead Addition</v>
      </c>
      <c r="J1" s="29" t="str">
        <f>'Dairy Partners, Newcastle Emlyn'!J29</f>
        <v>Cadmium Addition</v>
      </c>
      <c r="K1" s="29" t="str">
        <f>'Dairy Partners, Newcastle Emlyn'!K29</f>
        <v>Mercury Addition</v>
      </c>
      <c r="L1" s="29" t="str">
        <f>'Dairy Partners, Newcastle Emlyn'!L29</f>
        <v>Nickel Addition</v>
      </c>
      <c r="M1" s="29" t="str">
        <f>'Dairy Partners, Newcastle Emlyn'!M29</f>
        <v>Chromium Addition</v>
      </c>
      <c r="N1" s="29" t="str">
        <f>'Dairy Partners, Newcastle Emlyn'!N29</f>
        <v>Aluminium Addition</v>
      </c>
      <c r="O1" s="29" t="str">
        <f>'Dairy Partners, Newcastle Emlyn'!O29</f>
        <v>Iron Addition</v>
      </c>
      <c r="P1" s="29" t="str">
        <f>'Dairy Partners, Newcastle Emlyn'!P29</f>
        <v xml:space="preserve">Sodium Addition                 </v>
      </c>
      <c r="Q1" s="29" t="str">
        <f>'Dairy Partners, Newcastle Emlyn'!Q29</f>
        <v>SO3  Addition                             kg/ha</v>
      </c>
      <c r="R1" s="29" t="str">
        <f>'Dairy Partners, Newcastle Emlyn'!R29</f>
        <v xml:space="preserve">Selenium Addition </v>
      </c>
      <c r="S1" s="29" t="str">
        <f>'Dairy Partners, Newcastle Emlyn'!S29</f>
        <v xml:space="preserve">Arsenic  Addition  </v>
      </c>
      <c r="T1" s="29" t="str">
        <f>'Dairy Partners, Newcastle Emlyn'!T29</f>
        <v xml:space="preserve">Molybdenum Addition  </v>
      </c>
      <c r="U1" s="29" t="str">
        <f>'Dairy Partners, Newcastle Emlyn'!U29</f>
        <v xml:space="preserve">Fluoride Addition </v>
      </c>
    </row>
    <row r="2" spans="1:21" ht="25" x14ac:dyDescent="0.25">
      <c r="A2" s="174"/>
      <c r="B2" s="29" t="str">
        <f>'Dairy Partners, Newcastle Emlyn'!B30</f>
        <v>tonnes/ha</v>
      </c>
      <c r="C2" s="29" t="str">
        <f>'Dairy Partners, Newcastle Emlyn'!C30</f>
        <v>kg/ha</v>
      </c>
      <c r="D2" s="29" t="str">
        <f>'Dairy Partners, Newcastle Emlyn'!D30</f>
        <v>P2O5 
kg/ha</v>
      </c>
      <c r="E2" s="29" t="str">
        <f>'Dairy Partners, Newcastle Emlyn'!E30</f>
        <v>K2O 
kg/ha</v>
      </c>
      <c r="F2" s="29" t="str">
        <f>'Dairy Partners, Newcastle Emlyn'!F30</f>
        <v>MgO 
kg/ha</v>
      </c>
      <c r="G2" s="29" t="str">
        <f>'Dairy Partners, Newcastle Emlyn'!G30</f>
        <v>kg/ha</v>
      </c>
      <c r="H2" s="29" t="str">
        <f>'Dairy Partners, Newcastle Emlyn'!H30</f>
        <v>kg/ha</v>
      </c>
      <c r="I2" s="29" t="str">
        <f>'Dairy Partners, Newcastle Emlyn'!I30</f>
        <v>kg/ha</v>
      </c>
      <c r="J2" s="29" t="str">
        <f>'Dairy Partners, Newcastle Emlyn'!J30</f>
        <v>kg/ha</v>
      </c>
      <c r="K2" s="29" t="str">
        <f>'Dairy Partners, Newcastle Emlyn'!K30</f>
        <v>kg/ha</v>
      </c>
      <c r="L2" s="29" t="str">
        <f>'Dairy Partners, Newcastle Emlyn'!L30</f>
        <v>kg/ha</v>
      </c>
      <c r="M2" s="29" t="str">
        <f>'Dairy Partners, Newcastle Emlyn'!M30</f>
        <v>kg/ha</v>
      </c>
      <c r="N2" s="29" t="str">
        <f>'Dairy Partners, Newcastle Emlyn'!N30</f>
        <v>kg/ha</v>
      </c>
      <c r="O2" s="29" t="str">
        <f>'Dairy Partners, Newcastle Emlyn'!O30</f>
        <v>kg/ha</v>
      </c>
      <c r="P2" s="29" t="str">
        <f>'Dairy Partners, Newcastle Emlyn'!P30</f>
        <v>kg/ha</v>
      </c>
      <c r="Q2" s="29" t="str">
        <f>'Dairy Partners, Newcastle Emlyn'!Q30</f>
        <v>kg/ha</v>
      </c>
      <c r="R2" s="29" t="str">
        <f>'Dairy Partners, Newcastle Emlyn'!R30</f>
        <v>kg/ha</v>
      </c>
      <c r="S2" s="29" t="str">
        <f>'Dairy Partners, Newcastle Emlyn'!S30</f>
        <v>kg/ha</v>
      </c>
      <c r="T2" s="29" t="str">
        <f>'Dairy Partners, Newcastle Emlyn'!T30</f>
        <v>kg/ha</v>
      </c>
      <c r="U2" s="29" t="str">
        <f>'Dairy Partners, Newcastle Emlyn'!U30</f>
        <v>kg/ha</v>
      </c>
    </row>
    <row r="3" spans="1:21" x14ac:dyDescent="0.25">
      <c r="A3" s="27">
        <v>1</v>
      </c>
      <c r="B3" s="24">
        <f>'Dairy Partners, Newcastle Emlyn'!B31</f>
        <v>55</v>
      </c>
      <c r="C3" s="24">
        <f>'Dairy Partners, Newcastle Emlyn'!C31</f>
        <v>132</v>
      </c>
      <c r="D3" s="24">
        <f>'Dairy Partners, Newcastle Emlyn'!D31</f>
        <v>80.01317499999999</v>
      </c>
      <c r="E3" s="24">
        <f>'Dairy Partners, Newcastle Emlyn'!E31</f>
        <v>18.623275000000003</v>
      </c>
      <c r="F3" s="24">
        <f>'Dairy Partners, Newcastle Emlyn'!F31</f>
        <v>4.2129780000000006</v>
      </c>
      <c r="G3" s="24">
        <f>'Dairy Partners, Newcastle Emlyn'!G31</f>
        <v>2.6949999999999998E-2</v>
      </c>
      <c r="H3" s="24">
        <f>'Dairy Partners, Newcastle Emlyn'!H31</f>
        <v>9.9000000000000005E-2</v>
      </c>
      <c r="I3" s="24">
        <f>'Dairy Partners, Newcastle Emlyn'!I31</f>
        <v>2.75E-2</v>
      </c>
      <c r="J3" s="24">
        <f>'Dairy Partners, Newcastle Emlyn'!J31</f>
        <v>5.5000000000000003E-4</v>
      </c>
      <c r="K3" s="24">
        <f>'Dairy Partners, Newcastle Emlyn'!K31</f>
        <v>2.7500000000000003E-3</v>
      </c>
      <c r="L3" s="24">
        <f>'Dairy Partners, Newcastle Emlyn'!L31</f>
        <v>1.1000000000000001E-2</v>
      </c>
      <c r="M3" s="24">
        <f>'Dairy Partners, Newcastle Emlyn'!M31</f>
        <v>1.265E-2</v>
      </c>
      <c r="N3" s="24">
        <f>'Dairy Partners, Newcastle Emlyn'!N31</f>
        <v>0</v>
      </c>
      <c r="O3" s="24">
        <f>'Dairy Partners, Newcastle Emlyn'!O31</f>
        <v>0</v>
      </c>
      <c r="P3" s="24">
        <f>'Dairy Partners, Newcastle Emlyn'!P31</f>
        <v>11.33</v>
      </c>
      <c r="Q3" s="24">
        <f>'Dairy Partners, Newcastle Emlyn'!Q31</f>
        <v>21.3125</v>
      </c>
      <c r="R3" s="24">
        <f>'Dairy Partners, Newcastle Emlyn'!R31</f>
        <v>0</v>
      </c>
      <c r="S3" s="24">
        <f>'Dairy Partners, Newcastle Emlyn'!S31</f>
        <v>0</v>
      </c>
      <c r="T3" s="24">
        <f>'Dairy Partners, Newcastle Emlyn'!T31</f>
        <v>0</v>
      </c>
      <c r="U3" s="24">
        <f>'Dairy Partners, Newcastle Emlyn'!U31</f>
        <v>0</v>
      </c>
    </row>
    <row r="4" spans="1:21" x14ac:dyDescent="0.25">
      <c r="A4" s="27">
        <v>2</v>
      </c>
      <c r="B4" s="24">
        <f>'First Milk, Haverfordwest'!B31</f>
        <v>83</v>
      </c>
      <c r="C4" s="24">
        <f>'First Milk, Haverfordwest'!C31</f>
        <v>157.69999999999999</v>
      </c>
      <c r="D4" s="24">
        <f>'First Milk, Haverfordwest'!D31</f>
        <v>79.483953999999983</v>
      </c>
      <c r="E4" s="24">
        <f>'First Milk, Haverfordwest'!E31</f>
        <v>19.302895000000003</v>
      </c>
      <c r="F4" s="24">
        <f>'First Milk, Haverfordwest'!F31</f>
        <v>3.5504411999999999</v>
      </c>
      <c r="G4" s="24">
        <f>'First Milk, Haverfordwest'!G31</f>
        <v>1.66E-2</v>
      </c>
      <c r="H4" s="24">
        <f>'First Milk, Haverfordwest'!H31</f>
        <v>0.1162</v>
      </c>
      <c r="I4" s="24">
        <f>'First Milk, Haverfordwest'!I31</f>
        <v>4.1500000000000002E-2</v>
      </c>
      <c r="J4" s="24">
        <f>'First Milk, Haverfordwest'!J31</f>
        <v>8.3000000000000012E-4</v>
      </c>
      <c r="K4" s="24">
        <f>'First Milk, Haverfordwest'!K31</f>
        <v>4.15E-3</v>
      </c>
      <c r="L4" s="24">
        <f>'First Milk, Haverfordwest'!L31</f>
        <v>1.66E-2</v>
      </c>
      <c r="M4" s="24">
        <f>'First Milk, Haverfordwest'!M31</f>
        <v>2.4070000000000001E-2</v>
      </c>
      <c r="N4" s="24">
        <f>'First Milk, Haverfordwest'!N31</f>
        <v>0</v>
      </c>
      <c r="O4" s="24">
        <f>'First Milk, Haverfordwest'!O31</f>
        <v>0</v>
      </c>
      <c r="P4" s="24">
        <f>'First Milk, Haverfordwest'!P31</f>
        <v>32.121000000000002</v>
      </c>
      <c r="Q4" s="24">
        <f>'First Milk, Haverfordwest'!Q31</f>
        <v>24.484999999999999</v>
      </c>
      <c r="R4" s="24">
        <f>'First Milk, Haverfordwest'!R31</f>
        <v>0</v>
      </c>
      <c r="S4" s="24">
        <f>'First Milk, Haverfordwest'!S31</f>
        <v>0</v>
      </c>
      <c r="T4" s="24">
        <f>'First Milk, Haverfordwest'!T31</f>
        <v>0</v>
      </c>
      <c r="U4" s="24">
        <f>'First Milk, Haverfordwest'!U31</f>
        <v>0</v>
      </c>
    </row>
    <row r="5" spans="1:21" x14ac:dyDescent="0.25">
      <c r="A5" s="27">
        <v>3</v>
      </c>
      <c r="B5" s="24">
        <f>'DCWW Strata Florida WTW'!B31</f>
        <v>250</v>
      </c>
      <c r="C5" s="24">
        <f>'DCWW Strata Florida WTW'!C31</f>
        <v>81.964999999999989</v>
      </c>
      <c r="D5" s="24">
        <f>'DCWW Strata Florida WTW'!D31</f>
        <v>66.668099999999995</v>
      </c>
      <c r="E5" s="24">
        <f>'DCWW Strata Florida WTW'!E31</f>
        <v>5.2189152500000002</v>
      </c>
      <c r="F5" s="24">
        <f>'DCWW Strata Florida WTW'!F31</f>
        <v>3.136107</v>
      </c>
      <c r="G5" s="24">
        <f>'DCWW Strata Florida WTW'!G31</f>
        <v>0.38848499999999997</v>
      </c>
      <c r="H5" s="24">
        <f>'DCWW Strata Florida WTW'!H31</f>
        <v>0.61110000000000009</v>
      </c>
      <c r="I5" s="24">
        <f>'DCWW Strata Florida WTW'!I31</f>
        <v>0.30894500000000003</v>
      </c>
      <c r="J5" s="24">
        <f>'DCWW Strata Florida WTW'!J31</f>
        <v>5.4804999999999993E-3</v>
      </c>
      <c r="K5" s="24">
        <f>'DCWW Strata Florida WTW'!K31</f>
        <v>4.9955000000000008E-3</v>
      </c>
      <c r="L5" s="24">
        <f>'DCWW Strata Florida WTW'!L31</f>
        <v>0.25414000000000003</v>
      </c>
      <c r="M5" s="24">
        <f>'DCWW Strata Florida WTW'!M31</f>
        <v>0.21437000000000003</v>
      </c>
      <c r="N5" s="24">
        <f>'DCWW Strata Florida WTW'!N31</f>
        <v>669.3</v>
      </c>
      <c r="O5" s="24">
        <f>'DCWW Strata Florida WTW'!O31</f>
        <v>118.825</v>
      </c>
      <c r="P5" s="24">
        <f>'DCWW Strata Florida WTW'!P31</f>
        <v>0</v>
      </c>
      <c r="Q5" s="24">
        <f>'DCWW Strata Florida WTW'!Q31</f>
        <v>97.000000000000014</v>
      </c>
      <c r="R5" s="24">
        <f>'DCWW Strata Florida WTW'!R31</f>
        <v>0</v>
      </c>
      <c r="S5" s="24">
        <f>'DCWW Strata Florida WTW'!S31</f>
        <v>0.19108999999999998</v>
      </c>
      <c r="T5" s="24">
        <f>'DCWW Strata Florida WTW'!T31</f>
        <v>0</v>
      </c>
      <c r="U5" s="24">
        <f>'DCWW Strata Florida WTW'!U31</f>
        <v>0</v>
      </c>
    </row>
    <row r="6" spans="1:21" x14ac:dyDescent="0.25">
      <c r="A6" s="27">
        <v>4</v>
      </c>
      <c r="B6" s="24">
        <f>'DCWW Bontgoch WTW'!B31</f>
        <v>105</v>
      </c>
      <c r="C6" s="24">
        <f>'DCWW Bontgoch WTW'!C31</f>
        <v>52.598699999999994</v>
      </c>
      <c r="D6" s="24">
        <f>'DCWW Bontgoch WTW'!D31</f>
        <v>79.671815999999993</v>
      </c>
      <c r="E6" s="24">
        <f>'DCWW Bontgoch WTW'!E31</f>
        <v>2.1895404300000001</v>
      </c>
      <c r="F6" s="24">
        <f>'DCWW Bontgoch WTW'!F31</f>
        <v>7.0127281979999987</v>
      </c>
      <c r="G6" s="24">
        <f>'DCWW Bontgoch WTW'!G31</f>
        <v>0.16257780000000002</v>
      </c>
      <c r="H6" s="24">
        <f>'DCWW Bontgoch WTW'!H31</f>
        <v>2.3778090000000001</v>
      </c>
      <c r="I6" s="24">
        <f>'DCWW Bontgoch WTW'!I31</f>
        <v>0.44339400000000007</v>
      </c>
      <c r="J6" s="24">
        <f>'DCWW Bontgoch WTW'!J31</f>
        <v>4.6078200000000012E-3</v>
      </c>
      <c r="K6" s="24">
        <f>'DCWW Bontgoch WTW'!K31</f>
        <v>2.0865599999999999E-3</v>
      </c>
      <c r="L6" s="24">
        <f>'DCWW Bontgoch WTW'!L31</f>
        <v>0.11432610000000001</v>
      </c>
      <c r="M6" s="24">
        <f>'DCWW Bontgoch WTW'!M31</f>
        <v>8.9548199999999994E-2</v>
      </c>
      <c r="N6" s="24">
        <f>'DCWW Bontgoch WTW'!N31</f>
        <v>34.732530000000004</v>
      </c>
      <c r="O6" s="24">
        <f>'DCWW Bontgoch WTW'!O31</f>
        <v>1712.7179999999998</v>
      </c>
      <c r="P6" s="24">
        <f>'DCWW Bontgoch WTW'!P31</f>
        <v>0</v>
      </c>
      <c r="Q6" s="24">
        <f>'DCWW Bontgoch WTW'!Q31</f>
        <v>36.623474999999999</v>
      </c>
      <c r="R6" s="24">
        <f>'DCWW Bontgoch WTW'!R31</f>
        <v>0</v>
      </c>
      <c r="S6" s="24">
        <f>'DCWW Bontgoch WTW'!S31</f>
        <v>0.26429759999999997</v>
      </c>
      <c r="T6" s="24">
        <f>'DCWW Bontgoch WTW'!T31</f>
        <v>0</v>
      </c>
      <c r="U6" s="24">
        <f>'DCWW Bontgoch WTW'!U31</f>
        <v>0</v>
      </c>
    </row>
    <row r="7" spans="1:21" x14ac:dyDescent="0.25">
      <c r="A7" s="27">
        <v>5</v>
      </c>
      <c r="B7" s="24">
        <f>'DCWW Llechryd WTW'!B31</f>
        <v>200</v>
      </c>
      <c r="C7" s="24">
        <f>'DCWW Llechryd WTW'!C31</f>
        <v>59.731200000000008</v>
      </c>
      <c r="D7" s="24">
        <f>'DCWW Llechryd WTW'!D31</f>
        <v>77.816106000000019</v>
      </c>
      <c r="E7" s="24">
        <f>'DCWW Llechryd WTW'!E31</f>
        <v>4.2182712000000011</v>
      </c>
      <c r="F7" s="24">
        <f>'DCWW Llechryd WTW'!F31</f>
        <v>8.5335933599999994</v>
      </c>
      <c r="G7" s="24">
        <f>'DCWW Llechryd WTW'!G31</f>
        <v>0.31395600000000001</v>
      </c>
      <c r="H7" s="24">
        <f>'DCWW Llechryd WTW'!H31</f>
        <v>0.81396000000000002</v>
      </c>
      <c r="I7" s="24">
        <f>'DCWW Llechryd WTW'!I31</f>
        <v>0.249696</v>
      </c>
      <c r="J7" s="24">
        <f>'DCWW Llechryd WTW'!J31</f>
        <v>4.4063999999999996E-3</v>
      </c>
      <c r="K7" s="24">
        <f>'DCWW Llechryd WTW'!K31</f>
        <v>4.0392000000000006E-3</v>
      </c>
      <c r="L7" s="24">
        <f>'DCWW Llechryd WTW'!L31</f>
        <v>0.20502000000000004</v>
      </c>
      <c r="M7" s="24">
        <f>'DCWW Llechryd WTW'!M31</f>
        <v>0.17319600000000002</v>
      </c>
      <c r="N7" s="24">
        <f>'DCWW Llechryd WTW'!N31</f>
        <v>18.849600000000002</v>
      </c>
      <c r="O7" s="24">
        <f>'DCWW Llechryd WTW'!O31</f>
        <v>1921.6800000000003</v>
      </c>
      <c r="P7" s="24">
        <f>'DCWW Llechryd WTW'!P31</f>
        <v>0</v>
      </c>
      <c r="Q7" s="24">
        <f>'DCWW Llechryd WTW'!Q31</f>
        <v>48.348000000000013</v>
      </c>
      <c r="R7" s="24">
        <f>'DCWW Llechryd WTW'!R31</f>
        <v>0</v>
      </c>
      <c r="S7" s="24">
        <f>'DCWW Llechryd WTW'!S31</f>
        <v>0.17258400000000002</v>
      </c>
      <c r="T7" s="24">
        <f>'DCWW Llechryd WTW'!T31</f>
        <v>0</v>
      </c>
      <c r="U7" s="24">
        <f>'DCWW Llechryd WTW'!U31</f>
        <v>0</v>
      </c>
    </row>
    <row r="8" spans="1:21" x14ac:dyDescent="0.25">
      <c r="A8" s="27">
        <v>6</v>
      </c>
      <c r="B8" s="24">
        <f>'DCWW Preseli WTW'!B31</f>
        <v>250</v>
      </c>
      <c r="C8" s="24">
        <f>'DCWW Preseli WTW'!C31</f>
        <v>69.375</v>
      </c>
      <c r="D8" s="24">
        <f>'DCWW Preseli WTW'!D31</f>
        <v>67.298124999999999</v>
      </c>
      <c r="E8" s="24">
        <f>'DCWW Preseli WTW'!E31</f>
        <v>5.7764687500000003</v>
      </c>
      <c r="F8" s="24">
        <f>'DCWW Preseli WTW'!F31</f>
        <v>10.777000000000001</v>
      </c>
      <c r="G8" s="24">
        <f>'DCWW Preseli WTW'!G31</f>
        <v>0.39624999999999999</v>
      </c>
      <c r="H8" s="24">
        <f>'DCWW Preseli WTW'!H31</f>
        <v>0.74375000000000002</v>
      </c>
      <c r="I8" s="24">
        <f>'DCWW Preseli WTW'!I31</f>
        <v>0.31187500000000001</v>
      </c>
      <c r="J8" s="24">
        <f>'DCWW Preseli WTW'!J31</f>
        <v>5.5000000000000005E-3</v>
      </c>
      <c r="K8" s="24">
        <f>'DCWW Preseli WTW'!K31</f>
        <v>5.0000000000000001E-3</v>
      </c>
      <c r="L8" s="24">
        <f>'DCWW Preseli WTW'!L31</f>
        <v>0.25625000000000003</v>
      </c>
      <c r="M8" s="24">
        <f>'DCWW Preseli WTW'!M31</f>
        <v>0.21625</v>
      </c>
      <c r="N8" s="24">
        <f>'DCWW Preseli WTW'!N31</f>
        <v>987.5</v>
      </c>
      <c r="O8" s="24">
        <f>'DCWW Preseli WTW'!O31</f>
        <v>96.25</v>
      </c>
      <c r="P8" s="24">
        <f>'DCWW Preseli WTW'!P31</f>
        <v>0</v>
      </c>
      <c r="Q8" s="24">
        <f>'DCWW Preseli WTW'!Q31</f>
        <v>102.96875</v>
      </c>
      <c r="R8" s="24">
        <f>'DCWW Preseli WTW'!R31</f>
        <v>0</v>
      </c>
      <c r="S8" s="24">
        <f>'DCWW Preseli WTW'!S31</f>
        <v>0.21562500000000001</v>
      </c>
      <c r="T8" s="24">
        <f>'DCWW Preseli WTW'!T31</f>
        <v>0</v>
      </c>
      <c r="U8" s="24">
        <f>'DCWW Preseli WTW'!U31</f>
        <v>0</v>
      </c>
    </row>
    <row r="9" spans="1:21" x14ac:dyDescent="0.25">
      <c r="A9" s="27">
        <v>7</v>
      </c>
      <c r="B9" s="24">
        <f>'DCWW Bolton Hill WTW'!B31</f>
        <v>200</v>
      </c>
      <c r="C9" s="24">
        <f>'DCWW Bolton Hill WTW'!C31</f>
        <v>80.828000000000003</v>
      </c>
      <c r="D9" s="24">
        <f>'DCWW Bolton Hill WTW'!D31</f>
        <v>53.104463599999988</v>
      </c>
      <c r="E9" s="24">
        <f>'DCWW Bolton Hill WTW'!E31</f>
        <v>6.9627310000000007</v>
      </c>
      <c r="F9" s="24">
        <f>'DCWW Bolton Hill WTW'!F31</f>
        <v>16.502405599999996</v>
      </c>
      <c r="G9" s="24">
        <f>'DCWW Bolton Hill WTW'!G31</f>
        <v>0.40614399999999995</v>
      </c>
      <c r="H9" s="24">
        <f>'DCWW Bolton Hill WTW'!H31</f>
        <v>0.72143999999999997</v>
      </c>
      <c r="I9" s="24">
        <f>'DCWW Bolton Hill WTW'!I31</f>
        <v>0.24582399999999999</v>
      </c>
      <c r="J9" s="24">
        <f>'DCWW Bolton Hill WTW'!J31</f>
        <v>4.3420000000000004E-3</v>
      </c>
      <c r="K9" s="24">
        <f>'DCWW Bolton Hill WTW'!K31</f>
        <v>3.9411999999999997E-3</v>
      </c>
      <c r="L9" s="24">
        <f>'DCWW Bolton Hill WTW'!L31</f>
        <v>0.202404</v>
      </c>
      <c r="M9" s="24">
        <f>'DCWW Bolton Hill WTW'!M31</f>
        <v>0.17034000000000002</v>
      </c>
      <c r="N9" s="24">
        <f>'DCWW Bolton Hill WTW'!N31</f>
        <v>935.2</v>
      </c>
      <c r="O9" s="24">
        <f>'DCWW Bolton Hill WTW'!O31</f>
        <v>160.32</v>
      </c>
      <c r="P9" s="24">
        <f>'DCWW Bolton Hill WTW'!P31</f>
        <v>0</v>
      </c>
      <c r="Q9" s="24">
        <f>'DCWW Bolton Hill WTW'!Q31</f>
        <v>102.20399999999999</v>
      </c>
      <c r="R9" s="24">
        <f>'DCWW Bolton Hill WTW'!R31</f>
        <v>0</v>
      </c>
      <c r="S9" s="24">
        <f>'DCWW Bolton Hill WTW'!S31</f>
        <v>0.10955199999999998</v>
      </c>
      <c r="T9" s="24">
        <f>'DCWW Bolton Hill WTW'!T31</f>
        <v>0</v>
      </c>
      <c r="U9" s="24">
        <f>'DCWW Bolton Hill WTW'!U31</f>
        <v>0</v>
      </c>
    </row>
    <row r="10" spans="1:21" x14ac:dyDescent="0.25">
      <c r="A10" s="27">
        <v>8</v>
      </c>
      <c r="B10" s="24">
        <f>'DCWW Bryngwyn WTW'!B31</f>
        <v>200</v>
      </c>
      <c r="C10" s="24">
        <f>'DCWW Bryngwyn WTW'!C31</f>
        <v>32.937600000000003</v>
      </c>
      <c r="D10" s="24">
        <f>'DCWW Bryngwyn WTW'!D31</f>
        <v>16.858094399999999</v>
      </c>
      <c r="E10" s="24">
        <f>'DCWW Bryngwyn WTW'!E31</f>
        <v>3.5819348000000004</v>
      </c>
      <c r="F10" s="24">
        <f>'DCWW Bryngwyn WTW'!F31</f>
        <v>14.136771199999998</v>
      </c>
      <c r="G10" s="24">
        <f>'DCWW Bryngwyn WTW'!G31</f>
        <v>7.3583999999999997E-2</v>
      </c>
      <c r="H10" s="24">
        <f>'DCWW Bryngwyn WTW'!H31</f>
        <v>1.1680000000000001</v>
      </c>
      <c r="I10" s="24">
        <f>'DCWW Bryngwyn WTW'!I31</f>
        <v>0.22192000000000001</v>
      </c>
      <c r="J10" s="24">
        <f>'DCWW Bryngwyn WTW'!J31</f>
        <v>1.8688000000000001E-3</v>
      </c>
      <c r="K10" s="24">
        <f>'DCWW Bryngwyn WTW'!K31</f>
        <v>8.0592000000000007E-3</v>
      </c>
      <c r="L10" s="24">
        <f>'DCWW Bryngwyn WTW'!L31</f>
        <v>0.10336799999999999</v>
      </c>
      <c r="M10" s="24">
        <f>'DCWW Bryngwyn WTW'!M31</f>
        <v>7.3000000000000009E-2</v>
      </c>
      <c r="N10" s="24">
        <f>'DCWW Bryngwyn WTW'!N31</f>
        <v>35.916000000000004</v>
      </c>
      <c r="O10" s="24">
        <f>'DCWW Bryngwyn WTW'!O31</f>
        <v>2143.2800000000002</v>
      </c>
      <c r="P10" s="24">
        <f>'DCWW Bryngwyn WTW'!P31</f>
        <v>0</v>
      </c>
      <c r="Q10" s="24">
        <f>'DCWW Bryngwyn WTW'!Q31</f>
        <v>43.946000000000005</v>
      </c>
      <c r="R10" s="24">
        <f>'DCWW Bryngwyn WTW'!R31</f>
        <v>0</v>
      </c>
      <c r="S10" s="24">
        <f>'DCWW Bryngwyn WTW'!S31</f>
        <v>0.11329600000000001</v>
      </c>
      <c r="T10" s="24">
        <f>'DCWW Bryngwyn WTW'!T31</f>
        <v>0</v>
      </c>
      <c r="U10" s="24">
        <f>'DCWW Bryngwyn WTW'!U31</f>
        <v>0</v>
      </c>
    </row>
    <row r="11" spans="1:21" x14ac:dyDescent="0.25">
      <c r="A11" s="27">
        <v>9</v>
      </c>
      <c r="B11" s="24">
        <f>'DCWW Capel Dewi WTW'!B31</f>
        <v>190</v>
      </c>
      <c r="C11" s="24">
        <f>'DCWW Capel Dewi WTW'!C31</f>
        <v>48.962620000000008</v>
      </c>
      <c r="D11" s="24">
        <f>'DCWW Capel Dewi WTW'!D31</f>
        <v>50.711285000000004</v>
      </c>
      <c r="E11" s="24">
        <f>'DCWW Capel Dewi WTW'!E31</f>
        <v>4.2356207900000005</v>
      </c>
      <c r="F11" s="24">
        <f>'DCWW Capel Dewi WTW'!F31</f>
        <v>17.02872112</v>
      </c>
      <c r="G11" s="24">
        <f>'DCWW Capel Dewi WTW'!G31</f>
        <v>0.35150380000000009</v>
      </c>
      <c r="H11" s="24">
        <f>'DCWW Capel Dewi WTW'!H31</f>
        <v>1.735384</v>
      </c>
      <c r="I11" s="24">
        <f>'DCWW Capel Dewi WTW'!I31</f>
        <v>0.48697000000000001</v>
      </c>
      <c r="J11" s="24">
        <f>'DCWW Capel Dewi WTW'!J31</f>
        <v>4.1613800000000001E-3</v>
      </c>
      <c r="K11" s="24">
        <f>'DCWW Capel Dewi WTW'!K31</f>
        <v>3.80722E-3</v>
      </c>
      <c r="L11" s="24">
        <f>'DCWW Capel Dewi WTW'!L31</f>
        <v>0.1930172</v>
      </c>
      <c r="M11" s="24">
        <f>'DCWW Capel Dewi WTW'!M31</f>
        <v>0.33910820000000003</v>
      </c>
      <c r="N11" s="24">
        <f>'DCWW Capel Dewi WTW'!N31</f>
        <v>41.967960000000005</v>
      </c>
      <c r="O11" s="24">
        <f>'DCWW Capel Dewi WTW'!O31</f>
        <v>3984.3000000000006</v>
      </c>
      <c r="P11" s="24">
        <f>'DCWW Capel Dewi WTW'!P31</f>
        <v>0</v>
      </c>
      <c r="Q11" s="24">
        <f>'DCWW Capel Dewi WTW'!Q31</f>
        <v>51.574550000000002</v>
      </c>
      <c r="R11" s="24">
        <f>'DCWW Capel Dewi WTW'!R31</f>
        <v>0</v>
      </c>
      <c r="S11" s="24">
        <f>'DCWW Capel Dewi WTW'!S31</f>
        <v>0.21072520000000003</v>
      </c>
      <c r="T11" s="24">
        <f>'DCWW Capel Dewi WTW'!T31</f>
        <v>0</v>
      </c>
      <c r="U11" s="24">
        <f>'DCWW Capel Dewi WTW'!U31</f>
        <v>0</v>
      </c>
    </row>
    <row r="12" spans="1:21" x14ac:dyDescent="0.25">
      <c r="A12" s="27">
        <v>10</v>
      </c>
      <c r="B12" s="24">
        <f>'DCWW Cray WTW'!B31</f>
        <v>250</v>
      </c>
      <c r="C12" s="24">
        <f>'DCWW Cray WTW'!C31</f>
        <v>38.590000000000003</v>
      </c>
      <c r="D12" s="24">
        <f>'DCWW Cray WTW'!D31</f>
        <v>6.7997452750000003</v>
      </c>
      <c r="E12" s="24">
        <f>'DCWW Cray WTW'!E31</f>
        <v>0.86163525000000019</v>
      </c>
      <c r="F12" s="24">
        <f>'DCWW Cray WTW'!F31</f>
        <v>3.7542508500000005</v>
      </c>
      <c r="G12" s="24">
        <f>'DCWW Cray WTW'!G31</f>
        <v>8.3422499999999997E-2</v>
      </c>
      <c r="H12" s="24">
        <f>'DCWW Cray WTW'!H31</f>
        <v>0.90800000000000003</v>
      </c>
      <c r="I12" s="24">
        <f>'DCWW Cray WTW'!I31</f>
        <v>0.13336249999999999</v>
      </c>
      <c r="J12" s="24">
        <f>'DCWW Cray WTW'!J31</f>
        <v>2.3267500000000003E-3</v>
      </c>
      <c r="K12" s="24">
        <f>'DCWW Cray WTW'!K31</f>
        <v>9.9880000000000021E-3</v>
      </c>
      <c r="L12" s="24">
        <f>'DCWW Cray WTW'!L31</f>
        <v>9.7610000000000002E-2</v>
      </c>
      <c r="M12" s="24">
        <f>'DCWW Cray WTW'!M31</f>
        <v>6.185750000000001E-2</v>
      </c>
      <c r="N12" s="24">
        <f>'DCWW Cray WTW'!N31</f>
        <v>14.1875</v>
      </c>
      <c r="O12" s="24">
        <f>'DCWW Cray WTW'!O31</f>
        <v>2423.2249999999999</v>
      </c>
      <c r="P12" s="24">
        <f>'DCWW Cray WTW'!P31</f>
        <v>0</v>
      </c>
      <c r="Q12" s="24">
        <f>'DCWW Cray WTW'!Q31</f>
        <v>137.47687500000001</v>
      </c>
      <c r="R12" s="24">
        <f>'DCWW Cray WTW'!R31</f>
        <v>0</v>
      </c>
      <c r="S12" s="24">
        <f>'DCWW Cray WTW'!S31</f>
        <v>0.29396500000000003</v>
      </c>
      <c r="T12" s="24">
        <f>'DCWW Cray WTW'!T31</f>
        <v>0</v>
      </c>
      <c r="U12" s="24">
        <f>'DCWW Cray WTW'!U31</f>
        <v>0</v>
      </c>
    </row>
    <row r="13" spans="1:21" s="69" customFormat="1" ht="15.5" x14ac:dyDescent="0.35">
      <c r="A13" s="67" t="s">
        <v>85</v>
      </c>
      <c r="B13" s="68">
        <f>SUM(B3:B12)</f>
        <v>1783</v>
      </c>
      <c r="C13" s="68">
        <f t="shared" ref="C13:U13" si="0">SUM(C3:C12)</f>
        <v>754.68811999999991</v>
      </c>
      <c r="D13" s="68">
        <f t="shared" si="0"/>
        <v>578.42486427499989</v>
      </c>
      <c r="E13" s="68">
        <f t="shared" si="0"/>
        <v>70.971287470000021</v>
      </c>
      <c r="F13" s="68">
        <f t="shared" si="0"/>
        <v>88.644996528000007</v>
      </c>
      <c r="G13" s="68">
        <f t="shared" si="0"/>
        <v>2.2194731000000001</v>
      </c>
      <c r="H13" s="68">
        <f t="shared" si="0"/>
        <v>9.2946430000000007</v>
      </c>
      <c r="I13" s="68">
        <f t="shared" si="0"/>
        <v>2.4709865</v>
      </c>
      <c r="J13" s="68">
        <f t="shared" si="0"/>
        <v>3.4073650000000011E-2</v>
      </c>
      <c r="K13" s="68">
        <f t="shared" si="0"/>
        <v>4.8816880000000007E-2</v>
      </c>
      <c r="L13" s="68">
        <f t="shared" si="0"/>
        <v>1.4537353</v>
      </c>
      <c r="M13" s="68">
        <f t="shared" si="0"/>
        <v>1.3743899000000002</v>
      </c>
      <c r="N13" s="68">
        <f t="shared" si="0"/>
        <v>2737.6535899999999</v>
      </c>
      <c r="O13" s="68">
        <f t="shared" si="0"/>
        <v>12560.598000000002</v>
      </c>
      <c r="P13" s="68">
        <f t="shared" si="0"/>
        <v>43.451000000000001</v>
      </c>
      <c r="Q13" s="68">
        <f t="shared" si="0"/>
        <v>665.93915000000015</v>
      </c>
      <c r="R13" s="68">
        <f t="shared" si="0"/>
        <v>0</v>
      </c>
      <c r="S13" s="68">
        <f t="shared" si="0"/>
        <v>1.5711347999999998</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'Dairy Partners, Newcastle Emlyn'!B29</f>
        <v>Application Rate</v>
      </c>
      <c r="D1" s="26" t="str">
        <f>'Dairy Partners, Newcastle Emlyn'!C29</f>
        <v>Nitrogen Addition</v>
      </c>
      <c r="E1" s="26" t="str">
        <f>'Dairy Partners, Newcastle Emlyn'!D29</f>
        <v>Phosphate Addition</v>
      </c>
      <c r="F1" s="26" t="str">
        <f>'Dairy Partners, Newcastle Emlyn'!E29</f>
        <v>Potash  Addition</v>
      </c>
      <c r="G1" s="26" t="str">
        <f>'Dairy Partners, Newcastle Emlyn'!F29</f>
        <v>Mg Oxide Addition</v>
      </c>
      <c r="H1" s="26" t="str">
        <f>'Dairy Partners, Newcastle Emlyn'!G29</f>
        <v>Copper Addition</v>
      </c>
      <c r="I1" s="26" t="str">
        <f>'Dairy Partners, Newcastle Emlyn'!H29</f>
        <v>Zinc Addition</v>
      </c>
      <c r="J1" s="26" t="str">
        <f>'Dairy Partners, Newcastle Emlyn'!I29</f>
        <v>Lead Addition</v>
      </c>
      <c r="K1" s="26" t="str">
        <f>'Dairy Partners, Newcastle Emlyn'!J29</f>
        <v>Cadmium Addition</v>
      </c>
      <c r="L1" s="26" t="str">
        <f>'Dairy Partners, Newcastle Emlyn'!K29</f>
        <v>Mercury Addition</v>
      </c>
      <c r="M1" s="26" t="str">
        <f>'Dairy Partners, Newcastle Emlyn'!L29</f>
        <v>Nickel Addition</v>
      </c>
      <c r="N1" s="26" t="str">
        <f>'Dairy Partners, Newcastle Emlyn'!M29</f>
        <v>Chromium Addition</v>
      </c>
      <c r="O1" s="26" t="str">
        <f>'Dairy Partners, Newcastle Emlyn'!N29</f>
        <v>Aluminium Addition</v>
      </c>
      <c r="P1" s="26" t="str">
        <f>'Dairy Partners, Newcastle Emlyn'!O29</f>
        <v>Iron Addition</v>
      </c>
      <c r="Q1" s="26" t="str">
        <f>'Dairy Partners, Newcastle Emlyn'!P29</f>
        <v xml:space="preserve">Sodium Addition                 </v>
      </c>
      <c r="R1" s="26" t="str">
        <f>'Dairy Partners, Newcastle Emlyn'!Q29</f>
        <v>SO3  Addition                             kg/ha</v>
      </c>
      <c r="S1" s="26" t="str">
        <f>'Dairy Partners, Newcastle Emlyn'!R29</f>
        <v xml:space="preserve">Selenium Addition </v>
      </c>
      <c r="T1" s="26" t="str">
        <f>'Dairy Partners, Newcastle Emlyn'!S29</f>
        <v xml:space="preserve">Arsenic  Addition  </v>
      </c>
      <c r="U1" s="26" t="str">
        <f>'Dairy Partners, Newcastle Emlyn'!T29</f>
        <v xml:space="preserve">Molybdenum Addition  </v>
      </c>
      <c r="V1" s="26" t="str">
        <f>'Dairy Partners, Newcastle Emlyn'!U29</f>
        <v xml:space="preserve">Fluoride Addition </v>
      </c>
    </row>
    <row r="2" spans="1:22" s="70" customFormat="1" ht="25" x14ac:dyDescent="0.35">
      <c r="A2" s="175"/>
      <c r="B2" s="23" t="s">
        <v>46</v>
      </c>
      <c r="C2" s="26" t="str">
        <f>'Dairy Partners, Newcastle Emlyn'!B30</f>
        <v>tonnes/ha</v>
      </c>
      <c r="D2" s="26" t="str">
        <f>'Dairy Partners, Newcastle Emlyn'!C30</f>
        <v>kg/ha</v>
      </c>
      <c r="E2" s="26" t="str">
        <f>'Dairy Partners, Newcastle Emlyn'!D30</f>
        <v>P2O5 
kg/ha</v>
      </c>
      <c r="F2" s="26" t="str">
        <f>'Dairy Partners, Newcastle Emlyn'!E30</f>
        <v>K2O 
kg/ha</v>
      </c>
      <c r="G2" s="26" t="str">
        <f>'Dairy Partners, Newcastle Emlyn'!F30</f>
        <v>MgO 
kg/ha</v>
      </c>
      <c r="H2" s="26" t="str">
        <f>'Dairy Partners, Newcastle Emlyn'!G30</f>
        <v>kg/ha</v>
      </c>
      <c r="I2" s="26" t="str">
        <f>'Dairy Partners, Newcastle Emlyn'!H30</f>
        <v>kg/ha</v>
      </c>
      <c r="J2" s="26" t="str">
        <f>'Dairy Partners, Newcastle Emlyn'!I30</f>
        <v>kg/ha</v>
      </c>
      <c r="K2" s="26" t="str">
        <f>'Dairy Partners, Newcastle Emlyn'!J30</f>
        <v>kg/ha</v>
      </c>
      <c r="L2" s="26" t="str">
        <f>'Dairy Partners, Newcastle Emlyn'!K30</f>
        <v>kg/ha</v>
      </c>
      <c r="M2" s="26" t="str">
        <f>'Dairy Partners, Newcastle Emlyn'!L30</f>
        <v>kg/ha</v>
      </c>
      <c r="N2" s="26" t="str">
        <f>'Dairy Partners, Newcastle Emlyn'!M30</f>
        <v>kg/ha</v>
      </c>
      <c r="O2" s="26" t="str">
        <f>'Dairy Partners, Newcastle Emlyn'!N30</f>
        <v>kg/ha</v>
      </c>
      <c r="P2" s="26" t="str">
        <f>'Dairy Partners, Newcastle Emlyn'!O30</f>
        <v>kg/ha</v>
      </c>
      <c r="Q2" s="26" t="str">
        <f>'Dairy Partners, Newcastle Emlyn'!P30</f>
        <v>kg/ha</v>
      </c>
      <c r="R2" s="26" t="str">
        <f>'Dairy Partners, Newcastle Emlyn'!Q30</f>
        <v>kg/ha</v>
      </c>
      <c r="S2" s="26" t="str">
        <f>'Dairy Partners, Newcastle Emlyn'!R30</f>
        <v>kg/ha</v>
      </c>
      <c r="T2" s="26" t="str">
        <f>'Dairy Partners, Newcastle Emlyn'!S30</f>
        <v>kg/ha</v>
      </c>
      <c r="U2" s="26" t="str">
        <f>'Dairy Partners, Newcastle Emlyn'!T30</f>
        <v>kg/ha</v>
      </c>
      <c r="V2" s="26" t="str">
        <f>'Dairy Partners, Newcastle Emlyn'!U30</f>
        <v>kg/ha</v>
      </c>
    </row>
    <row r="3" spans="1:22" x14ac:dyDescent="0.25">
      <c r="A3" s="27">
        <v>1</v>
      </c>
      <c r="B3" s="78"/>
      <c r="C3" s="24">
        <f>'Dairy Partners, Newcastle Emlyn'!B31</f>
        <v>55</v>
      </c>
      <c r="D3" s="24">
        <f>'Dairy Partners, Newcastle Emlyn'!C31</f>
        <v>132</v>
      </c>
      <c r="E3" s="24">
        <f>'Dairy Partners, Newcastle Emlyn'!D31</f>
        <v>80.01317499999999</v>
      </c>
      <c r="F3" s="24">
        <f>'Dairy Partners, Newcastle Emlyn'!E31</f>
        <v>18.623275000000003</v>
      </c>
      <c r="G3" s="24">
        <f>'Dairy Partners, Newcastle Emlyn'!F31</f>
        <v>4.2129780000000006</v>
      </c>
      <c r="H3" s="24">
        <f>'Dairy Partners, Newcastle Emlyn'!G31</f>
        <v>2.6949999999999998E-2</v>
      </c>
      <c r="I3" s="24">
        <f>'Dairy Partners, Newcastle Emlyn'!H31</f>
        <v>9.9000000000000005E-2</v>
      </c>
      <c r="J3" s="24">
        <f>'Dairy Partners, Newcastle Emlyn'!I31</f>
        <v>2.75E-2</v>
      </c>
      <c r="K3" s="24">
        <f>'Dairy Partners, Newcastle Emlyn'!J31</f>
        <v>5.5000000000000003E-4</v>
      </c>
      <c r="L3" s="24">
        <f>'Dairy Partners, Newcastle Emlyn'!K31</f>
        <v>2.7500000000000003E-3</v>
      </c>
      <c r="M3" s="24">
        <f>'Dairy Partners, Newcastle Emlyn'!L31</f>
        <v>1.1000000000000001E-2</v>
      </c>
      <c r="N3" s="24">
        <f>'Dairy Partners, Newcastle Emlyn'!M31</f>
        <v>1.265E-2</v>
      </c>
      <c r="O3" s="24">
        <f>'Dairy Partners, Newcastle Emlyn'!N31</f>
        <v>0</v>
      </c>
      <c r="P3" s="24">
        <f>'Dairy Partners, Newcastle Emlyn'!O31</f>
        <v>0</v>
      </c>
      <c r="Q3" s="24">
        <f>'Dairy Partners, Newcastle Emlyn'!P31</f>
        <v>11.33</v>
      </c>
      <c r="R3" s="24">
        <f>'Dairy Partners, Newcastle Emlyn'!Q31</f>
        <v>21.3125</v>
      </c>
      <c r="S3" s="24">
        <f>'Dairy Partners, Newcastle Emlyn'!R31</f>
        <v>0</v>
      </c>
      <c r="T3" s="24">
        <f>'Dairy Partners, Newcastle Emlyn'!S31</f>
        <v>0</v>
      </c>
      <c r="U3" s="24">
        <f>'Dairy Partners, Newcastle Emlyn'!T31</f>
        <v>0</v>
      </c>
      <c r="V3" s="24">
        <f>'Dairy Partners, Newcastle Emlyn'!U31</f>
        <v>0</v>
      </c>
    </row>
    <row r="4" spans="1:22" x14ac:dyDescent="0.25">
      <c r="A4" s="27">
        <v>2</v>
      </c>
      <c r="B4" s="78"/>
      <c r="C4" s="24">
        <f>'First Milk, Haverfordwest'!B31</f>
        <v>83</v>
      </c>
      <c r="D4" s="24">
        <f>'First Milk, Haverfordwest'!C31</f>
        <v>157.69999999999999</v>
      </c>
      <c r="E4" s="24">
        <f>'First Milk, Haverfordwest'!D31</f>
        <v>79.483953999999983</v>
      </c>
      <c r="F4" s="24">
        <f>'First Milk, Haverfordwest'!E31</f>
        <v>19.302895000000003</v>
      </c>
      <c r="G4" s="24">
        <f>'First Milk, Haverfordwest'!F31</f>
        <v>3.5504411999999999</v>
      </c>
      <c r="H4" s="24">
        <f>'First Milk, Haverfordwest'!G31</f>
        <v>1.66E-2</v>
      </c>
      <c r="I4" s="24">
        <f>'First Milk, Haverfordwest'!H31</f>
        <v>0.1162</v>
      </c>
      <c r="J4" s="24">
        <f>'First Milk, Haverfordwest'!I31</f>
        <v>4.1500000000000002E-2</v>
      </c>
      <c r="K4" s="24">
        <f>'First Milk, Haverfordwest'!J31</f>
        <v>8.3000000000000012E-4</v>
      </c>
      <c r="L4" s="24">
        <f>'First Milk, Haverfordwest'!K31</f>
        <v>4.15E-3</v>
      </c>
      <c r="M4" s="24">
        <f>'First Milk, Haverfordwest'!L31</f>
        <v>1.66E-2</v>
      </c>
      <c r="N4" s="24">
        <f>'First Milk, Haverfordwest'!M31</f>
        <v>2.4070000000000001E-2</v>
      </c>
      <c r="O4" s="24">
        <f>'First Milk, Haverfordwest'!N31</f>
        <v>0</v>
      </c>
      <c r="P4" s="24">
        <f>'First Milk, Haverfordwest'!O31</f>
        <v>0</v>
      </c>
      <c r="Q4" s="24">
        <f>'First Milk, Haverfordwest'!P31</f>
        <v>32.121000000000002</v>
      </c>
      <c r="R4" s="24">
        <f>'First Milk, Haverfordwest'!Q31</f>
        <v>24.484999999999999</v>
      </c>
      <c r="S4" s="24">
        <f>'First Milk, Haverfordwest'!R31</f>
        <v>0</v>
      </c>
      <c r="T4" s="24">
        <f>'First Milk, Haverfordwest'!S31</f>
        <v>0</v>
      </c>
      <c r="U4" s="24">
        <f>'First Milk, Haverfordwest'!T31</f>
        <v>0</v>
      </c>
      <c r="V4" s="24">
        <f>'First Milk, Haverfordwest'!U31</f>
        <v>0</v>
      </c>
    </row>
    <row r="5" spans="1:22" x14ac:dyDescent="0.25">
      <c r="A5" s="27">
        <v>3</v>
      </c>
      <c r="B5" s="78"/>
      <c r="C5" s="24">
        <f>'DCWW Strata Florida WTW'!B31</f>
        <v>250</v>
      </c>
      <c r="D5" s="24">
        <f>'DCWW Strata Florida WTW'!C31</f>
        <v>81.964999999999989</v>
      </c>
      <c r="E5" s="24">
        <f>'DCWW Strata Florida WTW'!D31</f>
        <v>66.668099999999995</v>
      </c>
      <c r="F5" s="24">
        <f>'DCWW Strata Florida WTW'!E31</f>
        <v>5.2189152500000002</v>
      </c>
      <c r="G5" s="24">
        <f>'DCWW Strata Florida WTW'!F31</f>
        <v>3.136107</v>
      </c>
      <c r="H5" s="24">
        <f>'DCWW Strata Florida WTW'!G31</f>
        <v>0.38848499999999997</v>
      </c>
      <c r="I5" s="24">
        <f>'DCWW Strata Florida WTW'!H31</f>
        <v>0.61110000000000009</v>
      </c>
      <c r="J5" s="24">
        <f>'DCWW Strata Florida WTW'!I31</f>
        <v>0.30894500000000003</v>
      </c>
      <c r="K5" s="24">
        <f>'DCWW Strata Florida WTW'!J31</f>
        <v>5.4804999999999993E-3</v>
      </c>
      <c r="L5" s="24">
        <f>'DCWW Strata Florida WTW'!K31</f>
        <v>4.9955000000000008E-3</v>
      </c>
      <c r="M5" s="24">
        <f>'DCWW Strata Florida WTW'!L31</f>
        <v>0.25414000000000003</v>
      </c>
      <c r="N5" s="24">
        <f>'DCWW Strata Florida WTW'!M31</f>
        <v>0.21437000000000003</v>
      </c>
      <c r="O5" s="24">
        <f>'DCWW Strata Florida WTW'!N31</f>
        <v>669.3</v>
      </c>
      <c r="P5" s="24">
        <f>'DCWW Strata Florida WTW'!O31</f>
        <v>118.825</v>
      </c>
      <c r="Q5" s="24">
        <f>'DCWW Strata Florida WTW'!P31</f>
        <v>0</v>
      </c>
      <c r="R5" s="24">
        <f>'DCWW Strata Florida WTW'!Q31</f>
        <v>97.000000000000014</v>
      </c>
      <c r="S5" s="24">
        <f>'DCWW Strata Florida WTW'!R31</f>
        <v>0</v>
      </c>
      <c r="T5" s="24">
        <f>'DCWW Strata Florida WTW'!S31</f>
        <v>0.19108999999999998</v>
      </c>
      <c r="U5" s="24">
        <f>'DCWW Strata Florida WTW'!T31</f>
        <v>0</v>
      </c>
      <c r="V5" s="24">
        <f>'DCWW Strata Florida WTW'!U31</f>
        <v>0</v>
      </c>
    </row>
    <row r="6" spans="1:22" x14ac:dyDescent="0.25">
      <c r="A6" s="27">
        <v>4</v>
      </c>
      <c r="B6" s="78"/>
      <c r="C6" s="24">
        <f>'DCWW Bontgoch WTW'!B31</f>
        <v>105</v>
      </c>
      <c r="D6" s="24">
        <f>'DCWW Bontgoch WTW'!C31</f>
        <v>52.598699999999994</v>
      </c>
      <c r="E6" s="24">
        <f>'DCWW Bontgoch WTW'!D31</f>
        <v>79.671815999999993</v>
      </c>
      <c r="F6" s="24">
        <f>'DCWW Bontgoch WTW'!E31</f>
        <v>2.1895404300000001</v>
      </c>
      <c r="G6" s="24">
        <f>'DCWW Bontgoch WTW'!F31</f>
        <v>7.0127281979999987</v>
      </c>
      <c r="H6" s="24">
        <f>'DCWW Bontgoch WTW'!G31</f>
        <v>0.16257780000000002</v>
      </c>
      <c r="I6" s="24">
        <f>'DCWW Bontgoch WTW'!H31</f>
        <v>2.3778090000000001</v>
      </c>
      <c r="J6" s="24">
        <f>'DCWW Bontgoch WTW'!I31</f>
        <v>0.44339400000000007</v>
      </c>
      <c r="K6" s="24">
        <f>'DCWW Bontgoch WTW'!J31</f>
        <v>4.6078200000000012E-3</v>
      </c>
      <c r="L6" s="24">
        <f>'DCWW Bontgoch WTW'!K31</f>
        <v>2.0865599999999999E-3</v>
      </c>
      <c r="M6" s="24">
        <f>'DCWW Bontgoch WTW'!L31</f>
        <v>0.11432610000000001</v>
      </c>
      <c r="N6" s="24">
        <f>'DCWW Bontgoch WTW'!M31</f>
        <v>8.9548199999999994E-2</v>
      </c>
      <c r="O6" s="24">
        <f>'DCWW Bontgoch WTW'!N31</f>
        <v>34.732530000000004</v>
      </c>
      <c r="P6" s="24">
        <f>'DCWW Bontgoch WTW'!O31</f>
        <v>1712.7179999999998</v>
      </c>
      <c r="Q6" s="24">
        <f>'DCWW Bontgoch WTW'!P31</f>
        <v>0</v>
      </c>
      <c r="R6" s="24">
        <f>'DCWW Bontgoch WTW'!Q31</f>
        <v>36.623474999999999</v>
      </c>
      <c r="S6" s="24">
        <f>'DCWW Bontgoch WTW'!R31</f>
        <v>0</v>
      </c>
      <c r="T6" s="24">
        <f>'DCWW Bontgoch WTW'!S31</f>
        <v>0.26429759999999997</v>
      </c>
      <c r="U6" s="24">
        <f>'DCWW Bontgoch WTW'!T31</f>
        <v>0</v>
      </c>
      <c r="V6" s="24">
        <f>'DCWW Bontgoch WTW'!U31</f>
        <v>0</v>
      </c>
    </row>
    <row r="7" spans="1:22" x14ac:dyDescent="0.25">
      <c r="A7" s="27">
        <v>5</v>
      </c>
      <c r="B7" s="78"/>
      <c r="C7" s="24">
        <f>'DCWW Llechryd WTW'!B31</f>
        <v>200</v>
      </c>
      <c r="D7" s="24">
        <f>'DCWW Llechryd WTW'!C31</f>
        <v>59.731200000000008</v>
      </c>
      <c r="E7" s="24">
        <f>'DCWW Llechryd WTW'!D31</f>
        <v>77.816106000000019</v>
      </c>
      <c r="F7" s="24">
        <f>'DCWW Llechryd WTW'!E31</f>
        <v>4.2182712000000011</v>
      </c>
      <c r="G7" s="24">
        <f>'DCWW Llechryd WTW'!F31</f>
        <v>8.5335933599999994</v>
      </c>
      <c r="H7" s="24">
        <f>'DCWW Llechryd WTW'!G31</f>
        <v>0.31395600000000001</v>
      </c>
      <c r="I7" s="24">
        <f>'DCWW Llechryd WTW'!H31</f>
        <v>0.81396000000000002</v>
      </c>
      <c r="J7" s="24">
        <f>'DCWW Llechryd WTW'!I31</f>
        <v>0.249696</v>
      </c>
      <c r="K7" s="24">
        <f>'DCWW Llechryd WTW'!J31</f>
        <v>4.4063999999999996E-3</v>
      </c>
      <c r="L7" s="24">
        <f>'DCWW Llechryd WTW'!K31</f>
        <v>4.0392000000000006E-3</v>
      </c>
      <c r="M7" s="24">
        <f>'DCWW Llechryd WTW'!L31</f>
        <v>0.20502000000000004</v>
      </c>
      <c r="N7" s="24">
        <f>'DCWW Llechryd WTW'!M31</f>
        <v>0.17319600000000002</v>
      </c>
      <c r="O7" s="24">
        <f>'DCWW Llechryd WTW'!N31</f>
        <v>18.849600000000002</v>
      </c>
      <c r="P7" s="24">
        <f>'DCWW Llechryd WTW'!O31</f>
        <v>1921.6800000000003</v>
      </c>
      <c r="Q7" s="24">
        <f>'DCWW Llechryd WTW'!P31</f>
        <v>0</v>
      </c>
      <c r="R7" s="24">
        <f>'DCWW Llechryd WTW'!Q31</f>
        <v>48.348000000000013</v>
      </c>
      <c r="S7" s="24">
        <f>'DCWW Llechryd WTW'!R31</f>
        <v>0</v>
      </c>
      <c r="T7" s="24">
        <f>'DCWW Llechryd WTW'!S31</f>
        <v>0.17258400000000002</v>
      </c>
      <c r="U7" s="24">
        <f>'DCWW Llechryd WTW'!T31</f>
        <v>0</v>
      </c>
      <c r="V7" s="24">
        <f>'DCWW Llechryd WTW'!U31</f>
        <v>0</v>
      </c>
    </row>
    <row r="8" spans="1:22" x14ac:dyDescent="0.25">
      <c r="A8" s="27">
        <v>6</v>
      </c>
      <c r="B8" s="78"/>
      <c r="C8" s="24">
        <f>'DCWW Preseli WTW'!B31</f>
        <v>250</v>
      </c>
      <c r="D8" s="24">
        <f>'DCWW Preseli WTW'!C31</f>
        <v>69.375</v>
      </c>
      <c r="E8" s="24">
        <f>'DCWW Preseli WTW'!D31</f>
        <v>67.298124999999999</v>
      </c>
      <c r="F8" s="24">
        <f>'DCWW Preseli WTW'!E31</f>
        <v>5.7764687500000003</v>
      </c>
      <c r="G8" s="24">
        <f>'DCWW Preseli WTW'!F31</f>
        <v>10.777000000000001</v>
      </c>
      <c r="H8" s="24">
        <f>'DCWW Preseli WTW'!G31</f>
        <v>0.39624999999999999</v>
      </c>
      <c r="I8" s="24">
        <f>'DCWW Preseli WTW'!H31</f>
        <v>0.74375000000000002</v>
      </c>
      <c r="J8" s="24">
        <f>'DCWW Preseli WTW'!I31</f>
        <v>0.31187500000000001</v>
      </c>
      <c r="K8" s="24">
        <f>'DCWW Preseli WTW'!J31</f>
        <v>5.5000000000000005E-3</v>
      </c>
      <c r="L8" s="24">
        <f>'DCWW Preseli WTW'!K31</f>
        <v>5.0000000000000001E-3</v>
      </c>
      <c r="M8" s="24">
        <f>'DCWW Preseli WTW'!L31</f>
        <v>0.25625000000000003</v>
      </c>
      <c r="N8" s="24">
        <f>'DCWW Preseli WTW'!M31</f>
        <v>0.21625</v>
      </c>
      <c r="O8" s="24">
        <f>'DCWW Preseli WTW'!N31</f>
        <v>987.5</v>
      </c>
      <c r="P8" s="24">
        <f>'DCWW Preseli WTW'!O31</f>
        <v>96.25</v>
      </c>
      <c r="Q8" s="24">
        <f>'DCWW Preseli WTW'!P31</f>
        <v>0</v>
      </c>
      <c r="R8" s="24">
        <f>'DCWW Preseli WTW'!Q31</f>
        <v>102.96875</v>
      </c>
      <c r="S8" s="24">
        <f>'DCWW Preseli WTW'!R31</f>
        <v>0</v>
      </c>
      <c r="T8" s="24">
        <f>'DCWW Preseli WTW'!S31</f>
        <v>0.21562500000000001</v>
      </c>
      <c r="U8" s="24">
        <f>'DCWW Preseli WTW'!T31</f>
        <v>0</v>
      </c>
      <c r="V8" s="24">
        <f>'DCWW Preseli WTW'!U31</f>
        <v>0</v>
      </c>
    </row>
    <row r="9" spans="1:22" x14ac:dyDescent="0.25">
      <c r="A9" s="27">
        <v>7</v>
      </c>
      <c r="B9" s="78"/>
      <c r="C9" s="24">
        <f>'DCWW Bolton Hill WTW'!B31</f>
        <v>200</v>
      </c>
      <c r="D9" s="24">
        <f>'DCWW Bolton Hill WTW'!C31</f>
        <v>80.828000000000003</v>
      </c>
      <c r="E9" s="24">
        <f>'DCWW Bolton Hill WTW'!D31</f>
        <v>53.104463599999988</v>
      </c>
      <c r="F9" s="24">
        <f>'DCWW Bolton Hill WTW'!E31</f>
        <v>6.9627310000000007</v>
      </c>
      <c r="G9" s="24">
        <f>'DCWW Bolton Hill WTW'!F31</f>
        <v>16.502405599999996</v>
      </c>
      <c r="H9" s="24">
        <f>'DCWW Bolton Hill WTW'!G31</f>
        <v>0.40614399999999995</v>
      </c>
      <c r="I9" s="24">
        <f>'DCWW Bolton Hill WTW'!H31</f>
        <v>0.72143999999999997</v>
      </c>
      <c r="J9" s="24">
        <f>'DCWW Bolton Hill WTW'!I31</f>
        <v>0.24582399999999999</v>
      </c>
      <c r="K9" s="24">
        <f>'DCWW Bolton Hill WTW'!J31</f>
        <v>4.3420000000000004E-3</v>
      </c>
      <c r="L9" s="24">
        <f>'DCWW Bolton Hill WTW'!K31</f>
        <v>3.9411999999999997E-3</v>
      </c>
      <c r="M9" s="24">
        <f>'DCWW Bolton Hill WTW'!L31</f>
        <v>0.202404</v>
      </c>
      <c r="N9" s="24">
        <f>'DCWW Bolton Hill WTW'!M31</f>
        <v>0.17034000000000002</v>
      </c>
      <c r="O9" s="24">
        <f>'DCWW Bolton Hill WTW'!N31</f>
        <v>935.2</v>
      </c>
      <c r="P9" s="24">
        <f>'DCWW Bolton Hill WTW'!O31</f>
        <v>160.32</v>
      </c>
      <c r="Q9" s="24">
        <f>'DCWW Bolton Hill WTW'!P31</f>
        <v>0</v>
      </c>
      <c r="R9" s="24">
        <f>'DCWW Bolton Hill WTW'!Q31</f>
        <v>102.20399999999999</v>
      </c>
      <c r="S9" s="24">
        <f>'DCWW Bolton Hill WTW'!R31</f>
        <v>0</v>
      </c>
      <c r="T9" s="24">
        <f>'DCWW Bolton Hill WTW'!S31</f>
        <v>0.10955199999999998</v>
      </c>
      <c r="U9" s="24">
        <f>'DCWW Bolton Hill WTW'!T31</f>
        <v>0</v>
      </c>
      <c r="V9" s="24">
        <f>'DCWW Bolton Hill WTW'!U31</f>
        <v>0</v>
      </c>
    </row>
    <row r="10" spans="1:22" x14ac:dyDescent="0.25">
      <c r="A10" s="27">
        <v>8</v>
      </c>
      <c r="B10" s="78"/>
      <c r="C10" s="24">
        <f>'DCWW Bryngwyn WTW'!B31</f>
        <v>200</v>
      </c>
      <c r="D10" s="24">
        <f>'DCWW Bryngwyn WTW'!C31</f>
        <v>32.937600000000003</v>
      </c>
      <c r="E10" s="24">
        <f>'DCWW Bryngwyn WTW'!D31</f>
        <v>16.858094399999999</v>
      </c>
      <c r="F10" s="24">
        <f>'DCWW Bryngwyn WTW'!E31</f>
        <v>3.5819348000000004</v>
      </c>
      <c r="G10" s="24">
        <f>'DCWW Bryngwyn WTW'!F31</f>
        <v>14.136771199999998</v>
      </c>
      <c r="H10" s="24">
        <f>'DCWW Bryngwyn WTW'!G31</f>
        <v>7.3583999999999997E-2</v>
      </c>
      <c r="I10" s="24">
        <f>'DCWW Bryngwyn WTW'!H31</f>
        <v>1.1680000000000001</v>
      </c>
      <c r="J10" s="24">
        <f>'DCWW Bryngwyn WTW'!I31</f>
        <v>0.22192000000000001</v>
      </c>
      <c r="K10" s="24">
        <f>'DCWW Bryngwyn WTW'!J31</f>
        <v>1.8688000000000001E-3</v>
      </c>
      <c r="L10" s="24">
        <f>'DCWW Bryngwyn WTW'!K31</f>
        <v>8.0592000000000007E-3</v>
      </c>
      <c r="M10" s="24">
        <f>'DCWW Bryngwyn WTW'!L31</f>
        <v>0.10336799999999999</v>
      </c>
      <c r="N10" s="24">
        <f>'DCWW Bryngwyn WTW'!M31</f>
        <v>7.3000000000000009E-2</v>
      </c>
      <c r="O10" s="24">
        <f>'DCWW Bryngwyn WTW'!N31</f>
        <v>35.916000000000004</v>
      </c>
      <c r="P10" s="24">
        <f>'DCWW Bryngwyn WTW'!O31</f>
        <v>2143.2800000000002</v>
      </c>
      <c r="Q10" s="24">
        <f>'DCWW Bryngwyn WTW'!P31</f>
        <v>0</v>
      </c>
      <c r="R10" s="24">
        <f>'DCWW Bryngwyn WTW'!Q31</f>
        <v>43.946000000000005</v>
      </c>
      <c r="S10" s="24">
        <f>'DCWW Bryngwyn WTW'!R31</f>
        <v>0</v>
      </c>
      <c r="T10" s="24">
        <f>'DCWW Bryngwyn WTW'!S31</f>
        <v>0.11329600000000001</v>
      </c>
      <c r="U10" s="24">
        <f>'DCWW Bryngwyn WTW'!T31</f>
        <v>0</v>
      </c>
      <c r="V10" s="24">
        <f>'DCWW Bryngwyn WTW'!U31</f>
        <v>0</v>
      </c>
    </row>
    <row r="11" spans="1:22" x14ac:dyDescent="0.25">
      <c r="A11" s="27">
        <v>9</v>
      </c>
      <c r="B11" s="78"/>
      <c r="C11" s="24">
        <f>'DCWW Capel Dewi WTW'!B31</f>
        <v>190</v>
      </c>
      <c r="D11" s="24">
        <f>'DCWW Capel Dewi WTW'!C31</f>
        <v>48.962620000000008</v>
      </c>
      <c r="E11" s="24">
        <f>'DCWW Capel Dewi WTW'!D31</f>
        <v>50.711285000000004</v>
      </c>
      <c r="F11" s="24">
        <f>'DCWW Capel Dewi WTW'!E31</f>
        <v>4.2356207900000005</v>
      </c>
      <c r="G11" s="24">
        <f>'DCWW Capel Dewi WTW'!F31</f>
        <v>17.02872112</v>
      </c>
      <c r="H11" s="24">
        <f>'DCWW Capel Dewi WTW'!G31</f>
        <v>0.35150380000000009</v>
      </c>
      <c r="I11" s="24">
        <f>'DCWW Capel Dewi WTW'!H31</f>
        <v>1.735384</v>
      </c>
      <c r="J11" s="24">
        <f>'DCWW Capel Dewi WTW'!I31</f>
        <v>0.48697000000000001</v>
      </c>
      <c r="K11" s="24">
        <f>'DCWW Capel Dewi WTW'!J31</f>
        <v>4.1613800000000001E-3</v>
      </c>
      <c r="L11" s="24">
        <f>'DCWW Capel Dewi WTW'!K31</f>
        <v>3.80722E-3</v>
      </c>
      <c r="M11" s="24">
        <f>'DCWW Capel Dewi WTW'!L31</f>
        <v>0.1930172</v>
      </c>
      <c r="N11" s="24">
        <f>'DCWW Capel Dewi WTW'!M31</f>
        <v>0.33910820000000003</v>
      </c>
      <c r="O11" s="24">
        <f>'DCWW Capel Dewi WTW'!N31</f>
        <v>41.967960000000005</v>
      </c>
      <c r="P11" s="24">
        <f>'DCWW Capel Dewi WTW'!O31</f>
        <v>3984.3000000000006</v>
      </c>
      <c r="Q11" s="24">
        <f>'DCWW Capel Dewi WTW'!P31</f>
        <v>0</v>
      </c>
      <c r="R11" s="24">
        <f>'DCWW Capel Dewi WTW'!Q31</f>
        <v>51.574550000000002</v>
      </c>
      <c r="S11" s="24">
        <f>'DCWW Capel Dewi WTW'!R31</f>
        <v>0</v>
      </c>
      <c r="T11" s="24">
        <f>'DCWW Capel Dewi WTW'!S31</f>
        <v>0.21072520000000003</v>
      </c>
      <c r="U11" s="24">
        <f>'DCWW Capel Dewi WTW'!T31</f>
        <v>0</v>
      </c>
      <c r="V11" s="24">
        <f>'DCWW Capel Dewi WTW'!U31</f>
        <v>0</v>
      </c>
    </row>
    <row r="12" spans="1:22" x14ac:dyDescent="0.25">
      <c r="A12" s="27">
        <v>10</v>
      </c>
      <c r="B12" s="78"/>
      <c r="C12" s="24">
        <f>'DCWW Cray WTW'!B31</f>
        <v>250</v>
      </c>
      <c r="D12" s="24">
        <f>'DCWW Cray WTW'!C31</f>
        <v>38.590000000000003</v>
      </c>
      <c r="E12" s="24">
        <f>'DCWW Cray WTW'!D31</f>
        <v>6.7997452750000003</v>
      </c>
      <c r="F12" s="24">
        <f>'DCWW Cray WTW'!E31</f>
        <v>0.86163525000000019</v>
      </c>
      <c r="G12" s="24">
        <f>'DCWW Cray WTW'!F31</f>
        <v>3.7542508500000005</v>
      </c>
      <c r="H12" s="24">
        <f>'DCWW Cray WTW'!G31</f>
        <v>8.3422499999999997E-2</v>
      </c>
      <c r="I12" s="24">
        <f>'DCWW Cray WTW'!H31</f>
        <v>0.90800000000000003</v>
      </c>
      <c r="J12" s="24">
        <f>'DCWW Cray WTW'!I31</f>
        <v>0.13336249999999999</v>
      </c>
      <c r="K12" s="24">
        <f>'DCWW Cray WTW'!J31</f>
        <v>2.3267500000000003E-3</v>
      </c>
      <c r="L12" s="24">
        <f>'DCWW Cray WTW'!K31</f>
        <v>9.9880000000000021E-3</v>
      </c>
      <c r="M12" s="24">
        <f>'DCWW Cray WTW'!L31</f>
        <v>9.7610000000000002E-2</v>
      </c>
      <c r="N12" s="24">
        <f>'DCWW Cray WTW'!M31</f>
        <v>6.185750000000001E-2</v>
      </c>
      <c r="O12" s="24">
        <f>'DCWW Cray WTW'!N31</f>
        <v>14.1875</v>
      </c>
      <c r="P12" s="24">
        <f>'DCWW Cray WTW'!O31</f>
        <v>2423.2249999999999</v>
      </c>
      <c r="Q12" s="24">
        <f>'DCWW Cray WTW'!P31</f>
        <v>0</v>
      </c>
      <c r="R12" s="24">
        <f>'DCWW Cray WTW'!Q31</f>
        <v>137.47687500000001</v>
      </c>
      <c r="S12" s="24">
        <f>'DCWW Cray WTW'!R31</f>
        <v>0</v>
      </c>
      <c r="T12" s="24">
        <f>'DCWW Cray WTW'!S31</f>
        <v>0.29396500000000003</v>
      </c>
      <c r="U12" s="24">
        <f>'DCWW Cray WTW'!T31</f>
        <v>0</v>
      </c>
      <c r="V12" s="24">
        <f>'DCWW Cray WTW'!U31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'Dairy Partners, Newcastle Emlyn'!B43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'Dairy Partners, Newcastle Emlyn'!B44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83</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105</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200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200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200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190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250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REGU-52773391-423</_dlc_DocId>
    <_dlc_DocIdUrl xmlns="9be56660-2c31-41ef-bc00-23e72f632f2a">
      <Url>https://cyfoethnaturiolcymru.sharepoint.com/teams/Regulatory/Permitting/_layouts/15/DocIdRedir.aspx?ID=REGU-52773391-423</Url>
      <Description>REGU-52773391-423</Description>
    </_dlc_DocIdUrl>
    <Site_x0020_Name xmlns="859f7ad6-93f6-4205-b62b-a17f28acbbac">Stepside Agri 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1C8D069C-1883-47D7-B401-A666BDCB448F}"/>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EA65690-D449-4746-92B7-1A00F16DE09C}"/>
</file>

<file path=customXml/itemProps5.xml><?xml version="1.0" encoding="utf-8"?>
<ds:datastoreItem xmlns:ds="http://schemas.openxmlformats.org/officeDocument/2006/customXml" ds:itemID="{3EB88BFD-E29A-4849-A8E6-116EB74B98EA}">
  <ds:schemaRefs>
    <ds:schemaRef ds:uri="http://schemas.microsoft.com/office/2006/metadata/properties"/>
    <ds:schemaRef ds:uri="http://purl.org/dc/dcmitype/"/>
    <ds:schemaRef ds:uri="http://purl.org/dc/terms/"/>
    <ds:schemaRef ds:uri="9be56660-2c31-41ef-bc00-23e72f632f2a"/>
    <ds:schemaRef ds:uri="http://schemas.microsoft.com/office/infopath/2007/PartnerControls"/>
    <ds:schemaRef ds:uri="http://schemas.microsoft.com/office/2006/documentManagement/types"/>
    <ds:schemaRef ds:uri="http://purl.org/dc/elements/1.1/"/>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Dairy Partners, Newcastle Emlyn</vt:lpstr>
      <vt:lpstr>First Milk, Haverfordwest</vt:lpstr>
      <vt:lpstr>DCWW Strata Florida WTW</vt:lpstr>
      <vt:lpstr>DCWW Bontgoch WTW</vt:lpstr>
      <vt:lpstr>DCWW Llechryd WTW</vt:lpstr>
      <vt:lpstr>DCWW Preseli WTW</vt:lpstr>
      <vt:lpstr>DCWW Bolton Hill WTW</vt:lpstr>
      <vt:lpstr>DCWW Bryngwyn WTW</vt:lpstr>
      <vt:lpstr>DCWW Capel Dewi WTW</vt:lpstr>
      <vt:lpstr>DCWW Cray WTW</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2026-01-22T16:39:17Z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166eff99-b58e-4c34-80ac-1595c7912a10</vt:lpwstr>
  </property>
</Properties>
</file>