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1282 Dan James High/ISSUE/"/>
    </mc:Choice>
  </mc:AlternateContent>
  <xr:revisionPtr revIDLastSave="0" documentId="8_{496FEC88-E9C5-4734-9035-AA8BCF24EAB0}" xr6:coauthVersionLast="47" xr6:coauthVersionMax="47" xr10:uidLastSave="{00000000-0000-0000-0000-000000000000}"/>
  <bookViews>
    <workbookView xWindow="33720" yWindow="-120" windowWidth="29040" windowHeight="15720" tabRatio="870" xr2:uid="{00000000-000D-0000-FFFF-FFFF00000000}"/>
  </bookViews>
  <sheets>
    <sheet name="Field data and Volac" sheetId="1" r:id="rId1"/>
    <sheet name="Waste 2" sheetId="21" state="hidden" r:id="rId2"/>
    <sheet name="Waste 3" sheetId="27" state="hidden"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N65" i="1" l="1"/>
  <c r="P65" i="1"/>
  <c r="Q65" i="1"/>
  <c r="R65" i="1"/>
  <c r="S65" i="1"/>
  <c r="T65" i="1"/>
  <c r="U65" i="1"/>
  <c r="N65" i="21"/>
  <c r="P65" i="21"/>
  <c r="Q65" i="21"/>
  <c r="R65" i="21"/>
  <c r="S65" i="21"/>
  <c r="T65" i="21"/>
  <c r="U65" i="21"/>
  <c r="N65" i="27"/>
  <c r="P65" i="27"/>
  <c r="Q65" i="27"/>
  <c r="R65" i="27"/>
  <c r="S65" i="27"/>
  <c r="T65" i="27"/>
  <c r="U65" i="27"/>
  <c r="N65" i="28"/>
  <c r="P65" i="28"/>
  <c r="Q65" i="28"/>
  <c r="R65" i="28"/>
  <c r="S65" i="28"/>
  <c r="T65" i="28"/>
  <c r="U65" i="28"/>
  <c r="N65" i="30"/>
  <c r="P65" i="30"/>
  <c r="Q65" i="30"/>
  <c r="R65" i="30"/>
  <c r="S65" i="30"/>
  <c r="T65" i="30"/>
  <c r="U65" i="30"/>
  <c r="N65" i="26"/>
  <c r="P65" i="26"/>
  <c r="Q65" i="26"/>
  <c r="R65" i="26"/>
  <c r="S65" i="26"/>
  <c r="T65" i="26"/>
  <c r="U65" i="26"/>
  <c r="N65" i="24"/>
  <c r="P65" i="24"/>
  <c r="Q65" i="24"/>
  <c r="R65" i="24"/>
  <c r="S65" i="24"/>
  <c r="T65" i="24"/>
  <c r="U65" i="24"/>
  <c r="N65" i="29"/>
  <c r="P65" i="29"/>
  <c r="Q65" i="29"/>
  <c r="R65" i="29"/>
  <c r="S65" i="29"/>
  <c r="T65" i="29"/>
  <c r="U65" i="29"/>
  <c r="N65" i="23"/>
  <c r="P65" i="23"/>
  <c r="Q65" i="23"/>
  <c r="R65" i="23"/>
  <c r="S65" i="23"/>
  <c r="T65" i="23"/>
  <c r="U65" i="23"/>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O64" i="21" s="1"/>
  <c r="O65" i="21" s="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23" i="26" s="1"/>
  <c r="G17" i="26"/>
  <c r="O17" i="26"/>
  <c r="O21" i="26"/>
  <c r="E59" i="27"/>
  <c r="F17" i="27"/>
  <c r="F19" i="27" s="1"/>
  <c r="M59" i="27"/>
  <c r="N17" i="27"/>
  <c r="U59" i="27"/>
  <c r="V17" i="27"/>
  <c r="E59" i="28"/>
  <c r="F17" i="28"/>
  <c r="F21" i="28"/>
  <c r="M59" i="28"/>
  <c r="N17" i="28"/>
  <c r="N19" i="28" s="1"/>
  <c r="N21" i="28"/>
  <c r="N23" i="28" s="1"/>
  <c r="U59" i="28"/>
  <c r="V17" i="28"/>
  <c r="V21" i="28"/>
  <c r="D59" i="29"/>
  <c r="E17" i="29"/>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21" i="29"/>
  <c r="N23" i="29" s="1"/>
  <c r="U59" i="29"/>
  <c r="V17" i="29"/>
  <c r="V21" i="29"/>
  <c r="V23" i="29" s="1"/>
  <c r="D59" i="30"/>
  <c r="E17" i="30"/>
  <c r="E21" i="30"/>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P21" i="28"/>
  <c r="P17" i="28"/>
  <c r="P19" i="28" s="1"/>
  <c r="G17" i="29"/>
  <c r="G21" i="29"/>
  <c r="G23" i="29" s="1"/>
  <c r="O17" i="29"/>
  <c r="O21" i="29"/>
  <c r="E59" i="30"/>
  <c r="F21" i="30"/>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T59" i="21"/>
  <c r="T64" i="21" s="1"/>
  <c r="U17" i="21"/>
  <c r="U19" i="21" s="1"/>
  <c r="U21" i="21"/>
  <c r="U23" i="21" s="1"/>
  <c r="U24" i="21" s="1"/>
  <c r="M17" i="21"/>
  <c r="M19" i="21" s="1"/>
  <c r="M21" i="21"/>
  <c r="E17" i="21"/>
  <c r="E19" i="21" s="1"/>
  <c r="E21" i="21"/>
  <c r="E23" i="21" s="1"/>
  <c r="E24" i="21" s="1"/>
  <c r="H59" i="22"/>
  <c r="I17" i="22"/>
  <c r="I19" i="22" s="1"/>
  <c r="I21" i="22"/>
  <c r="I23" i="22" s="1"/>
  <c r="P59" i="22"/>
  <c r="Q17" i="22"/>
  <c r="Q19" i="22" s="1"/>
  <c r="Q21" i="22"/>
  <c r="J59" i="23"/>
  <c r="K17" i="23"/>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K58" i="21"/>
  <c r="K61" i="21" s="1"/>
  <c r="K64" i="21" s="1"/>
  <c r="K65" i="21" s="1"/>
  <c r="R19" i="24"/>
  <c r="I21" i="27"/>
  <c r="I23" i="27" s="1"/>
  <c r="Q21" i="27"/>
  <c r="R58" i="21"/>
  <c r="R61" i="21" s="1"/>
  <c r="R64" i="21" s="1"/>
  <c r="O57" i="21"/>
  <c r="A43" i="21"/>
  <c r="J58" i="21"/>
  <c r="J61" i="21" s="1"/>
  <c r="D58" i="29"/>
  <c r="D61" i="29" s="1"/>
  <c r="P23" i="26"/>
  <c r="G21" i="27"/>
  <c r="G23" i="27" s="1"/>
  <c r="O21" i="27"/>
  <c r="O23" i="27" s="1"/>
  <c r="D58" i="30"/>
  <c r="D61" i="30" s="1"/>
  <c r="D64" i="30" s="1"/>
  <c r="D65" i="30" s="1"/>
  <c r="L58" i="30"/>
  <c r="L61" i="30" s="1"/>
  <c r="R58" i="23"/>
  <c r="R61" i="23" s="1"/>
  <c r="H21" i="27"/>
  <c r="H23" i="27" s="1"/>
  <c r="P21" i="27"/>
  <c r="J58" i="22"/>
  <c r="J61" i="22" s="1"/>
  <c r="J58" i="26"/>
  <c r="J61" i="26" s="1"/>
  <c r="J23" i="23"/>
  <c r="R19" i="23"/>
  <c r="J58" i="27"/>
  <c r="J61" i="27" s="1"/>
  <c r="R58" i="27"/>
  <c r="R61" i="27" s="1"/>
  <c r="R64" i="27" s="1"/>
  <c r="R58" i="28"/>
  <c r="R61" i="28" s="1"/>
  <c r="R64" i="28" s="1"/>
  <c r="F58" i="22"/>
  <c r="F61" i="22" s="1"/>
  <c r="N58" i="22"/>
  <c r="N61" i="22" s="1"/>
  <c r="N64" i="22" s="1"/>
  <c r="F58" i="23"/>
  <c r="F61" i="23" s="1"/>
  <c r="N58" i="23"/>
  <c r="N61" i="23" s="1"/>
  <c r="L21" i="27"/>
  <c r="L23"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I23" i="30"/>
  <c r="Q23" i="30"/>
  <c r="E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R58" i="30"/>
  <c r="R61" i="30" s="1"/>
  <c r="R64" i="30" s="1"/>
  <c r="P57" i="30"/>
  <c r="J57" i="21"/>
  <c r="H59" i="21"/>
  <c r="Q23" i="22"/>
  <c r="J19" i="27"/>
  <c r="R21" i="27"/>
  <c r="R23"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C65" i="27" s="1"/>
  <c r="K58" i="27"/>
  <c r="K61" i="27" s="1"/>
  <c r="K64" i="27" s="1"/>
  <c r="K65" i="27" s="1"/>
  <c r="S58" i="27"/>
  <c r="S61" i="27" s="1"/>
  <c r="S64" i="27" s="1"/>
  <c r="P57" i="27"/>
  <c r="N59" i="27"/>
  <c r="H58" i="28"/>
  <c r="H61" i="28" s="1"/>
  <c r="P58" i="28"/>
  <c r="P61" i="28" s="1"/>
  <c r="N57" i="28"/>
  <c r="L23" i="29"/>
  <c r="T23" i="29"/>
  <c r="G58" i="29"/>
  <c r="G61" i="29" s="1"/>
  <c r="O58" i="29"/>
  <c r="O61" i="29" s="1"/>
  <c r="P59" i="29"/>
  <c r="I57" i="30"/>
  <c r="G57" i="21"/>
  <c r="J19" i="22"/>
  <c r="E58" i="22"/>
  <c r="E61" i="22" s="1"/>
  <c r="E64" i="22" s="1"/>
  <c r="E65"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H23" i="30"/>
  <c r="G23" i="30"/>
  <c r="R19" i="30"/>
  <c r="F63" i="30"/>
  <c r="N63" i="30"/>
  <c r="S19" i="30"/>
  <c r="S23" i="30"/>
  <c r="A31" i="30"/>
  <c r="A33" i="30"/>
  <c r="A39" i="30"/>
  <c r="A41" i="30"/>
  <c r="A47" i="30"/>
  <c r="A49" i="30"/>
  <c r="G57" i="30"/>
  <c r="O57" i="30"/>
  <c r="G59" i="30"/>
  <c r="G64" i="30" s="1"/>
  <c r="G65" i="30" s="1"/>
  <c r="O59" i="30"/>
  <c r="G63" i="30"/>
  <c r="O63" i="30"/>
  <c r="P63" i="30"/>
  <c r="I63" i="30"/>
  <c r="Q63" i="30"/>
  <c r="T19" i="30"/>
  <c r="E19" i="30"/>
  <c r="V19" i="30"/>
  <c r="F23" i="30"/>
  <c r="B63" i="30"/>
  <c r="J63" i="30"/>
  <c r="R63"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M23" i="29"/>
  <c r="U23" i="29"/>
  <c r="I57" i="29"/>
  <c r="Q57" i="29"/>
  <c r="I63" i="29"/>
  <c r="Q63" i="29"/>
  <c r="F19" i="29"/>
  <c r="N19" i="29"/>
  <c r="V19" i="29"/>
  <c r="F23" i="29"/>
  <c r="B63" i="29"/>
  <c r="J63" i="29"/>
  <c r="R63" i="29"/>
  <c r="L19" i="29"/>
  <c r="G19" i="29"/>
  <c r="O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F19" i="28"/>
  <c r="V19" i="28"/>
  <c r="F23" i="28"/>
  <c r="V23" i="28"/>
  <c r="B63" i="28"/>
  <c r="J63" i="28"/>
  <c r="R63" i="28"/>
  <c r="A32" i="28"/>
  <c r="A34" i="28"/>
  <c r="A40" i="28"/>
  <c r="A42" i="28"/>
  <c r="A48" i="28"/>
  <c r="A50" i="28"/>
  <c r="C63" i="28"/>
  <c r="K63" i="28"/>
  <c r="S63" i="28"/>
  <c r="H19"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A32" i="27"/>
  <c r="A34" i="27"/>
  <c r="A40" i="27"/>
  <c r="A42" i="27"/>
  <c r="A48" i="27"/>
  <c r="A50" i="27"/>
  <c r="C63" i="27"/>
  <c r="K63" i="27"/>
  <c r="S63" i="27"/>
  <c r="L19" i="27"/>
  <c r="H19" i="27"/>
  <c r="D63" i="27"/>
  <c r="L63" i="27"/>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I19" i="21"/>
  <c r="L19" i="2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4" i="27" l="1"/>
  <c r="J65" i="27" s="1"/>
  <c r="L64" i="30"/>
  <c r="L65" i="30" s="1"/>
  <c r="L64" i="28"/>
  <c r="L65" i="28" s="1"/>
  <c r="F64" i="26"/>
  <c r="L64" i="24"/>
  <c r="L65" i="24" s="1"/>
  <c r="E64" i="27"/>
  <c r="E65" i="27" s="1"/>
  <c r="J64" i="30"/>
  <c r="J65" i="30" s="1"/>
  <c r="M64" i="26"/>
  <c r="B64" i="30"/>
  <c r="B65" i="30" s="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J66" i="28"/>
  <c r="G64" i="26"/>
  <c r="G64" i="29"/>
  <c r="F64" i="22"/>
  <c r="D66" i="29"/>
  <c r="O64" i="26"/>
  <c r="R66" i="22"/>
  <c r="T66" i="24"/>
  <c r="U66" i="23"/>
  <c r="P64" i="30"/>
  <c r="P66" i="30" s="1"/>
  <c r="C66" i="23"/>
  <c r="P66" i="23"/>
  <c r="E66" i="22"/>
  <c r="T66" i="23"/>
  <c r="Q66" i="21"/>
  <c r="P66" i="21"/>
  <c r="K66" i="27"/>
  <c r="G64" i="23"/>
  <c r="Q66" i="24"/>
  <c r="R66" i="27"/>
  <c r="C66" i="27"/>
  <c r="H66" i="23"/>
  <c r="J66" i="27"/>
  <c r="G64" i="27"/>
  <c r="G66" i="30"/>
  <c r="F64" i="27"/>
  <c r="T66" i="27"/>
  <c r="Q66" i="22"/>
  <c r="C66" i="22"/>
  <c r="T66" i="21"/>
  <c r="S66" i="23"/>
  <c r="H66" i="30"/>
  <c r="E66" i="30"/>
  <c r="S66" i="24"/>
  <c r="L66" i="21"/>
  <c r="S66" i="26"/>
  <c r="L66" i="28"/>
  <c r="L66" i="26"/>
  <c r="T66" i="30"/>
  <c r="C66" i="29"/>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B66" i="30"/>
  <c r="B66" i="24"/>
  <c r="K66" i="30"/>
  <c r="C66" i="30"/>
  <c r="I66" i="30"/>
  <c r="R66" i="29"/>
  <c r="M66" i="29"/>
  <c r="I66" i="29"/>
  <c r="S66" i="29"/>
  <c r="T66" i="28"/>
  <c r="D66" i="28"/>
  <c r="Q66" i="28"/>
  <c r="I66" i="28"/>
  <c r="S66" i="28"/>
  <c r="K66" i="28"/>
  <c r="Q66" i="27"/>
  <c r="I66" i="27"/>
  <c r="P66" i="27"/>
  <c r="Q66" i="26"/>
  <c r="P66" i="26"/>
  <c r="C66" i="26"/>
  <c r="I66" i="26"/>
  <c r="H66" i="26"/>
  <c r="D66" i="26"/>
  <c r="L66" i="24"/>
  <c r="P66" i="24"/>
  <c r="D66" i="24"/>
  <c r="I66" i="23"/>
  <c r="N66" i="23"/>
  <c r="E66" i="23"/>
  <c r="I66" i="22"/>
  <c r="M66" i="22"/>
  <c r="S66" i="22"/>
  <c r="K66" i="22"/>
  <c r="T66" i="22"/>
  <c r="K66" i="21"/>
  <c r="C66" i="21"/>
  <c r="D66" i="21"/>
  <c r="R66" i="21"/>
  <c r="N64" i="1"/>
  <c r="M64" i="1"/>
  <c r="T64" i="1"/>
  <c r="L64" i="1"/>
  <c r="J64" i="1"/>
  <c r="K64" i="1"/>
  <c r="O64" i="1"/>
  <c r="O65" i="1" s="1"/>
  <c r="C64" i="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M65" i="1" l="1"/>
  <c r="D65" i="1"/>
  <c r="K65" i="1"/>
  <c r="E65" i="1"/>
  <c r="J65" i="1"/>
  <c r="F65" i="1"/>
  <c r="L65" i="1"/>
  <c r="G65" i="1"/>
  <c r="H65" i="1"/>
  <c r="C65" i="1"/>
  <c r="B65" i="1"/>
  <c r="H66" i="21"/>
  <c r="D66" i="22"/>
  <c r="J66" i="30"/>
  <c r="O66" i="23"/>
  <c r="O65" i="23"/>
  <c r="O66" i="28"/>
  <c r="O65" i="28"/>
  <c r="O66" i="26"/>
  <c r="O65" i="26"/>
  <c r="O66" i="24"/>
  <c r="O65" i="24"/>
  <c r="O66" i="27"/>
  <c r="O65" i="27"/>
  <c r="O66" i="29"/>
  <c r="O65" i="29"/>
  <c r="O66" i="30"/>
  <c r="O65" i="30"/>
  <c r="M66" i="24"/>
  <c r="M66" i="28"/>
  <c r="E66" i="26"/>
  <c r="E65" i="26"/>
  <c r="G66" i="28"/>
  <c r="G65" i="28"/>
  <c r="F66" i="21"/>
  <c r="F65" i="21"/>
  <c r="F66" i="23"/>
  <c r="F65" i="23"/>
  <c r="K66" i="29"/>
  <c r="K65" i="29"/>
  <c r="H66" i="27"/>
  <c r="H65" i="27"/>
  <c r="H66" i="28"/>
  <c r="H65" i="28"/>
  <c r="E66" i="21"/>
  <c r="E65" i="21"/>
  <c r="E66" i="29"/>
  <c r="E65" i="29"/>
  <c r="F66" i="30"/>
  <c r="F65" i="30"/>
  <c r="L66" i="29"/>
  <c r="J66" i="29"/>
  <c r="J65" i="29"/>
  <c r="G66" i="22"/>
  <c r="G65" i="22"/>
  <c r="K66" i="24"/>
  <c r="F66" i="27"/>
  <c r="F65" i="27"/>
  <c r="F66" i="22"/>
  <c r="F65" i="22"/>
  <c r="H66" i="29"/>
  <c r="H65" i="29"/>
  <c r="G66" i="29"/>
  <c r="G65" i="29"/>
  <c r="J66" i="22"/>
  <c r="J65" i="22"/>
  <c r="G66" i="21"/>
  <c r="G65" i="21"/>
  <c r="F66" i="26"/>
  <c r="F65" i="26"/>
  <c r="F66" i="28"/>
  <c r="F65" i="28"/>
  <c r="F66" i="29"/>
  <c r="F65" i="29"/>
  <c r="G66" i="23"/>
  <c r="G65" i="23"/>
  <c r="L66" i="27"/>
  <c r="L65" i="27"/>
  <c r="I66" i="21"/>
  <c r="I65" i="21"/>
  <c r="G66" i="27"/>
  <c r="G65" i="27"/>
  <c r="H66" i="24"/>
  <c r="H65" i="24"/>
  <c r="F66" i="24"/>
  <c r="F65" i="24"/>
  <c r="G66" i="26"/>
  <c r="G65" i="26"/>
  <c r="E66" i="24"/>
  <c r="E65" i="24"/>
  <c r="I66" i="24"/>
  <c r="D66" i="23"/>
  <c r="J66" i="26"/>
  <c r="L66" i="22"/>
  <c r="L66" i="30"/>
  <c r="K66" i="26"/>
  <c r="K65" i="26"/>
  <c r="G66" i="24"/>
  <c r="G65" i="24"/>
  <c r="E66" i="28"/>
  <c r="E65" i="28"/>
  <c r="K66" i="23"/>
  <c r="K65" i="23"/>
  <c r="J66" i="21"/>
  <c r="J65" i="21"/>
  <c r="C66" i="24"/>
  <c r="C65" i="24"/>
  <c r="C66" i="28"/>
  <c r="C65" i="28"/>
  <c r="M66" i="23"/>
  <c r="M65" i="23"/>
  <c r="M66" i="27"/>
  <c r="M65" i="27"/>
  <c r="M66" i="21"/>
  <c r="M66" i="30"/>
  <c r="M65" i="30"/>
  <c r="M66" i="26"/>
  <c r="M65" i="26"/>
  <c r="B66" i="28"/>
  <c r="B65" i="28"/>
  <c r="B66" i="27"/>
  <c r="B65" i="27"/>
  <c r="B66" i="22"/>
  <c r="B65" i="22"/>
  <c r="B66" i="23"/>
  <c r="B65" i="23"/>
  <c r="B66" i="21"/>
  <c r="B65" i="21"/>
  <c r="B66" i="29"/>
  <c r="B65" i="29"/>
  <c r="B66" i="26"/>
  <c r="B65" i="26"/>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<sst xmlns="http://schemas.openxmlformats.org/spreadsheetml/2006/main" count="2082" uniqueCount="174">
  <si>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</si>
  <si>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</si>
  <si>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</si>
  <si>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</si>
  <si>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</si>
  <si>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</si>
  <si>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</si>
  <si>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</si>
  <si>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</si>
  <si>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</si>
  <si>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</si>
  <si>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</si>
  <si>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</si>
  <si>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</si>
  <si>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</si>
  <si>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</si>
  <si>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</si>
  <si>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</si>
  <si>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</si>
  <si>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</si>
  <si>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</si>
  <si>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</si>
  <si>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</si>
  <si>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</si>
  <si>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</si>
  <si>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</si>
  <si>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</si>
  <si>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</si>
  <si>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</si>
  <si>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</si>
  <si>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</si>
  <si>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</si>
  <si>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</si>
  <si>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</si>
  <si>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</si>
  <si>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</si>
  <si>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</si>
  <si>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</si>
  <si>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</si>
  <si>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</si>
  <si>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</si>
  <si>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</si>
  <si>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</si>
  <si>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</si>
  <si>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</si>
  <si>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</si>
  <si>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</si>
  <si>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</si>
  <si>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</si>
  <si>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</si>
  <si>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</si>
  <si>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</si>
  <si>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</si>
  <si>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</si>
  <si>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</si>
  <si>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</si>
  <si>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</si>
  <si>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</si>
  <si>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</si>
  <si>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</si>
  <si>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</si>
  <si>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</si>
  <si>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</si>
  <si>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</si>
  <si>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</si>
  <si>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</si>
  <si>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</si>
  <si>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</si>
  <si>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</si>
  <si>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</si>
  <si>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</si>
  <si>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</si>
  <si>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</si>
  <si>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</si>
  <si>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</si>
  <si>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</si>
  <si>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</si>
  <si>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</si>
  <si>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</si>
  <si>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</si>
  <si>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</si>
  <si>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</si>
  <si>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</si>
  <si>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</si>
  <si>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</si>
  <si>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</si>
  <si>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</si>
  <si>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</si>
  <si>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</si>
  <si>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</si>
  <si>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</si>
  <si>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</si>
  <si>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</si>
  <si>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</si>
  <si>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</si>
  <si>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</si>
  <si>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</si>
  <si>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</si>
  <si>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</si>
  <si>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</si>
  <si>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</si>
  <si>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</si>
  <si>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</si>
  <si>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</si>
  <si>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</si>
  <si>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</si>
  <si>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</si>
  <si>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</si>
  <si>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</si>
  <si>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</si>
  <si>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</si>
  <si>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</si>
  <si>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</si>
  <si>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</si>
  <si>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</si>
  <si>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</si>
  <si>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</si>
  <si>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</si>
  <si>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</si>
  <si>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</si>
  <si>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</si>
  <si>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</si>
  <si>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</si>
  <si>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</si>
  <si>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</si>
  <si>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</si>
  <si>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</si>
  <si>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</si>
  <si>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</si>
  <si>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</si>
  <si>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</si>
  <si>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</si>
  <si>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</si>
  <si>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</si>
  <si>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</si>
  <si>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</si>
  <si>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</si>
  <si>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</si>
  <si>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</si>
  <si>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</si>
  <si>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</si>
  <si>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</si>
  <si>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</si>
  <si>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</si>
  <si>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</si>
  <si>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</si>
  <si>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</si>
  <si>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</si>
  <si>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</si>
  <si>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</si>
  <si>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</si>
  <si>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</si>
  <si>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</si>
  <si>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</si>
  <si>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</si>
  <si>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</si>
  <si>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</si>
  <si>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</si>
  <si>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</si>
  <si>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</si>
  <si>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1A</t>
  </si>
  <si>
    <t>1B</t>
  </si>
  <si>
    <t>3A</t>
  </si>
  <si>
    <t>3B</t>
  </si>
  <si>
    <t>7A</t>
  </si>
  <si>
    <t>7B</t>
  </si>
  <si>
    <t>7C</t>
  </si>
  <si>
    <t>MOD</t>
  </si>
  <si>
    <t>PAN-031282</t>
  </si>
  <si>
    <t>EPR/AB3891CX</t>
  </si>
  <si>
    <t>Mr Daniel James and Mrs Carys James</t>
  </si>
  <si>
    <t>Ffynnoncyff Farm, Ferwig, Cardigan, Ceredigion. SA43 1QD</t>
  </si>
  <si>
    <t>Bryan Burn</t>
  </si>
  <si>
    <t>Volac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</si>
</sst>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B45" sqref="B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168</v>
      </c>
      <c r="D1" s="161"/>
      <c r="E1" s="106" t="s">
        <v>45</v>
      </c>
      <c r="F1" s="109">
        <v>43.3</v>
      </c>
      <c r="G1" s="162" t="s">
        <v>43</v>
      </c>
      <c r="H1" s="163"/>
      <c r="I1" s="109">
        <v>7.76</v>
      </c>
      <c r="J1" s="130" t="s">
        <v>153</v>
      </c>
      <c r="K1" s="131"/>
      <c r="L1" s="109">
        <v>588</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169</v>
      </c>
      <c r="D2" s="155"/>
      <c r="E2" s="96" t="s">
        <v>109</v>
      </c>
      <c r="F2" s="110">
        <v>20502</v>
      </c>
      <c r="G2" s="164" t="s">
        <v>110</v>
      </c>
      <c r="H2" s="165"/>
      <c r="I2" s="110">
        <v>1917</v>
      </c>
      <c r="J2" s="132" t="s">
        <v>158</v>
      </c>
      <c r="K2" s="133"/>
      <c r="L2" s="110">
        <v>0.1</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170</v>
      </c>
      <c r="D3" s="155"/>
      <c r="E3" s="96" t="s">
        <v>108</v>
      </c>
      <c r="F3" s="111" t="s">
        <v>78</v>
      </c>
      <c r="G3" s="132" t="s">
        <v>159</v>
      </c>
      <c r="H3" s="133"/>
      <c r="I3" s="110">
        <v>1099</v>
      </c>
      <c r="J3" s="134" t="s">
        <v>154</v>
      </c>
      <c r="K3" s="135"/>
      <c r="L3" s="110">
        <f>(L1/(L2*10000))*100</f>
        <v>58.8</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171</v>
      </c>
      <c r="D4" s="157"/>
      <c r="E4" s="99" t="s">
        <v>1</v>
      </c>
      <c r="F4" s="110" t="s">
        <v>173</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172</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t="s">
        <v>160</v>
      </c>
      <c r="D8" s="11" t="s">
        <v>161</v>
      </c>
      <c r="E8" s="11">
        <v>2</v>
      </c>
      <c r="F8" s="11" t="s">
        <v>162</v>
      </c>
      <c r="G8" s="11" t="s">
        <v>163</v>
      </c>
      <c r="H8" s="11">
        <v>4</v>
      </c>
      <c r="I8" s="11">
        <v>5</v>
      </c>
      <c r="J8" s="11">
        <v>6</v>
      </c>
      <c r="K8" s="11" t="s">
        <v>164</v>
      </c>
      <c r="L8" s="11" t="s">
        <v>165</v>
      </c>
      <c r="M8" s="11" t="s">
        <v>166</v>
      </c>
      <c r="N8" s="11">
        <v>28</v>
      </c>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v>1</v>
      </c>
      <c r="D9" s="11">
        <v>1</v>
      </c>
      <c r="E9" s="11">
        <v>1</v>
      </c>
      <c r="F9" s="11">
        <v>1</v>
      </c>
      <c r="G9" s="11">
        <v>1</v>
      </c>
      <c r="H9" s="11">
        <v>1</v>
      </c>
      <c r="I9" s="11">
        <v>1</v>
      </c>
      <c r="J9" s="11">
        <v>1</v>
      </c>
      <c r="K9" s="11">
        <v>1</v>
      </c>
      <c r="L9" s="11">
        <v>1</v>
      </c>
      <c r="M9" s="11">
        <v>1</v>
      </c>
      <c r="N9" s="11" t="s">
        <v>167</v>
      </c>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6.4</v>
      </c>
      <c r="D10" s="11">
        <v>6.1</v>
      </c>
      <c r="E10" s="11">
        <v>6.3</v>
      </c>
      <c r="F10" s="11">
        <v>6.3</v>
      </c>
      <c r="G10" s="11">
        <v>6.2</v>
      </c>
      <c r="H10" s="11">
        <v>6.1</v>
      </c>
      <c r="I10" s="11">
        <v>6.1</v>
      </c>
      <c r="J10" s="11">
        <v>6.2</v>
      </c>
      <c r="K10" s="11">
        <v>6.3</v>
      </c>
      <c r="L10" s="11">
        <v>6.2</v>
      </c>
      <c r="M10" s="11">
        <v>6.4</v>
      </c>
      <c r="N10" s="11">
        <v>5.7</v>
      </c>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3</v>
      </c>
      <c r="D11" s="11">
        <v>3</v>
      </c>
      <c r="E11" s="11">
        <v>3</v>
      </c>
      <c r="F11" s="11">
        <v>3</v>
      </c>
      <c r="G11" s="11">
        <v>3</v>
      </c>
      <c r="H11" s="11">
        <v>3</v>
      </c>
      <c r="I11" s="11">
        <v>3</v>
      </c>
      <c r="J11" s="11">
        <v>3</v>
      </c>
      <c r="K11" s="11">
        <v>3</v>
      </c>
      <c r="L11" s="11">
        <v>3</v>
      </c>
      <c r="M11" s="11">
        <v>3</v>
      </c>
      <c r="N11" s="11">
        <v>0</v>
      </c>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2</v>
      </c>
      <c r="D12" s="11">
        <v>1</v>
      </c>
      <c r="E12" s="11">
        <v>1</v>
      </c>
      <c r="F12" s="11">
        <v>1</v>
      </c>
      <c r="G12" s="11">
        <v>1</v>
      </c>
      <c r="H12" s="11">
        <v>2</v>
      </c>
      <c r="I12" s="11">
        <v>2</v>
      </c>
      <c r="J12" s="11">
        <v>2</v>
      </c>
      <c r="K12" s="11">
        <v>2</v>
      </c>
      <c r="L12" s="11">
        <v>2</v>
      </c>
      <c r="M12" s="11">
        <v>2</v>
      </c>
      <c r="N12" s="11">
        <v>1</v>
      </c>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2</v>
      </c>
      <c r="D13" s="11">
        <v>2</v>
      </c>
      <c r="E13" s="11">
        <v>2</v>
      </c>
      <c r="F13" s="11">
        <v>2</v>
      </c>
      <c r="G13" s="11">
        <v>2</v>
      </c>
      <c r="H13" s="11">
        <v>3</v>
      </c>
      <c r="I13" s="11">
        <v>3</v>
      </c>
      <c r="J13" s="11">
        <v>2</v>
      </c>
      <c r="K13" s="11">
        <v>2</v>
      </c>
      <c r="L13" s="11">
        <v>2</v>
      </c>
      <c r="M13" s="11">
        <v>2</v>
      </c>
      <c r="N13" s="11">
        <v>2</v>
      </c>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68</v>
      </c>
      <c r="D14" s="82" t="s">
        <v>68</v>
      </c>
      <c r="E14" s="82" t="s">
        <v>68</v>
      </c>
      <c r="F14" s="82" t="s">
        <v>68</v>
      </c>
      <c r="G14" s="82" t="s">
        <v>68</v>
      </c>
      <c r="H14" s="82" t="s">
        <v>68</v>
      </c>
      <c r="I14" s="82" t="s">
        <v>68</v>
      </c>
      <c r="J14" s="82" t="s">
        <v>68</v>
      </c>
      <c r="K14" s="82" t="s">
        <v>68</v>
      </c>
      <c r="L14" s="82" t="s">
        <v>68</v>
      </c>
      <c r="M14" s="82" t="s">
        <v>68</v>
      </c>
      <c r="N14" s="82" t="s">
        <v>113</v>
      </c>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25</v>
      </c>
      <c r="D15" s="11">
        <v>25</v>
      </c>
      <c r="E15" s="11">
        <v>25</v>
      </c>
      <c r="F15" s="11">
        <v>25</v>
      </c>
      <c r="G15" s="11">
        <v>25</v>
      </c>
      <c r="H15" s="11">
        <v>25</v>
      </c>
      <c r="I15" s="11">
        <v>25</v>
      </c>
      <c r="J15" s="11">
        <v>25</v>
      </c>
      <c r="K15" s="11">
        <v>25</v>
      </c>
      <c r="L15" s="11">
        <v>25</v>
      </c>
      <c r="M15" s="11">
        <v>25</v>
      </c>
      <c r="N15" s="11">
        <v>47</v>
      </c>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212.5</v>
      </c>
      <c r="D17" s="20">
        <f t="shared" ref="D17:V17" si="0">(VLOOKUP(D$14,$AI2:$AK26,2,FALSE))*D$15</f>
        <v>212.5</v>
      </c>
      <c r="E17" s="20">
        <f t="shared" si="0"/>
        <v>212.5</v>
      </c>
      <c r="F17" s="20">
        <f t="shared" si="0"/>
        <v>212.5</v>
      </c>
      <c r="G17" s="20">
        <f t="shared" si="0"/>
        <v>212.5</v>
      </c>
      <c r="H17" s="20">
        <f t="shared" si="0"/>
        <v>212.5</v>
      </c>
      <c r="I17" s="20">
        <f t="shared" si="0"/>
        <v>212.5</v>
      </c>
      <c r="J17" s="20">
        <f t="shared" si="0"/>
        <v>212.5</v>
      </c>
      <c r="K17" s="20">
        <f t="shared" si="0"/>
        <v>212.5</v>
      </c>
      <c r="L17" s="20">
        <f t="shared" si="0"/>
        <v>212.5</v>
      </c>
      <c r="M17" s="20">
        <f t="shared" si="0"/>
        <v>212.5</v>
      </c>
      <c r="N17" s="20">
        <f t="shared" si="0"/>
        <v>79.899999999999991</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44.502675000000004</v>
      </c>
      <c r="D18" s="12">
        <f>$D32</f>
        <v>44.502675000000004</v>
      </c>
      <c r="E18" s="12">
        <f>$D33</f>
        <v>44.502675000000004</v>
      </c>
      <c r="F18" s="12">
        <f>$D34</f>
        <v>44.502675000000004</v>
      </c>
      <c r="G18" s="12">
        <f>$D35</f>
        <v>44.502675000000004</v>
      </c>
      <c r="H18" s="12">
        <f>$D36</f>
        <v>44.502675000000004</v>
      </c>
      <c r="I18" s="12">
        <f>$D37</f>
        <v>44.502675000000004</v>
      </c>
      <c r="J18" s="12">
        <f>$D38</f>
        <v>44.502675000000004</v>
      </c>
      <c r="K18" s="12">
        <f>$D39</f>
        <v>44.502675000000004</v>
      </c>
      <c r="L18" s="12">
        <f>$D40</f>
        <v>44.502675000000004</v>
      </c>
      <c r="M18" s="12">
        <f>$D41</f>
        <v>44.502675000000004</v>
      </c>
      <c r="N18" s="12">
        <f>$D42</f>
        <v>180.41624999999999</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-167.99732499999999</v>
      </c>
      <c r="D19" s="12">
        <f t="shared" ref="D19:V19" si="1">D18-D17</f>
        <v>-167.99732499999999</v>
      </c>
      <c r="E19" s="12">
        <f t="shared" si="1"/>
        <v>-167.99732499999999</v>
      </c>
      <c r="F19" s="12">
        <f t="shared" si="1"/>
        <v>-167.99732499999999</v>
      </c>
      <c r="G19" s="12">
        <f t="shared" si="1"/>
        <v>-167.99732499999999</v>
      </c>
      <c r="H19" s="12">
        <f t="shared" si="1"/>
        <v>-167.99732499999999</v>
      </c>
      <c r="I19" s="12">
        <f t="shared" si="1"/>
        <v>-167.99732499999999</v>
      </c>
      <c r="J19" s="12">
        <f t="shared" si="1"/>
        <v>-167.99732499999999</v>
      </c>
      <c r="K19" s="12">
        <f t="shared" si="1"/>
        <v>-167.99732499999999</v>
      </c>
      <c r="L19" s="12">
        <f t="shared" si="1"/>
        <v>-167.99732499999999</v>
      </c>
      <c r="M19" s="12">
        <f t="shared" si="1"/>
        <v>-167.99732499999999</v>
      </c>
      <c r="N19" s="12">
        <f t="shared" si="1"/>
        <v>100.51625</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INCREASE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300</v>
      </c>
      <c r="D21" s="20">
        <f t="shared" ref="D21:V21" si="2">(VLOOKUP(D$14,$AI2:$AK26,3,FALSE))*D$15</f>
        <v>300</v>
      </c>
      <c r="E21" s="20">
        <f t="shared" si="2"/>
        <v>300</v>
      </c>
      <c r="F21" s="20">
        <f t="shared" si="2"/>
        <v>300</v>
      </c>
      <c r="G21" s="20">
        <f t="shared" si="2"/>
        <v>300</v>
      </c>
      <c r="H21" s="20">
        <f t="shared" si="2"/>
        <v>300</v>
      </c>
      <c r="I21" s="20">
        <f t="shared" si="2"/>
        <v>300</v>
      </c>
      <c r="J21" s="20">
        <f t="shared" si="2"/>
        <v>300</v>
      </c>
      <c r="K21" s="20">
        <f t="shared" si="2"/>
        <v>300</v>
      </c>
      <c r="L21" s="20">
        <f t="shared" si="2"/>
        <v>300</v>
      </c>
      <c r="M21" s="20">
        <f t="shared" si="2"/>
        <v>300</v>
      </c>
      <c r="N21" s="20">
        <f t="shared" si="2"/>
        <v>282</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47.304684999999999</v>
      </c>
      <c r="D22" s="12">
        <f>$E32</f>
        <v>47.304684999999999</v>
      </c>
      <c r="E22" s="12">
        <f>$E33</f>
        <v>47.304684999999999</v>
      </c>
      <c r="F22" s="12">
        <f>$E34</f>
        <v>47.304684999999999</v>
      </c>
      <c r="G22" s="12">
        <f>$E35</f>
        <v>47.304684999999999</v>
      </c>
      <c r="H22" s="12">
        <f>$E36</f>
        <v>47.304684999999999</v>
      </c>
      <c r="I22" s="12">
        <f>$E37</f>
        <v>47.304684999999999</v>
      </c>
      <c r="J22" s="12">
        <f>$E38</f>
        <v>47.304684999999999</v>
      </c>
      <c r="K22" s="12">
        <f>$E39</f>
        <v>47.304684999999999</v>
      </c>
      <c r="L22" s="12">
        <f>$E40</f>
        <v>47.304684999999999</v>
      </c>
      <c r="M22" s="12">
        <f>$E41</f>
        <v>47.304684999999999</v>
      </c>
      <c r="N22" s="12">
        <f>$E42</f>
        <v>191.77574999999999</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-252.69531499999999</v>
      </c>
      <c r="D23" s="12">
        <f t="shared" ref="D23:V23" si="3">D22-D21</f>
        <v>-252.69531499999999</v>
      </c>
      <c r="E23" s="12">
        <f t="shared" si="3"/>
        <v>-252.69531499999999</v>
      </c>
      <c r="F23" s="12">
        <f t="shared" si="3"/>
        <v>-252.69531499999999</v>
      </c>
      <c r="G23" s="12">
        <f t="shared" si="3"/>
        <v>-252.69531499999999</v>
      </c>
      <c r="H23" s="12">
        <f t="shared" si="3"/>
        <v>-252.69531499999999</v>
      </c>
      <c r="I23" s="12">
        <f t="shared" si="3"/>
        <v>-252.69531499999999</v>
      </c>
      <c r="J23" s="12">
        <f t="shared" si="3"/>
        <v>-252.69531499999999</v>
      </c>
      <c r="K23" s="12">
        <f t="shared" si="3"/>
        <v>-252.69531499999999</v>
      </c>
      <c r="L23" s="12">
        <f t="shared" si="3"/>
        <v>-252.69531499999999</v>
      </c>
      <c r="M23" s="12">
        <f t="shared" si="3"/>
        <v>-252.69531499999999</v>
      </c>
      <c r="N23" s="12">
        <f t="shared" si="3"/>
        <v>-90.224250000000012</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1.81</v>
      </c>
      <c r="C28" s="11">
        <v>0.11</v>
      </c>
      <c r="D28" s="11">
        <v>525</v>
      </c>
      <c r="E28" s="11">
        <v>1061</v>
      </c>
      <c r="F28" s="11">
        <v>90.9</v>
      </c>
      <c r="G28" s="11">
        <v>0.2</v>
      </c>
      <c r="H28" s="11">
        <v>1.55</v>
      </c>
      <c r="I28" s="11">
        <v>0.5</v>
      </c>
      <c r="J28" s="11">
        <v>0.01</v>
      </c>
      <c r="K28" s="15">
        <v>0.05</v>
      </c>
      <c r="L28" s="11">
        <v>0.2</v>
      </c>
      <c r="M28" s="11">
        <v>0.23</v>
      </c>
      <c r="N28" s="11"/>
      <c r="O28" s="11"/>
      <c r="P28" s="11">
        <v>725</v>
      </c>
      <c r="Q28" s="11">
        <v>81</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1A</v>
      </c>
      <c r="B31" s="11">
        <v>37</v>
      </c>
      <c r="C31" s="65">
        <f>IF(C$27="%w/w SAR",((C$28*10)*$B31),IF(C$27="%w/w DM",(((C$28*10)*($B$28/100))*$B31),IF(C$27="kg/t SAR",(C$28*$B31),IF(C$27="kg/t DM",((C$28*($B$28/100))*$B31),IF(C$27="mg/kg SAR",((C$28*0.001)*$B31),IF(C$27="mg/kg DM",(((C$28*0.001)*($B$28/100))*$B31),0))))))</f>
        <v>40.700000000000003</v>
      </c>
      <c r="D31" s="65">
        <f>(IF(D$27="%w/w SAR",((D$28*10)*$B31),IF(D$27="%w/w DM",(((D$28*10)*($B$28/100))*$B31),IF(D$27="kg/t SAR",(D$28*$B31),IF(D$27="kg/t DM",((D$28*($B$28/100))*$B31),IF(D$27="mg/kg SAR",((D$28*0.001)*$B31),IF(D$27="mg/kg DM",(((D$28*0.001)*($B$28/100))*$B31),"0")))))))*2.291</f>
        <v>44.502675000000004</v>
      </c>
      <c r="E31" s="65">
        <f>(IF(E$27="%w/w SAR",((E$28*10)*$B31),IF(E$27="%w/w DM",(((E$28*10)*($B$28/100))*$B31),IF(E$27="kg/t SAR",(E$28*$B31),IF(E$27="kg/t DM",((E$28*($B$28/100))*$B31),IF(E$27="mg/kg SAR",((E$28*0.001)*$B31),IF(E$27="mg/kg DM",(((E$28*0.001)*($B$28/100))*$B31),"0")))))))*1.205</f>
        <v>47.304684999999999</v>
      </c>
      <c r="F31" s="65">
        <f>(IF(F$27="%w/w SAR",((F$28*10)*$B31),IF(F$27="%w/w DM",(((F$28*10)*($B$28/100))*$B31),IF(F$27="kg/t SAR",(F$28*$B31),IF(F$27="kg/t DM",((F$28*($B$28/100))*$B31),IF(F$27="mg/kg SAR",((F$28*0.001)*$B31),IF(F$27="mg/kg DM",(((F$28*0.001)*($B$28/100))*$B31),"0")))))))*1.658</f>
        <v>5.5763514000000001</v>
      </c>
      <c r="G31" s="65">
        <f t="shared" ref="G31:P31" si="5">IF(G$27="%w/w SAR",((G$28*10)*$B31),IF(G$27="%w/w DM",(((G$28*10)*($B$28/100))*$B31),IF(G$27="kg/t SAR",(G$28*$B31),IF(G$27="kg/t DM",((G$28*($B$28/100))*$B31),IF(G$27="mg/kg SAR",((G$28*0.001)*$B31),IF(G$27="mg/kg DM",(((G$28*0.001)*($B$28/100))*$B31),0))))))</f>
        <v>7.4000000000000003E-3</v>
      </c>
      <c r="H31" s="65">
        <f t="shared" si="5"/>
        <v>5.7350000000000005E-2</v>
      </c>
      <c r="I31" s="65">
        <f t="shared" si="5"/>
        <v>1.8499999999999999E-2</v>
      </c>
      <c r="J31" s="65">
        <f t="shared" si="5"/>
        <v>3.7000000000000005E-4</v>
      </c>
      <c r="K31" s="65">
        <f t="shared" si="5"/>
        <v>1.8500000000000001E-3</v>
      </c>
      <c r="L31" s="65">
        <f t="shared" si="5"/>
        <v>7.4000000000000003E-3</v>
      </c>
      <c r="M31" s="65">
        <f t="shared" si="5"/>
        <v>8.5100000000000002E-3</v>
      </c>
      <c r="N31" s="65">
        <f t="shared" si="5"/>
        <v>0</v>
      </c>
      <c r="O31" s="65">
        <f t="shared" si="5"/>
        <v>0</v>
      </c>
      <c r="P31" s="65">
        <f t="shared" si="5"/>
        <v>26.824999999999999</v>
      </c>
      <c r="Q31" s="65">
        <f>(IF(Q$27="%w/w SAR",((Q$28*10)*$B31),IF(Q$27="%w/w DM",(((Q$28*10)*($B$28/100))*$B31),IF(Q$27="kg/t SAR",(Q$28*$B31),IF(Q$27="kg/t DM",((Q$28*($B$28/100))*$B31),IF(Q$27="mg/kg SAR",((Q$28*0.001)*$B31),IF(Q$27="mg/kg DM",(((Q$28*0.001)*($B$28/100))*$B31),0)))))))*2.5</f>
        <v>7.4924999999999997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1B</v>
      </c>
      <c r="B32" s="11">
        <v>37</v>
      </c>
      <c r="C32" s="65">
        <f t="shared" ref="C32:C50" si="6">IF(C$27="%w/w SAR",((C$28*10)*$B32),IF(C$27="%w/w DM",(((C$28*10)*($B$28/100))*$B32),IF(C$27="kg/t SAR",(C$28*$B32),IF(C$27="kg/t DM",((C$28*($B$28/100))*$B32),IF(C$27="mg/kg SAR",((C$28*0.001)*$B32),IF(C$27="mg/kg DM",(((C$28*0.001)*($B$28/100))*$B32),0))))))</f>
        <v>40.700000000000003</v>
      </c>
      <c r="D32" s="65">
        <f t="shared" ref="D32:D50" si="7">(IF(D$27="%w/w SAR",((D$28*10)*$B32),IF(D$27="%w/w DM",(((D$28*10)*($B$28/100))*$B32),IF(D$27="kg/t SAR",(D$28*$B32),IF(D$27="kg/t DM",((D$28*($B$28/100))*$B32),IF(D$27="mg/kg SAR",((D$28*0.001)*$B32),IF(D$27="mg/kg DM",(((D$28*0.001)*($B$28/100))*$B32),"0")))))))*2.291</f>
        <v>44.502675000000004</v>
      </c>
      <c r="E32" s="65">
        <f t="shared" ref="E32:E50" si="8">(IF(E$27="%w/w SAR",((E$28*10)*$B32),IF(E$27="%w/w DM",(((E$28*10)*($B$28/100))*$B32),IF(E$27="kg/t SAR",(E$28*$B32),IF(E$27="kg/t DM",((E$28*($B$28/100))*$B32),IF(E$27="mg/kg SAR",((E$28*0.001)*$B32),IF(E$27="mg/kg DM",(((E$28*0.001)*($B$28/100))*$B32),"0")))))))*1.205</f>
        <v>47.304684999999999</v>
      </c>
      <c r="F32" s="65">
        <f t="shared" ref="F32:F50" si="9">(IF(F$27="%w/w SAR",((F$28*10)*$B32),IF(F$27="%w/w DM",(((F$28*10)*($B$28/100))*$B32),IF(F$27="kg/t SAR",(F$28*$B32),IF(F$27="kg/t DM",((F$28*($B$28/100))*$B32),IF(F$27="mg/kg SAR",((F$28*0.001)*$B32),IF(F$27="mg/kg DM",(((F$28*0.001)*($B$28/100))*$B32),"0")))))))*1.658</f>
        <v>5.5763514000000001</v>
      </c>
      <c r="G32" s="65">
        <f t="shared" ref="G32:P50" si="10">IF(G$27="%w/w SAR",((G$28*10)*$B32),IF(G$27="%w/w DM",(((G$28*10)*($B$28/100))*$B32),IF(G$27="kg/t SAR",(G$28*$B32),IF(G$27="kg/t DM",((G$28*($B$28/100))*$B32),IF(G$27="mg/kg SAR",((G$28*0.001)*$B32),IF(G$27="mg/kg DM",(((G$28*0.001)*($B$28/100))*$B32),0))))))</f>
        <v>7.4000000000000003E-3</v>
      </c>
      <c r="H32" s="65">
        <f t="shared" si="10"/>
        <v>5.7350000000000005E-2</v>
      </c>
      <c r="I32" s="65">
        <f t="shared" si="10"/>
        <v>1.8499999999999999E-2</v>
      </c>
      <c r="J32" s="65">
        <f t="shared" si="10"/>
        <v>3.7000000000000005E-4</v>
      </c>
      <c r="K32" s="65">
        <f t="shared" si="10"/>
        <v>1.8500000000000001E-3</v>
      </c>
      <c r="L32" s="65">
        <f t="shared" si="10"/>
        <v>7.4000000000000003E-3</v>
      </c>
      <c r="M32" s="65">
        <f t="shared" si="10"/>
        <v>8.5100000000000002E-3</v>
      </c>
      <c r="N32" s="65">
        <f t="shared" si="10"/>
        <v>0</v>
      </c>
      <c r="O32" s="65">
        <f t="shared" si="10"/>
        <v>0</v>
      </c>
      <c r="P32" s="65">
        <f t="shared" si="10"/>
        <v>26.824999999999999</v>
      </c>
      <c r="Q32" s="65">
        <f t="shared" ref="Q32:Q50" si="11">(IF(Q$27="%w/w SAR",((Q$28*10)*$B32),IF(Q$27="%w/w DM",(((Q$28*10)*($B$28/100))*$B32),IF(Q$27="kg/t SAR",(Q$28*$B32),IF(Q$27="kg/t DM",((Q$28*($B$28/100))*$B32),IF(Q$27="mg/kg SAR",((Q$28*0.001)*$B32),IF(Q$27="mg/kg DM",(((Q$28*0.001)*($B$28/100))*$B32),0)))))))*2.5</f>
        <v>7.4924999999999997</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f>E8</f>
        <v>2</v>
      </c>
      <c r="B33" s="11">
        <v>37</v>
      </c>
      <c r="C33" s="65">
        <f t="shared" si="6"/>
        <v>40.700000000000003</v>
      </c>
      <c r="D33" s="65">
        <f t="shared" si="7"/>
        <v>44.502675000000004</v>
      </c>
      <c r="E33" s="65">
        <f t="shared" si="8"/>
        <v>47.304684999999999</v>
      </c>
      <c r="F33" s="65">
        <f t="shared" si="9"/>
        <v>5.5763514000000001</v>
      </c>
      <c r="G33" s="65">
        <f t="shared" si="10"/>
        <v>7.4000000000000003E-3</v>
      </c>
      <c r="H33" s="65">
        <f t="shared" si="10"/>
        <v>5.7350000000000005E-2</v>
      </c>
      <c r="I33" s="65">
        <f t="shared" si="10"/>
        <v>1.8499999999999999E-2</v>
      </c>
      <c r="J33" s="65">
        <f t="shared" si="10"/>
        <v>3.7000000000000005E-4</v>
      </c>
      <c r="K33" s="65">
        <f t="shared" si="10"/>
        <v>1.8500000000000001E-3</v>
      </c>
      <c r="L33" s="65">
        <f t="shared" si="10"/>
        <v>7.4000000000000003E-3</v>
      </c>
      <c r="M33" s="65">
        <f t="shared" si="10"/>
        <v>8.5100000000000002E-3</v>
      </c>
      <c r="N33" s="65">
        <f t="shared" si="10"/>
        <v>0</v>
      </c>
      <c r="O33" s="65">
        <f t="shared" si="10"/>
        <v>0</v>
      </c>
      <c r="P33" s="65">
        <f t="shared" si="10"/>
        <v>26.824999999999999</v>
      </c>
      <c r="Q33" s="65">
        <f t="shared" si="11"/>
        <v>7.4924999999999997</v>
      </c>
      <c r="R33" s="65">
        <f t="shared" si="12"/>
        <v>0</v>
      </c>
      <c r="S33" s="65">
        <f t="shared" si="12"/>
        <v>0</v>
      </c>
      <c r="T33" s="65">
        <f t="shared" si="12"/>
        <v>0</v>
      </c>
      <c r="U33" s="126">
        <f t="shared" si="12"/>
        <v>0</v>
      </c>
    </row>
    <row r="34" spans="1:21" s="48" customFormat="1" ht="13" x14ac:dyDescent="0.35">
      <c r="A34" s="125" t="str">
        <f>F8</f>
        <v>3A</v>
      </c>
      <c r="B34" s="11">
        <v>37</v>
      </c>
      <c r="C34" s="65">
        <f t="shared" si="6"/>
        <v>40.700000000000003</v>
      </c>
      <c r="D34" s="65">
        <f t="shared" si="7"/>
        <v>44.502675000000004</v>
      </c>
      <c r="E34" s="65">
        <f t="shared" si="8"/>
        <v>47.304684999999999</v>
      </c>
      <c r="F34" s="65">
        <f t="shared" si="9"/>
        <v>5.5763514000000001</v>
      </c>
      <c r="G34" s="65">
        <f t="shared" si="10"/>
        <v>7.4000000000000003E-3</v>
      </c>
      <c r="H34" s="65">
        <f t="shared" si="10"/>
        <v>5.7350000000000005E-2</v>
      </c>
      <c r="I34" s="65">
        <f t="shared" si="10"/>
        <v>1.8499999999999999E-2</v>
      </c>
      <c r="J34" s="65">
        <f t="shared" si="10"/>
        <v>3.7000000000000005E-4</v>
      </c>
      <c r="K34" s="65">
        <f t="shared" si="10"/>
        <v>1.8500000000000001E-3</v>
      </c>
      <c r="L34" s="65">
        <f t="shared" si="10"/>
        <v>7.4000000000000003E-3</v>
      </c>
      <c r="M34" s="65">
        <f t="shared" si="10"/>
        <v>8.5100000000000002E-3</v>
      </c>
      <c r="N34" s="65">
        <f t="shared" si="10"/>
        <v>0</v>
      </c>
      <c r="O34" s="65">
        <f t="shared" si="10"/>
        <v>0</v>
      </c>
      <c r="P34" s="65">
        <f t="shared" si="10"/>
        <v>26.824999999999999</v>
      </c>
      <c r="Q34" s="65">
        <f t="shared" si="11"/>
        <v>7.4924999999999997</v>
      </c>
      <c r="R34" s="65">
        <f t="shared" si="12"/>
        <v>0</v>
      </c>
      <c r="S34" s="65">
        <f t="shared" si="12"/>
        <v>0</v>
      </c>
      <c r="T34" s="65">
        <f t="shared" si="12"/>
        <v>0</v>
      </c>
      <c r="U34" s="126">
        <f t="shared" si="12"/>
        <v>0</v>
      </c>
    </row>
    <row r="35" spans="1:21" s="48" customFormat="1" ht="13" x14ac:dyDescent="0.35">
      <c r="A35" s="125" t="str">
        <f>G8</f>
        <v>3B</v>
      </c>
      <c r="B35" s="11">
        <v>37</v>
      </c>
      <c r="C35" s="65">
        <f t="shared" si="6"/>
        <v>40.700000000000003</v>
      </c>
      <c r="D35" s="65">
        <f t="shared" si="7"/>
        <v>44.502675000000004</v>
      </c>
      <c r="E35" s="65">
        <f t="shared" si="8"/>
        <v>47.304684999999999</v>
      </c>
      <c r="F35" s="65">
        <f t="shared" si="9"/>
        <v>5.5763514000000001</v>
      </c>
      <c r="G35" s="65">
        <f t="shared" si="10"/>
        <v>7.4000000000000003E-3</v>
      </c>
      <c r="H35" s="65">
        <f t="shared" si="10"/>
        <v>5.7350000000000005E-2</v>
      </c>
      <c r="I35" s="65">
        <f t="shared" si="10"/>
        <v>1.8499999999999999E-2</v>
      </c>
      <c r="J35" s="65">
        <f t="shared" si="10"/>
        <v>3.7000000000000005E-4</v>
      </c>
      <c r="K35" s="65">
        <f t="shared" si="10"/>
        <v>1.8500000000000001E-3</v>
      </c>
      <c r="L35" s="65">
        <f t="shared" si="10"/>
        <v>7.4000000000000003E-3</v>
      </c>
      <c r="M35" s="65">
        <f t="shared" si="10"/>
        <v>8.5100000000000002E-3</v>
      </c>
      <c r="N35" s="65">
        <f t="shared" si="10"/>
        <v>0</v>
      </c>
      <c r="O35" s="65">
        <f t="shared" si="10"/>
        <v>0</v>
      </c>
      <c r="P35" s="65">
        <f t="shared" si="10"/>
        <v>26.824999999999999</v>
      </c>
      <c r="Q35" s="65">
        <f t="shared" si="11"/>
        <v>7.4924999999999997</v>
      </c>
      <c r="R35" s="65">
        <f t="shared" si="12"/>
        <v>0</v>
      </c>
      <c r="S35" s="65">
        <f t="shared" si="12"/>
        <v>0</v>
      </c>
      <c r="T35" s="65">
        <f t="shared" si="12"/>
        <v>0</v>
      </c>
      <c r="U35" s="126">
        <f t="shared" si="12"/>
        <v>0</v>
      </c>
    </row>
    <row r="36" spans="1:21" s="48" customFormat="1" ht="13" x14ac:dyDescent="0.35">
      <c r="A36" s="125">
        <f>H8</f>
        <v>4</v>
      </c>
      <c r="B36" s="11">
        <v>37</v>
      </c>
      <c r="C36" s="65">
        <f t="shared" si="6"/>
        <v>40.700000000000003</v>
      </c>
      <c r="D36" s="65">
        <f t="shared" si="7"/>
        <v>44.502675000000004</v>
      </c>
      <c r="E36" s="65">
        <f t="shared" si="8"/>
        <v>47.304684999999999</v>
      </c>
      <c r="F36" s="65">
        <f t="shared" si="9"/>
        <v>5.5763514000000001</v>
      </c>
      <c r="G36" s="65">
        <f t="shared" si="10"/>
        <v>7.4000000000000003E-3</v>
      </c>
      <c r="H36" s="65">
        <f t="shared" si="10"/>
        <v>5.7350000000000005E-2</v>
      </c>
      <c r="I36" s="65">
        <f t="shared" si="10"/>
        <v>1.8499999999999999E-2</v>
      </c>
      <c r="J36" s="65">
        <f t="shared" si="10"/>
        <v>3.7000000000000005E-4</v>
      </c>
      <c r="K36" s="65">
        <f t="shared" si="10"/>
        <v>1.8500000000000001E-3</v>
      </c>
      <c r="L36" s="65">
        <f t="shared" si="10"/>
        <v>7.4000000000000003E-3</v>
      </c>
      <c r="M36" s="65">
        <f t="shared" si="10"/>
        <v>8.5100000000000002E-3</v>
      </c>
      <c r="N36" s="65">
        <f t="shared" si="10"/>
        <v>0</v>
      </c>
      <c r="O36" s="65">
        <f t="shared" si="10"/>
        <v>0</v>
      </c>
      <c r="P36" s="65">
        <f t="shared" si="10"/>
        <v>26.824999999999999</v>
      </c>
      <c r="Q36" s="65">
        <f t="shared" si="11"/>
        <v>7.4924999999999997</v>
      </c>
      <c r="R36" s="65">
        <f t="shared" si="12"/>
        <v>0</v>
      </c>
      <c r="S36" s="65">
        <f t="shared" si="12"/>
        <v>0</v>
      </c>
      <c r="T36" s="65">
        <f t="shared" si="12"/>
        <v>0</v>
      </c>
      <c r="U36" s="126">
        <f t="shared" si="12"/>
        <v>0</v>
      </c>
    </row>
    <row r="37" spans="1:21" s="48" customFormat="1" ht="13" x14ac:dyDescent="0.35">
      <c r="A37" s="125">
        <f>I8</f>
        <v>5</v>
      </c>
      <c r="B37" s="11">
        <v>37</v>
      </c>
      <c r="C37" s="65">
        <f t="shared" si="6"/>
        <v>40.700000000000003</v>
      </c>
      <c r="D37" s="65">
        <f t="shared" si="7"/>
        <v>44.502675000000004</v>
      </c>
      <c r="E37" s="65">
        <f t="shared" si="8"/>
        <v>47.304684999999999</v>
      </c>
      <c r="F37" s="65">
        <f t="shared" si="9"/>
        <v>5.5763514000000001</v>
      </c>
      <c r="G37" s="65">
        <f t="shared" si="10"/>
        <v>7.4000000000000003E-3</v>
      </c>
      <c r="H37" s="65">
        <f t="shared" si="10"/>
        <v>5.7350000000000005E-2</v>
      </c>
      <c r="I37" s="65">
        <f t="shared" si="10"/>
        <v>1.8499999999999999E-2</v>
      </c>
      <c r="J37" s="65">
        <f t="shared" si="10"/>
        <v>3.7000000000000005E-4</v>
      </c>
      <c r="K37" s="65">
        <f t="shared" si="10"/>
        <v>1.8500000000000001E-3</v>
      </c>
      <c r="L37" s="65">
        <f t="shared" si="10"/>
        <v>7.4000000000000003E-3</v>
      </c>
      <c r="M37" s="65">
        <f t="shared" si="10"/>
        <v>8.5100000000000002E-3</v>
      </c>
      <c r="N37" s="65">
        <f t="shared" si="10"/>
        <v>0</v>
      </c>
      <c r="O37" s="65">
        <f t="shared" si="10"/>
        <v>0</v>
      </c>
      <c r="P37" s="65">
        <f t="shared" si="10"/>
        <v>26.824999999999999</v>
      </c>
      <c r="Q37" s="65">
        <f t="shared" si="11"/>
        <v>7.4924999999999997</v>
      </c>
      <c r="R37" s="65">
        <f t="shared" si="12"/>
        <v>0</v>
      </c>
      <c r="S37" s="65">
        <f t="shared" si="12"/>
        <v>0</v>
      </c>
      <c r="T37" s="65">
        <f t="shared" si="12"/>
        <v>0</v>
      </c>
      <c r="U37" s="126">
        <f t="shared" si="12"/>
        <v>0</v>
      </c>
    </row>
    <row r="38" spans="1:21" s="48" customFormat="1" ht="13" x14ac:dyDescent="0.35">
      <c r="A38" s="125">
        <f>J8</f>
        <v>6</v>
      </c>
      <c r="B38" s="11">
        <v>37</v>
      </c>
      <c r="C38" s="65">
        <f t="shared" si="6"/>
        <v>40.700000000000003</v>
      </c>
      <c r="D38" s="65">
        <f t="shared" si="7"/>
        <v>44.502675000000004</v>
      </c>
      <c r="E38" s="65">
        <f t="shared" si="8"/>
        <v>47.304684999999999</v>
      </c>
      <c r="F38" s="65">
        <f t="shared" si="9"/>
        <v>5.5763514000000001</v>
      </c>
      <c r="G38" s="65">
        <f t="shared" si="10"/>
        <v>7.4000000000000003E-3</v>
      </c>
      <c r="H38" s="65">
        <f t="shared" si="10"/>
        <v>5.7350000000000005E-2</v>
      </c>
      <c r="I38" s="65">
        <f t="shared" si="10"/>
        <v>1.8499999999999999E-2</v>
      </c>
      <c r="J38" s="65">
        <f t="shared" si="10"/>
        <v>3.7000000000000005E-4</v>
      </c>
      <c r="K38" s="65">
        <f t="shared" si="10"/>
        <v>1.8500000000000001E-3</v>
      </c>
      <c r="L38" s="65">
        <f t="shared" si="10"/>
        <v>7.4000000000000003E-3</v>
      </c>
      <c r="M38" s="65">
        <f t="shared" si="10"/>
        <v>8.5100000000000002E-3</v>
      </c>
      <c r="N38" s="65">
        <f t="shared" si="10"/>
        <v>0</v>
      </c>
      <c r="O38" s="65">
        <f t="shared" si="10"/>
        <v>0</v>
      </c>
      <c r="P38" s="65">
        <f t="shared" si="10"/>
        <v>26.824999999999999</v>
      </c>
      <c r="Q38" s="65">
        <f t="shared" si="11"/>
        <v>7.4924999999999997</v>
      </c>
      <c r="R38" s="65">
        <f t="shared" si="12"/>
        <v>0</v>
      </c>
      <c r="S38" s="65">
        <f t="shared" si="12"/>
        <v>0</v>
      </c>
      <c r="T38" s="65">
        <f t="shared" si="12"/>
        <v>0</v>
      </c>
      <c r="U38" s="126">
        <f t="shared" si="12"/>
        <v>0</v>
      </c>
    </row>
    <row r="39" spans="1:21" s="48" customFormat="1" ht="13" x14ac:dyDescent="0.35">
      <c r="A39" s="125" t="str">
        <f>K8</f>
        <v>7A</v>
      </c>
      <c r="B39" s="11">
        <v>37</v>
      </c>
      <c r="C39" s="65">
        <f t="shared" si="6"/>
        <v>40.700000000000003</v>
      </c>
      <c r="D39" s="65">
        <f t="shared" si="7"/>
        <v>44.502675000000004</v>
      </c>
      <c r="E39" s="65">
        <f t="shared" si="8"/>
        <v>47.304684999999999</v>
      </c>
      <c r="F39" s="65">
        <f t="shared" si="9"/>
        <v>5.5763514000000001</v>
      </c>
      <c r="G39" s="65">
        <f t="shared" si="10"/>
        <v>7.4000000000000003E-3</v>
      </c>
      <c r="H39" s="65">
        <f t="shared" si="10"/>
        <v>5.7350000000000005E-2</v>
      </c>
      <c r="I39" s="65">
        <f t="shared" si="10"/>
        <v>1.8499999999999999E-2</v>
      </c>
      <c r="J39" s="65">
        <f t="shared" si="10"/>
        <v>3.7000000000000005E-4</v>
      </c>
      <c r="K39" s="65">
        <f t="shared" si="10"/>
        <v>1.8500000000000001E-3</v>
      </c>
      <c r="L39" s="65">
        <f t="shared" si="10"/>
        <v>7.4000000000000003E-3</v>
      </c>
      <c r="M39" s="65">
        <f t="shared" si="10"/>
        <v>8.5100000000000002E-3</v>
      </c>
      <c r="N39" s="65">
        <f t="shared" si="10"/>
        <v>0</v>
      </c>
      <c r="O39" s="65">
        <f t="shared" si="10"/>
        <v>0</v>
      </c>
      <c r="P39" s="65">
        <f t="shared" si="10"/>
        <v>26.824999999999999</v>
      </c>
      <c r="Q39" s="65">
        <f t="shared" si="11"/>
        <v>7.4924999999999997</v>
      </c>
      <c r="R39" s="65">
        <f t="shared" si="12"/>
        <v>0</v>
      </c>
      <c r="S39" s="65">
        <f t="shared" si="12"/>
        <v>0</v>
      </c>
      <c r="T39" s="65">
        <f t="shared" si="12"/>
        <v>0</v>
      </c>
      <c r="U39" s="126">
        <f t="shared" si="12"/>
        <v>0</v>
      </c>
    </row>
    <row r="40" spans="1:21" s="48" customFormat="1" ht="13" x14ac:dyDescent="0.35">
      <c r="A40" s="125" t="str">
        <f>L8</f>
        <v>7B</v>
      </c>
      <c r="B40" s="11">
        <v>37</v>
      </c>
      <c r="C40" s="65">
        <f t="shared" si="6"/>
        <v>40.700000000000003</v>
      </c>
      <c r="D40" s="65">
        <f t="shared" si="7"/>
        <v>44.502675000000004</v>
      </c>
      <c r="E40" s="65">
        <f t="shared" si="8"/>
        <v>47.304684999999999</v>
      </c>
      <c r="F40" s="65">
        <f t="shared" si="9"/>
        <v>5.5763514000000001</v>
      </c>
      <c r="G40" s="65">
        <f t="shared" si="10"/>
        <v>7.4000000000000003E-3</v>
      </c>
      <c r="H40" s="65">
        <f t="shared" si="10"/>
        <v>5.7350000000000005E-2</v>
      </c>
      <c r="I40" s="65">
        <f t="shared" si="10"/>
        <v>1.8499999999999999E-2</v>
      </c>
      <c r="J40" s="65">
        <f t="shared" si="10"/>
        <v>3.7000000000000005E-4</v>
      </c>
      <c r="K40" s="65">
        <f t="shared" si="10"/>
        <v>1.8500000000000001E-3</v>
      </c>
      <c r="L40" s="65">
        <f t="shared" si="10"/>
        <v>7.4000000000000003E-3</v>
      </c>
      <c r="M40" s="65">
        <f t="shared" si="10"/>
        <v>8.5100000000000002E-3</v>
      </c>
      <c r="N40" s="65">
        <f t="shared" si="10"/>
        <v>0</v>
      </c>
      <c r="O40" s="65">
        <f t="shared" si="10"/>
        <v>0</v>
      </c>
      <c r="P40" s="65">
        <f t="shared" si="10"/>
        <v>26.824999999999999</v>
      </c>
      <c r="Q40" s="65">
        <f t="shared" si="11"/>
        <v>7.4924999999999997</v>
      </c>
      <c r="R40" s="65">
        <f t="shared" si="12"/>
        <v>0</v>
      </c>
      <c r="S40" s="65">
        <f t="shared" si="12"/>
        <v>0</v>
      </c>
      <c r="T40" s="65">
        <f t="shared" si="12"/>
        <v>0</v>
      </c>
      <c r="U40" s="126">
        <f t="shared" si="12"/>
        <v>0</v>
      </c>
    </row>
    <row r="41" spans="1:21" s="48" customFormat="1" ht="13" x14ac:dyDescent="0.35">
      <c r="A41" s="125" t="str">
        <f>M8</f>
        <v>7C</v>
      </c>
      <c r="B41" s="11">
        <v>37</v>
      </c>
      <c r="C41" s="65">
        <f t="shared" si="6"/>
        <v>40.700000000000003</v>
      </c>
      <c r="D41" s="65">
        <f t="shared" si="7"/>
        <v>44.502675000000004</v>
      </c>
      <c r="E41" s="65">
        <f t="shared" si="8"/>
        <v>47.304684999999999</v>
      </c>
      <c r="F41" s="65">
        <f t="shared" si="9"/>
        <v>5.5763514000000001</v>
      </c>
      <c r="G41" s="65">
        <f t="shared" si="10"/>
        <v>7.4000000000000003E-3</v>
      </c>
      <c r="H41" s="65">
        <f t="shared" si="10"/>
        <v>5.7350000000000005E-2</v>
      </c>
      <c r="I41" s="65">
        <f t="shared" si="10"/>
        <v>1.8499999999999999E-2</v>
      </c>
      <c r="J41" s="65">
        <f t="shared" si="10"/>
        <v>3.7000000000000005E-4</v>
      </c>
      <c r="K41" s="65">
        <f t="shared" si="10"/>
        <v>1.8500000000000001E-3</v>
      </c>
      <c r="L41" s="65">
        <f t="shared" si="10"/>
        <v>7.4000000000000003E-3</v>
      </c>
      <c r="M41" s="65">
        <f t="shared" si="10"/>
        <v>8.5100000000000002E-3</v>
      </c>
      <c r="N41" s="65">
        <f t="shared" si="10"/>
        <v>0</v>
      </c>
      <c r="O41" s="65">
        <f t="shared" si="10"/>
        <v>0</v>
      </c>
      <c r="P41" s="65">
        <f t="shared" si="10"/>
        <v>26.824999999999999</v>
      </c>
      <c r="Q41" s="65">
        <f t="shared" si="11"/>
        <v>7.4924999999999997</v>
      </c>
      <c r="R41" s="65">
        <f t="shared" si="12"/>
        <v>0</v>
      </c>
      <c r="S41" s="65">
        <f t="shared" si="12"/>
        <v>0</v>
      </c>
      <c r="T41" s="65">
        <f t="shared" si="12"/>
        <v>0</v>
      </c>
      <c r="U41" s="126">
        <f t="shared" si="12"/>
        <v>0</v>
      </c>
    </row>
    <row r="42" spans="1:21" s="48" customFormat="1" ht="13" x14ac:dyDescent="0.35">
      <c r="A42" s="125">
        <f>N8</f>
        <v>28</v>
      </c>
      <c r="B42" s="11">
        <v>150</v>
      </c>
      <c r="C42" s="65">
        <f t="shared" si="6"/>
        <v>165</v>
      </c>
      <c r="D42" s="65">
        <f t="shared" si="7"/>
        <v>180.41624999999999</v>
      </c>
      <c r="E42" s="65">
        <f t="shared" si="8"/>
        <v>191.77574999999999</v>
      </c>
      <c r="F42" s="65">
        <f t="shared" si="9"/>
        <v>22.606830000000002</v>
      </c>
      <c r="G42" s="65">
        <f t="shared" si="10"/>
        <v>3.0000000000000002E-2</v>
      </c>
      <c r="H42" s="65">
        <f t="shared" si="10"/>
        <v>0.23250000000000001</v>
      </c>
      <c r="I42" s="65">
        <f t="shared" si="10"/>
        <v>7.4999999999999997E-2</v>
      </c>
      <c r="J42" s="65">
        <f t="shared" si="10"/>
        <v>1.5E-3</v>
      </c>
      <c r="K42" s="65">
        <f t="shared" si="10"/>
        <v>7.5000000000000006E-3</v>
      </c>
      <c r="L42" s="65">
        <f t="shared" si="10"/>
        <v>3.0000000000000002E-2</v>
      </c>
      <c r="M42" s="65">
        <f t="shared" si="10"/>
        <v>3.4500000000000003E-2</v>
      </c>
      <c r="N42" s="65">
        <f t="shared" si="10"/>
        <v>0</v>
      </c>
      <c r="O42" s="65">
        <f t="shared" si="10"/>
        <v>0</v>
      </c>
      <c r="P42" s="65">
        <f t="shared" si="10"/>
        <v>108.75</v>
      </c>
      <c r="Q42" s="65">
        <f t="shared" si="11"/>
        <v>30.375</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28</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Arable</v>
      </c>
      <c r="C58" s="10" t="str">
        <f>D16&amp;" I "&amp;(VLOOKUP(D14,Table24[],6,FALSE))</f>
        <v>Medium/Clay I Arable</v>
      </c>
      <c r="D58" s="10" t="str">
        <f>E16&amp;" I "&amp;(VLOOKUP(E14,Table24[],6,FALSE))</f>
        <v>Medium/Clay I Arable</v>
      </c>
      <c r="E58" s="10" t="str">
        <f>F16&amp;" I "&amp;(VLOOKUP(F14,Table24[],6,FALSE))</f>
        <v>Medium/Clay I Arable</v>
      </c>
      <c r="F58" s="10" t="str">
        <f>G16&amp;" I "&amp;(VLOOKUP(G14,Table24[],6,FALSE))</f>
        <v>Medium/Clay I Arable</v>
      </c>
      <c r="G58" s="10" t="str">
        <f>H16&amp;" I "&amp;(VLOOKUP(H14,Table24[],6,FALSE))</f>
        <v>Medium/Clay I Arable</v>
      </c>
      <c r="H58" s="10" t="str">
        <f>I16&amp;" I "&amp;(VLOOKUP(I14,Table24[],6,FALSE))</f>
        <v>Medium/Clay I Arable</v>
      </c>
      <c r="I58" s="10" t="str">
        <f>J16&amp;" I "&amp;(VLOOKUP(J14,Table24[],6,FALSE))</f>
        <v>Medium/Clay I Arable</v>
      </c>
      <c r="J58" s="10" t="str">
        <f>K16&amp;" I "&amp;(VLOOKUP(K14,Table24[],6,FALSE))</f>
        <v>Medium/Clay I Arable</v>
      </c>
      <c r="K58" s="10" t="str">
        <f>L16&amp;" I "&amp;(VLOOKUP(L14,Table24[],6,FALSE))</f>
        <v>Medium/Clay I Arable</v>
      </c>
      <c r="L58" s="10" t="str">
        <f>M16&amp;" I "&amp;(VLOOKUP(M14,Table24[],6,FALSE))</f>
        <v>Medium/Clay I Arable</v>
      </c>
      <c r="M58" s="10" t="str">
        <f>N16&amp;" I "&amp;(VLOOKUP(N14,Table24[],6,FALSE))</f>
        <v>Medium/Clay I Grass</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6.7</v>
      </c>
      <c r="C59" s="64">
        <f>VLOOKUP(D$14,Table24[],5,FALSE)</f>
        <v>6.7</v>
      </c>
      <c r="D59" s="64">
        <f>VLOOKUP(E$14,Table24[],5,FALSE)</f>
        <v>6.7</v>
      </c>
      <c r="E59" s="64">
        <f>VLOOKUP(F$14,Table24[],5,FALSE)</f>
        <v>6.7</v>
      </c>
      <c r="F59" s="64">
        <f>VLOOKUP(G$14,Table24[],5,FALSE)</f>
        <v>6.7</v>
      </c>
      <c r="G59" s="64">
        <f>VLOOKUP(H$14,Table24[],5,FALSE)</f>
        <v>6.7</v>
      </c>
      <c r="H59" s="64">
        <f>VLOOKUP(I$14,Table24[],5,FALSE)</f>
        <v>6.7</v>
      </c>
      <c r="I59" s="64">
        <f>VLOOKUP(J$14,Table24[],5,FALSE)</f>
        <v>6.7</v>
      </c>
      <c r="J59" s="64">
        <f>VLOOKUP(K$14,Table24[],5,FALSE)</f>
        <v>6.7</v>
      </c>
      <c r="K59" s="64">
        <f>VLOOKUP(L$14,Table24[],5,FALSE)</f>
        <v>6.7</v>
      </c>
      <c r="L59" s="64">
        <f>VLOOKUP(M$14,Table24[],5,FALSE)</f>
        <v>6.7</v>
      </c>
      <c r="M59" s="64">
        <f>VLOOKUP(N$14,Table24[],5,FALSE)</f>
        <v>6.2</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6.4</v>
      </c>
      <c r="C60" s="64">
        <f t="shared" ref="C60:U60" si="14">D10</f>
        <v>6.1</v>
      </c>
      <c r="D60" s="64">
        <f t="shared" si="14"/>
        <v>6.3</v>
      </c>
      <c r="E60" s="64">
        <f t="shared" si="14"/>
        <v>6.3</v>
      </c>
      <c r="F60" s="64">
        <f t="shared" si="14"/>
        <v>6.2</v>
      </c>
      <c r="G60" s="64">
        <f t="shared" si="14"/>
        <v>6.1</v>
      </c>
      <c r="H60" s="64">
        <f t="shared" si="14"/>
        <v>6.1</v>
      </c>
      <c r="I60" s="64">
        <f t="shared" si="14"/>
        <v>6.2</v>
      </c>
      <c r="J60" s="64">
        <f t="shared" si="14"/>
        <v>6.3</v>
      </c>
      <c r="K60" s="64">
        <f t="shared" si="14"/>
        <v>6.2</v>
      </c>
      <c r="L60" s="64">
        <f t="shared" si="14"/>
        <v>6.4</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37</v>
      </c>
      <c r="C62" s="65">
        <f>B32</f>
        <v>37</v>
      </c>
      <c r="D62" s="65">
        <f>B33</f>
        <v>37</v>
      </c>
      <c r="E62" s="65">
        <f>B34</f>
        <v>37</v>
      </c>
      <c r="F62" s="65">
        <f>B35</f>
        <v>37</v>
      </c>
      <c r="G62" s="65">
        <f>B36</f>
        <v>37</v>
      </c>
      <c r="H62" s="65">
        <f>B37</f>
        <v>37</v>
      </c>
      <c r="I62" s="65">
        <f>B38</f>
        <v>37</v>
      </c>
      <c r="J62" s="65">
        <f>B39</f>
        <v>37</v>
      </c>
      <c r="K62" s="65">
        <f>B40</f>
        <v>37</v>
      </c>
      <c r="L62" s="65">
        <f>B41</f>
        <v>37</v>
      </c>
      <c r="M62" s="65">
        <f>B42</f>
        <v>150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4.8000000000000043</v>
      </c>
      <c r="D64" s="65">
        <f t="shared" si="17"/>
        <v>3.2000000000000028</v>
      </c>
      <c r="E64" s="65">
        <f t="shared" si="17"/>
        <v>3.2000000000000028</v>
      </c>
      <c r="F64" s="65">
        <f t="shared" si="17"/>
        <v>4</v>
      </c>
      <c r="G64" s="65">
        <f t="shared" si="17"/>
        <v>4.8000000000000043</v>
      </c>
      <c r="H64" s="65">
        <f t="shared" si="17"/>
        <v>4.8000000000000043</v>
      </c>
      <c r="I64" s="65">
        <f t="shared" si="17"/>
        <v>4</v>
      </c>
      <c r="J64" s="65">
        <f t="shared" si="17"/>
        <v>3.2000000000000028</v>
      </c>
      <c r="K64" s="65">
        <f t="shared" si="17"/>
        <v>4</v>
      </c>
      <c r="L64" s="65">
        <f t="shared" si="17"/>
        <v>2.3999999999999986</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-4.8000000000000043</v>
      </c>
      <c r="D65" s="65">
        <f t="shared" si="18"/>
        <v>-3.2000000000000028</v>
      </c>
      <c r="E65" s="65">
        <f t="shared" si="18"/>
        <v>-3.2000000000000028</v>
      </c>
      <c r="F65" s="65">
        <f t="shared" si="18"/>
        <v>-4</v>
      </c>
      <c r="G65" s="65">
        <f t="shared" si="18"/>
        <v>-4.8000000000000043</v>
      </c>
      <c r="H65" s="65">
        <f t="shared" si="18"/>
        <v>-4.8000000000000043</v>
      </c>
      <c r="I65" s="65">
        <f t="shared" si="18"/>
        <v>-4</v>
      </c>
      <c r="J65" s="65">
        <f t="shared" si="18"/>
        <v>-3.2000000000000028</v>
      </c>
      <c r="K65" s="65">
        <f t="shared" si="18"/>
        <v>-4</v>
      </c>
      <c r="L65" s="65">
        <f t="shared" si="18"/>
        <v>-2.3999999999999986</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PAN-031282</v>
      </c>
      <c r="D1" s="173"/>
      <c r="E1" s="106" t="s">
        <v>45</v>
      </c>
      <c r="F1" s="113">
        <f>'Field data and Volac'!F1</f>
        <v>43.3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 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1A</v>
      </c>
      <c r="D8" s="49" t="str">
        <f>'Field data and Volac'!D8</f>
        <v>1B</v>
      </c>
      <c r="E8" s="49">
        <f>'Field data and Volac'!E8</f>
        <v>2</v>
      </c>
      <c r="F8" s="49" t="str">
        <f>'Field data and Volac'!F8</f>
        <v>3A</v>
      </c>
      <c r="G8" s="49" t="str">
        <f>'Field data and Volac'!G8</f>
        <v>3B</v>
      </c>
      <c r="H8" s="49">
        <f>'Field data and Volac'!H8</f>
        <v>4</v>
      </c>
      <c r="I8" s="49">
        <f>'Field data and Volac'!I8</f>
        <v>5</v>
      </c>
      <c r="J8" s="49">
        <f>'Field data and Volac'!J8</f>
        <v>6</v>
      </c>
      <c r="K8" s="49" t="str">
        <f>'Field data and Volac'!K8</f>
        <v>7A</v>
      </c>
      <c r="L8" s="49" t="str">
        <f>'Field data and Volac'!L8</f>
        <v>7B</v>
      </c>
      <c r="M8" s="49" t="str">
        <f>'Field data and Volac'!M8</f>
        <v>7C</v>
      </c>
      <c r="N8" s="49">
        <f>'Field data and Volac'!N8</f>
        <v>28</v>
      </c>
      <c r="O8" s="49">
        <f>'Field data and Volac'!O8</f>
        <v>0</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f>'Field data and Volac'!K9</f>
        <v>1</v>
      </c>
      <c r="L9" s="49">
        <f>'Field data and Volac'!L9</f>
        <v>1</v>
      </c>
      <c r="M9" s="49">
        <f>'Field data and Volac'!M9</f>
        <v>1</v>
      </c>
      <c r="N9" s="49" t="str">
        <f>'Field data and Volac'!N9</f>
        <v>MOD</v>
      </c>
      <c r="O9" s="49">
        <f>'Field data and Volac'!O9</f>
        <v>0</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6.1</v>
      </c>
      <c r="E10" s="49">
        <f>'Field data and Volac'!E10</f>
        <v>6.3</v>
      </c>
      <c r="F10" s="49">
        <f>'Field data and Volac'!F10</f>
        <v>6.3</v>
      </c>
      <c r="G10" s="49">
        <f>'Field data and Volac'!G10</f>
        <v>6.2</v>
      </c>
      <c r="H10" s="49">
        <f>'Field data and Volac'!H10</f>
        <v>6.1</v>
      </c>
      <c r="I10" s="49">
        <f>'Field data and Volac'!I10</f>
        <v>6.1</v>
      </c>
      <c r="J10" s="49">
        <f>'Field data and Volac'!J10</f>
        <v>6.2</v>
      </c>
      <c r="K10" s="49">
        <f>'Field data and Volac'!K10</f>
        <v>6.3</v>
      </c>
      <c r="L10" s="49">
        <f>'Field data and Volac'!L10</f>
        <v>6.2</v>
      </c>
      <c r="M10" s="49">
        <f>'Field data and Volac'!M10</f>
        <v>6.4</v>
      </c>
      <c r="N10" s="49">
        <f>'Field data and Volac'!N10</f>
        <v>5.7</v>
      </c>
      <c r="O10" s="49">
        <f>'Field data and Volac'!O10</f>
        <v>0</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3</v>
      </c>
      <c r="I11" s="49">
        <f>'Field data and Volac'!I11</f>
        <v>3</v>
      </c>
      <c r="J11" s="49">
        <f>'Field data and Volac'!J11</f>
        <v>3</v>
      </c>
      <c r="K11" s="49">
        <f>'Field data and Volac'!K11</f>
        <v>3</v>
      </c>
      <c r="L11" s="49">
        <f>'Field data and Volac'!L11</f>
        <v>3</v>
      </c>
      <c r="M11" s="49">
        <f>'Field data and Volac'!M11</f>
        <v>3</v>
      </c>
      <c r="N11" s="49">
        <f>'Field data and Volac'!N11</f>
        <v>0</v>
      </c>
      <c r="O11" s="49">
        <f>'Field data and Volac'!O11</f>
        <v>0</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2</v>
      </c>
      <c r="D12" s="49">
        <f>'Field data and Volac'!D12</f>
        <v>1</v>
      </c>
      <c r="E12" s="49">
        <f>'Field data and Volac'!E12</f>
        <v>1</v>
      </c>
      <c r="F12" s="49">
        <f>'Field data and Volac'!F12</f>
        <v>1</v>
      </c>
      <c r="G12" s="49">
        <f>'Field data and Volac'!G12</f>
        <v>1</v>
      </c>
      <c r="H12" s="49">
        <f>'Field data and Volac'!H12</f>
        <v>2</v>
      </c>
      <c r="I12" s="49">
        <f>'Field data and Volac'!I12</f>
        <v>2</v>
      </c>
      <c r="J12" s="49">
        <f>'Field data and Volac'!J12</f>
        <v>2</v>
      </c>
      <c r="K12" s="49">
        <f>'Field data and Volac'!K12</f>
        <v>2</v>
      </c>
      <c r="L12" s="49">
        <f>'Field data and Volac'!L12</f>
        <v>2</v>
      </c>
      <c r="M12" s="49">
        <f>'Field data and Volac'!M12</f>
        <v>2</v>
      </c>
      <c r="N12" s="49">
        <f>'Field data and Volac'!N12</f>
        <v>1</v>
      </c>
      <c r="O12" s="49">
        <f>'Field data and Volac'!O12</f>
        <v>0</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2</v>
      </c>
      <c r="F13" s="49">
        <f>'Field data and Volac'!F13</f>
        <v>2</v>
      </c>
      <c r="G13" s="49">
        <f>'Field data and Volac'!G13</f>
        <v>2</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0</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Spring wheat/barley</v>
      </c>
      <c r="D14" s="83" t="str">
        <f>'Field data and Volac'!D14</f>
        <v>Spring wheat/barley</v>
      </c>
      <c r="E14" s="83" t="str">
        <f>'Field data and Volac'!E14</f>
        <v>Spring wheat/barley</v>
      </c>
      <c r="F14" s="83" t="str">
        <f>'Field data and Volac'!F14</f>
        <v>Spring wheat/barley</v>
      </c>
      <c r="G14" s="83" t="str">
        <f>'Field data and Volac'!G14</f>
        <v>Spring wheat/barley</v>
      </c>
      <c r="H14" s="83" t="str">
        <f>'Field data and Volac'!H14</f>
        <v>Spring wheat/barley</v>
      </c>
      <c r="I14" s="83" t="str">
        <f>'Field data and Volac'!I14</f>
        <v>Spring wheat/barley</v>
      </c>
      <c r="J14" s="83" t="str">
        <f>'Field data and Volac'!J14</f>
        <v>Spring wheat/barley</v>
      </c>
      <c r="K14" s="83" t="str">
        <f>'Field data and Volac'!K14</f>
        <v>Spring wheat/barley</v>
      </c>
      <c r="L14" s="83" t="str">
        <f>'Field data and Volac'!L14</f>
        <v>Spring wheat/barley</v>
      </c>
      <c r="M14" s="83" t="str">
        <f>'Field data and Volac'!M14</f>
        <v>Spring wheat/barley</v>
      </c>
      <c r="N14" s="83" t="str">
        <f>'Field data and Volac'!N14</f>
        <v xml:space="preserve">Grass Silage (25% DM) </v>
      </c>
      <c r="O14" s="83">
        <f>'Field data and Volac'!O14</f>
        <v>0</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25</v>
      </c>
      <c r="D15" s="49">
        <f>'Field data and Volac'!D15</f>
        <v>25</v>
      </c>
      <c r="E15" s="49">
        <f>'Field data and Volac'!E15</f>
        <v>25</v>
      </c>
      <c r="F15" s="49">
        <f>'Field data and Volac'!F15</f>
        <v>25</v>
      </c>
      <c r="G15" s="49">
        <f>'Field data and Volac'!G15</f>
        <v>25</v>
      </c>
      <c r="H15" s="49">
        <f>'Field data and Volac'!H15</f>
        <v>25</v>
      </c>
      <c r="I15" s="49">
        <f>'Field data and Volac'!I15</f>
        <v>25</v>
      </c>
      <c r="J15" s="49">
        <f>'Field data and Volac'!J15</f>
        <v>25</v>
      </c>
      <c r="K15" s="49">
        <f>'Field data and Volac'!K15</f>
        <v>25</v>
      </c>
      <c r="L15" s="49">
        <f>'Field data and Volac'!L15</f>
        <v>25</v>
      </c>
      <c r="M15" s="49">
        <f>'Field data and Volac'!M15</f>
        <v>25</v>
      </c>
      <c r="N15" s="49">
        <f>'Field data and Volac'!N15</f>
        <v>47</v>
      </c>
      <c r="O15" s="49">
        <f>'Field data and Volac'!O15</f>
        <v>0</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f>'Field data and Volac'!O16</f>
        <v>0</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212.5</v>
      </c>
      <c r="D17" s="20">
        <f t="shared" ref="D17:V17" si="0">(VLOOKUP(D$14,$AI2:$AK26,2,FALSE))*D$15</f>
        <v>212.5</v>
      </c>
      <c r="E17" s="20">
        <f t="shared" si="0"/>
        <v>212.5</v>
      </c>
      <c r="F17" s="20">
        <f t="shared" si="0"/>
        <v>212.5</v>
      </c>
      <c r="G17" s="20">
        <f t="shared" si="0"/>
        <v>212.5</v>
      </c>
      <c r="H17" s="20">
        <f t="shared" si="0"/>
        <v>212.5</v>
      </c>
      <c r="I17" s="20">
        <f t="shared" si="0"/>
        <v>212.5</v>
      </c>
      <c r="J17" s="20">
        <f t="shared" si="0"/>
        <v>212.5</v>
      </c>
      <c r="K17" s="20">
        <f t="shared" si="0"/>
        <v>212.5</v>
      </c>
      <c r="L17" s="20">
        <f t="shared" si="0"/>
        <v>212.5</v>
      </c>
      <c r="M17" s="20">
        <f t="shared" si="0"/>
        <v>212.5</v>
      </c>
      <c r="N17" s="20">
        <f t="shared" si="0"/>
        <v>79.899999999999991</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-212.5</v>
      </c>
      <c r="D19" s="12">
        <f t="shared" ref="D19:V19" si="1">D18-D17</f>
        <v>-212.5</v>
      </c>
      <c r="E19" s="12">
        <f t="shared" si="1"/>
        <v>-212.5</v>
      </c>
      <c r="F19" s="12">
        <f t="shared" si="1"/>
        <v>-212.5</v>
      </c>
      <c r="G19" s="12">
        <f t="shared" si="1"/>
        <v>-212.5</v>
      </c>
      <c r="H19" s="12">
        <f t="shared" si="1"/>
        <v>-212.5</v>
      </c>
      <c r="I19" s="12">
        <f t="shared" si="1"/>
        <v>-212.5</v>
      </c>
      <c r="J19" s="12">
        <f t="shared" si="1"/>
        <v>-212.5</v>
      </c>
      <c r="K19" s="12">
        <f t="shared" si="1"/>
        <v>-212.5</v>
      </c>
      <c r="L19" s="12">
        <f t="shared" si="1"/>
        <v>-212.5</v>
      </c>
      <c r="M19" s="12">
        <f t="shared" si="1"/>
        <v>-212.5</v>
      </c>
      <c r="N19" s="12">
        <f t="shared" si="1"/>
        <v>-79.899999999999991</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300</v>
      </c>
      <c r="D21" s="20">
        <f t="shared" ref="D21:V21" si="2">(VLOOKUP(D$14,$AI2:$AK26,3,FALSE))*D$15</f>
        <v>300</v>
      </c>
      <c r="E21" s="20">
        <f t="shared" si="2"/>
        <v>300</v>
      </c>
      <c r="F21" s="20">
        <f t="shared" si="2"/>
        <v>300</v>
      </c>
      <c r="G21" s="20">
        <f t="shared" si="2"/>
        <v>300</v>
      </c>
      <c r="H21" s="20">
        <f t="shared" si="2"/>
        <v>300</v>
      </c>
      <c r="I21" s="20">
        <f t="shared" si="2"/>
        <v>300</v>
      </c>
      <c r="J21" s="20">
        <f t="shared" si="2"/>
        <v>300</v>
      </c>
      <c r="K21" s="20">
        <f t="shared" si="2"/>
        <v>300</v>
      </c>
      <c r="L21" s="20">
        <f t="shared" si="2"/>
        <v>300</v>
      </c>
      <c r="M21" s="20">
        <f t="shared" si="2"/>
        <v>300</v>
      </c>
      <c r="N21" s="20">
        <f t="shared" si="2"/>
        <v>282</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-300</v>
      </c>
      <c r="D23" s="12">
        <f t="shared" ref="D23:V23" si="3">D22-D21</f>
        <v>-300</v>
      </c>
      <c r="E23" s="12">
        <f t="shared" si="3"/>
        <v>-300</v>
      </c>
      <c r="F23" s="12">
        <f t="shared" si="3"/>
        <v>-300</v>
      </c>
      <c r="G23" s="12">
        <f t="shared" si="3"/>
        <v>-300</v>
      </c>
      <c r="H23" s="12">
        <f t="shared" si="3"/>
        <v>-300</v>
      </c>
      <c r="I23" s="12">
        <f t="shared" si="3"/>
        <v>-300</v>
      </c>
      <c r="J23" s="12">
        <f t="shared" si="3"/>
        <v>-300</v>
      </c>
      <c r="K23" s="12">
        <f t="shared" si="3"/>
        <v>-300</v>
      </c>
      <c r="L23" s="12">
        <f t="shared" si="3"/>
        <v>-300</v>
      </c>
      <c r="M23" s="12">
        <f t="shared" si="3"/>
        <v>-300</v>
      </c>
      <c r="N23" s="12">
        <f t="shared" si="3"/>
        <v>-282</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3A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3B</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7A</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7B</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7C</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28</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28</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Arable</v>
      </c>
      <c r="C58" s="10" t="str">
        <f>D16&amp;" I "&amp;(VLOOKUP(D14,Table245[],6,FALSE))</f>
        <v>Medium/Clay I Arable</v>
      </c>
      <c r="D58" s="10" t="str">
        <f>E16&amp;" I "&amp;(VLOOKUP(E14,Table245[],6,FALSE))</f>
        <v>Medium/Clay I Arable</v>
      </c>
      <c r="E58" s="10" t="str">
        <f>F16&amp;" I "&amp;(VLOOKUP(F14,Table245[],6,FALSE))</f>
        <v>Medium/Clay I Arable</v>
      </c>
      <c r="F58" s="10" t="str">
        <f>G16&amp;" I "&amp;(VLOOKUP(G14,Table245[],6,FALSE))</f>
        <v>Medium/Clay I Arable</v>
      </c>
      <c r="G58" s="10" t="str">
        <f>H16&amp;" I "&amp;(VLOOKUP(H14,Table245[],6,FALSE))</f>
        <v>Medium/Clay I Arable</v>
      </c>
      <c r="H58" s="10" t="str">
        <f>I16&amp;" I "&amp;(VLOOKUP(I14,Table245[],6,FALSE))</f>
        <v>Medium/Clay I Arable</v>
      </c>
      <c r="I58" s="10" t="str">
        <f>J16&amp;" I "&amp;(VLOOKUP(J14,Table245[],6,FALSE))</f>
        <v>Medium/Clay I Arable</v>
      </c>
      <c r="J58" s="10" t="str">
        <f>K16&amp;" I "&amp;(VLOOKUP(K14,Table245[],6,FALSE))</f>
        <v>Medium/Clay I Arable</v>
      </c>
      <c r="K58" s="10" t="str">
        <f>L16&amp;" I "&amp;(VLOOKUP(L14,Table245[],6,FALSE))</f>
        <v>Medium/Clay I Arable</v>
      </c>
      <c r="L58" s="10" t="str">
        <f>M16&amp;" I "&amp;(VLOOKUP(M14,Table245[],6,FALSE))</f>
        <v>Medium/Clay I Arable</v>
      </c>
      <c r="M58" s="10" t="str">
        <f>N16&amp;" I "&amp;(VLOOKUP(N14,Table245[],6,FALSE))</f>
        <v>Medium/Clay I Grass</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6.7</v>
      </c>
      <c r="C59" s="64">
        <f>VLOOKUP(D$14,Table245[],5,FALSE)</f>
        <v>6.7</v>
      </c>
      <c r="D59" s="64">
        <f>VLOOKUP(E$14,Table245[],5,FALSE)</f>
        <v>6.7</v>
      </c>
      <c r="E59" s="64">
        <f>VLOOKUP(F$14,Table245[],5,FALSE)</f>
        <v>6.7</v>
      </c>
      <c r="F59" s="64">
        <f>VLOOKUP(G$14,Table245[],5,FALSE)</f>
        <v>6.7</v>
      </c>
      <c r="G59" s="64">
        <f>VLOOKUP(H$14,Table245[],5,FALSE)</f>
        <v>6.7</v>
      </c>
      <c r="H59" s="64">
        <f>VLOOKUP(I$14,Table245[],5,FALSE)</f>
        <v>6.7</v>
      </c>
      <c r="I59" s="64">
        <f>VLOOKUP(J$14,Table245[],5,FALSE)</f>
        <v>6.7</v>
      </c>
      <c r="J59" s="64">
        <f>VLOOKUP(K$14,Table245[],5,FALSE)</f>
        <v>6.7</v>
      </c>
      <c r="K59" s="64">
        <f>VLOOKUP(L$14,Table245[],5,FALSE)</f>
        <v>6.7</v>
      </c>
      <c r="L59" s="64">
        <f>VLOOKUP(M$14,Table245[],5,FALSE)</f>
        <v>6.7</v>
      </c>
      <c r="M59" s="64">
        <f>VLOOKUP(N$14,Table245[],5,FALSE)</f>
        <v>6.2</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6.4</v>
      </c>
      <c r="C60" s="64">
        <f t="shared" ref="C60:U60" si="14">D10</f>
        <v>6.1</v>
      </c>
      <c r="D60" s="64">
        <f t="shared" si="14"/>
        <v>6.3</v>
      </c>
      <c r="E60" s="64">
        <f t="shared" si="14"/>
        <v>6.3</v>
      </c>
      <c r="F60" s="64">
        <f t="shared" si="14"/>
        <v>6.2</v>
      </c>
      <c r="G60" s="64">
        <f t="shared" si="14"/>
        <v>6.1</v>
      </c>
      <c r="H60" s="64">
        <f t="shared" si="14"/>
        <v>6.1</v>
      </c>
      <c r="I60" s="64">
        <f t="shared" si="14"/>
        <v>6.2</v>
      </c>
      <c r="J60" s="64">
        <f t="shared" si="14"/>
        <v>6.3</v>
      </c>
      <c r="K60" s="64">
        <f t="shared" si="14"/>
        <v>6.2</v>
      </c>
      <c r="L60" s="64">
        <f t="shared" si="14"/>
        <v>6.4</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4.8000000000000043</v>
      </c>
      <c r="D64" s="65">
        <f t="shared" si="17"/>
        <v>3.2000000000000028</v>
      </c>
      <c r="E64" s="65">
        <f t="shared" si="17"/>
        <v>3.2000000000000028</v>
      </c>
      <c r="F64" s="65">
        <f t="shared" si="17"/>
        <v>4</v>
      </c>
      <c r="G64" s="65">
        <f t="shared" si="17"/>
        <v>4.8000000000000043</v>
      </c>
      <c r="H64" s="65">
        <f t="shared" si="17"/>
        <v>4.8000000000000043</v>
      </c>
      <c r="I64" s="65">
        <f t="shared" si="17"/>
        <v>4</v>
      </c>
      <c r="J64" s="65">
        <f t="shared" si="17"/>
        <v>3.2000000000000028</v>
      </c>
      <c r="K64" s="65">
        <f t="shared" si="17"/>
        <v>4</v>
      </c>
      <c r="L64" s="65">
        <f t="shared" si="17"/>
        <v>2.3999999999999986</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-4.8000000000000043</v>
      </c>
      <c r="D65" s="65">
        <f t="shared" si="18"/>
        <v>-3.2000000000000028</v>
      </c>
      <c r="E65" s="65">
        <f t="shared" si="18"/>
        <v>-3.2000000000000028</v>
      </c>
      <c r="F65" s="65">
        <f t="shared" si="18"/>
        <v>-4</v>
      </c>
      <c r="G65" s="65">
        <f t="shared" si="18"/>
        <v>-4.8000000000000043</v>
      </c>
      <c r="H65" s="65">
        <f t="shared" si="18"/>
        <v>-4.8000000000000043</v>
      </c>
      <c r="I65" s="65">
        <f t="shared" si="18"/>
        <v>-4</v>
      </c>
      <c r="J65" s="65">
        <f t="shared" si="18"/>
        <v>-3.2000000000000028</v>
      </c>
      <c r="K65" s="65">
        <f t="shared" si="18"/>
        <v>-4</v>
      </c>
      <c r="L65" s="65">
        <f t="shared" si="18"/>
        <v>-2.3999999999999986</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PAN-031282</v>
      </c>
      <c r="D1" s="173"/>
      <c r="E1" s="106" t="s">
        <v>45</v>
      </c>
      <c r="F1" s="113">
        <f>'Field data and Volac'!F1</f>
        <v>43.3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 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1A</v>
      </c>
      <c r="D8" s="49" t="str">
        <f>'Field data and Volac'!D8</f>
        <v>1B</v>
      </c>
      <c r="E8" s="49">
        <f>'Field data and Volac'!E8</f>
        <v>2</v>
      </c>
      <c r="F8" s="49" t="str">
        <f>'Field data and Volac'!F8</f>
        <v>3A</v>
      </c>
      <c r="G8" s="49" t="str">
        <f>'Field data and Volac'!G8</f>
        <v>3B</v>
      </c>
      <c r="H8" s="49">
        <f>'Field data and Volac'!H8</f>
        <v>4</v>
      </c>
      <c r="I8" s="49">
        <f>'Field data and Volac'!I8</f>
        <v>5</v>
      </c>
      <c r="J8" s="49">
        <f>'Field data and Volac'!J8</f>
        <v>6</v>
      </c>
      <c r="K8" s="49" t="str">
        <f>'Field data and Volac'!K8</f>
        <v>7A</v>
      </c>
      <c r="L8" s="49" t="str">
        <f>'Field data and Volac'!L8</f>
        <v>7B</v>
      </c>
      <c r="M8" s="49" t="str">
        <f>'Field data and Volac'!M8</f>
        <v>7C</v>
      </c>
      <c r="N8" s="49">
        <f>'Field data and Volac'!N8</f>
        <v>28</v>
      </c>
      <c r="O8" s="49">
        <f>'Field data and Volac'!O8</f>
        <v>0</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f>'Field data and Volac'!K9</f>
        <v>1</v>
      </c>
      <c r="L9" s="49">
        <f>'Field data and Volac'!L9</f>
        <v>1</v>
      </c>
      <c r="M9" s="49">
        <f>'Field data and Volac'!M9</f>
        <v>1</v>
      </c>
      <c r="N9" s="49" t="str">
        <f>'Field data and Volac'!N9</f>
        <v>MOD</v>
      </c>
      <c r="O9" s="49">
        <f>'Field data and Volac'!O9</f>
        <v>0</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6.1</v>
      </c>
      <c r="E10" s="49">
        <f>'Field data and Volac'!E10</f>
        <v>6.3</v>
      </c>
      <c r="F10" s="49">
        <f>'Field data and Volac'!F10</f>
        <v>6.3</v>
      </c>
      <c r="G10" s="49">
        <f>'Field data and Volac'!G10</f>
        <v>6.2</v>
      </c>
      <c r="H10" s="49">
        <f>'Field data and Volac'!H10</f>
        <v>6.1</v>
      </c>
      <c r="I10" s="49">
        <f>'Field data and Volac'!I10</f>
        <v>6.1</v>
      </c>
      <c r="J10" s="49">
        <f>'Field data and Volac'!J10</f>
        <v>6.2</v>
      </c>
      <c r="K10" s="49">
        <f>'Field data and Volac'!K10</f>
        <v>6.3</v>
      </c>
      <c r="L10" s="49">
        <f>'Field data and Volac'!L10</f>
        <v>6.2</v>
      </c>
      <c r="M10" s="49">
        <f>'Field data and Volac'!M10</f>
        <v>6.4</v>
      </c>
      <c r="N10" s="49">
        <f>'Field data and Volac'!N10</f>
        <v>5.7</v>
      </c>
      <c r="O10" s="49">
        <f>'Field data and Volac'!O10</f>
        <v>0</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3</v>
      </c>
      <c r="I11" s="49">
        <f>'Field data and Volac'!I11</f>
        <v>3</v>
      </c>
      <c r="J11" s="49">
        <f>'Field data and Volac'!J11</f>
        <v>3</v>
      </c>
      <c r="K11" s="49">
        <f>'Field data and Volac'!K11</f>
        <v>3</v>
      </c>
      <c r="L11" s="49">
        <f>'Field data and Volac'!L11</f>
        <v>3</v>
      </c>
      <c r="M11" s="49">
        <f>'Field data and Volac'!M11</f>
        <v>3</v>
      </c>
      <c r="N11" s="49">
        <f>'Field data and Volac'!N11</f>
        <v>0</v>
      </c>
      <c r="O11" s="49">
        <f>'Field data and Volac'!O11</f>
        <v>0</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2</v>
      </c>
      <c r="D12" s="49">
        <f>'Field data and Volac'!D12</f>
        <v>1</v>
      </c>
      <c r="E12" s="49">
        <f>'Field data and Volac'!E12</f>
        <v>1</v>
      </c>
      <c r="F12" s="49">
        <f>'Field data and Volac'!F12</f>
        <v>1</v>
      </c>
      <c r="G12" s="49">
        <f>'Field data and Volac'!G12</f>
        <v>1</v>
      </c>
      <c r="H12" s="49">
        <f>'Field data and Volac'!H12</f>
        <v>2</v>
      </c>
      <c r="I12" s="49">
        <f>'Field data and Volac'!I12</f>
        <v>2</v>
      </c>
      <c r="J12" s="49">
        <f>'Field data and Volac'!J12</f>
        <v>2</v>
      </c>
      <c r="K12" s="49">
        <f>'Field data and Volac'!K12</f>
        <v>2</v>
      </c>
      <c r="L12" s="49">
        <f>'Field data and Volac'!L12</f>
        <v>2</v>
      </c>
      <c r="M12" s="49">
        <f>'Field data and Volac'!M12</f>
        <v>2</v>
      </c>
      <c r="N12" s="49">
        <f>'Field data and Volac'!N12</f>
        <v>1</v>
      </c>
      <c r="O12" s="49">
        <f>'Field data and Volac'!O12</f>
        <v>0</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2</v>
      </c>
      <c r="F13" s="49">
        <f>'Field data and Volac'!F13</f>
        <v>2</v>
      </c>
      <c r="G13" s="49">
        <f>'Field data and Volac'!G13</f>
        <v>2</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0</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Spring wheat/barley</v>
      </c>
      <c r="D14" s="83" t="str">
        <f>'Field data and Volac'!D14</f>
        <v>Spring wheat/barley</v>
      </c>
      <c r="E14" s="83" t="str">
        <f>'Field data and Volac'!E14</f>
        <v>Spring wheat/barley</v>
      </c>
      <c r="F14" s="83" t="str">
        <f>'Field data and Volac'!F14</f>
        <v>Spring wheat/barley</v>
      </c>
      <c r="G14" s="83" t="str">
        <f>'Field data and Volac'!G14</f>
        <v>Spring wheat/barley</v>
      </c>
      <c r="H14" s="83" t="str">
        <f>'Field data and Volac'!H14</f>
        <v>Spring wheat/barley</v>
      </c>
      <c r="I14" s="83" t="str">
        <f>'Field data and Volac'!I14</f>
        <v>Spring wheat/barley</v>
      </c>
      <c r="J14" s="83" t="str">
        <f>'Field data and Volac'!J14</f>
        <v>Spring wheat/barley</v>
      </c>
      <c r="K14" s="83" t="str">
        <f>'Field data and Volac'!K14</f>
        <v>Spring wheat/barley</v>
      </c>
      <c r="L14" s="83" t="str">
        <f>'Field data and Volac'!L14</f>
        <v>Spring wheat/barley</v>
      </c>
      <c r="M14" s="83" t="str">
        <f>'Field data and Volac'!M14</f>
        <v>Spring wheat/barley</v>
      </c>
      <c r="N14" s="83" t="str">
        <f>'Field data and Volac'!N14</f>
        <v xml:space="preserve">Grass Silage (25% DM) </v>
      </c>
      <c r="O14" s="83">
        <f>'Field data and Volac'!O14</f>
        <v>0</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25</v>
      </c>
      <c r="D15" s="49">
        <f>'Field data and Volac'!D15</f>
        <v>25</v>
      </c>
      <c r="E15" s="49">
        <f>'Field data and Volac'!E15</f>
        <v>25</v>
      </c>
      <c r="F15" s="49">
        <f>'Field data and Volac'!F15</f>
        <v>25</v>
      </c>
      <c r="G15" s="49">
        <f>'Field data and Volac'!G15</f>
        <v>25</v>
      </c>
      <c r="H15" s="49">
        <f>'Field data and Volac'!H15</f>
        <v>25</v>
      </c>
      <c r="I15" s="49">
        <f>'Field data and Volac'!I15</f>
        <v>25</v>
      </c>
      <c r="J15" s="49">
        <f>'Field data and Volac'!J15</f>
        <v>25</v>
      </c>
      <c r="K15" s="49">
        <f>'Field data and Volac'!K15</f>
        <v>25</v>
      </c>
      <c r="L15" s="49">
        <f>'Field data and Volac'!L15</f>
        <v>25</v>
      </c>
      <c r="M15" s="49">
        <f>'Field data and Volac'!M15</f>
        <v>25</v>
      </c>
      <c r="N15" s="49">
        <f>'Field data and Volac'!N15</f>
        <v>47</v>
      </c>
      <c r="O15" s="49">
        <f>'Field data and Volac'!O15</f>
        <v>0</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f>'Field data and Volac'!O16</f>
        <v>0</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212.5</v>
      </c>
      <c r="D17" s="20">
        <f t="shared" ref="D17:V17" si="0">(VLOOKUP(D$14,$AI2:$AK26,2,FALSE))*D$15</f>
        <v>212.5</v>
      </c>
      <c r="E17" s="20">
        <f t="shared" si="0"/>
        <v>212.5</v>
      </c>
      <c r="F17" s="20">
        <f t="shared" si="0"/>
        <v>212.5</v>
      </c>
      <c r="G17" s="20">
        <f t="shared" si="0"/>
        <v>212.5</v>
      </c>
      <c r="H17" s="20">
        <f t="shared" si="0"/>
        <v>212.5</v>
      </c>
      <c r="I17" s="20">
        <f t="shared" si="0"/>
        <v>212.5</v>
      </c>
      <c r="J17" s="20">
        <f t="shared" si="0"/>
        <v>212.5</v>
      </c>
      <c r="K17" s="20">
        <f t="shared" si="0"/>
        <v>212.5</v>
      </c>
      <c r="L17" s="20">
        <f t="shared" si="0"/>
        <v>212.5</v>
      </c>
      <c r="M17" s="20">
        <f t="shared" si="0"/>
        <v>212.5</v>
      </c>
      <c r="N17" s="20">
        <f t="shared" si="0"/>
        <v>79.899999999999991</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-212.5</v>
      </c>
      <c r="D19" s="12">
        <f t="shared" ref="D19:V19" si="1">D18-D17</f>
        <v>-212.5</v>
      </c>
      <c r="E19" s="12">
        <f t="shared" si="1"/>
        <v>-212.5</v>
      </c>
      <c r="F19" s="12">
        <f t="shared" si="1"/>
        <v>-212.5</v>
      </c>
      <c r="G19" s="12">
        <f t="shared" si="1"/>
        <v>-212.5</v>
      </c>
      <c r="H19" s="12">
        <f t="shared" si="1"/>
        <v>-212.5</v>
      </c>
      <c r="I19" s="12">
        <f t="shared" si="1"/>
        <v>-212.5</v>
      </c>
      <c r="J19" s="12">
        <f t="shared" si="1"/>
        <v>-212.5</v>
      </c>
      <c r="K19" s="12">
        <f t="shared" si="1"/>
        <v>-212.5</v>
      </c>
      <c r="L19" s="12">
        <f t="shared" si="1"/>
        <v>-212.5</v>
      </c>
      <c r="M19" s="12">
        <f t="shared" si="1"/>
        <v>-212.5</v>
      </c>
      <c r="N19" s="12">
        <f t="shared" si="1"/>
        <v>-79.899999999999991</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300</v>
      </c>
      <c r="D21" s="20">
        <f t="shared" ref="D21:V21" si="2">(VLOOKUP(D$14,$AI2:$AK24,3,FALSE))*D$15</f>
        <v>300</v>
      </c>
      <c r="E21" s="20">
        <f t="shared" si="2"/>
        <v>300</v>
      </c>
      <c r="F21" s="20">
        <f t="shared" si="2"/>
        <v>300</v>
      </c>
      <c r="G21" s="20">
        <f t="shared" si="2"/>
        <v>300</v>
      </c>
      <c r="H21" s="20">
        <f t="shared" si="2"/>
        <v>300</v>
      </c>
      <c r="I21" s="20">
        <f t="shared" si="2"/>
        <v>300</v>
      </c>
      <c r="J21" s="20">
        <f t="shared" si="2"/>
        <v>300</v>
      </c>
      <c r="K21" s="20">
        <f t="shared" si="2"/>
        <v>300</v>
      </c>
      <c r="L21" s="20">
        <f t="shared" si="2"/>
        <v>300</v>
      </c>
      <c r="M21" s="20">
        <f t="shared" si="2"/>
        <v>300</v>
      </c>
      <c r="N21" s="20">
        <f t="shared" si="2"/>
        <v>282</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-300</v>
      </c>
      <c r="D23" s="12">
        <f t="shared" ref="D23:V23" si="3">D22-D21</f>
        <v>-300</v>
      </c>
      <c r="E23" s="12">
        <f t="shared" si="3"/>
        <v>-300</v>
      </c>
      <c r="F23" s="12">
        <f t="shared" si="3"/>
        <v>-300</v>
      </c>
      <c r="G23" s="12">
        <f t="shared" si="3"/>
        <v>-300</v>
      </c>
      <c r="H23" s="12">
        <f t="shared" si="3"/>
        <v>-300</v>
      </c>
      <c r="I23" s="12">
        <f t="shared" si="3"/>
        <v>-300</v>
      </c>
      <c r="J23" s="12">
        <f t="shared" si="3"/>
        <v>-300</v>
      </c>
      <c r="K23" s="12">
        <f t="shared" si="3"/>
        <v>-300</v>
      </c>
      <c r="L23" s="12">
        <f t="shared" si="3"/>
        <v>-300</v>
      </c>
      <c r="M23" s="12">
        <f t="shared" si="3"/>
        <v>-300</v>
      </c>
      <c r="N23" s="12">
        <f t="shared" si="3"/>
        <v>-282</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3A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3B</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7A</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7B</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7C</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28</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28</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Arable</v>
      </c>
      <c r="C58" s="10" t="str">
        <f>D16&amp;" I "&amp;(VLOOKUP(D14,Table245811[],6,FALSE))</f>
        <v>Medium/Clay I Arable</v>
      </c>
      <c r="D58" s="10" t="str">
        <f>E16&amp;" I "&amp;(VLOOKUP(E14,Table245811[],6,FALSE))</f>
        <v>Medium/Clay I Arable</v>
      </c>
      <c r="E58" s="10" t="str">
        <f>F16&amp;" I "&amp;(VLOOKUP(F14,Table245811[],6,FALSE))</f>
        <v>Medium/Clay I Arable</v>
      </c>
      <c r="F58" s="10" t="str">
        <f>G16&amp;" I "&amp;(VLOOKUP(G14,Table245811[],6,FALSE))</f>
        <v>Medium/Clay I Arable</v>
      </c>
      <c r="G58" s="10" t="str">
        <f>H16&amp;" I "&amp;(VLOOKUP(H14,Table245811[],6,FALSE))</f>
        <v>Medium/Clay I Arable</v>
      </c>
      <c r="H58" s="10" t="str">
        <f>I16&amp;" I "&amp;(VLOOKUP(I14,Table245811[],6,FALSE))</f>
        <v>Medium/Clay I Arable</v>
      </c>
      <c r="I58" s="10" t="str">
        <f>J16&amp;" I "&amp;(VLOOKUP(J14,Table245811[],6,FALSE))</f>
        <v>Medium/Clay I Arable</v>
      </c>
      <c r="J58" s="10" t="str">
        <f>K16&amp;" I "&amp;(VLOOKUP(K14,Table245811[],6,FALSE))</f>
        <v>Medium/Clay I Arable</v>
      </c>
      <c r="K58" s="10" t="str">
        <f>L16&amp;" I "&amp;(VLOOKUP(L14,Table245811[],6,FALSE))</f>
        <v>Medium/Clay I Arable</v>
      </c>
      <c r="L58" s="10" t="str">
        <f>M16&amp;" I "&amp;(VLOOKUP(M14,Table245811[],6,FALSE))</f>
        <v>Medium/Clay I Arable</v>
      </c>
      <c r="M58" s="10" t="str">
        <f>N16&amp;" I "&amp;(VLOOKUP(N14,Table245811[],6,FALSE))</f>
        <v>Medium/Clay I Grass</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6.7</v>
      </c>
      <c r="C59" s="64">
        <f>VLOOKUP(D$14,Table245811[],5,FALSE)</f>
        <v>6.7</v>
      </c>
      <c r="D59" s="64">
        <f>VLOOKUP(E$14,Table245811[],5,FALSE)</f>
        <v>6.7</v>
      </c>
      <c r="E59" s="64">
        <f>VLOOKUP(F$14,Table245811[],5,FALSE)</f>
        <v>6.7</v>
      </c>
      <c r="F59" s="64">
        <f>VLOOKUP(G$14,Table245811[],5,FALSE)</f>
        <v>6.7</v>
      </c>
      <c r="G59" s="64">
        <f>VLOOKUP(H$14,Table245811[],5,FALSE)</f>
        <v>6.7</v>
      </c>
      <c r="H59" s="64">
        <f>VLOOKUP(I$14,Table245811[],5,FALSE)</f>
        <v>6.7</v>
      </c>
      <c r="I59" s="64">
        <f>VLOOKUP(J$14,Table245811[],5,FALSE)</f>
        <v>6.7</v>
      </c>
      <c r="J59" s="64">
        <f>VLOOKUP(K$14,Table245811[],5,FALSE)</f>
        <v>6.7</v>
      </c>
      <c r="K59" s="64">
        <f>VLOOKUP(L$14,Table245811[],5,FALSE)</f>
        <v>6.7</v>
      </c>
      <c r="L59" s="64">
        <f>VLOOKUP(M$14,Table245811[],5,FALSE)</f>
        <v>6.7</v>
      </c>
      <c r="M59" s="64">
        <f>VLOOKUP(N$14,Table245811[],5,FALSE)</f>
        <v>6.2</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6.4</v>
      </c>
      <c r="C60" s="64">
        <f t="shared" ref="C60:U60" si="14">D10</f>
        <v>6.1</v>
      </c>
      <c r="D60" s="64">
        <f t="shared" si="14"/>
        <v>6.3</v>
      </c>
      <c r="E60" s="64">
        <f t="shared" si="14"/>
        <v>6.3</v>
      </c>
      <c r="F60" s="64">
        <f t="shared" si="14"/>
        <v>6.2</v>
      </c>
      <c r="G60" s="64">
        <f t="shared" si="14"/>
        <v>6.1</v>
      </c>
      <c r="H60" s="64">
        <f t="shared" si="14"/>
        <v>6.1</v>
      </c>
      <c r="I60" s="64">
        <f t="shared" si="14"/>
        <v>6.2</v>
      </c>
      <c r="J60" s="64">
        <f t="shared" si="14"/>
        <v>6.3</v>
      </c>
      <c r="K60" s="64">
        <f t="shared" si="14"/>
        <v>6.2</v>
      </c>
      <c r="L60" s="64">
        <f t="shared" si="14"/>
        <v>6.4</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4.8000000000000043</v>
      </c>
      <c r="D64" s="65">
        <f t="shared" si="17"/>
        <v>3.2000000000000028</v>
      </c>
      <c r="E64" s="65">
        <f t="shared" si="17"/>
        <v>3.2000000000000028</v>
      </c>
      <c r="F64" s="65">
        <f t="shared" si="17"/>
        <v>4</v>
      </c>
      <c r="G64" s="65">
        <f t="shared" si="17"/>
        <v>4.8000000000000043</v>
      </c>
      <c r="H64" s="65">
        <f t="shared" si="17"/>
        <v>4.8000000000000043</v>
      </c>
      <c r="I64" s="65">
        <f t="shared" si="17"/>
        <v>4</v>
      </c>
      <c r="J64" s="65">
        <f t="shared" si="17"/>
        <v>3.2000000000000028</v>
      </c>
      <c r="K64" s="65">
        <f t="shared" si="17"/>
        <v>4</v>
      </c>
      <c r="L64" s="65">
        <f t="shared" si="17"/>
        <v>2.3999999999999986</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-4.8000000000000043</v>
      </c>
      <c r="D65" s="65">
        <f t="shared" si="18"/>
        <v>-3.2000000000000028</v>
      </c>
      <c r="E65" s="65">
        <f t="shared" si="18"/>
        <v>-3.2000000000000028</v>
      </c>
      <c r="F65" s="65">
        <f t="shared" si="18"/>
        <v>-4</v>
      </c>
      <c r="G65" s="65">
        <f t="shared" si="18"/>
        <v>-4.8000000000000043</v>
      </c>
      <c r="H65" s="65">
        <f t="shared" si="18"/>
        <v>-4.8000000000000043</v>
      </c>
      <c r="I65" s="65">
        <f t="shared" si="18"/>
        <v>-4</v>
      </c>
      <c r="J65" s="65">
        <f t="shared" si="18"/>
        <v>-3.2000000000000028</v>
      </c>
      <c r="K65" s="65">
        <f t="shared" si="18"/>
        <v>-4</v>
      </c>
      <c r="L65" s="65">
        <f t="shared" si="18"/>
        <v>-2.3999999999999986</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PAN-031282</v>
      </c>
      <c r="D1" s="173"/>
      <c r="E1" s="106" t="s">
        <v>45</v>
      </c>
      <c r="F1" s="113">
        <f>'Field data and Volac'!F1</f>
        <v>43.3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 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1A</v>
      </c>
      <c r="D8" s="49" t="str">
        <f>'Field data and Volac'!D8</f>
        <v>1B</v>
      </c>
      <c r="E8" s="49">
        <f>'Field data and Volac'!E8</f>
        <v>2</v>
      </c>
      <c r="F8" s="49" t="str">
        <f>'Field data and Volac'!F8</f>
        <v>3A</v>
      </c>
      <c r="G8" s="49" t="str">
        <f>'Field data and Volac'!G8</f>
        <v>3B</v>
      </c>
      <c r="H8" s="49">
        <f>'Field data and Volac'!H8</f>
        <v>4</v>
      </c>
      <c r="I8" s="49">
        <f>'Field data and Volac'!I8</f>
        <v>5</v>
      </c>
      <c r="J8" s="49">
        <f>'Field data and Volac'!J8</f>
        <v>6</v>
      </c>
      <c r="K8" s="49" t="str">
        <f>'Field data and Volac'!K8</f>
        <v>7A</v>
      </c>
      <c r="L8" s="49" t="str">
        <f>'Field data and Volac'!L8</f>
        <v>7B</v>
      </c>
      <c r="M8" s="49" t="str">
        <f>'Field data and Volac'!M8</f>
        <v>7C</v>
      </c>
      <c r="N8" s="49">
        <f>'Field data and Volac'!N8</f>
        <v>28</v>
      </c>
      <c r="O8" s="49">
        <f>'Field data and Volac'!O8</f>
        <v>0</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f>'Field data and Volac'!K9</f>
        <v>1</v>
      </c>
      <c r="L9" s="49">
        <f>'Field data and Volac'!L9</f>
        <v>1</v>
      </c>
      <c r="M9" s="49">
        <f>'Field data and Volac'!M9</f>
        <v>1</v>
      </c>
      <c r="N9" s="49" t="str">
        <f>'Field data and Volac'!N9</f>
        <v>MOD</v>
      </c>
      <c r="O9" s="49">
        <f>'Field data and Volac'!O9</f>
        <v>0</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6.1</v>
      </c>
      <c r="E10" s="49">
        <f>'Field data and Volac'!E10</f>
        <v>6.3</v>
      </c>
      <c r="F10" s="49">
        <f>'Field data and Volac'!F10</f>
        <v>6.3</v>
      </c>
      <c r="G10" s="49">
        <f>'Field data and Volac'!G10</f>
        <v>6.2</v>
      </c>
      <c r="H10" s="49">
        <f>'Field data and Volac'!H10</f>
        <v>6.1</v>
      </c>
      <c r="I10" s="49">
        <f>'Field data and Volac'!I10</f>
        <v>6.1</v>
      </c>
      <c r="J10" s="49">
        <f>'Field data and Volac'!J10</f>
        <v>6.2</v>
      </c>
      <c r="K10" s="49">
        <f>'Field data and Volac'!K10</f>
        <v>6.3</v>
      </c>
      <c r="L10" s="49">
        <f>'Field data and Volac'!L10</f>
        <v>6.2</v>
      </c>
      <c r="M10" s="49">
        <f>'Field data and Volac'!M10</f>
        <v>6.4</v>
      </c>
      <c r="N10" s="49">
        <f>'Field data and Volac'!N10</f>
        <v>5.7</v>
      </c>
      <c r="O10" s="49">
        <f>'Field data and Volac'!O10</f>
        <v>0</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3</v>
      </c>
      <c r="I11" s="49">
        <f>'Field data and Volac'!I11</f>
        <v>3</v>
      </c>
      <c r="J11" s="49">
        <f>'Field data and Volac'!J11</f>
        <v>3</v>
      </c>
      <c r="K11" s="49">
        <f>'Field data and Volac'!K11</f>
        <v>3</v>
      </c>
      <c r="L11" s="49">
        <f>'Field data and Volac'!L11</f>
        <v>3</v>
      </c>
      <c r="M11" s="49">
        <f>'Field data and Volac'!M11</f>
        <v>3</v>
      </c>
      <c r="N11" s="49">
        <f>'Field data and Volac'!N11</f>
        <v>0</v>
      </c>
      <c r="O11" s="49">
        <f>'Field data and Volac'!O11</f>
        <v>0</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2</v>
      </c>
      <c r="D12" s="49">
        <f>'Field data and Volac'!D12</f>
        <v>1</v>
      </c>
      <c r="E12" s="49">
        <f>'Field data and Volac'!E12</f>
        <v>1</v>
      </c>
      <c r="F12" s="49">
        <f>'Field data and Volac'!F12</f>
        <v>1</v>
      </c>
      <c r="G12" s="49">
        <f>'Field data and Volac'!G12</f>
        <v>1</v>
      </c>
      <c r="H12" s="49">
        <f>'Field data and Volac'!H12</f>
        <v>2</v>
      </c>
      <c r="I12" s="49">
        <f>'Field data and Volac'!I12</f>
        <v>2</v>
      </c>
      <c r="J12" s="49">
        <f>'Field data and Volac'!J12</f>
        <v>2</v>
      </c>
      <c r="K12" s="49">
        <f>'Field data and Volac'!K12</f>
        <v>2</v>
      </c>
      <c r="L12" s="49">
        <f>'Field data and Volac'!L12</f>
        <v>2</v>
      </c>
      <c r="M12" s="49">
        <f>'Field data and Volac'!M12</f>
        <v>2</v>
      </c>
      <c r="N12" s="49">
        <f>'Field data and Volac'!N12</f>
        <v>1</v>
      </c>
      <c r="O12" s="49">
        <f>'Field data and Volac'!O12</f>
        <v>0</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2</v>
      </c>
      <c r="F13" s="49">
        <f>'Field data and Volac'!F13</f>
        <v>2</v>
      </c>
      <c r="G13" s="49">
        <f>'Field data and Volac'!G13</f>
        <v>2</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0</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Spring wheat/barley</v>
      </c>
      <c r="D14" s="83" t="str">
        <f>'Field data and Volac'!D14</f>
        <v>Spring wheat/barley</v>
      </c>
      <c r="E14" s="83" t="str">
        <f>'Field data and Volac'!E14</f>
        <v>Spring wheat/barley</v>
      </c>
      <c r="F14" s="83" t="str">
        <f>'Field data and Volac'!F14</f>
        <v>Spring wheat/barley</v>
      </c>
      <c r="G14" s="83" t="str">
        <f>'Field data and Volac'!G14</f>
        <v>Spring wheat/barley</v>
      </c>
      <c r="H14" s="83" t="str">
        <f>'Field data and Volac'!H14</f>
        <v>Spring wheat/barley</v>
      </c>
      <c r="I14" s="83" t="str">
        <f>'Field data and Volac'!I14</f>
        <v>Spring wheat/barley</v>
      </c>
      <c r="J14" s="83" t="str">
        <f>'Field data and Volac'!J14</f>
        <v>Spring wheat/barley</v>
      </c>
      <c r="K14" s="83" t="str">
        <f>'Field data and Volac'!K14</f>
        <v>Spring wheat/barley</v>
      </c>
      <c r="L14" s="83" t="str">
        <f>'Field data and Volac'!L14</f>
        <v>Spring wheat/barley</v>
      </c>
      <c r="M14" s="83" t="str">
        <f>'Field data and Volac'!M14</f>
        <v>Spring wheat/barley</v>
      </c>
      <c r="N14" s="83" t="str">
        <f>'Field data and Volac'!N14</f>
        <v xml:space="preserve">Grass Silage (25% DM) </v>
      </c>
      <c r="O14" s="83">
        <f>'Field data and Volac'!O14</f>
        <v>0</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25</v>
      </c>
      <c r="D15" s="49">
        <f>'Field data and Volac'!D15</f>
        <v>25</v>
      </c>
      <c r="E15" s="49">
        <f>'Field data and Volac'!E15</f>
        <v>25</v>
      </c>
      <c r="F15" s="49">
        <f>'Field data and Volac'!F15</f>
        <v>25</v>
      </c>
      <c r="G15" s="49">
        <f>'Field data and Volac'!G15</f>
        <v>25</v>
      </c>
      <c r="H15" s="49">
        <f>'Field data and Volac'!H15</f>
        <v>25</v>
      </c>
      <c r="I15" s="49">
        <f>'Field data and Volac'!I15</f>
        <v>25</v>
      </c>
      <c r="J15" s="49">
        <f>'Field data and Volac'!J15</f>
        <v>25</v>
      </c>
      <c r="K15" s="49">
        <f>'Field data and Volac'!K15</f>
        <v>25</v>
      </c>
      <c r="L15" s="49">
        <f>'Field data and Volac'!L15</f>
        <v>25</v>
      </c>
      <c r="M15" s="49">
        <f>'Field data and Volac'!M15</f>
        <v>25</v>
      </c>
      <c r="N15" s="49">
        <f>'Field data and Volac'!N15</f>
        <v>47</v>
      </c>
      <c r="O15" s="49">
        <f>'Field data and Volac'!O15</f>
        <v>0</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f>'Field data and Volac'!O16</f>
        <v>0</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212.5</v>
      </c>
      <c r="D17" s="20">
        <f t="shared" ref="D17:V17" si="0">(VLOOKUP(D$14,$AI2:$AK26,2,FALSE))*D$15</f>
        <v>212.5</v>
      </c>
      <c r="E17" s="20">
        <f t="shared" si="0"/>
        <v>212.5</v>
      </c>
      <c r="F17" s="20">
        <f t="shared" si="0"/>
        <v>212.5</v>
      </c>
      <c r="G17" s="20">
        <f t="shared" si="0"/>
        <v>212.5</v>
      </c>
      <c r="H17" s="20">
        <f t="shared" si="0"/>
        <v>212.5</v>
      </c>
      <c r="I17" s="20">
        <f t="shared" si="0"/>
        <v>212.5</v>
      </c>
      <c r="J17" s="20">
        <f t="shared" si="0"/>
        <v>212.5</v>
      </c>
      <c r="K17" s="20">
        <f t="shared" si="0"/>
        <v>212.5</v>
      </c>
      <c r="L17" s="20">
        <f t="shared" si="0"/>
        <v>212.5</v>
      </c>
      <c r="M17" s="20">
        <f t="shared" si="0"/>
        <v>212.5</v>
      </c>
      <c r="N17" s="20">
        <f t="shared" si="0"/>
        <v>79.899999999999991</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-212.5</v>
      </c>
      <c r="D19" s="12">
        <f t="shared" ref="D19:V19" si="1">D18-D17</f>
        <v>-212.5</v>
      </c>
      <c r="E19" s="12">
        <f t="shared" si="1"/>
        <v>-212.5</v>
      </c>
      <c r="F19" s="12">
        <f t="shared" si="1"/>
        <v>-212.5</v>
      </c>
      <c r="G19" s="12">
        <f t="shared" si="1"/>
        <v>-212.5</v>
      </c>
      <c r="H19" s="12">
        <f t="shared" si="1"/>
        <v>-212.5</v>
      </c>
      <c r="I19" s="12">
        <f t="shared" si="1"/>
        <v>-212.5</v>
      </c>
      <c r="J19" s="12">
        <f t="shared" si="1"/>
        <v>-212.5</v>
      </c>
      <c r="K19" s="12">
        <f t="shared" si="1"/>
        <v>-212.5</v>
      </c>
      <c r="L19" s="12">
        <f t="shared" si="1"/>
        <v>-212.5</v>
      </c>
      <c r="M19" s="12">
        <f t="shared" si="1"/>
        <v>-212.5</v>
      </c>
      <c r="N19" s="12">
        <f t="shared" si="1"/>
        <v>-79.899999999999991</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300</v>
      </c>
      <c r="D21" s="20">
        <f t="shared" ref="D21:V21" si="2">(VLOOKUP(D$14,$AI2:$AK26,3,FALSE))*D$15</f>
        <v>300</v>
      </c>
      <c r="E21" s="20">
        <f t="shared" si="2"/>
        <v>300</v>
      </c>
      <c r="F21" s="20">
        <f t="shared" si="2"/>
        <v>300</v>
      </c>
      <c r="G21" s="20">
        <f t="shared" si="2"/>
        <v>300</v>
      </c>
      <c r="H21" s="20">
        <f t="shared" si="2"/>
        <v>300</v>
      </c>
      <c r="I21" s="20">
        <f t="shared" si="2"/>
        <v>300</v>
      </c>
      <c r="J21" s="20">
        <f t="shared" si="2"/>
        <v>300</v>
      </c>
      <c r="K21" s="20">
        <f t="shared" si="2"/>
        <v>300</v>
      </c>
      <c r="L21" s="20">
        <f t="shared" si="2"/>
        <v>300</v>
      </c>
      <c r="M21" s="20">
        <f t="shared" si="2"/>
        <v>300</v>
      </c>
      <c r="N21" s="20">
        <f t="shared" si="2"/>
        <v>282</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-300</v>
      </c>
      <c r="D23" s="12">
        <f t="shared" ref="D23:V23" si="3">D22-D21</f>
        <v>-300</v>
      </c>
      <c r="E23" s="12">
        <f t="shared" si="3"/>
        <v>-300</v>
      </c>
      <c r="F23" s="12">
        <f t="shared" si="3"/>
        <v>-300</v>
      </c>
      <c r="G23" s="12">
        <f t="shared" si="3"/>
        <v>-300</v>
      </c>
      <c r="H23" s="12">
        <f t="shared" si="3"/>
        <v>-300</v>
      </c>
      <c r="I23" s="12">
        <f t="shared" si="3"/>
        <v>-300</v>
      </c>
      <c r="J23" s="12">
        <f t="shared" si="3"/>
        <v>-300</v>
      </c>
      <c r="K23" s="12">
        <f t="shared" si="3"/>
        <v>-300</v>
      </c>
      <c r="L23" s="12">
        <f t="shared" si="3"/>
        <v>-300</v>
      </c>
      <c r="M23" s="12">
        <f t="shared" si="3"/>
        <v>-300</v>
      </c>
      <c r="N23" s="12">
        <f t="shared" si="3"/>
        <v>-282</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3A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3B</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7A</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7B</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7C</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28</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28</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Arable</v>
      </c>
      <c r="C58" s="10" t="str">
        <f>D16&amp;" I "&amp;(VLOOKUP(D14,Table24581112[],6,FALSE))</f>
        <v>Medium/Clay I Arable</v>
      </c>
      <c r="D58" s="10" t="str">
        <f>E16&amp;" I "&amp;(VLOOKUP(E14,Table24581112[],6,FALSE))</f>
        <v>Medium/Clay I Arable</v>
      </c>
      <c r="E58" s="10" t="str">
        <f>F16&amp;" I "&amp;(VLOOKUP(F14,Table24581112[],6,FALSE))</f>
        <v>Medium/Clay I Arable</v>
      </c>
      <c r="F58" s="10" t="str">
        <f>G16&amp;" I "&amp;(VLOOKUP(G14,Table24581112[],6,FALSE))</f>
        <v>Medium/Clay I Arable</v>
      </c>
      <c r="G58" s="10" t="str">
        <f>H16&amp;" I "&amp;(VLOOKUP(H14,Table24581112[],6,FALSE))</f>
        <v>Medium/Clay I Arable</v>
      </c>
      <c r="H58" s="10" t="str">
        <f>I16&amp;" I "&amp;(VLOOKUP(I14,Table24581112[],6,FALSE))</f>
        <v>Medium/Clay I Arable</v>
      </c>
      <c r="I58" s="10" t="str">
        <f>J16&amp;" I "&amp;(VLOOKUP(J14,Table24581112[],6,FALSE))</f>
        <v>Medium/Clay I Arable</v>
      </c>
      <c r="J58" s="10" t="str">
        <f>K16&amp;" I "&amp;(VLOOKUP(K14,Table24581112[],6,FALSE))</f>
        <v>Medium/Clay I Arable</v>
      </c>
      <c r="K58" s="10" t="str">
        <f>L16&amp;" I "&amp;(VLOOKUP(L14,Table24581112[],6,FALSE))</f>
        <v>Medium/Clay I Arable</v>
      </c>
      <c r="L58" s="10" t="str">
        <f>M16&amp;" I "&amp;(VLOOKUP(M14,Table24581112[],6,FALSE))</f>
        <v>Medium/Clay I Arable</v>
      </c>
      <c r="M58" s="10" t="str">
        <f>N16&amp;" I "&amp;(VLOOKUP(N14,Table24581112[],6,FALSE))</f>
        <v>Medium/Clay I Grass</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6.7</v>
      </c>
      <c r="C59" s="64">
        <f>VLOOKUP(D$14,Table24581112[],5,FALSE)</f>
        <v>6.7</v>
      </c>
      <c r="D59" s="64">
        <f>VLOOKUP(E$14,Table24581112[],5,FALSE)</f>
        <v>6.7</v>
      </c>
      <c r="E59" s="64">
        <f>VLOOKUP(F$14,Table24581112[],5,FALSE)</f>
        <v>6.7</v>
      </c>
      <c r="F59" s="64">
        <f>VLOOKUP(G$14,Table24581112[],5,FALSE)</f>
        <v>6.7</v>
      </c>
      <c r="G59" s="64">
        <f>VLOOKUP(H$14,Table24581112[],5,FALSE)</f>
        <v>6.7</v>
      </c>
      <c r="H59" s="64">
        <f>VLOOKUP(I$14,Table24581112[],5,FALSE)</f>
        <v>6.7</v>
      </c>
      <c r="I59" s="64">
        <f>VLOOKUP(J$14,Table24581112[],5,FALSE)</f>
        <v>6.7</v>
      </c>
      <c r="J59" s="64">
        <f>VLOOKUP(K$14,Table24581112[],5,FALSE)</f>
        <v>6.7</v>
      </c>
      <c r="K59" s="64">
        <f>VLOOKUP(L$14,Table24581112[],5,FALSE)</f>
        <v>6.7</v>
      </c>
      <c r="L59" s="64">
        <f>VLOOKUP(M$14,Table24581112[],5,FALSE)</f>
        <v>6.7</v>
      </c>
      <c r="M59" s="64">
        <f>VLOOKUP(N$14,Table24581112[],5,FALSE)</f>
        <v>6.2</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6.4</v>
      </c>
      <c r="C60" s="64">
        <f t="shared" ref="C60:U60" si="14">D10</f>
        <v>6.1</v>
      </c>
      <c r="D60" s="64">
        <f t="shared" si="14"/>
        <v>6.3</v>
      </c>
      <c r="E60" s="64">
        <f t="shared" si="14"/>
        <v>6.3</v>
      </c>
      <c r="F60" s="64">
        <f t="shared" si="14"/>
        <v>6.2</v>
      </c>
      <c r="G60" s="64">
        <f t="shared" si="14"/>
        <v>6.1</v>
      </c>
      <c r="H60" s="64">
        <f t="shared" si="14"/>
        <v>6.1</v>
      </c>
      <c r="I60" s="64">
        <f t="shared" si="14"/>
        <v>6.2</v>
      </c>
      <c r="J60" s="64">
        <f t="shared" si="14"/>
        <v>6.3</v>
      </c>
      <c r="K60" s="64">
        <f t="shared" si="14"/>
        <v>6.2</v>
      </c>
      <c r="L60" s="64">
        <f t="shared" si="14"/>
        <v>6.4</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4.8000000000000043</v>
      </c>
      <c r="D64" s="65">
        <f t="shared" si="17"/>
        <v>3.2000000000000028</v>
      </c>
      <c r="E64" s="65">
        <f t="shared" si="17"/>
        <v>3.2000000000000028</v>
      </c>
      <c r="F64" s="65">
        <f t="shared" si="17"/>
        <v>4</v>
      </c>
      <c r="G64" s="65">
        <f t="shared" si="17"/>
        <v>4.8000000000000043</v>
      </c>
      <c r="H64" s="65">
        <f t="shared" si="17"/>
        <v>4.8000000000000043</v>
      </c>
      <c r="I64" s="65">
        <f t="shared" si="17"/>
        <v>4</v>
      </c>
      <c r="J64" s="65">
        <f t="shared" si="17"/>
        <v>3.2000000000000028</v>
      </c>
      <c r="K64" s="65">
        <f t="shared" si="17"/>
        <v>4</v>
      </c>
      <c r="L64" s="65">
        <f t="shared" si="17"/>
        <v>2.3999999999999986</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-4.8000000000000043</v>
      </c>
      <c r="D65" s="65">
        <f t="shared" si="18"/>
        <v>-3.2000000000000028</v>
      </c>
      <c r="E65" s="65">
        <f t="shared" si="18"/>
        <v>-3.2000000000000028</v>
      </c>
      <c r="F65" s="65">
        <f t="shared" si="18"/>
        <v>-4</v>
      </c>
      <c r="G65" s="65">
        <f t="shared" si="18"/>
        <v>-4.8000000000000043</v>
      </c>
      <c r="H65" s="65">
        <f t="shared" si="18"/>
        <v>-4.8000000000000043</v>
      </c>
      <c r="I65" s="65">
        <f t="shared" si="18"/>
        <v>-4</v>
      </c>
      <c r="J65" s="65">
        <f t="shared" si="18"/>
        <v>-3.2000000000000028</v>
      </c>
      <c r="K65" s="65">
        <f t="shared" si="18"/>
        <v>-4</v>
      </c>
      <c r="L65" s="65">
        <f t="shared" si="18"/>
        <v>-2.3999999999999986</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Volac'!C1:D1</f>
        <v>PAN-031282</v>
      </c>
      <c r="D1" s="173"/>
      <c r="E1" s="106" t="s">
        <v>45</v>
      </c>
      <c r="F1" s="113">
        <f>'Field data and Volac'!F1</f>
        <v>43.3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 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1A</v>
      </c>
      <c r="D8" s="49" t="str">
        <f>'Field data and Volac'!D8</f>
        <v>1B</v>
      </c>
      <c r="E8" s="49">
        <f>'Field data and Volac'!E8</f>
        <v>2</v>
      </c>
      <c r="F8" s="49" t="str">
        <f>'Field data and Volac'!F8</f>
        <v>3A</v>
      </c>
      <c r="G8" s="49" t="str">
        <f>'Field data and Volac'!G8</f>
        <v>3B</v>
      </c>
      <c r="H8" s="49">
        <f>'Field data and Volac'!H8</f>
        <v>4</v>
      </c>
      <c r="I8" s="49">
        <f>'Field data and Volac'!I8</f>
        <v>5</v>
      </c>
      <c r="J8" s="49">
        <f>'Field data and Volac'!J8</f>
        <v>6</v>
      </c>
      <c r="K8" s="49" t="str">
        <f>'Field data and Volac'!K8</f>
        <v>7A</v>
      </c>
      <c r="L8" s="49" t="str">
        <f>'Field data and Volac'!L8</f>
        <v>7B</v>
      </c>
      <c r="M8" s="49" t="str">
        <f>'Field data and Volac'!M8</f>
        <v>7C</v>
      </c>
      <c r="N8" s="49">
        <f>'Field data and Volac'!N8</f>
        <v>28</v>
      </c>
      <c r="O8" s="49">
        <f>'Field data and Volac'!O8</f>
        <v>0</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f>'Field data and Volac'!K9</f>
        <v>1</v>
      </c>
      <c r="L9" s="49">
        <f>'Field data and Volac'!L9</f>
        <v>1</v>
      </c>
      <c r="M9" s="49">
        <f>'Field data and Volac'!M9</f>
        <v>1</v>
      </c>
      <c r="N9" s="49" t="str">
        <f>'Field data and Volac'!N9</f>
        <v>MOD</v>
      </c>
      <c r="O9" s="49">
        <f>'Field data and Volac'!O9</f>
        <v>0</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6.1</v>
      </c>
      <c r="E10" s="49">
        <f>'Field data and Volac'!E10</f>
        <v>6.3</v>
      </c>
      <c r="F10" s="49">
        <f>'Field data and Volac'!F10</f>
        <v>6.3</v>
      </c>
      <c r="G10" s="49">
        <f>'Field data and Volac'!G10</f>
        <v>6.2</v>
      </c>
      <c r="H10" s="49">
        <f>'Field data and Volac'!H10</f>
        <v>6.1</v>
      </c>
      <c r="I10" s="49">
        <f>'Field data and Volac'!I10</f>
        <v>6.1</v>
      </c>
      <c r="J10" s="49">
        <f>'Field data and Volac'!J10</f>
        <v>6.2</v>
      </c>
      <c r="K10" s="49">
        <f>'Field data and Volac'!K10</f>
        <v>6.3</v>
      </c>
      <c r="L10" s="49">
        <f>'Field data and Volac'!L10</f>
        <v>6.2</v>
      </c>
      <c r="M10" s="49">
        <f>'Field data and Volac'!M10</f>
        <v>6.4</v>
      </c>
      <c r="N10" s="49">
        <f>'Field data and Volac'!N10</f>
        <v>5.7</v>
      </c>
      <c r="O10" s="49">
        <f>'Field data and Volac'!O10</f>
        <v>0</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3</v>
      </c>
      <c r="I11" s="49">
        <f>'Field data and Volac'!I11</f>
        <v>3</v>
      </c>
      <c r="J11" s="49">
        <f>'Field data and Volac'!J11</f>
        <v>3</v>
      </c>
      <c r="K11" s="49">
        <f>'Field data and Volac'!K11</f>
        <v>3</v>
      </c>
      <c r="L11" s="49">
        <f>'Field data and Volac'!L11</f>
        <v>3</v>
      </c>
      <c r="M11" s="49">
        <f>'Field data and Volac'!M11</f>
        <v>3</v>
      </c>
      <c r="N11" s="49">
        <f>'Field data and Volac'!N11</f>
        <v>0</v>
      </c>
      <c r="O11" s="49">
        <f>'Field data and Volac'!O11</f>
        <v>0</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2</v>
      </c>
      <c r="D12" s="49">
        <f>'Field data and Volac'!D12</f>
        <v>1</v>
      </c>
      <c r="E12" s="49">
        <f>'Field data and Volac'!E12</f>
        <v>1</v>
      </c>
      <c r="F12" s="49">
        <f>'Field data and Volac'!F12</f>
        <v>1</v>
      </c>
      <c r="G12" s="49">
        <f>'Field data and Volac'!G12</f>
        <v>1</v>
      </c>
      <c r="H12" s="49">
        <f>'Field data and Volac'!H12</f>
        <v>2</v>
      </c>
      <c r="I12" s="49">
        <f>'Field data and Volac'!I12</f>
        <v>2</v>
      </c>
      <c r="J12" s="49">
        <f>'Field data and Volac'!J12</f>
        <v>2</v>
      </c>
      <c r="K12" s="49">
        <f>'Field data and Volac'!K12</f>
        <v>2</v>
      </c>
      <c r="L12" s="49">
        <f>'Field data and Volac'!L12</f>
        <v>2</v>
      </c>
      <c r="M12" s="49">
        <f>'Field data and Volac'!M12</f>
        <v>2</v>
      </c>
      <c r="N12" s="49">
        <f>'Field data and Volac'!N12</f>
        <v>1</v>
      </c>
      <c r="O12" s="49">
        <f>'Field data and Volac'!O12</f>
        <v>0</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2</v>
      </c>
      <c r="F13" s="49">
        <f>'Field data and Volac'!F13</f>
        <v>2</v>
      </c>
      <c r="G13" s="49">
        <f>'Field data and Volac'!G13</f>
        <v>2</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0</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Spring wheat/barley</v>
      </c>
      <c r="D14" s="83" t="str">
        <f>'Field data and Volac'!D14</f>
        <v>Spring wheat/barley</v>
      </c>
      <c r="E14" s="83" t="str">
        <f>'Field data and Volac'!E14</f>
        <v>Spring wheat/barley</v>
      </c>
      <c r="F14" s="83" t="str">
        <f>'Field data and Volac'!F14</f>
        <v>Spring wheat/barley</v>
      </c>
      <c r="G14" s="83" t="str">
        <f>'Field data and Volac'!G14</f>
        <v>Spring wheat/barley</v>
      </c>
      <c r="H14" s="83" t="str">
        <f>'Field data and Volac'!H14</f>
        <v>Spring wheat/barley</v>
      </c>
      <c r="I14" s="83" t="str">
        <f>'Field data and Volac'!I14</f>
        <v>Spring wheat/barley</v>
      </c>
      <c r="J14" s="83" t="str">
        <f>'Field data and Volac'!J14</f>
        <v>Spring wheat/barley</v>
      </c>
      <c r="K14" s="83" t="str">
        <f>'Field data and Volac'!K14</f>
        <v>Spring wheat/barley</v>
      </c>
      <c r="L14" s="83" t="str">
        <f>'Field data and Volac'!L14</f>
        <v>Spring wheat/barley</v>
      </c>
      <c r="M14" s="83" t="str">
        <f>'Field data and Volac'!M14</f>
        <v>Spring wheat/barley</v>
      </c>
      <c r="N14" s="83" t="str">
        <f>'Field data and Volac'!N14</f>
        <v xml:space="preserve">Grass Silage (25% DM) </v>
      </c>
      <c r="O14" s="83">
        <f>'Field data and Volac'!O14</f>
        <v>0</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25</v>
      </c>
      <c r="D15" s="49">
        <f>'Field data and Volac'!D15</f>
        <v>25</v>
      </c>
      <c r="E15" s="49">
        <f>'Field data and Volac'!E15</f>
        <v>25</v>
      </c>
      <c r="F15" s="49">
        <f>'Field data and Volac'!F15</f>
        <v>25</v>
      </c>
      <c r="G15" s="49">
        <f>'Field data and Volac'!G15</f>
        <v>25</v>
      </c>
      <c r="H15" s="49">
        <f>'Field data and Volac'!H15</f>
        <v>25</v>
      </c>
      <c r="I15" s="49">
        <f>'Field data and Volac'!I15</f>
        <v>25</v>
      </c>
      <c r="J15" s="49">
        <f>'Field data and Volac'!J15</f>
        <v>25</v>
      </c>
      <c r="K15" s="49">
        <f>'Field data and Volac'!K15</f>
        <v>25</v>
      </c>
      <c r="L15" s="49">
        <f>'Field data and Volac'!L15</f>
        <v>25</v>
      </c>
      <c r="M15" s="49">
        <f>'Field data and Volac'!M15</f>
        <v>25</v>
      </c>
      <c r="N15" s="49">
        <f>'Field data and Volac'!N15</f>
        <v>47</v>
      </c>
      <c r="O15" s="49">
        <f>'Field data and Volac'!O15</f>
        <v>0</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f>'Field data and Volac'!O16</f>
        <v>0</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212.5</v>
      </c>
      <c r="D17" s="20">
        <f t="shared" ref="D17:V17" si="0">(VLOOKUP(D$14,$AI2:$AK26,2,FALSE))*D$15</f>
        <v>212.5</v>
      </c>
      <c r="E17" s="20">
        <f t="shared" si="0"/>
        <v>212.5</v>
      </c>
      <c r="F17" s="20">
        <f t="shared" si="0"/>
        <v>212.5</v>
      </c>
      <c r="G17" s="20">
        <f t="shared" si="0"/>
        <v>212.5</v>
      </c>
      <c r="H17" s="20">
        <f t="shared" si="0"/>
        <v>212.5</v>
      </c>
      <c r="I17" s="20">
        <f t="shared" si="0"/>
        <v>212.5</v>
      </c>
      <c r="J17" s="20">
        <f t="shared" si="0"/>
        <v>212.5</v>
      </c>
      <c r="K17" s="20">
        <f t="shared" si="0"/>
        <v>212.5</v>
      </c>
      <c r="L17" s="20">
        <f t="shared" si="0"/>
        <v>212.5</v>
      </c>
      <c r="M17" s="20">
        <f t="shared" si="0"/>
        <v>212.5</v>
      </c>
      <c r="N17" s="20">
        <f t="shared" si="0"/>
        <v>79.899999999999991</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-212.5</v>
      </c>
      <c r="D19" s="12">
        <f t="shared" ref="D19:V19" si="1">D18-D17</f>
        <v>-212.5</v>
      </c>
      <c r="E19" s="12">
        <f t="shared" si="1"/>
        <v>-212.5</v>
      </c>
      <c r="F19" s="12">
        <f t="shared" si="1"/>
        <v>-212.5</v>
      </c>
      <c r="G19" s="12">
        <f t="shared" si="1"/>
        <v>-212.5</v>
      </c>
      <c r="H19" s="12">
        <f t="shared" si="1"/>
        <v>-212.5</v>
      </c>
      <c r="I19" s="12">
        <f t="shared" si="1"/>
        <v>-212.5</v>
      </c>
      <c r="J19" s="12">
        <f t="shared" si="1"/>
        <v>-212.5</v>
      </c>
      <c r="K19" s="12">
        <f t="shared" si="1"/>
        <v>-212.5</v>
      </c>
      <c r="L19" s="12">
        <f t="shared" si="1"/>
        <v>-212.5</v>
      </c>
      <c r="M19" s="12">
        <f t="shared" si="1"/>
        <v>-212.5</v>
      </c>
      <c r="N19" s="12">
        <f t="shared" si="1"/>
        <v>-79.899999999999991</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300</v>
      </c>
      <c r="D21" s="20">
        <f t="shared" ref="D21:V21" si="2">(VLOOKUP(D$14,$AI2:$AK26,3,FALSE))*D$15</f>
        <v>300</v>
      </c>
      <c r="E21" s="20">
        <f t="shared" si="2"/>
        <v>300</v>
      </c>
      <c r="F21" s="20">
        <f t="shared" si="2"/>
        <v>300</v>
      </c>
      <c r="G21" s="20">
        <f t="shared" si="2"/>
        <v>300</v>
      </c>
      <c r="H21" s="20">
        <f t="shared" si="2"/>
        <v>300</v>
      </c>
      <c r="I21" s="20">
        <f t="shared" si="2"/>
        <v>300</v>
      </c>
      <c r="J21" s="20">
        <f t="shared" si="2"/>
        <v>300</v>
      </c>
      <c r="K21" s="20">
        <f t="shared" si="2"/>
        <v>300</v>
      </c>
      <c r="L21" s="20">
        <f t="shared" si="2"/>
        <v>300</v>
      </c>
      <c r="M21" s="20">
        <f t="shared" si="2"/>
        <v>300</v>
      </c>
      <c r="N21" s="20">
        <f t="shared" si="2"/>
        <v>282</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-300</v>
      </c>
      <c r="D23" s="12">
        <f t="shared" ref="D23:V23" si="3">D22-D21</f>
        <v>-300</v>
      </c>
      <c r="E23" s="12">
        <f t="shared" si="3"/>
        <v>-300</v>
      </c>
      <c r="F23" s="12">
        <f t="shared" si="3"/>
        <v>-300</v>
      </c>
      <c r="G23" s="12">
        <f t="shared" si="3"/>
        <v>-300</v>
      </c>
      <c r="H23" s="12">
        <f t="shared" si="3"/>
        <v>-300</v>
      </c>
      <c r="I23" s="12">
        <f t="shared" si="3"/>
        <v>-300</v>
      </c>
      <c r="J23" s="12">
        <f t="shared" si="3"/>
        <v>-300</v>
      </c>
      <c r="K23" s="12">
        <f t="shared" si="3"/>
        <v>-300</v>
      </c>
      <c r="L23" s="12">
        <f t="shared" si="3"/>
        <v>-300</v>
      </c>
      <c r="M23" s="12">
        <f t="shared" si="3"/>
        <v>-300</v>
      </c>
      <c r="N23" s="12">
        <f t="shared" si="3"/>
        <v>-282</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3A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3B</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7A</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7B</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7C</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28</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28</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Arable</v>
      </c>
      <c r="C58" s="10" t="str">
        <f>D16&amp;" I "&amp;(VLOOKUP(D14,Table24581114[],6,FALSE))</f>
        <v>Medium/Clay I Arable</v>
      </c>
      <c r="D58" s="10" t="str">
        <f>E16&amp;" I "&amp;(VLOOKUP(E14,Table24581114[],6,FALSE))</f>
        <v>Medium/Clay I Arable</v>
      </c>
      <c r="E58" s="10" t="str">
        <f>F16&amp;" I "&amp;(VLOOKUP(F14,Table24581114[],6,FALSE))</f>
        <v>Medium/Clay I Arable</v>
      </c>
      <c r="F58" s="10" t="str">
        <f>G16&amp;" I "&amp;(VLOOKUP(G14,Table24581114[],6,FALSE))</f>
        <v>Medium/Clay I Arable</v>
      </c>
      <c r="G58" s="10" t="str">
        <f>H16&amp;" I "&amp;(VLOOKUP(H14,Table24581114[],6,FALSE))</f>
        <v>Medium/Clay I Arable</v>
      </c>
      <c r="H58" s="10" t="str">
        <f>I16&amp;" I "&amp;(VLOOKUP(I14,Table24581114[],6,FALSE))</f>
        <v>Medium/Clay I Arable</v>
      </c>
      <c r="I58" s="10" t="str">
        <f>J16&amp;" I "&amp;(VLOOKUP(J14,Table24581114[],6,FALSE))</f>
        <v>Medium/Clay I Arable</v>
      </c>
      <c r="J58" s="10" t="str">
        <f>K16&amp;" I "&amp;(VLOOKUP(K14,Table24581114[],6,FALSE))</f>
        <v>Medium/Clay I Arable</v>
      </c>
      <c r="K58" s="10" t="str">
        <f>L16&amp;" I "&amp;(VLOOKUP(L14,Table24581114[],6,FALSE))</f>
        <v>Medium/Clay I Arable</v>
      </c>
      <c r="L58" s="10" t="str">
        <f>M16&amp;" I "&amp;(VLOOKUP(M14,Table24581114[],6,FALSE))</f>
        <v>Medium/Clay I Arable</v>
      </c>
      <c r="M58" s="10" t="str">
        <f>N16&amp;" I "&amp;(VLOOKUP(N14,Table24581114[],6,FALSE))</f>
        <v>Medium/Clay I Grass</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6.7</v>
      </c>
      <c r="C59" s="64">
        <f>VLOOKUP(D$14,Table24581114[],5,FALSE)</f>
        <v>6.7</v>
      </c>
      <c r="D59" s="64">
        <f>VLOOKUP(E$14,Table24581114[],5,FALSE)</f>
        <v>6.7</v>
      </c>
      <c r="E59" s="64">
        <f>VLOOKUP(F$14,Table24581114[],5,FALSE)</f>
        <v>6.7</v>
      </c>
      <c r="F59" s="64">
        <f>VLOOKUP(G$14,Table24581114[],5,FALSE)</f>
        <v>6.7</v>
      </c>
      <c r="G59" s="64">
        <f>VLOOKUP(H$14,Table24581114[],5,FALSE)</f>
        <v>6.7</v>
      </c>
      <c r="H59" s="64">
        <f>VLOOKUP(I$14,Table24581114[],5,FALSE)</f>
        <v>6.7</v>
      </c>
      <c r="I59" s="64">
        <f>VLOOKUP(J$14,Table24581114[],5,FALSE)</f>
        <v>6.7</v>
      </c>
      <c r="J59" s="64">
        <f>VLOOKUP(K$14,Table24581114[],5,FALSE)</f>
        <v>6.7</v>
      </c>
      <c r="K59" s="64">
        <f>VLOOKUP(L$14,Table24581114[],5,FALSE)</f>
        <v>6.7</v>
      </c>
      <c r="L59" s="64">
        <f>VLOOKUP(M$14,Table24581114[],5,FALSE)</f>
        <v>6.7</v>
      </c>
      <c r="M59" s="64">
        <f>VLOOKUP(N$14,Table24581114[],5,FALSE)</f>
        <v>6.2</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6.4</v>
      </c>
      <c r="C60" s="64">
        <f t="shared" ref="C60:U60" si="14">D10</f>
        <v>6.1</v>
      </c>
      <c r="D60" s="64">
        <f t="shared" si="14"/>
        <v>6.3</v>
      </c>
      <c r="E60" s="64">
        <f t="shared" si="14"/>
        <v>6.3</v>
      </c>
      <c r="F60" s="64">
        <f t="shared" si="14"/>
        <v>6.2</v>
      </c>
      <c r="G60" s="64">
        <f t="shared" si="14"/>
        <v>6.1</v>
      </c>
      <c r="H60" s="64">
        <f t="shared" si="14"/>
        <v>6.1</v>
      </c>
      <c r="I60" s="64">
        <f t="shared" si="14"/>
        <v>6.2</v>
      </c>
      <c r="J60" s="64">
        <f t="shared" si="14"/>
        <v>6.3</v>
      </c>
      <c r="K60" s="64">
        <f t="shared" si="14"/>
        <v>6.2</v>
      </c>
      <c r="L60" s="64">
        <f t="shared" si="14"/>
        <v>6.4</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4.8000000000000043</v>
      </c>
      <c r="D64" s="65">
        <f t="shared" si="17"/>
        <v>3.2000000000000028</v>
      </c>
      <c r="E64" s="65">
        <f t="shared" si="17"/>
        <v>3.2000000000000028</v>
      </c>
      <c r="F64" s="65">
        <f t="shared" si="17"/>
        <v>4</v>
      </c>
      <c r="G64" s="65">
        <f t="shared" si="17"/>
        <v>4.8000000000000043</v>
      </c>
      <c r="H64" s="65">
        <f t="shared" si="17"/>
        <v>4.8000000000000043</v>
      </c>
      <c r="I64" s="65">
        <f t="shared" si="17"/>
        <v>4</v>
      </c>
      <c r="J64" s="65">
        <f t="shared" si="17"/>
        <v>3.2000000000000028</v>
      </c>
      <c r="K64" s="65">
        <f t="shared" si="17"/>
        <v>4</v>
      </c>
      <c r="L64" s="65">
        <f t="shared" si="17"/>
        <v>2.3999999999999986</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-4.8000000000000043</v>
      </c>
      <c r="D65" s="65">
        <f t="shared" si="18"/>
        <v>-3.2000000000000028</v>
      </c>
      <c r="E65" s="65">
        <f t="shared" si="18"/>
        <v>-3.2000000000000028</v>
      </c>
      <c r="F65" s="65">
        <f t="shared" si="18"/>
        <v>-4</v>
      </c>
      <c r="G65" s="65">
        <f t="shared" si="18"/>
        <v>-4.8000000000000043</v>
      </c>
      <c r="H65" s="65">
        <f t="shared" si="18"/>
        <v>-4.8000000000000043</v>
      </c>
      <c r="I65" s="65">
        <f t="shared" si="18"/>
        <v>-4</v>
      </c>
      <c r="J65" s="65">
        <f t="shared" si="18"/>
        <v>-3.2000000000000028</v>
      </c>
      <c r="K65" s="65">
        <f t="shared" si="18"/>
        <v>-4</v>
      </c>
      <c r="L65" s="65">
        <f t="shared" si="18"/>
        <v>-2.3999999999999986</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PAN-031282</v>
      </c>
      <c r="D1" s="173"/>
      <c r="E1" s="106" t="s">
        <v>45</v>
      </c>
      <c r="F1" s="113">
        <f>'Field data and Volac'!F1</f>
        <v>43.3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 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1A</v>
      </c>
      <c r="D8" s="49" t="str">
        <f>'Field data and Volac'!D8</f>
        <v>1B</v>
      </c>
      <c r="E8" s="49">
        <f>'Field data and Volac'!E8</f>
        <v>2</v>
      </c>
      <c r="F8" s="49" t="str">
        <f>'Field data and Volac'!F8</f>
        <v>3A</v>
      </c>
      <c r="G8" s="49" t="str">
        <f>'Field data and Volac'!G8</f>
        <v>3B</v>
      </c>
      <c r="H8" s="49">
        <f>'Field data and Volac'!H8</f>
        <v>4</v>
      </c>
      <c r="I8" s="49">
        <f>'Field data and Volac'!I8</f>
        <v>5</v>
      </c>
      <c r="J8" s="49">
        <f>'Field data and Volac'!J8</f>
        <v>6</v>
      </c>
      <c r="K8" s="49" t="str">
        <f>'Field data and Volac'!K8</f>
        <v>7A</v>
      </c>
      <c r="L8" s="49" t="str">
        <f>'Field data and Volac'!L8</f>
        <v>7B</v>
      </c>
      <c r="M8" s="49" t="str">
        <f>'Field data and Volac'!M8</f>
        <v>7C</v>
      </c>
      <c r="N8" s="49">
        <f>'Field data and Volac'!N8</f>
        <v>28</v>
      </c>
      <c r="O8" s="49">
        <f>'Field data and Volac'!O8</f>
        <v>0</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f>'Field data and Volac'!K9</f>
        <v>1</v>
      </c>
      <c r="L9" s="49">
        <f>'Field data and Volac'!L9</f>
        <v>1</v>
      </c>
      <c r="M9" s="49">
        <f>'Field data and Volac'!M9</f>
        <v>1</v>
      </c>
      <c r="N9" s="49" t="str">
        <f>'Field data and Volac'!N9</f>
        <v>MOD</v>
      </c>
      <c r="O9" s="49">
        <f>'Field data and Volac'!O9</f>
        <v>0</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6.1</v>
      </c>
      <c r="E10" s="49">
        <f>'Field data and Volac'!E10</f>
        <v>6.3</v>
      </c>
      <c r="F10" s="49">
        <f>'Field data and Volac'!F10</f>
        <v>6.3</v>
      </c>
      <c r="G10" s="49">
        <f>'Field data and Volac'!G10</f>
        <v>6.2</v>
      </c>
      <c r="H10" s="49">
        <f>'Field data and Volac'!H10</f>
        <v>6.1</v>
      </c>
      <c r="I10" s="49">
        <f>'Field data and Volac'!I10</f>
        <v>6.1</v>
      </c>
      <c r="J10" s="49">
        <f>'Field data and Volac'!J10</f>
        <v>6.2</v>
      </c>
      <c r="K10" s="49">
        <f>'Field data and Volac'!K10</f>
        <v>6.3</v>
      </c>
      <c r="L10" s="49">
        <f>'Field data and Volac'!L10</f>
        <v>6.2</v>
      </c>
      <c r="M10" s="49">
        <f>'Field data and Volac'!M10</f>
        <v>6.4</v>
      </c>
      <c r="N10" s="49">
        <f>'Field data and Volac'!N10</f>
        <v>5.7</v>
      </c>
      <c r="O10" s="49">
        <f>'Field data and Volac'!O10</f>
        <v>0</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3</v>
      </c>
      <c r="I11" s="49">
        <f>'Field data and Volac'!I11</f>
        <v>3</v>
      </c>
      <c r="J11" s="49">
        <f>'Field data and Volac'!J11</f>
        <v>3</v>
      </c>
      <c r="K11" s="49">
        <f>'Field data and Volac'!K11</f>
        <v>3</v>
      </c>
      <c r="L11" s="49">
        <f>'Field data and Volac'!L11</f>
        <v>3</v>
      </c>
      <c r="M11" s="49">
        <f>'Field data and Volac'!M11</f>
        <v>3</v>
      </c>
      <c r="N11" s="49">
        <f>'Field data and Volac'!N11</f>
        <v>0</v>
      </c>
      <c r="O11" s="49">
        <f>'Field data and Volac'!O11</f>
        <v>0</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2</v>
      </c>
      <c r="D12" s="49">
        <f>'Field data and Volac'!D12</f>
        <v>1</v>
      </c>
      <c r="E12" s="49">
        <f>'Field data and Volac'!E12</f>
        <v>1</v>
      </c>
      <c r="F12" s="49">
        <f>'Field data and Volac'!F12</f>
        <v>1</v>
      </c>
      <c r="G12" s="49">
        <f>'Field data and Volac'!G12</f>
        <v>1</v>
      </c>
      <c r="H12" s="49">
        <f>'Field data and Volac'!H12</f>
        <v>2</v>
      </c>
      <c r="I12" s="49">
        <f>'Field data and Volac'!I12</f>
        <v>2</v>
      </c>
      <c r="J12" s="49">
        <f>'Field data and Volac'!J12</f>
        <v>2</v>
      </c>
      <c r="K12" s="49">
        <f>'Field data and Volac'!K12</f>
        <v>2</v>
      </c>
      <c r="L12" s="49">
        <f>'Field data and Volac'!L12</f>
        <v>2</v>
      </c>
      <c r="M12" s="49">
        <f>'Field data and Volac'!M12</f>
        <v>2</v>
      </c>
      <c r="N12" s="49">
        <f>'Field data and Volac'!N12</f>
        <v>1</v>
      </c>
      <c r="O12" s="49">
        <f>'Field data and Volac'!O12</f>
        <v>0</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2</v>
      </c>
      <c r="F13" s="49">
        <f>'Field data and Volac'!F13</f>
        <v>2</v>
      </c>
      <c r="G13" s="49">
        <f>'Field data and Volac'!G13</f>
        <v>2</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0</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Spring wheat/barley</v>
      </c>
      <c r="D14" s="83" t="str">
        <f>'Field data and Volac'!D14</f>
        <v>Spring wheat/barley</v>
      </c>
      <c r="E14" s="83" t="str">
        <f>'Field data and Volac'!E14</f>
        <v>Spring wheat/barley</v>
      </c>
      <c r="F14" s="83" t="str">
        <f>'Field data and Volac'!F14</f>
        <v>Spring wheat/barley</v>
      </c>
      <c r="G14" s="83" t="str">
        <f>'Field data and Volac'!G14</f>
        <v>Spring wheat/barley</v>
      </c>
      <c r="H14" s="83" t="str">
        <f>'Field data and Volac'!H14</f>
        <v>Spring wheat/barley</v>
      </c>
      <c r="I14" s="83" t="str">
        <f>'Field data and Volac'!I14</f>
        <v>Spring wheat/barley</v>
      </c>
      <c r="J14" s="83" t="str">
        <f>'Field data and Volac'!J14</f>
        <v>Spring wheat/barley</v>
      </c>
      <c r="K14" s="83" t="str">
        <f>'Field data and Volac'!K14</f>
        <v>Spring wheat/barley</v>
      </c>
      <c r="L14" s="83" t="str">
        <f>'Field data and Volac'!L14</f>
        <v>Spring wheat/barley</v>
      </c>
      <c r="M14" s="83" t="str">
        <f>'Field data and Volac'!M14</f>
        <v>Spring wheat/barley</v>
      </c>
      <c r="N14" s="83" t="str">
        <f>'Field data and Volac'!N14</f>
        <v xml:space="preserve">Grass Silage (25% DM) </v>
      </c>
      <c r="O14" s="83">
        <f>'Field data and Volac'!O14</f>
        <v>0</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25</v>
      </c>
      <c r="D15" s="49">
        <f>'Field data and Volac'!D15</f>
        <v>25</v>
      </c>
      <c r="E15" s="49">
        <f>'Field data and Volac'!E15</f>
        <v>25</v>
      </c>
      <c r="F15" s="49">
        <f>'Field data and Volac'!F15</f>
        <v>25</v>
      </c>
      <c r="G15" s="49">
        <f>'Field data and Volac'!G15</f>
        <v>25</v>
      </c>
      <c r="H15" s="49">
        <f>'Field data and Volac'!H15</f>
        <v>25</v>
      </c>
      <c r="I15" s="49">
        <f>'Field data and Volac'!I15</f>
        <v>25</v>
      </c>
      <c r="J15" s="49">
        <f>'Field data and Volac'!J15</f>
        <v>25</v>
      </c>
      <c r="K15" s="49">
        <f>'Field data and Volac'!K15</f>
        <v>25</v>
      </c>
      <c r="L15" s="49">
        <f>'Field data and Volac'!L15</f>
        <v>25</v>
      </c>
      <c r="M15" s="49">
        <f>'Field data and Volac'!M15</f>
        <v>25</v>
      </c>
      <c r="N15" s="49">
        <f>'Field data and Volac'!N15</f>
        <v>47</v>
      </c>
      <c r="O15" s="49">
        <f>'Field data and Volac'!O15</f>
        <v>0</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f>'Field data and Volac'!O16</f>
        <v>0</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212.5</v>
      </c>
      <c r="D17" s="20">
        <f t="shared" ref="D17:V17" si="0">(VLOOKUP(D$14,$AI2:$AK26,2,FALSE))*D$15</f>
        <v>212.5</v>
      </c>
      <c r="E17" s="20">
        <f t="shared" si="0"/>
        <v>212.5</v>
      </c>
      <c r="F17" s="20">
        <f t="shared" si="0"/>
        <v>212.5</v>
      </c>
      <c r="G17" s="20">
        <f t="shared" si="0"/>
        <v>212.5</v>
      </c>
      <c r="H17" s="20">
        <f t="shared" si="0"/>
        <v>212.5</v>
      </c>
      <c r="I17" s="20">
        <f t="shared" si="0"/>
        <v>212.5</v>
      </c>
      <c r="J17" s="20">
        <f t="shared" si="0"/>
        <v>212.5</v>
      </c>
      <c r="K17" s="20">
        <f t="shared" si="0"/>
        <v>212.5</v>
      </c>
      <c r="L17" s="20">
        <f t="shared" si="0"/>
        <v>212.5</v>
      </c>
      <c r="M17" s="20">
        <f t="shared" si="0"/>
        <v>212.5</v>
      </c>
      <c r="N17" s="20">
        <f t="shared" si="0"/>
        <v>79.899999999999991</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-212.5</v>
      </c>
      <c r="D19" s="12">
        <f t="shared" ref="D19:V19" si="1">D18-D17</f>
        <v>-212.5</v>
      </c>
      <c r="E19" s="12">
        <f t="shared" si="1"/>
        <v>-212.5</v>
      </c>
      <c r="F19" s="12">
        <f t="shared" si="1"/>
        <v>-212.5</v>
      </c>
      <c r="G19" s="12">
        <f t="shared" si="1"/>
        <v>-212.5</v>
      </c>
      <c r="H19" s="12">
        <f t="shared" si="1"/>
        <v>-212.5</v>
      </c>
      <c r="I19" s="12">
        <f t="shared" si="1"/>
        <v>-212.5</v>
      </c>
      <c r="J19" s="12">
        <f t="shared" si="1"/>
        <v>-212.5</v>
      </c>
      <c r="K19" s="12">
        <f t="shared" si="1"/>
        <v>-212.5</v>
      </c>
      <c r="L19" s="12">
        <f t="shared" si="1"/>
        <v>-212.5</v>
      </c>
      <c r="M19" s="12">
        <f t="shared" si="1"/>
        <v>-212.5</v>
      </c>
      <c r="N19" s="12">
        <f t="shared" si="1"/>
        <v>-79.899999999999991</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300</v>
      </c>
      <c r="D21" s="20">
        <f t="shared" ref="D21:V21" si="2">(VLOOKUP(D$14,$AI2:$AK26,3,FALSE))*D$15</f>
        <v>300</v>
      </c>
      <c r="E21" s="20">
        <f t="shared" si="2"/>
        <v>300</v>
      </c>
      <c r="F21" s="20">
        <f t="shared" si="2"/>
        <v>300</v>
      </c>
      <c r="G21" s="20">
        <f t="shared" si="2"/>
        <v>300</v>
      </c>
      <c r="H21" s="20">
        <f t="shared" si="2"/>
        <v>300</v>
      </c>
      <c r="I21" s="20">
        <f t="shared" si="2"/>
        <v>300</v>
      </c>
      <c r="J21" s="20">
        <f t="shared" si="2"/>
        <v>300</v>
      </c>
      <c r="K21" s="20">
        <f t="shared" si="2"/>
        <v>300</v>
      </c>
      <c r="L21" s="20">
        <f t="shared" si="2"/>
        <v>300</v>
      </c>
      <c r="M21" s="20">
        <f t="shared" si="2"/>
        <v>300</v>
      </c>
      <c r="N21" s="20">
        <f t="shared" si="2"/>
        <v>282</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-300</v>
      </c>
      <c r="D23" s="12">
        <f t="shared" ref="D23:V23" si="3">D22-D21</f>
        <v>-300</v>
      </c>
      <c r="E23" s="12">
        <f t="shared" si="3"/>
        <v>-300</v>
      </c>
      <c r="F23" s="12">
        <f t="shared" si="3"/>
        <v>-300</v>
      </c>
      <c r="G23" s="12">
        <f t="shared" si="3"/>
        <v>-300</v>
      </c>
      <c r="H23" s="12">
        <f t="shared" si="3"/>
        <v>-300</v>
      </c>
      <c r="I23" s="12">
        <f t="shared" si="3"/>
        <v>-300</v>
      </c>
      <c r="J23" s="12">
        <f t="shared" si="3"/>
        <v>-300</v>
      </c>
      <c r="K23" s="12">
        <f t="shared" si="3"/>
        <v>-300</v>
      </c>
      <c r="L23" s="12">
        <f t="shared" si="3"/>
        <v>-300</v>
      </c>
      <c r="M23" s="12">
        <f t="shared" si="3"/>
        <v>-300</v>
      </c>
      <c r="N23" s="12">
        <f t="shared" si="3"/>
        <v>-282</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3A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3B</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7A</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7B</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7C</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28</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28</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Arable</v>
      </c>
      <c r="C58" s="10" t="str">
        <f>D16&amp;" I "&amp;(VLOOKUP(D14,Table245810[],6,FALSE))</f>
        <v>Medium/Clay I Arable</v>
      </c>
      <c r="D58" s="10" t="str">
        <f>E16&amp;" I "&amp;(VLOOKUP(E14,Table245810[],6,FALSE))</f>
        <v>Medium/Clay I Arable</v>
      </c>
      <c r="E58" s="10" t="str">
        <f>F16&amp;" I "&amp;(VLOOKUP(F14,Table245810[],6,FALSE))</f>
        <v>Medium/Clay I Arable</v>
      </c>
      <c r="F58" s="10" t="str">
        <f>G16&amp;" I "&amp;(VLOOKUP(G14,Table245810[],6,FALSE))</f>
        <v>Medium/Clay I Arable</v>
      </c>
      <c r="G58" s="10" t="str">
        <f>H16&amp;" I "&amp;(VLOOKUP(H14,Table245810[],6,FALSE))</f>
        <v>Medium/Clay I Arable</v>
      </c>
      <c r="H58" s="10" t="str">
        <f>I16&amp;" I "&amp;(VLOOKUP(I14,Table245810[],6,FALSE))</f>
        <v>Medium/Clay I Arable</v>
      </c>
      <c r="I58" s="10" t="str">
        <f>J16&amp;" I "&amp;(VLOOKUP(J14,Table245810[],6,FALSE))</f>
        <v>Medium/Clay I Arable</v>
      </c>
      <c r="J58" s="10" t="str">
        <f>K16&amp;" I "&amp;(VLOOKUP(K14,Table245810[],6,FALSE))</f>
        <v>Medium/Clay I Arable</v>
      </c>
      <c r="K58" s="10" t="str">
        <f>L16&amp;" I "&amp;(VLOOKUP(L14,Table245810[],6,FALSE))</f>
        <v>Medium/Clay I Arable</v>
      </c>
      <c r="L58" s="10" t="str">
        <f>M16&amp;" I "&amp;(VLOOKUP(M14,Table245810[],6,FALSE))</f>
        <v>Medium/Clay I Arable</v>
      </c>
      <c r="M58" s="10" t="str">
        <f>N16&amp;" I "&amp;(VLOOKUP(N14,Table245810[],6,FALSE))</f>
        <v>Medium/Clay I Grass</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6.7</v>
      </c>
      <c r="C59" s="64">
        <f>VLOOKUP(D$14,Table245810[],5,FALSE)</f>
        <v>6.7</v>
      </c>
      <c r="D59" s="64">
        <f>VLOOKUP(E$14,Table245810[],5,FALSE)</f>
        <v>6.7</v>
      </c>
      <c r="E59" s="64">
        <f>VLOOKUP(F$14,Table245810[],5,FALSE)</f>
        <v>6.7</v>
      </c>
      <c r="F59" s="64">
        <f>VLOOKUP(G$14,Table245810[],5,FALSE)</f>
        <v>6.7</v>
      </c>
      <c r="G59" s="64">
        <f>VLOOKUP(H$14,Table245810[],5,FALSE)</f>
        <v>6.7</v>
      </c>
      <c r="H59" s="64">
        <f>VLOOKUP(I$14,Table245810[],5,FALSE)</f>
        <v>6.7</v>
      </c>
      <c r="I59" s="64">
        <f>VLOOKUP(J$14,Table245810[],5,FALSE)</f>
        <v>6.7</v>
      </c>
      <c r="J59" s="64">
        <f>VLOOKUP(K$14,Table245810[],5,FALSE)</f>
        <v>6.7</v>
      </c>
      <c r="K59" s="64">
        <f>VLOOKUP(L$14,Table245810[],5,FALSE)</f>
        <v>6.7</v>
      </c>
      <c r="L59" s="64">
        <f>VLOOKUP(M$14,Table245810[],5,FALSE)</f>
        <v>6.7</v>
      </c>
      <c r="M59" s="64">
        <f>VLOOKUP(N$14,Table245810[],5,FALSE)</f>
        <v>6.2</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6.4</v>
      </c>
      <c r="C60" s="64">
        <f t="shared" ref="C60:U60" si="14">D10</f>
        <v>6.1</v>
      </c>
      <c r="D60" s="64">
        <f t="shared" si="14"/>
        <v>6.3</v>
      </c>
      <c r="E60" s="64">
        <f t="shared" si="14"/>
        <v>6.3</v>
      </c>
      <c r="F60" s="64">
        <f t="shared" si="14"/>
        <v>6.2</v>
      </c>
      <c r="G60" s="64">
        <f t="shared" si="14"/>
        <v>6.1</v>
      </c>
      <c r="H60" s="64">
        <f t="shared" si="14"/>
        <v>6.1</v>
      </c>
      <c r="I60" s="64">
        <f t="shared" si="14"/>
        <v>6.2</v>
      </c>
      <c r="J60" s="64">
        <f t="shared" si="14"/>
        <v>6.3</v>
      </c>
      <c r="K60" s="64">
        <f t="shared" si="14"/>
        <v>6.2</v>
      </c>
      <c r="L60" s="64">
        <f t="shared" si="14"/>
        <v>6.4</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4.8000000000000043</v>
      </c>
      <c r="D64" s="65">
        <f t="shared" si="17"/>
        <v>3.2000000000000028</v>
      </c>
      <c r="E64" s="65">
        <f t="shared" si="17"/>
        <v>3.2000000000000028</v>
      </c>
      <c r="F64" s="65">
        <f t="shared" si="17"/>
        <v>4</v>
      </c>
      <c r="G64" s="65">
        <f t="shared" si="17"/>
        <v>4.8000000000000043</v>
      </c>
      <c r="H64" s="65">
        <f t="shared" si="17"/>
        <v>4.8000000000000043</v>
      </c>
      <c r="I64" s="65">
        <f t="shared" si="17"/>
        <v>4</v>
      </c>
      <c r="J64" s="65">
        <f t="shared" si="17"/>
        <v>3.2000000000000028</v>
      </c>
      <c r="K64" s="65">
        <f t="shared" si="17"/>
        <v>4</v>
      </c>
      <c r="L64" s="65">
        <f t="shared" si="17"/>
        <v>2.3999999999999986</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-4.8000000000000043</v>
      </c>
      <c r="D65" s="65">
        <f t="shared" si="18"/>
        <v>-3.2000000000000028</v>
      </c>
      <c r="E65" s="65">
        <f t="shared" si="18"/>
        <v>-3.2000000000000028</v>
      </c>
      <c r="F65" s="65">
        <f t="shared" si="18"/>
        <v>-4</v>
      </c>
      <c r="G65" s="65">
        <f t="shared" si="18"/>
        <v>-4.8000000000000043</v>
      </c>
      <c r="H65" s="65">
        <f t="shared" si="18"/>
        <v>-4.8000000000000043</v>
      </c>
      <c r="I65" s="65">
        <f t="shared" si="18"/>
        <v>-4</v>
      </c>
      <c r="J65" s="65">
        <f t="shared" si="18"/>
        <v>-3.2000000000000028</v>
      </c>
      <c r="K65" s="65">
        <f t="shared" si="18"/>
        <v>-4</v>
      </c>
      <c r="L65" s="65">
        <f t="shared" si="18"/>
        <v>-2.3999999999999986</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PAN-031282</v>
      </c>
      <c r="D1" s="173"/>
      <c r="E1" s="106" t="s">
        <v>45</v>
      </c>
      <c r="F1" s="113">
        <f>'Field data and Volac'!F1</f>
        <v>43.3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 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1A</v>
      </c>
      <c r="D8" s="49" t="str">
        <f>'Field data and Volac'!D8</f>
        <v>1B</v>
      </c>
      <c r="E8" s="49">
        <f>'Field data and Volac'!E8</f>
        <v>2</v>
      </c>
      <c r="F8" s="49" t="str">
        <f>'Field data and Volac'!F8</f>
        <v>3A</v>
      </c>
      <c r="G8" s="49" t="str">
        <f>'Field data and Volac'!G8</f>
        <v>3B</v>
      </c>
      <c r="H8" s="49">
        <f>'Field data and Volac'!H8</f>
        <v>4</v>
      </c>
      <c r="I8" s="49">
        <f>'Field data and Volac'!I8</f>
        <v>5</v>
      </c>
      <c r="J8" s="49">
        <f>'Field data and Volac'!J8</f>
        <v>6</v>
      </c>
      <c r="K8" s="49" t="str">
        <f>'Field data and Volac'!K8</f>
        <v>7A</v>
      </c>
      <c r="L8" s="49" t="str">
        <f>'Field data and Volac'!L8</f>
        <v>7B</v>
      </c>
      <c r="M8" s="49" t="str">
        <f>'Field data and Volac'!M8</f>
        <v>7C</v>
      </c>
      <c r="N8" s="49">
        <f>'Field data and Volac'!N8</f>
        <v>28</v>
      </c>
      <c r="O8" s="49">
        <f>'Field data and Volac'!O8</f>
        <v>0</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f>'Field data and Volac'!K9</f>
        <v>1</v>
      </c>
      <c r="L9" s="49">
        <f>'Field data and Volac'!L9</f>
        <v>1</v>
      </c>
      <c r="M9" s="49">
        <f>'Field data and Volac'!M9</f>
        <v>1</v>
      </c>
      <c r="N9" s="49" t="str">
        <f>'Field data and Volac'!N9</f>
        <v>MOD</v>
      </c>
      <c r="O9" s="49">
        <f>'Field data and Volac'!O9</f>
        <v>0</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6.1</v>
      </c>
      <c r="E10" s="49">
        <f>'Field data and Volac'!E10</f>
        <v>6.3</v>
      </c>
      <c r="F10" s="49">
        <f>'Field data and Volac'!F10</f>
        <v>6.3</v>
      </c>
      <c r="G10" s="49">
        <f>'Field data and Volac'!G10</f>
        <v>6.2</v>
      </c>
      <c r="H10" s="49">
        <f>'Field data and Volac'!H10</f>
        <v>6.1</v>
      </c>
      <c r="I10" s="49">
        <f>'Field data and Volac'!I10</f>
        <v>6.1</v>
      </c>
      <c r="J10" s="49">
        <f>'Field data and Volac'!J10</f>
        <v>6.2</v>
      </c>
      <c r="K10" s="49">
        <f>'Field data and Volac'!K10</f>
        <v>6.3</v>
      </c>
      <c r="L10" s="49">
        <f>'Field data and Volac'!L10</f>
        <v>6.2</v>
      </c>
      <c r="M10" s="49">
        <f>'Field data and Volac'!M10</f>
        <v>6.4</v>
      </c>
      <c r="N10" s="49">
        <f>'Field data and Volac'!N10</f>
        <v>5.7</v>
      </c>
      <c r="O10" s="49">
        <f>'Field data and Volac'!O10</f>
        <v>0</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3</v>
      </c>
      <c r="I11" s="49">
        <f>'Field data and Volac'!I11</f>
        <v>3</v>
      </c>
      <c r="J11" s="49">
        <f>'Field data and Volac'!J11</f>
        <v>3</v>
      </c>
      <c r="K11" s="49">
        <f>'Field data and Volac'!K11</f>
        <v>3</v>
      </c>
      <c r="L11" s="49">
        <f>'Field data and Volac'!L11</f>
        <v>3</v>
      </c>
      <c r="M11" s="49">
        <f>'Field data and Volac'!M11</f>
        <v>3</v>
      </c>
      <c r="N11" s="49">
        <f>'Field data and Volac'!N11</f>
        <v>0</v>
      </c>
      <c r="O11" s="49">
        <f>'Field data and Volac'!O11</f>
        <v>0</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2</v>
      </c>
      <c r="D12" s="49">
        <f>'Field data and Volac'!D12</f>
        <v>1</v>
      </c>
      <c r="E12" s="49">
        <f>'Field data and Volac'!E12</f>
        <v>1</v>
      </c>
      <c r="F12" s="49">
        <f>'Field data and Volac'!F12</f>
        <v>1</v>
      </c>
      <c r="G12" s="49">
        <f>'Field data and Volac'!G12</f>
        <v>1</v>
      </c>
      <c r="H12" s="49">
        <f>'Field data and Volac'!H12</f>
        <v>2</v>
      </c>
      <c r="I12" s="49">
        <f>'Field data and Volac'!I12</f>
        <v>2</v>
      </c>
      <c r="J12" s="49">
        <f>'Field data and Volac'!J12</f>
        <v>2</v>
      </c>
      <c r="K12" s="49">
        <f>'Field data and Volac'!K12</f>
        <v>2</v>
      </c>
      <c r="L12" s="49">
        <f>'Field data and Volac'!L12</f>
        <v>2</v>
      </c>
      <c r="M12" s="49">
        <f>'Field data and Volac'!M12</f>
        <v>2</v>
      </c>
      <c r="N12" s="49">
        <f>'Field data and Volac'!N12</f>
        <v>1</v>
      </c>
      <c r="O12" s="49">
        <f>'Field data and Volac'!O12</f>
        <v>0</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2</v>
      </c>
      <c r="F13" s="49">
        <f>'Field data and Volac'!F13</f>
        <v>2</v>
      </c>
      <c r="G13" s="49">
        <f>'Field data and Volac'!G13</f>
        <v>2</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0</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Spring wheat/barley</v>
      </c>
      <c r="D14" s="83" t="str">
        <f>'Field data and Volac'!D14</f>
        <v>Spring wheat/barley</v>
      </c>
      <c r="E14" s="83" t="str">
        <f>'Field data and Volac'!E14</f>
        <v>Spring wheat/barley</v>
      </c>
      <c r="F14" s="83" t="str">
        <f>'Field data and Volac'!F14</f>
        <v>Spring wheat/barley</v>
      </c>
      <c r="G14" s="83" t="str">
        <f>'Field data and Volac'!G14</f>
        <v>Spring wheat/barley</v>
      </c>
      <c r="H14" s="83" t="str">
        <f>'Field data and Volac'!H14</f>
        <v>Spring wheat/barley</v>
      </c>
      <c r="I14" s="83" t="str">
        <f>'Field data and Volac'!I14</f>
        <v>Spring wheat/barley</v>
      </c>
      <c r="J14" s="83" t="str">
        <f>'Field data and Volac'!J14</f>
        <v>Spring wheat/barley</v>
      </c>
      <c r="K14" s="83" t="str">
        <f>'Field data and Volac'!K14</f>
        <v>Spring wheat/barley</v>
      </c>
      <c r="L14" s="83" t="str">
        <f>'Field data and Volac'!L14</f>
        <v>Spring wheat/barley</v>
      </c>
      <c r="M14" s="83" t="str">
        <f>'Field data and Volac'!M14</f>
        <v>Spring wheat/barley</v>
      </c>
      <c r="N14" s="83" t="str">
        <f>'Field data and Volac'!N14</f>
        <v xml:space="preserve">Grass Silage (25% DM) </v>
      </c>
      <c r="O14" s="83">
        <f>'Field data and Volac'!O14</f>
        <v>0</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25</v>
      </c>
      <c r="D15" s="49">
        <f>'Field data and Volac'!D15</f>
        <v>25</v>
      </c>
      <c r="E15" s="49">
        <f>'Field data and Volac'!E15</f>
        <v>25</v>
      </c>
      <c r="F15" s="49">
        <f>'Field data and Volac'!F15</f>
        <v>25</v>
      </c>
      <c r="G15" s="49">
        <f>'Field data and Volac'!G15</f>
        <v>25</v>
      </c>
      <c r="H15" s="49">
        <f>'Field data and Volac'!H15</f>
        <v>25</v>
      </c>
      <c r="I15" s="49">
        <f>'Field data and Volac'!I15</f>
        <v>25</v>
      </c>
      <c r="J15" s="49">
        <f>'Field data and Volac'!J15</f>
        <v>25</v>
      </c>
      <c r="K15" s="49">
        <f>'Field data and Volac'!K15</f>
        <v>25</v>
      </c>
      <c r="L15" s="49">
        <f>'Field data and Volac'!L15</f>
        <v>25</v>
      </c>
      <c r="M15" s="49">
        <f>'Field data and Volac'!M15</f>
        <v>25</v>
      </c>
      <c r="N15" s="49">
        <f>'Field data and Volac'!N15</f>
        <v>47</v>
      </c>
      <c r="O15" s="49">
        <f>'Field data and Volac'!O15</f>
        <v>0</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f>'Field data and Volac'!O16</f>
        <v>0</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212.5</v>
      </c>
      <c r="D17" s="20">
        <f t="shared" ref="D17:V17" si="0">(VLOOKUP(D$14,$AI2:$AK26,2,FALSE))*D$15</f>
        <v>212.5</v>
      </c>
      <c r="E17" s="20">
        <f t="shared" si="0"/>
        <v>212.5</v>
      </c>
      <c r="F17" s="20">
        <f t="shared" si="0"/>
        <v>212.5</v>
      </c>
      <c r="G17" s="20">
        <f t="shared" si="0"/>
        <v>212.5</v>
      </c>
      <c r="H17" s="20">
        <f t="shared" si="0"/>
        <v>212.5</v>
      </c>
      <c r="I17" s="20">
        <f t="shared" si="0"/>
        <v>212.5</v>
      </c>
      <c r="J17" s="20">
        <f t="shared" si="0"/>
        <v>212.5</v>
      </c>
      <c r="K17" s="20">
        <f t="shared" si="0"/>
        <v>212.5</v>
      </c>
      <c r="L17" s="20">
        <f t="shared" si="0"/>
        <v>212.5</v>
      </c>
      <c r="M17" s="20">
        <f t="shared" si="0"/>
        <v>212.5</v>
      </c>
      <c r="N17" s="20">
        <f t="shared" si="0"/>
        <v>79.899999999999991</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-212.5</v>
      </c>
      <c r="D19" s="12">
        <f t="shared" ref="D19:V19" si="1">D18-D17</f>
        <v>-212.5</v>
      </c>
      <c r="E19" s="12">
        <f t="shared" si="1"/>
        <v>-212.5</v>
      </c>
      <c r="F19" s="12">
        <f t="shared" si="1"/>
        <v>-212.5</v>
      </c>
      <c r="G19" s="12">
        <f t="shared" si="1"/>
        <v>-212.5</v>
      </c>
      <c r="H19" s="12">
        <f t="shared" si="1"/>
        <v>-212.5</v>
      </c>
      <c r="I19" s="12">
        <f t="shared" si="1"/>
        <v>-212.5</v>
      </c>
      <c r="J19" s="12">
        <f t="shared" si="1"/>
        <v>-212.5</v>
      </c>
      <c r="K19" s="12">
        <f t="shared" si="1"/>
        <v>-212.5</v>
      </c>
      <c r="L19" s="12">
        <f t="shared" si="1"/>
        <v>-212.5</v>
      </c>
      <c r="M19" s="12">
        <f t="shared" si="1"/>
        <v>-212.5</v>
      </c>
      <c r="N19" s="12">
        <f t="shared" si="1"/>
        <v>-79.899999999999991</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300</v>
      </c>
      <c r="D21" s="20">
        <f t="shared" ref="D21:V21" si="2">(VLOOKUP(D$14,$AI2:$AK26,3,FALSE))*D$15</f>
        <v>300</v>
      </c>
      <c r="E21" s="20">
        <f t="shared" si="2"/>
        <v>300</v>
      </c>
      <c r="F21" s="20">
        <f t="shared" si="2"/>
        <v>300</v>
      </c>
      <c r="G21" s="20">
        <f t="shared" si="2"/>
        <v>300</v>
      </c>
      <c r="H21" s="20">
        <f t="shared" si="2"/>
        <v>300</v>
      </c>
      <c r="I21" s="20">
        <f t="shared" si="2"/>
        <v>300</v>
      </c>
      <c r="J21" s="20">
        <f t="shared" si="2"/>
        <v>300</v>
      </c>
      <c r="K21" s="20">
        <f t="shared" si="2"/>
        <v>300</v>
      </c>
      <c r="L21" s="20">
        <f t="shared" si="2"/>
        <v>300</v>
      </c>
      <c r="M21" s="20">
        <f t="shared" si="2"/>
        <v>300</v>
      </c>
      <c r="N21" s="20">
        <f t="shared" si="2"/>
        <v>282</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-300</v>
      </c>
      <c r="D23" s="12">
        <f t="shared" ref="D23:V23" si="3">D22-D21</f>
        <v>-300</v>
      </c>
      <c r="E23" s="12">
        <f t="shared" si="3"/>
        <v>-300</v>
      </c>
      <c r="F23" s="12">
        <f t="shared" si="3"/>
        <v>-300</v>
      </c>
      <c r="G23" s="12">
        <f t="shared" si="3"/>
        <v>-300</v>
      </c>
      <c r="H23" s="12">
        <f t="shared" si="3"/>
        <v>-300</v>
      </c>
      <c r="I23" s="12">
        <f t="shared" si="3"/>
        <v>-300</v>
      </c>
      <c r="J23" s="12">
        <f t="shared" si="3"/>
        <v>-300</v>
      </c>
      <c r="K23" s="12">
        <f t="shared" si="3"/>
        <v>-300</v>
      </c>
      <c r="L23" s="12">
        <f t="shared" si="3"/>
        <v>-300</v>
      </c>
      <c r="M23" s="12">
        <f t="shared" si="3"/>
        <v>-300</v>
      </c>
      <c r="N23" s="12">
        <f t="shared" si="3"/>
        <v>-282</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3A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3B</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7A</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7B</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7C</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28</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28</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Arable</v>
      </c>
      <c r="C58" s="10" t="str">
        <f>D16&amp;" I "&amp;(VLOOKUP(D14,Table2458[],6,FALSE))</f>
        <v>Medium/Clay I Arable</v>
      </c>
      <c r="D58" s="10" t="str">
        <f>E16&amp;" I "&amp;(VLOOKUP(E14,Table2458[],6,FALSE))</f>
        <v>Medium/Clay I Arable</v>
      </c>
      <c r="E58" s="10" t="str">
        <f>F16&amp;" I "&amp;(VLOOKUP(F14,Table2458[],6,FALSE))</f>
        <v>Medium/Clay I Arable</v>
      </c>
      <c r="F58" s="10" t="str">
        <f>G16&amp;" I "&amp;(VLOOKUP(G14,Table2458[],6,FALSE))</f>
        <v>Medium/Clay I Arable</v>
      </c>
      <c r="G58" s="10" t="str">
        <f>H16&amp;" I "&amp;(VLOOKUP(H14,Table2458[],6,FALSE))</f>
        <v>Medium/Clay I Arable</v>
      </c>
      <c r="H58" s="10" t="str">
        <f>I16&amp;" I "&amp;(VLOOKUP(I14,Table2458[],6,FALSE))</f>
        <v>Medium/Clay I Arable</v>
      </c>
      <c r="I58" s="10" t="str">
        <f>J16&amp;" I "&amp;(VLOOKUP(J14,Table2458[],6,FALSE))</f>
        <v>Medium/Clay I Arable</v>
      </c>
      <c r="J58" s="10" t="str">
        <f>K16&amp;" I "&amp;(VLOOKUP(K14,Table2458[],6,FALSE))</f>
        <v>Medium/Clay I Arable</v>
      </c>
      <c r="K58" s="10" t="str">
        <f>L16&amp;" I "&amp;(VLOOKUP(L14,Table2458[],6,FALSE))</f>
        <v>Medium/Clay I Arable</v>
      </c>
      <c r="L58" s="10" t="str">
        <f>M16&amp;" I "&amp;(VLOOKUP(M14,Table2458[],6,FALSE))</f>
        <v>Medium/Clay I Arable</v>
      </c>
      <c r="M58" s="10" t="str">
        <f>N16&amp;" I "&amp;(VLOOKUP(N14,Table2458[],6,FALSE))</f>
        <v>Medium/Clay I Grass</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6.7</v>
      </c>
      <c r="C59" s="64">
        <f>VLOOKUP(D$14,Table2458[],5,FALSE)</f>
        <v>6.7</v>
      </c>
      <c r="D59" s="64">
        <f>VLOOKUP(E$14,Table2458[],5,FALSE)</f>
        <v>6.7</v>
      </c>
      <c r="E59" s="64">
        <f>VLOOKUP(F$14,Table2458[],5,FALSE)</f>
        <v>6.7</v>
      </c>
      <c r="F59" s="64">
        <f>VLOOKUP(G$14,Table2458[],5,FALSE)</f>
        <v>6.7</v>
      </c>
      <c r="G59" s="64">
        <f>VLOOKUP(H$14,Table2458[],5,FALSE)</f>
        <v>6.7</v>
      </c>
      <c r="H59" s="64">
        <f>VLOOKUP(I$14,Table2458[],5,FALSE)</f>
        <v>6.7</v>
      </c>
      <c r="I59" s="64">
        <f>VLOOKUP(J$14,Table2458[],5,FALSE)</f>
        <v>6.7</v>
      </c>
      <c r="J59" s="64">
        <f>VLOOKUP(K$14,Table2458[],5,FALSE)</f>
        <v>6.7</v>
      </c>
      <c r="K59" s="64">
        <f>VLOOKUP(L$14,Table2458[],5,FALSE)</f>
        <v>6.7</v>
      </c>
      <c r="L59" s="64">
        <f>VLOOKUP(M$14,Table2458[],5,FALSE)</f>
        <v>6.7</v>
      </c>
      <c r="M59" s="64">
        <f>VLOOKUP(N$14,Table2458[],5,FALSE)</f>
        <v>6.2</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6.4</v>
      </c>
      <c r="C60" s="64">
        <f t="shared" ref="C60:U60" si="14">D10</f>
        <v>6.1</v>
      </c>
      <c r="D60" s="64">
        <f t="shared" si="14"/>
        <v>6.3</v>
      </c>
      <c r="E60" s="64">
        <f t="shared" si="14"/>
        <v>6.3</v>
      </c>
      <c r="F60" s="64">
        <f t="shared" si="14"/>
        <v>6.2</v>
      </c>
      <c r="G60" s="64">
        <f t="shared" si="14"/>
        <v>6.1</v>
      </c>
      <c r="H60" s="64">
        <f t="shared" si="14"/>
        <v>6.1</v>
      </c>
      <c r="I60" s="64">
        <f t="shared" si="14"/>
        <v>6.2</v>
      </c>
      <c r="J60" s="64">
        <f t="shared" si="14"/>
        <v>6.3</v>
      </c>
      <c r="K60" s="64">
        <f t="shared" si="14"/>
        <v>6.2</v>
      </c>
      <c r="L60" s="64">
        <f t="shared" si="14"/>
        <v>6.4</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4.8000000000000043</v>
      </c>
      <c r="D64" s="65">
        <f t="shared" si="17"/>
        <v>3.2000000000000028</v>
      </c>
      <c r="E64" s="65">
        <f t="shared" si="17"/>
        <v>3.2000000000000028</v>
      </c>
      <c r="F64" s="65">
        <f t="shared" si="17"/>
        <v>4</v>
      </c>
      <c r="G64" s="65">
        <f t="shared" si="17"/>
        <v>4.8000000000000043</v>
      </c>
      <c r="H64" s="65">
        <f t="shared" si="17"/>
        <v>4.8000000000000043</v>
      </c>
      <c r="I64" s="65">
        <f t="shared" si="17"/>
        <v>4</v>
      </c>
      <c r="J64" s="65">
        <f t="shared" si="17"/>
        <v>3.2000000000000028</v>
      </c>
      <c r="K64" s="65">
        <f t="shared" si="17"/>
        <v>4</v>
      </c>
      <c r="L64" s="65">
        <f t="shared" si="17"/>
        <v>2.3999999999999986</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-4.8000000000000043</v>
      </c>
      <c r="D65" s="65">
        <f t="shared" si="18"/>
        <v>-3.2000000000000028</v>
      </c>
      <c r="E65" s="65">
        <f t="shared" si="18"/>
        <v>-3.2000000000000028</v>
      </c>
      <c r="F65" s="65">
        <f t="shared" si="18"/>
        <v>-4</v>
      </c>
      <c r="G65" s="65">
        <f t="shared" si="18"/>
        <v>-4.8000000000000043</v>
      </c>
      <c r="H65" s="65">
        <f t="shared" si="18"/>
        <v>-4.8000000000000043</v>
      </c>
      <c r="I65" s="65">
        <f t="shared" si="18"/>
        <v>-4</v>
      </c>
      <c r="J65" s="65">
        <f t="shared" si="18"/>
        <v>-3.2000000000000028</v>
      </c>
      <c r="K65" s="65">
        <f t="shared" si="18"/>
        <v>-4</v>
      </c>
      <c r="L65" s="65">
        <f t="shared" si="18"/>
        <v>-2.3999999999999986</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PAN-031282</v>
      </c>
      <c r="D1" s="173"/>
      <c r="E1" s="106" t="s">
        <v>45</v>
      </c>
      <c r="F1" s="113">
        <f>'Field data and Volac'!F1</f>
        <v>43.3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 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1A</v>
      </c>
      <c r="D8" s="49" t="str">
        <f>'Field data and Volac'!D8</f>
        <v>1B</v>
      </c>
      <c r="E8" s="49">
        <f>'Field data and Volac'!E8</f>
        <v>2</v>
      </c>
      <c r="F8" s="49" t="str">
        <f>'Field data and Volac'!F8</f>
        <v>3A</v>
      </c>
      <c r="G8" s="49" t="str">
        <f>'Field data and Volac'!G8</f>
        <v>3B</v>
      </c>
      <c r="H8" s="49">
        <f>'Field data and Volac'!H8</f>
        <v>4</v>
      </c>
      <c r="I8" s="49">
        <f>'Field data and Volac'!I8</f>
        <v>5</v>
      </c>
      <c r="J8" s="49">
        <f>'Field data and Volac'!J8</f>
        <v>6</v>
      </c>
      <c r="K8" s="49" t="str">
        <f>'Field data and Volac'!K8</f>
        <v>7A</v>
      </c>
      <c r="L8" s="49" t="str">
        <f>'Field data and Volac'!L8</f>
        <v>7B</v>
      </c>
      <c r="M8" s="49" t="str">
        <f>'Field data and Volac'!M8</f>
        <v>7C</v>
      </c>
      <c r="N8" s="49">
        <f>'Field data and Volac'!N8</f>
        <v>28</v>
      </c>
      <c r="O8" s="49">
        <f>'Field data and Volac'!O8</f>
        <v>0</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f>'Field data and Volac'!K9</f>
        <v>1</v>
      </c>
      <c r="L9" s="49">
        <f>'Field data and Volac'!L9</f>
        <v>1</v>
      </c>
      <c r="M9" s="49">
        <f>'Field data and Volac'!M9</f>
        <v>1</v>
      </c>
      <c r="N9" s="49" t="str">
        <f>'Field data and Volac'!N9</f>
        <v>MOD</v>
      </c>
      <c r="O9" s="49">
        <f>'Field data and Volac'!O9</f>
        <v>0</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6.1</v>
      </c>
      <c r="E10" s="49">
        <f>'Field data and Volac'!E10</f>
        <v>6.3</v>
      </c>
      <c r="F10" s="49">
        <f>'Field data and Volac'!F10</f>
        <v>6.3</v>
      </c>
      <c r="G10" s="49">
        <f>'Field data and Volac'!G10</f>
        <v>6.2</v>
      </c>
      <c r="H10" s="49">
        <f>'Field data and Volac'!H10</f>
        <v>6.1</v>
      </c>
      <c r="I10" s="49">
        <f>'Field data and Volac'!I10</f>
        <v>6.1</v>
      </c>
      <c r="J10" s="49">
        <f>'Field data and Volac'!J10</f>
        <v>6.2</v>
      </c>
      <c r="K10" s="49">
        <f>'Field data and Volac'!K10</f>
        <v>6.3</v>
      </c>
      <c r="L10" s="49">
        <f>'Field data and Volac'!L10</f>
        <v>6.2</v>
      </c>
      <c r="M10" s="49">
        <f>'Field data and Volac'!M10</f>
        <v>6.4</v>
      </c>
      <c r="N10" s="49">
        <f>'Field data and Volac'!N10</f>
        <v>5.7</v>
      </c>
      <c r="O10" s="49">
        <f>'Field data and Volac'!O10</f>
        <v>0</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3</v>
      </c>
      <c r="I11" s="49">
        <f>'Field data and Volac'!I11</f>
        <v>3</v>
      </c>
      <c r="J11" s="49">
        <f>'Field data and Volac'!J11</f>
        <v>3</v>
      </c>
      <c r="K11" s="49">
        <f>'Field data and Volac'!K11</f>
        <v>3</v>
      </c>
      <c r="L11" s="49">
        <f>'Field data and Volac'!L11</f>
        <v>3</v>
      </c>
      <c r="M11" s="49">
        <f>'Field data and Volac'!M11</f>
        <v>3</v>
      </c>
      <c r="N11" s="49">
        <f>'Field data and Volac'!N11</f>
        <v>0</v>
      </c>
      <c r="O11" s="49">
        <f>'Field data and Volac'!O11</f>
        <v>0</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2</v>
      </c>
      <c r="D12" s="49">
        <f>'Field data and Volac'!D12</f>
        <v>1</v>
      </c>
      <c r="E12" s="49">
        <f>'Field data and Volac'!E12</f>
        <v>1</v>
      </c>
      <c r="F12" s="49">
        <f>'Field data and Volac'!F12</f>
        <v>1</v>
      </c>
      <c r="G12" s="49">
        <f>'Field data and Volac'!G12</f>
        <v>1</v>
      </c>
      <c r="H12" s="49">
        <f>'Field data and Volac'!H12</f>
        <v>2</v>
      </c>
      <c r="I12" s="49">
        <f>'Field data and Volac'!I12</f>
        <v>2</v>
      </c>
      <c r="J12" s="49">
        <f>'Field data and Volac'!J12</f>
        <v>2</v>
      </c>
      <c r="K12" s="49">
        <f>'Field data and Volac'!K12</f>
        <v>2</v>
      </c>
      <c r="L12" s="49">
        <f>'Field data and Volac'!L12</f>
        <v>2</v>
      </c>
      <c r="M12" s="49">
        <f>'Field data and Volac'!M12</f>
        <v>2</v>
      </c>
      <c r="N12" s="49">
        <f>'Field data and Volac'!N12</f>
        <v>1</v>
      </c>
      <c r="O12" s="49">
        <f>'Field data and Volac'!O12</f>
        <v>0</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2</v>
      </c>
      <c r="F13" s="49">
        <f>'Field data and Volac'!F13</f>
        <v>2</v>
      </c>
      <c r="G13" s="49">
        <f>'Field data and Volac'!G13</f>
        <v>2</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0</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Spring wheat/barley</v>
      </c>
      <c r="D14" s="83" t="str">
        <f>'Field data and Volac'!D14</f>
        <v>Spring wheat/barley</v>
      </c>
      <c r="E14" s="83" t="str">
        <f>'Field data and Volac'!E14</f>
        <v>Spring wheat/barley</v>
      </c>
      <c r="F14" s="83" t="str">
        <f>'Field data and Volac'!F14</f>
        <v>Spring wheat/barley</v>
      </c>
      <c r="G14" s="83" t="str">
        <f>'Field data and Volac'!G14</f>
        <v>Spring wheat/barley</v>
      </c>
      <c r="H14" s="83" t="str">
        <f>'Field data and Volac'!H14</f>
        <v>Spring wheat/barley</v>
      </c>
      <c r="I14" s="83" t="str">
        <f>'Field data and Volac'!I14</f>
        <v>Spring wheat/barley</v>
      </c>
      <c r="J14" s="83" t="str">
        <f>'Field data and Volac'!J14</f>
        <v>Spring wheat/barley</v>
      </c>
      <c r="K14" s="83" t="str">
        <f>'Field data and Volac'!K14</f>
        <v>Spring wheat/barley</v>
      </c>
      <c r="L14" s="83" t="str">
        <f>'Field data and Volac'!L14</f>
        <v>Spring wheat/barley</v>
      </c>
      <c r="M14" s="83" t="str">
        <f>'Field data and Volac'!M14</f>
        <v>Spring wheat/barley</v>
      </c>
      <c r="N14" s="83" t="str">
        <f>'Field data and Volac'!N14</f>
        <v xml:space="preserve">Grass Silage (25% DM) </v>
      </c>
      <c r="O14" s="83">
        <f>'Field data and Volac'!O14</f>
        <v>0</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25</v>
      </c>
      <c r="D15" s="49">
        <f>'Field data and Volac'!D15</f>
        <v>25</v>
      </c>
      <c r="E15" s="49">
        <f>'Field data and Volac'!E15</f>
        <v>25</v>
      </c>
      <c r="F15" s="49">
        <f>'Field data and Volac'!F15</f>
        <v>25</v>
      </c>
      <c r="G15" s="49">
        <f>'Field data and Volac'!G15</f>
        <v>25</v>
      </c>
      <c r="H15" s="49">
        <f>'Field data and Volac'!H15</f>
        <v>25</v>
      </c>
      <c r="I15" s="49">
        <f>'Field data and Volac'!I15</f>
        <v>25</v>
      </c>
      <c r="J15" s="49">
        <f>'Field data and Volac'!J15</f>
        <v>25</v>
      </c>
      <c r="K15" s="49">
        <f>'Field data and Volac'!K15</f>
        <v>25</v>
      </c>
      <c r="L15" s="49">
        <f>'Field data and Volac'!L15</f>
        <v>25</v>
      </c>
      <c r="M15" s="49">
        <f>'Field data and Volac'!M15</f>
        <v>25</v>
      </c>
      <c r="N15" s="49">
        <f>'Field data and Volac'!N15</f>
        <v>47</v>
      </c>
      <c r="O15" s="49">
        <f>'Field data and Volac'!O15</f>
        <v>0</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f>'Field data and Volac'!O16</f>
        <v>0</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212.5</v>
      </c>
      <c r="D17" s="20">
        <f t="shared" ref="D17:V17" si="0">(VLOOKUP(D$14,$AI2:$AK26,2,FALSE))*D$15</f>
        <v>212.5</v>
      </c>
      <c r="E17" s="20">
        <f t="shared" si="0"/>
        <v>212.5</v>
      </c>
      <c r="F17" s="20">
        <f t="shared" si="0"/>
        <v>212.5</v>
      </c>
      <c r="G17" s="20">
        <f t="shared" si="0"/>
        <v>212.5</v>
      </c>
      <c r="H17" s="20">
        <f t="shared" si="0"/>
        <v>212.5</v>
      </c>
      <c r="I17" s="20">
        <f t="shared" si="0"/>
        <v>212.5</v>
      </c>
      <c r="J17" s="20">
        <f t="shared" si="0"/>
        <v>212.5</v>
      </c>
      <c r="K17" s="20">
        <f t="shared" si="0"/>
        <v>212.5</v>
      </c>
      <c r="L17" s="20">
        <f t="shared" si="0"/>
        <v>212.5</v>
      </c>
      <c r="M17" s="20">
        <f t="shared" si="0"/>
        <v>212.5</v>
      </c>
      <c r="N17" s="20">
        <f t="shared" si="0"/>
        <v>79.899999999999991</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-212.5</v>
      </c>
      <c r="D19" s="12">
        <f t="shared" ref="D19:V19" si="1">D18-D17</f>
        <v>-212.5</v>
      </c>
      <c r="E19" s="12">
        <f t="shared" si="1"/>
        <v>-212.5</v>
      </c>
      <c r="F19" s="12">
        <f t="shared" si="1"/>
        <v>-212.5</v>
      </c>
      <c r="G19" s="12">
        <f t="shared" si="1"/>
        <v>-212.5</v>
      </c>
      <c r="H19" s="12">
        <f t="shared" si="1"/>
        <v>-212.5</v>
      </c>
      <c r="I19" s="12">
        <f t="shared" si="1"/>
        <v>-212.5</v>
      </c>
      <c r="J19" s="12">
        <f t="shared" si="1"/>
        <v>-212.5</v>
      </c>
      <c r="K19" s="12">
        <f t="shared" si="1"/>
        <v>-212.5</v>
      </c>
      <c r="L19" s="12">
        <f t="shared" si="1"/>
        <v>-212.5</v>
      </c>
      <c r="M19" s="12">
        <f t="shared" si="1"/>
        <v>-212.5</v>
      </c>
      <c r="N19" s="12">
        <f t="shared" si="1"/>
        <v>-79.899999999999991</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300</v>
      </c>
      <c r="D21" s="20">
        <f t="shared" ref="D21:V21" si="2">(VLOOKUP(D$14,$AI2:$AK26,3,FALSE))*D$15</f>
        <v>300</v>
      </c>
      <c r="E21" s="20">
        <f t="shared" si="2"/>
        <v>300</v>
      </c>
      <c r="F21" s="20">
        <f t="shared" si="2"/>
        <v>300</v>
      </c>
      <c r="G21" s="20">
        <f t="shared" si="2"/>
        <v>300</v>
      </c>
      <c r="H21" s="20">
        <f t="shared" si="2"/>
        <v>300</v>
      </c>
      <c r="I21" s="20">
        <f t="shared" si="2"/>
        <v>300</v>
      </c>
      <c r="J21" s="20">
        <f t="shared" si="2"/>
        <v>300</v>
      </c>
      <c r="K21" s="20">
        <f t="shared" si="2"/>
        <v>300</v>
      </c>
      <c r="L21" s="20">
        <f t="shared" si="2"/>
        <v>300</v>
      </c>
      <c r="M21" s="20">
        <f t="shared" si="2"/>
        <v>300</v>
      </c>
      <c r="N21" s="20">
        <f t="shared" si="2"/>
        <v>282</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-300</v>
      </c>
      <c r="D23" s="12">
        <f t="shared" ref="D23:V23" si="3">D22-D21</f>
        <v>-300</v>
      </c>
      <c r="E23" s="12">
        <f t="shared" si="3"/>
        <v>-300</v>
      </c>
      <c r="F23" s="12">
        <f t="shared" si="3"/>
        <v>-300</v>
      </c>
      <c r="G23" s="12">
        <f t="shared" si="3"/>
        <v>-300</v>
      </c>
      <c r="H23" s="12">
        <f t="shared" si="3"/>
        <v>-300</v>
      </c>
      <c r="I23" s="12">
        <f t="shared" si="3"/>
        <v>-300</v>
      </c>
      <c r="J23" s="12">
        <f t="shared" si="3"/>
        <v>-300</v>
      </c>
      <c r="K23" s="12">
        <f t="shared" si="3"/>
        <v>-300</v>
      </c>
      <c r="L23" s="12">
        <f t="shared" si="3"/>
        <v>-300</v>
      </c>
      <c r="M23" s="12">
        <f t="shared" si="3"/>
        <v>-300</v>
      </c>
      <c r="N23" s="12">
        <f t="shared" si="3"/>
        <v>-282</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3A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3B</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7A</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7B</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7C</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28</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28</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Arable</v>
      </c>
      <c r="C58" s="10" t="str">
        <f>D16&amp;" I "&amp;(VLOOKUP(D14,Table24581113[],6,FALSE))</f>
        <v>Medium/Clay I Arable</v>
      </c>
      <c r="D58" s="10" t="str">
        <f>E16&amp;" I "&amp;(VLOOKUP(E14,Table24581113[],6,FALSE))</f>
        <v>Medium/Clay I Arable</v>
      </c>
      <c r="E58" s="10" t="str">
        <f>F16&amp;" I "&amp;(VLOOKUP(F14,Table24581113[],6,FALSE))</f>
        <v>Medium/Clay I Arable</v>
      </c>
      <c r="F58" s="10" t="str">
        <f>G16&amp;" I "&amp;(VLOOKUP(G14,Table24581113[],6,FALSE))</f>
        <v>Medium/Clay I Arable</v>
      </c>
      <c r="G58" s="10" t="str">
        <f>H16&amp;" I "&amp;(VLOOKUP(H14,Table24581113[],6,FALSE))</f>
        <v>Medium/Clay I Arable</v>
      </c>
      <c r="H58" s="10" t="str">
        <f>I16&amp;" I "&amp;(VLOOKUP(I14,Table24581113[],6,FALSE))</f>
        <v>Medium/Clay I Arable</v>
      </c>
      <c r="I58" s="10" t="str">
        <f>J16&amp;" I "&amp;(VLOOKUP(J14,Table24581113[],6,FALSE))</f>
        <v>Medium/Clay I Arable</v>
      </c>
      <c r="J58" s="10" t="str">
        <f>K16&amp;" I "&amp;(VLOOKUP(K14,Table24581113[],6,FALSE))</f>
        <v>Medium/Clay I Arable</v>
      </c>
      <c r="K58" s="10" t="str">
        <f>L16&amp;" I "&amp;(VLOOKUP(L14,Table24581113[],6,FALSE))</f>
        <v>Medium/Clay I Arable</v>
      </c>
      <c r="L58" s="10" t="str">
        <f>M16&amp;" I "&amp;(VLOOKUP(M14,Table24581113[],6,FALSE))</f>
        <v>Medium/Clay I Arable</v>
      </c>
      <c r="M58" s="10" t="str">
        <f>N16&amp;" I "&amp;(VLOOKUP(N14,Table24581113[],6,FALSE))</f>
        <v>Medium/Clay I Grass</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6.7</v>
      </c>
      <c r="C59" s="64">
        <f>VLOOKUP(D$14,Table24581113[],5,FALSE)</f>
        <v>6.7</v>
      </c>
      <c r="D59" s="64">
        <f>VLOOKUP(E$14,Table24581113[],5,FALSE)</f>
        <v>6.7</v>
      </c>
      <c r="E59" s="64">
        <f>VLOOKUP(F$14,Table24581113[],5,FALSE)</f>
        <v>6.7</v>
      </c>
      <c r="F59" s="64">
        <f>VLOOKUP(G$14,Table24581113[],5,FALSE)</f>
        <v>6.7</v>
      </c>
      <c r="G59" s="64">
        <f>VLOOKUP(H$14,Table24581113[],5,FALSE)</f>
        <v>6.7</v>
      </c>
      <c r="H59" s="64">
        <f>VLOOKUP(I$14,Table24581113[],5,FALSE)</f>
        <v>6.7</v>
      </c>
      <c r="I59" s="64">
        <f>VLOOKUP(J$14,Table24581113[],5,FALSE)</f>
        <v>6.7</v>
      </c>
      <c r="J59" s="64">
        <f>VLOOKUP(K$14,Table24581113[],5,FALSE)</f>
        <v>6.7</v>
      </c>
      <c r="K59" s="64">
        <f>VLOOKUP(L$14,Table24581113[],5,FALSE)</f>
        <v>6.7</v>
      </c>
      <c r="L59" s="64">
        <f>VLOOKUP(M$14,Table24581113[],5,FALSE)</f>
        <v>6.7</v>
      </c>
      <c r="M59" s="64">
        <f>VLOOKUP(N$14,Table24581113[],5,FALSE)</f>
        <v>6.2</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6.4</v>
      </c>
      <c r="C60" s="64">
        <f t="shared" ref="C60:U60" si="14">D10</f>
        <v>6.1</v>
      </c>
      <c r="D60" s="64">
        <f t="shared" si="14"/>
        <v>6.3</v>
      </c>
      <c r="E60" s="64">
        <f t="shared" si="14"/>
        <v>6.3</v>
      </c>
      <c r="F60" s="64">
        <f t="shared" si="14"/>
        <v>6.2</v>
      </c>
      <c r="G60" s="64">
        <f t="shared" si="14"/>
        <v>6.1</v>
      </c>
      <c r="H60" s="64">
        <f t="shared" si="14"/>
        <v>6.1</v>
      </c>
      <c r="I60" s="64">
        <f t="shared" si="14"/>
        <v>6.2</v>
      </c>
      <c r="J60" s="64">
        <f t="shared" si="14"/>
        <v>6.3</v>
      </c>
      <c r="K60" s="64">
        <f t="shared" si="14"/>
        <v>6.2</v>
      </c>
      <c r="L60" s="64">
        <f t="shared" si="14"/>
        <v>6.4</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4.8000000000000043</v>
      </c>
      <c r="D64" s="65">
        <f t="shared" si="17"/>
        <v>3.2000000000000028</v>
      </c>
      <c r="E64" s="65">
        <f t="shared" si="17"/>
        <v>3.2000000000000028</v>
      </c>
      <c r="F64" s="65">
        <f t="shared" si="17"/>
        <v>4</v>
      </c>
      <c r="G64" s="65">
        <f t="shared" si="17"/>
        <v>4.8000000000000043</v>
      </c>
      <c r="H64" s="65">
        <f t="shared" si="17"/>
        <v>4.8000000000000043</v>
      </c>
      <c r="I64" s="65">
        <f t="shared" si="17"/>
        <v>4</v>
      </c>
      <c r="J64" s="65">
        <f t="shared" si="17"/>
        <v>3.2000000000000028</v>
      </c>
      <c r="K64" s="65">
        <f t="shared" si="17"/>
        <v>4</v>
      </c>
      <c r="L64" s="65">
        <f t="shared" si="17"/>
        <v>2.3999999999999986</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-4.8000000000000043</v>
      </c>
      <c r="D65" s="65">
        <f t="shared" si="18"/>
        <v>-3.2000000000000028</v>
      </c>
      <c r="E65" s="65">
        <f t="shared" si="18"/>
        <v>-3.2000000000000028</v>
      </c>
      <c r="F65" s="65">
        <f t="shared" si="18"/>
        <v>-4</v>
      </c>
      <c r="G65" s="65">
        <f t="shared" si="18"/>
        <v>-4.8000000000000043</v>
      </c>
      <c r="H65" s="65">
        <f t="shared" si="18"/>
        <v>-4.8000000000000043</v>
      </c>
      <c r="I65" s="65">
        <f t="shared" si="18"/>
        <v>-4</v>
      </c>
      <c r="J65" s="65">
        <f t="shared" si="18"/>
        <v>-3.2000000000000028</v>
      </c>
      <c r="K65" s="65">
        <f t="shared" si="18"/>
        <v>-4</v>
      </c>
      <c r="L65" s="65">
        <f t="shared" si="18"/>
        <v>-2.3999999999999986</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PAN-031282</v>
      </c>
      <c r="D1" s="173"/>
      <c r="E1" s="106" t="s">
        <v>45</v>
      </c>
      <c r="F1" s="113">
        <f>'Field data and Volac'!F1</f>
        <v>43.3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 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1A</v>
      </c>
      <c r="D8" s="49" t="str">
        <f>'Field data and Volac'!D8</f>
        <v>1B</v>
      </c>
      <c r="E8" s="49">
        <f>'Field data and Volac'!E8</f>
        <v>2</v>
      </c>
      <c r="F8" s="49" t="str">
        <f>'Field data and Volac'!F8</f>
        <v>3A</v>
      </c>
      <c r="G8" s="49" t="str">
        <f>'Field data and Volac'!G8</f>
        <v>3B</v>
      </c>
      <c r="H8" s="49">
        <f>'Field data and Volac'!H8</f>
        <v>4</v>
      </c>
      <c r="I8" s="49">
        <f>'Field data and Volac'!I8</f>
        <v>5</v>
      </c>
      <c r="J8" s="49">
        <f>'Field data and Volac'!J8</f>
        <v>6</v>
      </c>
      <c r="K8" s="49" t="str">
        <f>'Field data and Volac'!K8</f>
        <v>7A</v>
      </c>
      <c r="L8" s="49" t="str">
        <f>'Field data and Volac'!L8</f>
        <v>7B</v>
      </c>
      <c r="M8" s="49" t="str">
        <f>'Field data and Volac'!M8</f>
        <v>7C</v>
      </c>
      <c r="N8" s="49">
        <f>'Field data and Volac'!N8</f>
        <v>28</v>
      </c>
      <c r="O8" s="49">
        <f>'Field data and Volac'!O8</f>
        <v>0</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f>'Field data and Volac'!K9</f>
        <v>1</v>
      </c>
      <c r="L9" s="49">
        <f>'Field data and Volac'!L9</f>
        <v>1</v>
      </c>
      <c r="M9" s="49">
        <f>'Field data and Volac'!M9</f>
        <v>1</v>
      </c>
      <c r="N9" s="49" t="str">
        <f>'Field data and Volac'!N9</f>
        <v>MOD</v>
      </c>
      <c r="O9" s="49">
        <f>'Field data and Volac'!O9</f>
        <v>0</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6.1</v>
      </c>
      <c r="E10" s="49">
        <f>'Field data and Volac'!E10</f>
        <v>6.3</v>
      </c>
      <c r="F10" s="49">
        <f>'Field data and Volac'!F10</f>
        <v>6.3</v>
      </c>
      <c r="G10" s="49">
        <f>'Field data and Volac'!G10</f>
        <v>6.2</v>
      </c>
      <c r="H10" s="49">
        <f>'Field data and Volac'!H10</f>
        <v>6.1</v>
      </c>
      <c r="I10" s="49">
        <f>'Field data and Volac'!I10</f>
        <v>6.1</v>
      </c>
      <c r="J10" s="49">
        <f>'Field data and Volac'!J10</f>
        <v>6.2</v>
      </c>
      <c r="K10" s="49">
        <f>'Field data and Volac'!K10</f>
        <v>6.3</v>
      </c>
      <c r="L10" s="49">
        <f>'Field data and Volac'!L10</f>
        <v>6.2</v>
      </c>
      <c r="M10" s="49">
        <f>'Field data and Volac'!M10</f>
        <v>6.4</v>
      </c>
      <c r="N10" s="49">
        <f>'Field data and Volac'!N10</f>
        <v>5.7</v>
      </c>
      <c r="O10" s="49">
        <f>'Field data and Volac'!O10</f>
        <v>0</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3</v>
      </c>
      <c r="I11" s="49">
        <f>'Field data and Volac'!I11</f>
        <v>3</v>
      </c>
      <c r="J11" s="49">
        <f>'Field data and Volac'!J11</f>
        <v>3</v>
      </c>
      <c r="K11" s="49">
        <f>'Field data and Volac'!K11</f>
        <v>3</v>
      </c>
      <c r="L11" s="49">
        <f>'Field data and Volac'!L11</f>
        <v>3</v>
      </c>
      <c r="M11" s="49">
        <f>'Field data and Volac'!M11</f>
        <v>3</v>
      </c>
      <c r="N11" s="49">
        <f>'Field data and Volac'!N11</f>
        <v>0</v>
      </c>
      <c r="O11" s="49">
        <f>'Field data and Volac'!O11</f>
        <v>0</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2</v>
      </c>
      <c r="D12" s="49">
        <f>'Field data and Volac'!D12</f>
        <v>1</v>
      </c>
      <c r="E12" s="49">
        <f>'Field data and Volac'!E12</f>
        <v>1</v>
      </c>
      <c r="F12" s="49">
        <f>'Field data and Volac'!F12</f>
        <v>1</v>
      </c>
      <c r="G12" s="49">
        <f>'Field data and Volac'!G12</f>
        <v>1</v>
      </c>
      <c r="H12" s="49">
        <f>'Field data and Volac'!H12</f>
        <v>2</v>
      </c>
      <c r="I12" s="49">
        <f>'Field data and Volac'!I12</f>
        <v>2</v>
      </c>
      <c r="J12" s="49">
        <f>'Field data and Volac'!J12</f>
        <v>2</v>
      </c>
      <c r="K12" s="49">
        <f>'Field data and Volac'!K12</f>
        <v>2</v>
      </c>
      <c r="L12" s="49">
        <f>'Field data and Volac'!L12</f>
        <v>2</v>
      </c>
      <c r="M12" s="49">
        <f>'Field data and Volac'!M12</f>
        <v>2</v>
      </c>
      <c r="N12" s="49">
        <f>'Field data and Volac'!N12</f>
        <v>1</v>
      </c>
      <c r="O12" s="49">
        <f>'Field data and Volac'!O12</f>
        <v>0</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2</v>
      </c>
      <c r="F13" s="49">
        <f>'Field data and Volac'!F13</f>
        <v>2</v>
      </c>
      <c r="G13" s="49">
        <f>'Field data and Volac'!G13</f>
        <v>2</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0</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Spring wheat/barley</v>
      </c>
      <c r="D14" s="83" t="str">
        <f>'Field data and Volac'!D14</f>
        <v>Spring wheat/barley</v>
      </c>
      <c r="E14" s="83" t="str">
        <f>'Field data and Volac'!E14</f>
        <v>Spring wheat/barley</v>
      </c>
      <c r="F14" s="83" t="str">
        <f>'Field data and Volac'!F14</f>
        <v>Spring wheat/barley</v>
      </c>
      <c r="G14" s="83" t="str">
        <f>'Field data and Volac'!G14</f>
        <v>Spring wheat/barley</v>
      </c>
      <c r="H14" s="83" t="str">
        <f>'Field data and Volac'!H14</f>
        <v>Spring wheat/barley</v>
      </c>
      <c r="I14" s="83" t="str">
        <f>'Field data and Volac'!I14</f>
        <v>Spring wheat/barley</v>
      </c>
      <c r="J14" s="83" t="str">
        <f>'Field data and Volac'!J14</f>
        <v>Spring wheat/barley</v>
      </c>
      <c r="K14" s="83" t="str">
        <f>'Field data and Volac'!K14</f>
        <v>Spring wheat/barley</v>
      </c>
      <c r="L14" s="83" t="str">
        <f>'Field data and Volac'!L14</f>
        <v>Spring wheat/barley</v>
      </c>
      <c r="M14" s="83" t="str">
        <f>'Field data and Volac'!M14</f>
        <v>Spring wheat/barley</v>
      </c>
      <c r="N14" s="83" t="str">
        <f>'Field data and Volac'!N14</f>
        <v xml:space="preserve">Grass Silage (25% DM) </v>
      </c>
      <c r="O14" s="83">
        <f>'Field data and Volac'!O14</f>
        <v>0</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25</v>
      </c>
      <c r="D15" s="49">
        <f>'Field data and Volac'!D15</f>
        <v>25</v>
      </c>
      <c r="E15" s="49">
        <f>'Field data and Volac'!E15</f>
        <v>25</v>
      </c>
      <c r="F15" s="49">
        <f>'Field data and Volac'!F15</f>
        <v>25</v>
      </c>
      <c r="G15" s="49">
        <f>'Field data and Volac'!G15</f>
        <v>25</v>
      </c>
      <c r="H15" s="49">
        <f>'Field data and Volac'!H15</f>
        <v>25</v>
      </c>
      <c r="I15" s="49">
        <f>'Field data and Volac'!I15</f>
        <v>25</v>
      </c>
      <c r="J15" s="49">
        <f>'Field data and Volac'!J15</f>
        <v>25</v>
      </c>
      <c r="K15" s="49">
        <f>'Field data and Volac'!K15</f>
        <v>25</v>
      </c>
      <c r="L15" s="49">
        <f>'Field data and Volac'!L15</f>
        <v>25</v>
      </c>
      <c r="M15" s="49">
        <f>'Field data and Volac'!M15</f>
        <v>25</v>
      </c>
      <c r="N15" s="49">
        <f>'Field data and Volac'!N15</f>
        <v>47</v>
      </c>
      <c r="O15" s="49">
        <f>'Field data and Volac'!O15</f>
        <v>0</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f>'Field data and Volac'!O16</f>
        <v>0</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212.5</v>
      </c>
      <c r="D17" s="20">
        <f t="shared" ref="D17:V17" si="0">(VLOOKUP(D$14,$AI2:$AK26,2,FALSE))*D$15</f>
        <v>212.5</v>
      </c>
      <c r="E17" s="20">
        <f t="shared" si="0"/>
        <v>212.5</v>
      </c>
      <c r="F17" s="20">
        <f t="shared" si="0"/>
        <v>212.5</v>
      </c>
      <c r="G17" s="20">
        <f t="shared" si="0"/>
        <v>212.5</v>
      </c>
      <c r="H17" s="20">
        <f t="shared" si="0"/>
        <v>212.5</v>
      </c>
      <c r="I17" s="20">
        <f t="shared" si="0"/>
        <v>212.5</v>
      </c>
      <c r="J17" s="20">
        <f t="shared" si="0"/>
        <v>212.5</v>
      </c>
      <c r="K17" s="20">
        <f t="shared" si="0"/>
        <v>212.5</v>
      </c>
      <c r="L17" s="20">
        <f t="shared" si="0"/>
        <v>212.5</v>
      </c>
      <c r="M17" s="20">
        <f t="shared" si="0"/>
        <v>212.5</v>
      </c>
      <c r="N17" s="20">
        <f t="shared" si="0"/>
        <v>79.899999999999991</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-212.5</v>
      </c>
      <c r="D19" s="12">
        <f t="shared" ref="D19:V19" si="1">D18-D17</f>
        <v>-212.5</v>
      </c>
      <c r="E19" s="12">
        <f t="shared" si="1"/>
        <v>-212.5</v>
      </c>
      <c r="F19" s="12">
        <f t="shared" si="1"/>
        <v>-212.5</v>
      </c>
      <c r="G19" s="12">
        <f t="shared" si="1"/>
        <v>-212.5</v>
      </c>
      <c r="H19" s="12">
        <f t="shared" si="1"/>
        <v>-212.5</v>
      </c>
      <c r="I19" s="12">
        <f t="shared" si="1"/>
        <v>-212.5</v>
      </c>
      <c r="J19" s="12">
        <f t="shared" si="1"/>
        <v>-212.5</v>
      </c>
      <c r="K19" s="12">
        <f t="shared" si="1"/>
        <v>-212.5</v>
      </c>
      <c r="L19" s="12">
        <f t="shared" si="1"/>
        <v>-212.5</v>
      </c>
      <c r="M19" s="12">
        <f t="shared" si="1"/>
        <v>-212.5</v>
      </c>
      <c r="N19" s="12">
        <f t="shared" si="1"/>
        <v>-79.899999999999991</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300</v>
      </c>
      <c r="D21" s="20">
        <f t="shared" ref="D21:V21" si="2">(VLOOKUP(D$14,$AI2:$AK26,3,FALSE))*D$15</f>
        <v>300</v>
      </c>
      <c r="E21" s="20">
        <f t="shared" si="2"/>
        <v>300</v>
      </c>
      <c r="F21" s="20">
        <f t="shared" si="2"/>
        <v>300</v>
      </c>
      <c r="G21" s="20">
        <f t="shared" si="2"/>
        <v>300</v>
      </c>
      <c r="H21" s="20">
        <f t="shared" si="2"/>
        <v>300</v>
      </c>
      <c r="I21" s="20">
        <f t="shared" si="2"/>
        <v>300</v>
      </c>
      <c r="J21" s="20">
        <f t="shared" si="2"/>
        <v>300</v>
      </c>
      <c r="K21" s="20">
        <f t="shared" si="2"/>
        <v>300</v>
      </c>
      <c r="L21" s="20">
        <f t="shared" si="2"/>
        <v>300</v>
      </c>
      <c r="M21" s="20">
        <f t="shared" si="2"/>
        <v>300</v>
      </c>
      <c r="N21" s="20">
        <f t="shared" si="2"/>
        <v>282</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-300</v>
      </c>
      <c r="D23" s="12">
        <f t="shared" ref="D23:V23" si="3">D22-D21</f>
        <v>-300</v>
      </c>
      <c r="E23" s="12">
        <f t="shared" si="3"/>
        <v>-300</v>
      </c>
      <c r="F23" s="12">
        <f t="shared" si="3"/>
        <v>-300</v>
      </c>
      <c r="G23" s="12">
        <f t="shared" si="3"/>
        <v>-300</v>
      </c>
      <c r="H23" s="12">
        <f t="shared" si="3"/>
        <v>-300</v>
      </c>
      <c r="I23" s="12">
        <f t="shared" si="3"/>
        <v>-300</v>
      </c>
      <c r="J23" s="12">
        <f t="shared" si="3"/>
        <v>-300</v>
      </c>
      <c r="K23" s="12">
        <f t="shared" si="3"/>
        <v>-300</v>
      </c>
      <c r="L23" s="12">
        <f t="shared" si="3"/>
        <v>-300</v>
      </c>
      <c r="M23" s="12">
        <f t="shared" si="3"/>
        <v>-300</v>
      </c>
      <c r="N23" s="12">
        <f t="shared" si="3"/>
        <v>-282</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3A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3B</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7A</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7B</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7C</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28</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28</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Arable</v>
      </c>
      <c r="C58" s="10" t="str">
        <f>D16&amp;" I "&amp;(VLOOKUP(D14,Table24567[],6,FALSE))</f>
        <v>Medium/Clay I Arable</v>
      </c>
      <c r="D58" s="10" t="str">
        <f>E16&amp;" I "&amp;(VLOOKUP(E14,Table24567[],6,FALSE))</f>
        <v>Medium/Clay I Arable</v>
      </c>
      <c r="E58" s="10" t="str">
        <f>F16&amp;" I "&amp;(VLOOKUP(F14,Table24567[],6,FALSE))</f>
        <v>Medium/Clay I Arable</v>
      </c>
      <c r="F58" s="10" t="str">
        <f>G16&amp;" I "&amp;(VLOOKUP(G14,Table24567[],6,FALSE))</f>
        <v>Medium/Clay I Arable</v>
      </c>
      <c r="G58" s="10" t="str">
        <f>H16&amp;" I "&amp;(VLOOKUP(H14,Table24567[],6,FALSE))</f>
        <v>Medium/Clay I Arable</v>
      </c>
      <c r="H58" s="10" t="str">
        <f>I16&amp;" I "&amp;(VLOOKUP(I14,Table24567[],6,FALSE))</f>
        <v>Medium/Clay I Arable</v>
      </c>
      <c r="I58" s="10" t="str">
        <f>J16&amp;" I "&amp;(VLOOKUP(J14,Table24567[],6,FALSE))</f>
        <v>Medium/Clay I Arable</v>
      </c>
      <c r="J58" s="10" t="str">
        <f>K16&amp;" I "&amp;(VLOOKUP(K14,Table24567[],6,FALSE))</f>
        <v>Medium/Clay I Arable</v>
      </c>
      <c r="K58" s="10" t="str">
        <f>L16&amp;" I "&amp;(VLOOKUP(L14,Table24567[],6,FALSE))</f>
        <v>Medium/Clay I Arable</v>
      </c>
      <c r="L58" s="10" t="str">
        <f>M16&amp;" I "&amp;(VLOOKUP(M14,Table24567[],6,FALSE))</f>
        <v>Medium/Clay I Arable</v>
      </c>
      <c r="M58" s="10" t="str">
        <f>N16&amp;" I "&amp;(VLOOKUP(N14,Table24567[],6,FALSE))</f>
        <v>Medium/Clay I Grass</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6.7</v>
      </c>
      <c r="C59" s="64">
        <f>VLOOKUP(D$14,Table24567[],5,FALSE)</f>
        <v>6.7</v>
      </c>
      <c r="D59" s="64">
        <f>VLOOKUP(E$14,Table24567[],5,FALSE)</f>
        <v>6.7</v>
      </c>
      <c r="E59" s="64">
        <f>VLOOKUP(F$14,Table24567[],5,FALSE)</f>
        <v>6.7</v>
      </c>
      <c r="F59" s="64">
        <f>VLOOKUP(G$14,Table24567[],5,FALSE)</f>
        <v>6.7</v>
      </c>
      <c r="G59" s="64">
        <f>VLOOKUP(H$14,Table24567[],5,FALSE)</f>
        <v>6.7</v>
      </c>
      <c r="H59" s="64">
        <f>VLOOKUP(I$14,Table24567[],5,FALSE)</f>
        <v>6.7</v>
      </c>
      <c r="I59" s="64">
        <f>VLOOKUP(J$14,Table24567[],5,FALSE)</f>
        <v>6.7</v>
      </c>
      <c r="J59" s="64">
        <f>VLOOKUP(K$14,Table24567[],5,FALSE)</f>
        <v>6.7</v>
      </c>
      <c r="K59" s="64">
        <f>VLOOKUP(L$14,Table24567[],5,FALSE)</f>
        <v>6.7</v>
      </c>
      <c r="L59" s="64">
        <f>VLOOKUP(M$14,Table24567[],5,FALSE)</f>
        <v>6.7</v>
      </c>
      <c r="M59" s="64">
        <f>VLOOKUP(N$14,Table24567[],5,FALSE)</f>
        <v>6.2</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6.4</v>
      </c>
      <c r="C60" s="64">
        <f t="shared" ref="C60:U60" si="14">D10</f>
        <v>6.1</v>
      </c>
      <c r="D60" s="64">
        <f t="shared" si="14"/>
        <v>6.3</v>
      </c>
      <c r="E60" s="64">
        <f t="shared" si="14"/>
        <v>6.3</v>
      </c>
      <c r="F60" s="64">
        <f t="shared" si="14"/>
        <v>6.2</v>
      </c>
      <c r="G60" s="64">
        <f t="shared" si="14"/>
        <v>6.1</v>
      </c>
      <c r="H60" s="64">
        <f t="shared" si="14"/>
        <v>6.1</v>
      </c>
      <c r="I60" s="64">
        <f t="shared" si="14"/>
        <v>6.2</v>
      </c>
      <c r="J60" s="64">
        <f t="shared" si="14"/>
        <v>6.3</v>
      </c>
      <c r="K60" s="64">
        <f t="shared" si="14"/>
        <v>6.2</v>
      </c>
      <c r="L60" s="64">
        <f t="shared" si="14"/>
        <v>6.4</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4.8000000000000043</v>
      </c>
      <c r="D64" s="65">
        <f t="shared" si="17"/>
        <v>3.2000000000000028</v>
      </c>
      <c r="E64" s="65">
        <f t="shared" si="17"/>
        <v>3.2000000000000028</v>
      </c>
      <c r="F64" s="65">
        <f t="shared" si="17"/>
        <v>4</v>
      </c>
      <c r="G64" s="65">
        <f t="shared" si="17"/>
        <v>4.8000000000000043</v>
      </c>
      <c r="H64" s="65">
        <f t="shared" si="17"/>
        <v>4.8000000000000043</v>
      </c>
      <c r="I64" s="65">
        <f t="shared" si="17"/>
        <v>4</v>
      </c>
      <c r="J64" s="65">
        <f t="shared" si="17"/>
        <v>3.2000000000000028</v>
      </c>
      <c r="K64" s="65">
        <f t="shared" si="17"/>
        <v>4</v>
      </c>
      <c r="L64" s="65">
        <f t="shared" si="17"/>
        <v>2.3999999999999986</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-4.8000000000000043</v>
      </c>
      <c r="D65" s="65">
        <f t="shared" si="18"/>
        <v>-3.2000000000000028</v>
      </c>
      <c r="E65" s="65">
        <f t="shared" si="18"/>
        <v>-3.2000000000000028</v>
      </c>
      <c r="F65" s="65">
        <f t="shared" si="18"/>
        <v>-4</v>
      </c>
      <c r="G65" s="65">
        <f t="shared" si="18"/>
        <v>-4.8000000000000043</v>
      </c>
      <c r="H65" s="65">
        <f t="shared" si="18"/>
        <v>-4.8000000000000043</v>
      </c>
      <c r="I65" s="65">
        <f t="shared" si="18"/>
        <v>-4</v>
      </c>
      <c r="J65" s="65">
        <f t="shared" si="18"/>
        <v>-3.2000000000000028</v>
      </c>
      <c r="K65" s="65">
        <f t="shared" si="18"/>
        <v>-4</v>
      </c>
      <c r="L65" s="65">
        <f t="shared" si="18"/>
        <v>-2.3999999999999986</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PAN-031282</v>
      </c>
      <c r="D1" s="173"/>
      <c r="E1" s="106" t="s">
        <v>45</v>
      </c>
      <c r="F1" s="113">
        <f>'Field data and Volac'!F1</f>
        <v>43.3</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 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Volac'!C8</f>
        <v>1A</v>
      </c>
      <c r="D8" s="49" t="str">
        <f>'Field data and Volac'!D8</f>
        <v>1B</v>
      </c>
      <c r="E8" s="49">
        <f>'Field data and Volac'!E8</f>
        <v>2</v>
      </c>
      <c r="F8" s="49" t="str">
        <f>'Field data and Volac'!F8</f>
        <v>3A</v>
      </c>
      <c r="G8" s="49" t="str">
        <f>'Field data and Volac'!G8</f>
        <v>3B</v>
      </c>
      <c r="H8" s="49">
        <f>'Field data and Volac'!H8</f>
        <v>4</v>
      </c>
      <c r="I8" s="49">
        <f>'Field data and Volac'!I8</f>
        <v>5</v>
      </c>
      <c r="J8" s="49">
        <f>'Field data and Volac'!J8</f>
        <v>6</v>
      </c>
      <c r="K8" s="49" t="str">
        <f>'Field data and Volac'!K8</f>
        <v>7A</v>
      </c>
      <c r="L8" s="49" t="str">
        <f>'Field data and Volac'!L8</f>
        <v>7B</v>
      </c>
      <c r="M8" s="49" t="str">
        <f>'Field data and Volac'!M8</f>
        <v>7C</v>
      </c>
      <c r="N8" s="49">
        <f>'Field data and Volac'!N8</f>
        <v>28</v>
      </c>
      <c r="O8" s="49">
        <f>'Field data and Volac'!O8</f>
        <v>0</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f>'Field data and Volac'!K9</f>
        <v>1</v>
      </c>
      <c r="L9" s="49">
        <f>'Field data and Volac'!L9</f>
        <v>1</v>
      </c>
      <c r="M9" s="49">
        <f>'Field data and Volac'!M9</f>
        <v>1</v>
      </c>
      <c r="N9" s="49" t="str">
        <f>'Field data and Volac'!N9</f>
        <v>MOD</v>
      </c>
      <c r="O9" s="49">
        <f>'Field data and Volac'!O9</f>
        <v>0</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6.1</v>
      </c>
      <c r="E10" s="49">
        <f>'Field data and Volac'!E10</f>
        <v>6.3</v>
      </c>
      <c r="F10" s="49">
        <f>'Field data and Volac'!F10</f>
        <v>6.3</v>
      </c>
      <c r="G10" s="49">
        <f>'Field data and Volac'!G10</f>
        <v>6.2</v>
      </c>
      <c r="H10" s="49">
        <f>'Field data and Volac'!H10</f>
        <v>6.1</v>
      </c>
      <c r="I10" s="49">
        <f>'Field data and Volac'!I10</f>
        <v>6.1</v>
      </c>
      <c r="J10" s="49">
        <f>'Field data and Volac'!J10</f>
        <v>6.2</v>
      </c>
      <c r="K10" s="49">
        <f>'Field data and Volac'!K10</f>
        <v>6.3</v>
      </c>
      <c r="L10" s="49">
        <f>'Field data and Volac'!L10</f>
        <v>6.2</v>
      </c>
      <c r="M10" s="49">
        <f>'Field data and Volac'!M10</f>
        <v>6.4</v>
      </c>
      <c r="N10" s="49">
        <f>'Field data and Volac'!N10</f>
        <v>5.7</v>
      </c>
      <c r="O10" s="49">
        <f>'Field data and Volac'!O10</f>
        <v>0</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3</v>
      </c>
      <c r="D11" s="49">
        <f>'Field data and Volac'!D11</f>
        <v>3</v>
      </c>
      <c r="E11" s="49">
        <f>'Field data and Volac'!E11</f>
        <v>3</v>
      </c>
      <c r="F11" s="49">
        <f>'Field data and Volac'!F11</f>
        <v>3</v>
      </c>
      <c r="G11" s="49">
        <f>'Field data and Volac'!G11</f>
        <v>3</v>
      </c>
      <c r="H11" s="49">
        <f>'Field data and Volac'!H11</f>
        <v>3</v>
      </c>
      <c r="I11" s="49">
        <f>'Field data and Volac'!I11</f>
        <v>3</v>
      </c>
      <c r="J11" s="49">
        <f>'Field data and Volac'!J11</f>
        <v>3</v>
      </c>
      <c r="K11" s="49">
        <f>'Field data and Volac'!K11</f>
        <v>3</v>
      </c>
      <c r="L11" s="49">
        <f>'Field data and Volac'!L11</f>
        <v>3</v>
      </c>
      <c r="M11" s="49">
        <f>'Field data and Volac'!M11</f>
        <v>3</v>
      </c>
      <c r="N11" s="49">
        <f>'Field data and Volac'!N11</f>
        <v>0</v>
      </c>
      <c r="O11" s="49">
        <f>'Field data and Volac'!O11</f>
        <v>0</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2</v>
      </c>
      <c r="D12" s="49">
        <f>'Field data and Volac'!D12</f>
        <v>1</v>
      </c>
      <c r="E12" s="49">
        <f>'Field data and Volac'!E12</f>
        <v>1</v>
      </c>
      <c r="F12" s="49">
        <f>'Field data and Volac'!F12</f>
        <v>1</v>
      </c>
      <c r="G12" s="49">
        <f>'Field data and Volac'!G12</f>
        <v>1</v>
      </c>
      <c r="H12" s="49">
        <f>'Field data and Volac'!H12</f>
        <v>2</v>
      </c>
      <c r="I12" s="49">
        <f>'Field data and Volac'!I12</f>
        <v>2</v>
      </c>
      <c r="J12" s="49">
        <f>'Field data and Volac'!J12</f>
        <v>2</v>
      </c>
      <c r="K12" s="49">
        <f>'Field data and Volac'!K12</f>
        <v>2</v>
      </c>
      <c r="L12" s="49">
        <f>'Field data and Volac'!L12</f>
        <v>2</v>
      </c>
      <c r="M12" s="49">
        <f>'Field data and Volac'!M12</f>
        <v>2</v>
      </c>
      <c r="N12" s="49">
        <f>'Field data and Volac'!N12</f>
        <v>1</v>
      </c>
      <c r="O12" s="49">
        <f>'Field data and Volac'!O12</f>
        <v>0</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2</v>
      </c>
      <c r="D13" s="49">
        <f>'Field data and Volac'!D13</f>
        <v>2</v>
      </c>
      <c r="E13" s="49">
        <f>'Field data and Volac'!E13</f>
        <v>2</v>
      </c>
      <c r="F13" s="49">
        <f>'Field data and Volac'!F13</f>
        <v>2</v>
      </c>
      <c r="G13" s="49">
        <f>'Field data and Volac'!G13</f>
        <v>2</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0</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Spring wheat/barley</v>
      </c>
      <c r="D14" s="83" t="str">
        <f>'Field data and Volac'!D14</f>
        <v>Spring wheat/barley</v>
      </c>
      <c r="E14" s="83" t="str">
        <f>'Field data and Volac'!E14</f>
        <v>Spring wheat/barley</v>
      </c>
      <c r="F14" s="83" t="str">
        <f>'Field data and Volac'!F14</f>
        <v>Spring wheat/barley</v>
      </c>
      <c r="G14" s="83" t="str">
        <f>'Field data and Volac'!G14</f>
        <v>Spring wheat/barley</v>
      </c>
      <c r="H14" s="83" t="str">
        <f>'Field data and Volac'!H14</f>
        <v>Spring wheat/barley</v>
      </c>
      <c r="I14" s="83" t="str">
        <f>'Field data and Volac'!I14</f>
        <v>Spring wheat/barley</v>
      </c>
      <c r="J14" s="83" t="str">
        <f>'Field data and Volac'!J14</f>
        <v>Spring wheat/barley</v>
      </c>
      <c r="K14" s="83" t="str">
        <f>'Field data and Volac'!K14</f>
        <v>Spring wheat/barley</v>
      </c>
      <c r="L14" s="83" t="str">
        <f>'Field data and Volac'!L14</f>
        <v>Spring wheat/barley</v>
      </c>
      <c r="M14" s="83" t="str">
        <f>'Field data and Volac'!M14</f>
        <v>Spring wheat/barley</v>
      </c>
      <c r="N14" s="83" t="str">
        <f>'Field data and Volac'!N14</f>
        <v xml:space="preserve">Grass Silage (25% DM) </v>
      </c>
      <c r="O14" s="83">
        <f>'Field data and Volac'!O14</f>
        <v>0</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25</v>
      </c>
      <c r="D15" s="49">
        <f>'Field data and Volac'!D15</f>
        <v>25</v>
      </c>
      <c r="E15" s="49">
        <f>'Field data and Volac'!E15</f>
        <v>25</v>
      </c>
      <c r="F15" s="49">
        <f>'Field data and Volac'!F15</f>
        <v>25</v>
      </c>
      <c r="G15" s="49">
        <f>'Field data and Volac'!G15</f>
        <v>25</v>
      </c>
      <c r="H15" s="49">
        <f>'Field data and Volac'!H15</f>
        <v>25</v>
      </c>
      <c r="I15" s="49">
        <f>'Field data and Volac'!I15</f>
        <v>25</v>
      </c>
      <c r="J15" s="49">
        <f>'Field data and Volac'!J15</f>
        <v>25</v>
      </c>
      <c r="K15" s="49">
        <f>'Field data and Volac'!K15</f>
        <v>25</v>
      </c>
      <c r="L15" s="49">
        <f>'Field data and Volac'!L15</f>
        <v>25</v>
      </c>
      <c r="M15" s="49">
        <f>'Field data and Volac'!M15</f>
        <v>25</v>
      </c>
      <c r="N15" s="49">
        <f>'Field data and Volac'!N15</f>
        <v>47</v>
      </c>
      <c r="O15" s="49">
        <f>'Field data and Volac'!O15</f>
        <v>0</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f>'Field data and Volac'!O16</f>
        <v>0</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212.5</v>
      </c>
      <c r="D17" s="20">
        <f t="shared" ref="D17:V17" si="0">(VLOOKUP(D$14,$AI2:$AK26,2,FALSE))*D$15</f>
        <v>212.5</v>
      </c>
      <c r="E17" s="20">
        <f t="shared" si="0"/>
        <v>212.5</v>
      </c>
      <c r="F17" s="20">
        <f t="shared" si="0"/>
        <v>212.5</v>
      </c>
      <c r="G17" s="20">
        <f t="shared" si="0"/>
        <v>212.5</v>
      </c>
      <c r="H17" s="20">
        <f t="shared" si="0"/>
        <v>212.5</v>
      </c>
      <c r="I17" s="20">
        <f t="shared" si="0"/>
        <v>212.5</v>
      </c>
      <c r="J17" s="20">
        <f t="shared" si="0"/>
        <v>212.5</v>
      </c>
      <c r="K17" s="20">
        <f t="shared" si="0"/>
        <v>212.5</v>
      </c>
      <c r="L17" s="20">
        <f t="shared" si="0"/>
        <v>212.5</v>
      </c>
      <c r="M17" s="20">
        <f t="shared" si="0"/>
        <v>212.5</v>
      </c>
      <c r="N17" s="20">
        <f t="shared" si="0"/>
        <v>79.899999999999991</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-212.5</v>
      </c>
      <c r="D19" s="12">
        <f t="shared" ref="D19:V19" si="1">D18-D17</f>
        <v>-212.5</v>
      </c>
      <c r="E19" s="12">
        <f t="shared" si="1"/>
        <v>-212.5</v>
      </c>
      <c r="F19" s="12">
        <f t="shared" si="1"/>
        <v>-212.5</v>
      </c>
      <c r="G19" s="12">
        <f t="shared" si="1"/>
        <v>-212.5</v>
      </c>
      <c r="H19" s="12">
        <f t="shared" si="1"/>
        <v>-212.5</v>
      </c>
      <c r="I19" s="12">
        <f t="shared" si="1"/>
        <v>-212.5</v>
      </c>
      <c r="J19" s="12">
        <f t="shared" si="1"/>
        <v>-212.5</v>
      </c>
      <c r="K19" s="12">
        <f t="shared" si="1"/>
        <v>-212.5</v>
      </c>
      <c r="L19" s="12">
        <f t="shared" si="1"/>
        <v>-212.5</v>
      </c>
      <c r="M19" s="12">
        <f t="shared" si="1"/>
        <v>-212.5</v>
      </c>
      <c r="N19" s="12">
        <f t="shared" si="1"/>
        <v>-79.899999999999991</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300</v>
      </c>
      <c r="D21" s="20">
        <f t="shared" ref="D21:V21" si="2">(VLOOKUP(D$14,$AI2:$AK26,3,FALSE))*D$15</f>
        <v>300</v>
      </c>
      <c r="E21" s="20">
        <f t="shared" si="2"/>
        <v>300</v>
      </c>
      <c r="F21" s="20">
        <f t="shared" si="2"/>
        <v>300</v>
      </c>
      <c r="G21" s="20">
        <f t="shared" si="2"/>
        <v>300</v>
      </c>
      <c r="H21" s="20">
        <f t="shared" si="2"/>
        <v>300</v>
      </c>
      <c r="I21" s="20">
        <f t="shared" si="2"/>
        <v>300</v>
      </c>
      <c r="J21" s="20">
        <f t="shared" si="2"/>
        <v>300</v>
      </c>
      <c r="K21" s="20">
        <f t="shared" si="2"/>
        <v>300</v>
      </c>
      <c r="L21" s="20">
        <f t="shared" si="2"/>
        <v>300</v>
      </c>
      <c r="M21" s="20">
        <f t="shared" si="2"/>
        <v>300</v>
      </c>
      <c r="N21" s="20">
        <f t="shared" si="2"/>
        <v>282</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-300</v>
      </c>
      <c r="D23" s="12">
        <f t="shared" ref="D23:V23" si="3">D22-D21</f>
        <v>-300</v>
      </c>
      <c r="E23" s="12">
        <f t="shared" si="3"/>
        <v>-300</v>
      </c>
      <c r="F23" s="12">
        <f t="shared" si="3"/>
        <v>-300</v>
      </c>
      <c r="G23" s="12">
        <f t="shared" si="3"/>
        <v>-300</v>
      </c>
      <c r="H23" s="12">
        <f t="shared" si="3"/>
        <v>-300</v>
      </c>
      <c r="I23" s="12">
        <f t="shared" si="3"/>
        <v>-300</v>
      </c>
      <c r="J23" s="12">
        <f t="shared" si="3"/>
        <v>-300</v>
      </c>
      <c r="K23" s="12">
        <f t="shared" si="3"/>
        <v>-300</v>
      </c>
      <c r="L23" s="12">
        <f t="shared" si="3"/>
        <v>-300</v>
      </c>
      <c r="M23" s="12">
        <f t="shared" si="3"/>
        <v>-300</v>
      </c>
      <c r="N23" s="12">
        <f t="shared" si="3"/>
        <v>-282</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1A</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1B</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3A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3B</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7A</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7B</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7C</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28</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28</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Arable</v>
      </c>
      <c r="C58" s="10" t="str">
        <f>D16&amp;" I "&amp;(VLOOKUP(D14,Table2456[],6,FALSE))</f>
        <v>Medium/Clay I Arable</v>
      </c>
      <c r="D58" s="10" t="str">
        <f>E16&amp;" I "&amp;(VLOOKUP(E14,Table2456[],6,FALSE))</f>
        <v>Medium/Clay I Arable</v>
      </c>
      <c r="E58" s="10" t="str">
        <f>F16&amp;" I "&amp;(VLOOKUP(F14,Table2456[],6,FALSE))</f>
        <v>Medium/Clay I Arable</v>
      </c>
      <c r="F58" s="10" t="str">
        <f>G16&amp;" I "&amp;(VLOOKUP(G14,Table2456[],6,FALSE))</f>
        <v>Medium/Clay I Arable</v>
      </c>
      <c r="G58" s="10" t="str">
        <f>H16&amp;" I "&amp;(VLOOKUP(H14,Table2456[],6,FALSE))</f>
        <v>Medium/Clay I Arable</v>
      </c>
      <c r="H58" s="10" t="str">
        <f>I16&amp;" I "&amp;(VLOOKUP(I14,Table2456[],6,FALSE))</f>
        <v>Medium/Clay I Arable</v>
      </c>
      <c r="I58" s="10" t="str">
        <f>J16&amp;" I "&amp;(VLOOKUP(J14,Table2456[],6,FALSE))</f>
        <v>Medium/Clay I Arable</v>
      </c>
      <c r="J58" s="10" t="str">
        <f>K16&amp;" I "&amp;(VLOOKUP(K14,Table2456[],6,FALSE))</f>
        <v>Medium/Clay I Arable</v>
      </c>
      <c r="K58" s="10" t="str">
        <f>L16&amp;" I "&amp;(VLOOKUP(L14,Table2456[],6,FALSE))</f>
        <v>Medium/Clay I Arable</v>
      </c>
      <c r="L58" s="10" t="str">
        <f>M16&amp;" I "&amp;(VLOOKUP(M14,Table2456[],6,FALSE))</f>
        <v>Medium/Clay I Arable</v>
      </c>
      <c r="M58" s="10" t="str">
        <f>N16&amp;" I "&amp;(VLOOKUP(N14,Table2456[],6,FALSE))</f>
        <v>Medium/Clay I Grass</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6.7</v>
      </c>
      <c r="C59" s="64">
        <f>VLOOKUP(D$14,Table2456[],5,FALSE)</f>
        <v>6.7</v>
      </c>
      <c r="D59" s="64">
        <f>VLOOKUP(E$14,Table2456[],5,FALSE)</f>
        <v>6.7</v>
      </c>
      <c r="E59" s="64">
        <f>VLOOKUP(F$14,Table2456[],5,FALSE)</f>
        <v>6.7</v>
      </c>
      <c r="F59" s="64">
        <f>VLOOKUP(G$14,Table2456[],5,FALSE)</f>
        <v>6.7</v>
      </c>
      <c r="G59" s="64">
        <f>VLOOKUP(H$14,Table2456[],5,FALSE)</f>
        <v>6.7</v>
      </c>
      <c r="H59" s="64">
        <f>VLOOKUP(I$14,Table2456[],5,FALSE)</f>
        <v>6.7</v>
      </c>
      <c r="I59" s="64">
        <f>VLOOKUP(J$14,Table2456[],5,FALSE)</f>
        <v>6.7</v>
      </c>
      <c r="J59" s="64">
        <f>VLOOKUP(K$14,Table2456[],5,FALSE)</f>
        <v>6.7</v>
      </c>
      <c r="K59" s="64">
        <f>VLOOKUP(L$14,Table2456[],5,FALSE)</f>
        <v>6.7</v>
      </c>
      <c r="L59" s="64">
        <f>VLOOKUP(M$14,Table2456[],5,FALSE)</f>
        <v>6.7</v>
      </c>
      <c r="M59" s="64">
        <f>VLOOKUP(N$14,Table2456[],5,FALSE)</f>
        <v>6.2</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6.4</v>
      </c>
      <c r="C60" s="64">
        <f t="shared" ref="C60:U60" si="14">D10</f>
        <v>6.1</v>
      </c>
      <c r="D60" s="64">
        <f t="shared" si="14"/>
        <v>6.3</v>
      </c>
      <c r="E60" s="64">
        <f t="shared" si="14"/>
        <v>6.3</v>
      </c>
      <c r="F60" s="64">
        <f t="shared" si="14"/>
        <v>6.2</v>
      </c>
      <c r="G60" s="64">
        <f t="shared" si="14"/>
        <v>6.1</v>
      </c>
      <c r="H60" s="64">
        <f t="shared" si="14"/>
        <v>6.1</v>
      </c>
      <c r="I60" s="64">
        <f t="shared" si="14"/>
        <v>6.2</v>
      </c>
      <c r="J60" s="64">
        <f t="shared" si="14"/>
        <v>6.3</v>
      </c>
      <c r="K60" s="64">
        <f t="shared" si="14"/>
        <v>6.2</v>
      </c>
      <c r="L60" s="64">
        <f t="shared" si="14"/>
        <v>6.4</v>
      </c>
      <c r="M60" s="64">
        <f t="shared" si="14"/>
        <v>5.7</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4.8000000000000043</v>
      </c>
      <c r="D64" s="65">
        <f t="shared" si="17"/>
        <v>3.2000000000000028</v>
      </c>
      <c r="E64" s="65">
        <f t="shared" si="17"/>
        <v>3.2000000000000028</v>
      </c>
      <c r="F64" s="65">
        <f t="shared" si="17"/>
        <v>4</v>
      </c>
      <c r="G64" s="65">
        <f t="shared" si="17"/>
        <v>4.8000000000000043</v>
      </c>
      <c r="H64" s="65">
        <f t="shared" si="17"/>
        <v>4.8000000000000043</v>
      </c>
      <c r="I64" s="65">
        <f t="shared" si="17"/>
        <v>4</v>
      </c>
      <c r="J64" s="65">
        <f t="shared" si="17"/>
        <v>3.2000000000000028</v>
      </c>
      <c r="K64" s="65">
        <f t="shared" si="17"/>
        <v>4</v>
      </c>
      <c r="L64" s="65">
        <f t="shared" si="17"/>
        <v>2.3999999999999986</v>
      </c>
      <c r="M64" s="65">
        <f t="shared" si="17"/>
        <v>3</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-4.8000000000000043</v>
      </c>
      <c r="D65" s="65">
        <f t="shared" si="18"/>
        <v>-3.2000000000000028</v>
      </c>
      <c r="E65" s="65">
        <f t="shared" si="18"/>
        <v>-3.2000000000000028</v>
      </c>
      <c r="F65" s="65">
        <f t="shared" si="18"/>
        <v>-4</v>
      </c>
      <c r="G65" s="65">
        <f t="shared" si="18"/>
        <v>-4.8000000000000043</v>
      </c>
      <c r="H65" s="65">
        <f t="shared" si="18"/>
        <v>-4.8000000000000043</v>
      </c>
      <c r="I65" s="65">
        <f t="shared" si="18"/>
        <v>-4</v>
      </c>
      <c r="J65" s="65">
        <f t="shared" si="18"/>
        <v>-3.2000000000000028</v>
      </c>
      <c r="K65" s="65">
        <f t="shared" si="18"/>
        <v>-4</v>
      </c>
      <c r="L65" s="65">
        <f t="shared" si="18"/>
        <v>-2.3999999999999986</v>
      </c>
      <c r="M65" s="65">
        <f t="shared" si="18"/>
        <v>-3</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Volac'!B29</f>
        <v>Application Rate</v>
      </c>
      <c r="C1" s="29" t="str">
        <f>'Field data and Volac'!C29</f>
        <v>Nitrogen Addition</v>
      </c>
      <c r="D1" s="29" t="str">
        <f>'Field data and Volac'!D29</f>
        <v>Phosphate Addition</v>
      </c>
      <c r="E1" s="29" t="str">
        <f>'Field data and Volac'!E29</f>
        <v>Potash  Addition</v>
      </c>
      <c r="F1" s="29" t="str">
        <f>'Field data and Volac'!F29</f>
        <v>Mg Oxide Addition</v>
      </c>
      <c r="G1" s="29" t="str">
        <f>'Field data and Volac'!G29</f>
        <v>Copper Addition</v>
      </c>
      <c r="H1" s="29" t="str">
        <f>'Field data and Volac'!H29</f>
        <v>Zinc Addition</v>
      </c>
      <c r="I1" s="29" t="str">
        <f>'Field data and Volac'!I29</f>
        <v>Lead Addition</v>
      </c>
      <c r="J1" s="29" t="str">
        <f>'Field data and Volac'!J29</f>
        <v>Cadmium Addition</v>
      </c>
      <c r="K1" s="29" t="str">
        <f>'Field data and Volac'!K29</f>
        <v>Mercury Addition</v>
      </c>
      <c r="L1" s="29" t="str">
        <f>'Field data and Volac'!L29</f>
        <v>Nickel Addition</v>
      </c>
      <c r="M1" s="29" t="str">
        <f>'Field data and Volac'!M29</f>
        <v>Chromium Addition</v>
      </c>
      <c r="N1" s="29" t="str">
        <f>'Field data and Volac'!N29</f>
        <v>Aluminium Addition</v>
      </c>
      <c r="O1" s="29" t="str">
        <f>'Field data and Volac'!O29</f>
        <v>Iron Addition</v>
      </c>
      <c r="P1" s="29" t="str">
        <f>'Field data and Volac'!P29</f>
        <v xml:space="preserve">Sodium Addition                 </v>
      </c>
      <c r="Q1" s="29" t="str">
        <f>'Field data and Volac'!Q29</f>
        <v>SO3  Addition                             kg/ha</v>
      </c>
      <c r="R1" s="29" t="str">
        <f>'Field data and Volac'!R29</f>
        <v xml:space="preserve">Selenium Addition </v>
      </c>
      <c r="S1" s="29" t="str">
        <f>'Field data and Volac'!S29</f>
        <v xml:space="preserve">Arsenic  Addition  </v>
      </c>
      <c r="T1" s="29" t="str">
        <f>'Field data and Volac'!T29</f>
        <v xml:space="preserve">Molybdenum Addition  </v>
      </c>
      <c r="U1" s="29" t="str">
        <f>'Field data and Volac'!U29</f>
        <v xml:space="preserve">Fluoride Addition </v>
      </c>
    </row>
    <row r="2" spans="1:21" ht="25" x14ac:dyDescent="0.25">
      <c r="A2" s="174"/>
      <c r="B2" s="29" t="str">
        <f>'Field data and Volac'!B30</f>
        <v>tonnes/ha</v>
      </c>
      <c r="C2" s="29" t="str">
        <f>'Field data and Volac'!C30</f>
        <v>kg/ha</v>
      </c>
      <c r="D2" s="29" t="str">
        <f>'Field data and Volac'!D30</f>
        <v>P2O5 
kg/ha</v>
      </c>
      <c r="E2" s="29" t="str">
        <f>'Field data and Volac'!E30</f>
        <v>K2O 
kg/ha</v>
      </c>
      <c r="F2" s="29" t="str">
        <f>'Field data and Volac'!F30</f>
        <v>MgO 
kg/ha</v>
      </c>
      <c r="G2" s="29" t="str">
        <f>'Field data and Volac'!G30</f>
        <v>kg/ha</v>
      </c>
      <c r="H2" s="29" t="str">
        <f>'Field data and Volac'!H30</f>
        <v>kg/ha</v>
      </c>
      <c r="I2" s="29" t="str">
        <f>'Field data and Volac'!I30</f>
        <v>kg/ha</v>
      </c>
      <c r="J2" s="29" t="str">
        <f>'Field data and Volac'!J30</f>
        <v>kg/ha</v>
      </c>
      <c r="K2" s="29" t="str">
        <f>'Field data and Volac'!K30</f>
        <v>kg/ha</v>
      </c>
      <c r="L2" s="29" t="str">
        <f>'Field data and Volac'!L30</f>
        <v>kg/ha</v>
      </c>
      <c r="M2" s="29" t="str">
        <f>'Field data and Volac'!M30</f>
        <v>kg/ha</v>
      </c>
      <c r="N2" s="29" t="str">
        <f>'Field data and Volac'!N30</f>
        <v>kg/ha</v>
      </c>
      <c r="O2" s="29" t="str">
        <f>'Field data and Volac'!O30</f>
        <v>kg/ha</v>
      </c>
      <c r="P2" s="29" t="str">
        <f>'Field data and Volac'!P30</f>
        <v>kg/ha</v>
      </c>
      <c r="Q2" s="29" t="str">
        <f>'Field data and Volac'!Q30</f>
        <v>kg/ha</v>
      </c>
      <c r="R2" s="29" t="str">
        <f>'Field data and Volac'!R30</f>
        <v>kg/ha</v>
      </c>
      <c r="S2" s="29" t="str">
        <f>'Field data and Volac'!S30</f>
        <v>kg/ha</v>
      </c>
      <c r="T2" s="29" t="str">
        <f>'Field data and Volac'!T30</f>
        <v>kg/ha</v>
      </c>
      <c r="U2" s="29" t="str">
        <f>'Field data and Volac'!U30</f>
        <v>kg/ha</v>
      </c>
    </row>
    <row r="3" spans="1:21" x14ac:dyDescent="0.25">
      <c r="A3" s="27">
        <v>1</v>
      </c>
      <c r="B3" s="24">
        <f>'Field data and Volac'!B31</f>
        <v>37</v>
      </c>
      <c r="C3" s="24">
        <f>'Field data and Volac'!C31</f>
        <v>40.700000000000003</v>
      </c>
      <c r="D3" s="24">
        <f>'Field data and Volac'!D31</f>
        <v>44.502675000000004</v>
      </c>
      <c r="E3" s="24">
        <f>'Field data and Volac'!E31</f>
        <v>47.304684999999999</v>
      </c>
      <c r="F3" s="24">
        <f>'Field data and Volac'!F31</f>
        <v>5.5763514000000001</v>
      </c>
      <c r="G3" s="24">
        <f>'Field data and Volac'!G31</f>
        <v>7.4000000000000003E-3</v>
      </c>
      <c r="H3" s="24">
        <f>'Field data and Volac'!H31</f>
        <v>5.7350000000000005E-2</v>
      </c>
      <c r="I3" s="24">
        <f>'Field data and Volac'!I31</f>
        <v>1.8499999999999999E-2</v>
      </c>
      <c r="J3" s="24">
        <f>'Field data and Volac'!J31</f>
        <v>3.7000000000000005E-4</v>
      </c>
      <c r="K3" s="24">
        <f>'Field data and Volac'!K31</f>
        <v>1.8500000000000001E-3</v>
      </c>
      <c r="L3" s="24">
        <f>'Field data and Volac'!L31</f>
        <v>7.4000000000000003E-3</v>
      </c>
      <c r="M3" s="24">
        <f>'Field data and Volac'!M31</f>
        <v>8.5100000000000002E-3</v>
      </c>
      <c r="N3" s="24">
        <f>'Field data and Volac'!N31</f>
        <v>0</v>
      </c>
      <c r="O3" s="24">
        <f>'Field data and Volac'!O31</f>
        <v>0</v>
      </c>
      <c r="P3" s="24">
        <f>'Field data and Volac'!P31</f>
        <v>26.824999999999999</v>
      </c>
      <c r="Q3" s="24">
        <f>'Field data and Volac'!Q31</f>
        <v>7.4924999999999997</v>
      </c>
      <c r="R3" s="24">
        <f>'Field data and Volac'!R31</f>
        <v>0</v>
      </c>
      <c r="S3" s="24">
        <f>'Field data and Volac'!S31</f>
        <v>0</v>
      </c>
      <c r="T3" s="24">
        <f>'Field data and Volac'!T31</f>
        <v>0</v>
      </c>
      <c r="U3" s="24">
        <f>'Field data and Volac'!U31</f>
        <v>0</v>
      </c>
    </row>
    <row r="4" spans="1:21" x14ac:dyDescent="0.25">
      <c r="A4" s="27">
        <v>2</v>
      </c>
      <c r="B4" s="24">
        <f>'Waste 2'!B31</f>
        <v>0</v>
      </c>
      <c r="C4" s="24">
        <f>'Waste 2'!C31</f>
        <v>0</v>
      </c>
      <c r="D4" s="24">
        <f>'Waste 2'!D31</f>
        <v>0</v>
      </c>
      <c r="E4" s="24">
        <f>'Waste 2'!E31</f>
        <v>0</v>
      </c>
      <c r="F4" s="24">
        <f>'Waste 2'!F31</f>
        <v>0</v>
      </c>
      <c r="G4" s="24">
        <f>'Waste 2'!G31</f>
        <v>0</v>
      </c>
      <c r="H4" s="24">
        <f>'Waste 2'!H31</f>
        <v>0</v>
      </c>
      <c r="I4" s="24">
        <f>'Waste 2'!I31</f>
        <v>0</v>
      </c>
      <c r="J4" s="24">
        <f>'Waste 2'!J31</f>
        <v>0</v>
      </c>
      <c r="K4" s="24">
        <f>'Waste 2'!K31</f>
        <v>0</v>
      </c>
      <c r="L4" s="24">
        <f>'Waste 2'!L31</f>
        <v>0</v>
      </c>
      <c r="M4" s="24">
        <f>'Waste 2'!M31</f>
        <v>0</v>
      </c>
      <c r="N4" s="24">
        <f>'Waste 2'!N31</f>
        <v>0</v>
      </c>
      <c r="O4" s="24">
        <f>'Waste 2'!O31</f>
        <v>0</v>
      </c>
      <c r="P4" s="24">
        <f>'Waste 2'!P31</f>
        <v>0</v>
      </c>
      <c r="Q4" s="24">
        <f>'Waste 2'!Q31</f>
        <v>0</v>
      </c>
      <c r="R4" s="24">
        <f>'Waste 2'!R31</f>
        <v>0</v>
      </c>
      <c r="S4" s="24">
        <f>'Waste 2'!S31</f>
        <v>0</v>
      </c>
      <c r="T4" s="24">
        <f>'Waste 2'!T31</f>
        <v>0</v>
      </c>
      <c r="U4" s="24">
        <f>'Waste 2'!U31</f>
        <v>0</v>
      </c>
    </row>
    <row r="5" spans="1:21" x14ac:dyDescent="0.25">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37</v>
      </c>
      <c r="C13" s="68">
        <f t="shared" ref="C13:U13" si="0">SUM(C3:C12)</f>
        <v>40.700000000000003</v>
      </c>
      <c r="D13" s="68">
        <f t="shared" si="0"/>
        <v>44.502675000000004</v>
      </c>
      <c r="E13" s="68">
        <f t="shared" si="0"/>
        <v>47.304684999999999</v>
      </c>
      <c r="F13" s="68">
        <f t="shared" si="0"/>
        <v>5.5763514000000001</v>
      </c>
      <c r="G13" s="68">
        <f t="shared" si="0"/>
        <v>7.4000000000000003E-3</v>
      </c>
      <c r="H13" s="68">
        <f t="shared" si="0"/>
        <v>5.7350000000000005E-2</v>
      </c>
      <c r="I13" s="68">
        <f t="shared" si="0"/>
        <v>1.8499999999999999E-2</v>
      </c>
      <c r="J13" s="68">
        <f t="shared" si="0"/>
        <v>3.7000000000000005E-4</v>
      </c>
      <c r="K13" s="68">
        <f t="shared" si="0"/>
        <v>1.8500000000000001E-3</v>
      </c>
      <c r="L13" s="68">
        <f t="shared" si="0"/>
        <v>7.4000000000000003E-3</v>
      </c>
      <c r="M13" s="68">
        <f t="shared" si="0"/>
        <v>8.5100000000000002E-3</v>
      </c>
      <c r="N13" s="68">
        <f t="shared" si="0"/>
        <v>0</v>
      </c>
      <c r="O13" s="68">
        <f t="shared" si="0"/>
        <v>0</v>
      </c>
      <c r="P13" s="68">
        <f t="shared" si="0"/>
        <v>26.824999999999999</v>
      </c>
      <c r="Q13" s="68">
        <f t="shared" si="0"/>
        <v>7.4924999999999997</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Volac'!B29</f>
        <v>Application Rate</v>
      </c>
      <c r="D1" s="26" t="str">
        <f>'Field data and Volac'!C29</f>
        <v>Nitrogen Addition</v>
      </c>
      <c r="E1" s="26" t="str">
        <f>'Field data and Volac'!D29</f>
        <v>Phosphate Addition</v>
      </c>
      <c r="F1" s="26" t="str">
        <f>'Field data and Volac'!E29</f>
        <v>Potash  Addition</v>
      </c>
      <c r="G1" s="26" t="str">
        <f>'Field data and Volac'!F29</f>
        <v>Mg Oxide Addition</v>
      </c>
      <c r="H1" s="26" t="str">
        <f>'Field data and Volac'!G29</f>
        <v>Copper Addition</v>
      </c>
      <c r="I1" s="26" t="str">
        <f>'Field data and Volac'!H29</f>
        <v>Zinc Addition</v>
      </c>
      <c r="J1" s="26" t="str">
        <f>'Field data and Volac'!I29</f>
        <v>Lead Addition</v>
      </c>
      <c r="K1" s="26" t="str">
        <f>'Field data and Volac'!J29</f>
        <v>Cadmium Addition</v>
      </c>
      <c r="L1" s="26" t="str">
        <f>'Field data and Volac'!K29</f>
        <v>Mercury Addition</v>
      </c>
      <c r="M1" s="26" t="str">
        <f>'Field data and Volac'!L29</f>
        <v>Nickel Addition</v>
      </c>
      <c r="N1" s="26" t="str">
        <f>'Field data and Volac'!M29</f>
        <v>Chromium Addition</v>
      </c>
      <c r="O1" s="26" t="str">
        <f>'Field data and Volac'!N29</f>
        <v>Aluminium Addition</v>
      </c>
      <c r="P1" s="26" t="str">
        <f>'Field data and Volac'!O29</f>
        <v>Iron Addition</v>
      </c>
      <c r="Q1" s="26" t="str">
        <f>'Field data and Volac'!P29</f>
        <v xml:space="preserve">Sodium Addition                 </v>
      </c>
      <c r="R1" s="26" t="str">
        <f>'Field data and Volac'!Q29</f>
        <v>SO3  Addition                             kg/ha</v>
      </c>
      <c r="S1" s="26" t="str">
        <f>'Field data and Volac'!R29</f>
        <v xml:space="preserve">Selenium Addition </v>
      </c>
      <c r="T1" s="26" t="str">
        <f>'Field data and Volac'!S29</f>
        <v xml:space="preserve">Arsenic  Addition  </v>
      </c>
      <c r="U1" s="26" t="str">
        <f>'Field data and Volac'!T29</f>
        <v xml:space="preserve">Molybdenum Addition  </v>
      </c>
      <c r="V1" s="26" t="str">
        <f>'Field data and Volac'!U29</f>
        <v xml:space="preserve">Fluoride Addition </v>
      </c>
    </row>
    <row r="2" spans="1:22" s="70" customFormat="1" ht="25" x14ac:dyDescent="0.35">
      <c r="A2" s="175"/>
      <c r="B2" s="23" t="s">
        <v>46</v>
      </c>
      <c r="C2" s="26" t="str">
        <f>'Field data and Volac'!B30</f>
        <v>tonnes/ha</v>
      </c>
      <c r="D2" s="26" t="str">
        <f>'Field data and Volac'!C30</f>
        <v>kg/ha</v>
      </c>
      <c r="E2" s="26" t="str">
        <f>'Field data and Volac'!D30</f>
        <v>P2O5 
kg/ha</v>
      </c>
      <c r="F2" s="26" t="str">
        <f>'Field data and Volac'!E30</f>
        <v>K2O 
kg/ha</v>
      </c>
      <c r="G2" s="26" t="str">
        <f>'Field data and Volac'!F30</f>
        <v>MgO 
kg/ha</v>
      </c>
      <c r="H2" s="26" t="str">
        <f>'Field data and Volac'!G30</f>
        <v>kg/ha</v>
      </c>
      <c r="I2" s="26" t="str">
        <f>'Field data and Volac'!H30</f>
        <v>kg/ha</v>
      </c>
      <c r="J2" s="26" t="str">
        <f>'Field data and Volac'!I30</f>
        <v>kg/ha</v>
      </c>
      <c r="K2" s="26" t="str">
        <f>'Field data and Volac'!J30</f>
        <v>kg/ha</v>
      </c>
      <c r="L2" s="26" t="str">
        <f>'Field data and Volac'!K30</f>
        <v>kg/ha</v>
      </c>
      <c r="M2" s="26" t="str">
        <f>'Field data and Volac'!L30</f>
        <v>kg/ha</v>
      </c>
      <c r="N2" s="26" t="str">
        <f>'Field data and Volac'!M30</f>
        <v>kg/ha</v>
      </c>
      <c r="O2" s="26" t="str">
        <f>'Field data and Volac'!N30</f>
        <v>kg/ha</v>
      </c>
      <c r="P2" s="26" t="str">
        <f>'Field data and Volac'!O30</f>
        <v>kg/ha</v>
      </c>
      <c r="Q2" s="26" t="str">
        <f>'Field data and Volac'!P30</f>
        <v>kg/ha</v>
      </c>
      <c r="R2" s="26" t="str">
        <f>'Field data and Volac'!Q30</f>
        <v>kg/ha</v>
      </c>
      <c r="S2" s="26" t="str">
        <f>'Field data and Volac'!R30</f>
        <v>kg/ha</v>
      </c>
      <c r="T2" s="26" t="str">
        <f>'Field data and Volac'!S30</f>
        <v>kg/ha</v>
      </c>
      <c r="U2" s="26" t="str">
        <f>'Field data and Volac'!T30</f>
        <v>kg/ha</v>
      </c>
      <c r="V2" s="26" t="str">
        <f>'Field data and Volac'!U30</f>
        <v>kg/ha</v>
      </c>
    </row>
    <row r="3" spans="1:22" x14ac:dyDescent="0.25">
      <c r="A3" s="27">
        <v>1</v>
      </c>
      <c r="B3" s="78"/>
      <c r="C3" s="24">
        <f>'Field data and Volac'!B31</f>
        <v>37</v>
      </c>
      <c r="D3" s="24">
        <f>'Field data and Volac'!C31</f>
        <v>40.700000000000003</v>
      </c>
      <c r="E3" s="24">
        <f>'Field data and Volac'!D31</f>
        <v>44.502675000000004</v>
      </c>
      <c r="F3" s="24">
        <f>'Field data and Volac'!E31</f>
        <v>47.304684999999999</v>
      </c>
      <c r="G3" s="24">
        <f>'Field data and Volac'!F31</f>
        <v>5.5763514000000001</v>
      </c>
      <c r="H3" s="24">
        <f>'Field data and Volac'!G31</f>
        <v>7.4000000000000003E-3</v>
      </c>
      <c r="I3" s="24">
        <f>'Field data and Volac'!H31</f>
        <v>5.7350000000000005E-2</v>
      </c>
      <c r="J3" s="24">
        <f>'Field data and Volac'!I31</f>
        <v>1.8499999999999999E-2</v>
      </c>
      <c r="K3" s="24">
        <f>'Field data and Volac'!J31</f>
        <v>3.7000000000000005E-4</v>
      </c>
      <c r="L3" s="24">
        <f>'Field data and Volac'!K31</f>
        <v>1.8500000000000001E-3</v>
      </c>
      <c r="M3" s="24">
        <f>'Field data and Volac'!L31</f>
        <v>7.4000000000000003E-3</v>
      </c>
      <c r="N3" s="24">
        <f>'Field data and Volac'!M31</f>
        <v>8.5100000000000002E-3</v>
      </c>
      <c r="O3" s="24">
        <f>'Field data and Volac'!N31</f>
        <v>0</v>
      </c>
      <c r="P3" s="24">
        <f>'Field data and Volac'!O31</f>
        <v>0</v>
      </c>
      <c r="Q3" s="24">
        <f>'Field data and Volac'!P31</f>
        <v>26.824999999999999</v>
      </c>
      <c r="R3" s="24">
        <f>'Field data and Volac'!Q31</f>
        <v>7.4924999999999997</v>
      </c>
      <c r="S3" s="24">
        <f>'Field data and Volac'!R31</f>
        <v>0</v>
      </c>
      <c r="T3" s="24">
        <f>'Field data and Volac'!S31</f>
        <v>0</v>
      </c>
      <c r="U3" s="24">
        <f>'Field data and Volac'!T31</f>
        <v>0</v>
      </c>
      <c r="V3" s="24">
        <f>'Field data and Volac'!U31</f>
        <v>0</v>
      </c>
    </row>
    <row r="4" spans="1:22" x14ac:dyDescent="0.25">
      <c r="A4" s="27">
        <v>2</v>
      </c>
      <c r="B4" s="78"/>
      <c r="C4" s="24">
        <f>'Waste 2'!B31</f>
        <v>0</v>
      </c>
      <c r="D4" s="24">
        <f>'Waste 2'!C31</f>
        <v>0</v>
      </c>
      <c r="E4" s="24">
        <f>'Waste 2'!D31</f>
        <v>0</v>
      </c>
      <c r="F4" s="24">
        <f>'Waste 2'!E31</f>
        <v>0</v>
      </c>
      <c r="G4" s="24">
        <f>'Waste 2'!F31</f>
        <v>0</v>
      </c>
      <c r="H4" s="24">
        <f>'Waste 2'!G31</f>
        <v>0</v>
      </c>
      <c r="I4" s="24">
        <f>'Waste 2'!H31</f>
        <v>0</v>
      </c>
      <c r="J4" s="24">
        <f>'Waste 2'!I31</f>
        <v>0</v>
      </c>
      <c r="K4" s="24">
        <f>'Waste 2'!J31</f>
        <v>0</v>
      </c>
      <c r="L4" s="24">
        <f>'Waste 2'!K31</f>
        <v>0</v>
      </c>
      <c r="M4" s="24">
        <f>'Waste 2'!L31</f>
        <v>0</v>
      </c>
      <c r="N4" s="24">
        <f>'Waste 2'!M31</f>
        <v>0</v>
      </c>
      <c r="O4" s="24">
        <f>'Waste 2'!N31</f>
        <v>0</v>
      </c>
      <c r="P4" s="24">
        <f>'Waste 2'!O31</f>
        <v>0</v>
      </c>
      <c r="Q4" s="24">
        <f>'Waste 2'!P31</f>
        <v>0</v>
      </c>
      <c r="R4" s="24">
        <f>'Waste 2'!Q31</f>
        <v>0</v>
      </c>
      <c r="S4" s="24">
        <f>'Waste 2'!R31</f>
        <v>0</v>
      </c>
      <c r="T4" s="24">
        <f>'Waste 2'!S31</f>
        <v>0</v>
      </c>
      <c r="U4" s="24">
        <f>'Waste 2'!T31</f>
        <v>0</v>
      </c>
      <c r="V4" s="24">
        <f>'Waste 2'!U31</f>
        <v>0</v>
      </c>
    </row>
    <row r="5" spans="1:22" x14ac:dyDescent="0.25">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Volac'!B43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Volac'!B44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37</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REGU-52773391-445</_dlc_DocId>
    <_dlc_DocIdUrl xmlns="9be56660-2c31-41ef-bc00-23e72f632f2a">
      <Url>https://cyfoethnaturiolcymru.sharepoint.com/teams/Regulatory/Permitting/_layouts/15/DocIdRedir.aspx?ID=REGU-52773391-445</Url>
      <Description>REGU-52773391-445</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2026-02-09T00:00:00+00:00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7188470acfdf18dae69a31a395c440f2">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B5182D-1B89-4C9E-9922-7093546793AB}"/>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schemas.microsoft.com/office/2006/metadata/properties"/>
    <ds:schemaRef ds:uri="http://www.w3.org/XML/1998/namespace"/>
    <ds:schemaRef ds:uri="9be56660-2c31-41ef-bc00-23e72f632f2a"/>
    <ds:schemaRef ds:uri="http://schemas.microsoft.com/office/2006/documentManagement/types"/>
    <ds:schemaRef ds:uri="http://purl.org/dc/elements/1.1/"/>
    <ds:schemaRef ds:uri="http://schemas.openxmlformats.org/package/2006/metadata/core-properties"/>
    <ds:schemaRef ds:uri="http://purl.org/dc/terms/"/>
  </ds:schemaRefs>
</ds:datastoreItem>
</file>

<file path=customXml/itemProps5.xml><?xml version="1.0" encoding="utf-8"?>
<ds:datastoreItem xmlns:ds="http://schemas.openxmlformats.org/officeDocument/2006/customXml" ds:itemID="{AB70FD2A-76A0-4D1D-A1A2-1AEB0C77EA2B}"/>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Volac</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2026-02-09T12:06:59Z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ed5b0cea-7fae-4b8a-bfe0-1efa3e739a66</vt:lpwstr>
  </property>
</Properties>
</file>