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Owen Clee/PAN-031796 Hadfod/"/>
    </mc:Choice>
  </mc:AlternateContent>
  <xr:revisionPtr revIDLastSave="0" documentId="13_ncr:1_{2D810D76-1797-4432-A75C-5599CAC170AC}" xr6:coauthVersionLast="47" xr6:coauthVersionMax="47" xr10:uidLastSave="{00000000-0000-0000-0000-000000000000}"/>
  <bookViews>
    <workbookView xWindow="-28920" yWindow="3285" windowWidth="29040" windowHeight="15720" tabRatio="870" activeTab="8" xr2:uid="{00000000-000D-0000-FFFF-FFFF00000000}"/>
  </bookViews>
  <sheets>
    <sheet name="First Milk" sheetId="1" r:id="rId1"/>
    <sheet name="DCWW Hirwaun" sheetId="21" r:id="rId2"/>
    <sheet name="DCWW Llechryd" sheetId="27" r:id="rId3"/>
    <sheet name="DCWW Strata Florida" sheetId="28" r:id="rId4"/>
    <sheet name="DCWW Bontgoch" sheetId="30" r:id="rId5"/>
    <sheet name="DCWW Bryngwyn" sheetId="26" r:id="rId6"/>
    <sheet name="DCWW Capel Dewi" sheetId="24" r:id="rId7"/>
    <sheet name="DCWW Cray" sheetId="29" r:id="rId8"/>
    <sheet name="DCWW Bolton Hill" sheetId="23" r:id="rId9"/>
    <sheet name="DCWW Preseli"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Q65" i="1" l="1"/>
  <c r="R65" i="1"/>
  <c r="S65" i="1"/>
  <c r="T65" i="1"/>
  <c r="U65" i="1"/>
  <c r="Q65" i="21"/>
  <c r="R65" i="21"/>
  <c r="S65" i="21"/>
  <c r="T65" i="21"/>
  <c r="U65" i="21"/>
  <c r="Q65" i="27"/>
  <c r="R65" i="27"/>
  <c r="S65" i="27"/>
  <c r="T65" i="27"/>
  <c r="U65" i="27"/>
  <c r="Q65" i="28"/>
  <c r="R65" i="28"/>
  <c r="S65" i="28"/>
  <c r="T65" i="28"/>
  <c r="U65" i="28"/>
  <c r="Q65" i="30"/>
  <c r="R65" i="30"/>
  <c r="S65" i="30"/>
  <c r="T65" i="30"/>
  <c r="U65" i="30"/>
  <c r="Q65" i="26"/>
  <c r="R65" i="26"/>
  <c r="S65" i="26"/>
  <c r="T65" i="26"/>
  <c r="U65" i="26"/>
  <c r="Q65" i="24"/>
  <c r="R65" i="24"/>
  <c r="S65" i="24"/>
  <c r="T65" i="24"/>
  <c r="U65" i="24"/>
  <c r="Q65" i="29"/>
  <c r="R65" i="29"/>
  <c r="S65" i="29"/>
  <c r="T65" i="29"/>
  <c r="U65" i="29"/>
  <c r="Q65" i="23"/>
  <c r="R65" i="23"/>
  <c r="S65" i="23"/>
  <c r="T65" i="23"/>
  <c r="U65" i="23"/>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V18" i="30" s="1"/>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Q22" i="30" s="1"/>
  <c r="D45" i="30"/>
  <c r="Q18" i="30" s="1"/>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2" i="30"/>
  <c r="U22" i="30"/>
  <c r="M22" i="30"/>
  <c r="E22" i="30"/>
  <c r="V20" i="30"/>
  <c r="U20" i="30"/>
  <c r="T20" i="30"/>
  <c r="S20" i="30"/>
  <c r="R20" i="30"/>
  <c r="P18" i="30"/>
  <c r="H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V18" i="29" s="1"/>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T22" i="29" s="1"/>
  <c r="D48" i="29"/>
  <c r="T18" i="29" s="1"/>
  <c r="C48" i="29"/>
  <c r="U47" i="29"/>
  <c r="T47" i="29"/>
  <c r="S47" i="29"/>
  <c r="R47" i="29"/>
  <c r="Q47" i="29"/>
  <c r="P47" i="29"/>
  <c r="O47" i="29"/>
  <c r="N47" i="29"/>
  <c r="M47" i="29"/>
  <c r="L47" i="29"/>
  <c r="K47" i="29"/>
  <c r="J47" i="29"/>
  <c r="I47" i="29"/>
  <c r="H47" i="29"/>
  <c r="G47" i="29"/>
  <c r="F47" i="29"/>
  <c r="E47" i="29"/>
  <c r="S22" i="29" s="1"/>
  <c r="D47" i="29"/>
  <c r="S18" i="29" s="1"/>
  <c r="C47" i="29"/>
  <c r="U46" i="29"/>
  <c r="T46" i="29"/>
  <c r="S46" i="29"/>
  <c r="R46" i="29"/>
  <c r="Q46" i="29"/>
  <c r="P46" i="29"/>
  <c r="O46" i="29"/>
  <c r="N46" i="29"/>
  <c r="M46" i="29"/>
  <c r="L46" i="29"/>
  <c r="K46" i="29"/>
  <c r="J46" i="29"/>
  <c r="I46" i="29"/>
  <c r="H46" i="29"/>
  <c r="G46" i="29"/>
  <c r="F46" i="29"/>
  <c r="E46" i="29"/>
  <c r="R22" i="29" s="1"/>
  <c r="D46" i="29"/>
  <c r="R18" i="29" s="1"/>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M18" i="29" s="1"/>
  <c r="C41" i="29"/>
  <c r="U40" i="29"/>
  <c r="T40" i="29"/>
  <c r="S40" i="29"/>
  <c r="R40" i="29"/>
  <c r="Q40" i="29"/>
  <c r="P40" i="29"/>
  <c r="O40" i="29"/>
  <c r="N40" i="29"/>
  <c r="M40" i="29"/>
  <c r="L40" i="29"/>
  <c r="K40" i="29"/>
  <c r="J40" i="29"/>
  <c r="I40" i="29"/>
  <c r="H40" i="29"/>
  <c r="G40" i="29"/>
  <c r="F40" i="29"/>
  <c r="E40" i="29"/>
  <c r="L22" i="29" s="1"/>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H22" i="29" s="1"/>
  <c r="D36" i="29"/>
  <c r="H18" i="29" s="1"/>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Q22" i="29"/>
  <c r="J22" i="29"/>
  <c r="V20" i="29"/>
  <c r="U20" i="29"/>
  <c r="T20" i="29"/>
  <c r="S20" i="29"/>
  <c r="R20" i="29"/>
  <c r="U18" i="29"/>
  <c r="P18" i="29"/>
  <c r="N18" i="29"/>
  <c r="L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U62" i="28"/>
  <c r="T62" i="28"/>
  <c r="S62" i="28"/>
  <c r="R62" i="28"/>
  <c r="Q62" i="28"/>
  <c r="P62" i="28"/>
  <c r="O62" i="28"/>
  <c r="N62" i="28"/>
  <c r="N63" i="28" s="1"/>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U22" i="28"/>
  <c r="V20" i="28"/>
  <c r="U20" i="28"/>
  <c r="T20" i="28"/>
  <c r="S20" i="28"/>
  <c r="R20" i="28"/>
  <c r="U18" i="28"/>
  <c r="M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0" i="27"/>
  <c r="U20" i="27"/>
  <c r="T20" i="27"/>
  <c r="S20" i="27"/>
  <c r="R20" i="27"/>
  <c r="S18" i="27"/>
  <c r="R18" i="27"/>
  <c r="K18" i="27"/>
  <c r="H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S18" i="26" s="1"/>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Q22" i="26"/>
  <c r="O22" i="26"/>
  <c r="I22" i="26"/>
  <c r="G22" i="26"/>
  <c r="V20" i="26"/>
  <c r="U20" i="26"/>
  <c r="T20" i="26"/>
  <c r="S20" i="26"/>
  <c r="R20"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U22" i="24" s="1"/>
  <c r="D49" i="24"/>
  <c r="U18" i="24" s="1"/>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E18" i="24" s="1"/>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Q22" i="24"/>
  <c r="M22" i="24"/>
  <c r="V20" i="24"/>
  <c r="U20" i="24"/>
  <c r="T20" i="24"/>
  <c r="S20" i="24"/>
  <c r="R20" i="24"/>
  <c r="P18" i="24"/>
  <c r="M18" i="24"/>
  <c r="H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Q18" i="23" s="1"/>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O18" i="23" s="1"/>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M22" i="23" s="1"/>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I22" i="23" s="1"/>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S22" i="23"/>
  <c r="V20" i="23"/>
  <c r="U20" i="23"/>
  <c r="T20" i="23"/>
  <c r="S20" i="23"/>
  <c r="R20" i="23"/>
  <c r="S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V18" i="22" s="1"/>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R18" i="22" s="1"/>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O22" i="22" s="1"/>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M22" i="22" s="1"/>
  <c r="D41" i="22"/>
  <c r="M18" i="22" s="1"/>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G22" i="22" s="1"/>
  <c r="D35" i="22"/>
  <c r="C35" i="22"/>
  <c r="U34" i="22"/>
  <c r="T34" i="22"/>
  <c r="S34" i="22"/>
  <c r="R34" i="22"/>
  <c r="Q34" i="22"/>
  <c r="P34" i="22"/>
  <c r="O34" i="22"/>
  <c r="N34" i="22"/>
  <c r="M34" i="22"/>
  <c r="L34" i="22"/>
  <c r="K34" i="22"/>
  <c r="J34" i="22"/>
  <c r="I34" i="22"/>
  <c r="H34" i="22"/>
  <c r="G34" i="22"/>
  <c r="F34" i="22"/>
  <c r="E34" i="22"/>
  <c r="F22" i="22" s="1"/>
  <c r="D34" i="22"/>
  <c r="F18" i="22" s="1"/>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S22" i="22"/>
  <c r="V20" i="22"/>
  <c r="U20" i="22"/>
  <c r="T20" i="22"/>
  <c r="S20" i="22"/>
  <c r="R20" i="22"/>
  <c r="U18" i="22"/>
  <c r="S18" i="22"/>
  <c r="O18" i="22"/>
  <c r="G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V18" i="21"/>
  <c r="H10" i="19" l="1"/>
  <c r="H24" i="19" s="1"/>
  <c r="T6" i="19"/>
  <c r="T20" i="19" s="1"/>
  <c r="N58" i="21"/>
  <c r="N61" i="21"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G19" i="27" s="1"/>
  <c r="G20" i="27" s="1"/>
  <c r="O17" i="27"/>
  <c r="O19" i="27" s="1"/>
  <c r="O20" i="27" s="1"/>
  <c r="E11" i="19"/>
  <c r="E25" i="19" s="1"/>
  <c r="Q7" i="19"/>
  <c r="Q21" i="19" s="1"/>
  <c r="I7" i="20"/>
  <c r="P10" i="19"/>
  <c r="P24" i="19" s="1"/>
  <c r="I7" i="19"/>
  <c r="I21" i="19" s="1"/>
  <c r="E59" i="26"/>
  <c r="F17" i="26"/>
  <c r="F19" i="26" s="1"/>
  <c r="F20" i="26" s="1"/>
  <c r="F21" i="26"/>
  <c r="F23" i="26" s="1"/>
  <c r="F24" i="26" s="1"/>
  <c r="M59" i="26"/>
  <c r="N17" i="26"/>
  <c r="N21" i="26"/>
  <c r="U59" i="26"/>
  <c r="V21" i="26"/>
  <c r="V17" i="26"/>
  <c r="V19" i="26" s="1"/>
  <c r="C8" i="20"/>
  <c r="D8" i="19"/>
  <c r="D22" i="19" s="1"/>
  <c r="K8" i="20"/>
  <c r="L8" i="19"/>
  <c r="L22" i="19" s="1"/>
  <c r="S8" i="20"/>
  <c r="T8" i="19"/>
  <c r="T22" i="19" s="1"/>
  <c r="C59" i="29"/>
  <c r="D21" i="29"/>
  <c r="D23" i="29" s="1"/>
  <c r="D24" i="29" s="1"/>
  <c r="D17" i="29"/>
  <c r="D19" i="29" s="1"/>
  <c r="D20"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E24" i="28" s="1"/>
  <c r="L59" i="28"/>
  <c r="M17" i="28"/>
  <c r="M21" i="28"/>
  <c r="T59" i="28"/>
  <c r="U17" i="28"/>
  <c r="U21" i="28"/>
  <c r="U23" i="28" s="1"/>
  <c r="U24" i="28" s="1"/>
  <c r="I4" i="20"/>
  <c r="J4" i="19"/>
  <c r="J18" i="19" s="1"/>
  <c r="I59" i="21"/>
  <c r="J17" i="21"/>
  <c r="J19" i="21" s="1"/>
  <c r="J20" i="21" s="1"/>
  <c r="J21" i="21"/>
  <c r="C59" i="22"/>
  <c r="D21" i="22"/>
  <c r="D23" i="22" s="1"/>
  <c r="D24" i="22" s="1"/>
  <c r="D17" i="22"/>
  <c r="D19" i="22" s="1"/>
  <c r="D20" i="22" s="1"/>
  <c r="O12" i="20"/>
  <c r="P12" i="19"/>
  <c r="P26" i="19" s="1"/>
  <c r="O21" i="23"/>
  <c r="O23" i="23" s="1"/>
  <c r="O24" i="23" s="1"/>
  <c r="O17" i="23"/>
  <c r="Q9" i="20"/>
  <c r="R9" i="19"/>
  <c r="R23" i="19" s="1"/>
  <c r="F5" i="20"/>
  <c r="G5" i="19"/>
  <c r="G19" i="19" s="1"/>
  <c r="N5" i="20"/>
  <c r="O5" i="19"/>
  <c r="O19" i="19" s="1"/>
  <c r="Q4" i="20"/>
  <c r="R4" i="19"/>
  <c r="R18" i="19" s="1"/>
  <c r="Q59" i="21"/>
  <c r="R21" i="21"/>
  <c r="R17" i="21"/>
  <c r="K59" i="22"/>
  <c r="L21" i="22"/>
  <c r="L17" i="22"/>
  <c r="L19" i="22" s="1"/>
  <c r="L20" i="22" s="1"/>
  <c r="G12" i="20"/>
  <c r="H12" i="19"/>
  <c r="H26" i="19" s="1"/>
  <c r="J4" i="20"/>
  <c r="K4" i="19"/>
  <c r="K18" i="19" s="1"/>
  <c r="U63" i="21"/>
  <c r="N63" i="21"/>
  <c r="F63" i="21"/>
  <c r="P59" i="21"/>
  <c r="P64" i="21" s="1"/>
  <c r="Q21" i="21"/>
  <c r="Q23" i="21" s="1"/>
  <c r="Q24" i="21" s="1"/>
  <c r="Q17" i="21"/>
  <c r="I17" i="21"/>
  <c r="I21" i="21"/>
  <c r="D59" i="22"/>
  <c r="E21" i="22"/>
  <c r="E17" i="22"/>
  <c r="L59" i="22"/>
  <c r="M21" i="22"/>
  <c r="M23" i="22" s="1"/>
  <c r="M24" i="22" s="1"/>
  <c r="M17" i="22"/>
  <c r="T59" i="22"/>
  <c r="U21" i="22"/>
  <c r="U17" i="22"/>
  <c r="U19" i="22" s="1"/>
  <c r="D59" i="27"/>
  <c r="E17" i="27"/>
  <c r="E19" i="27" s="1"/>
  <c r="E20" i="27" s="1"/>
  <c r="L59" i="27"/>
  <c r="M17" i="27"/>
  <c r="M19" i="27" s="1"/>
  <c r="M20" i="27" s="1"/>
  <c r="T59" i="27"/>
  <c r="U17" i="27"/>
  <c r="S59" i="22"/>
  <c r="T21" i="22"/>
  <c r="T17" i="22"/>
  <c r="G21" i="23"/>
  <c r="G23" i="23" s="1"/>
  <c r="G24" i="23" s="1"/>
  <c r="G17" i="23"/>
  <c r="G19" i="23" s="1"/>
  <c r="G20" i="23" s="1"/>
  <c r="I9" i="20"/>
  <c r="J9" i="19"/>
  <c r="J23" i="19" s="1"/>
  <c r="R4" i="20"/>
  <c r="S4" i="19"/>
  <c r="S18" i="19" s="1"/>
  <c r="R11" i="20"/>
  <c r="S11" i="19"/>
  <c r="S25" i="19" s="1"/>
  <c r="I59" i="24"/>
  <c r="J21" i="24"/>
  <c r="J23" i="24" s="1"/>
  <c r="J24" i="24" s="1"/>
  <c r="J17" i="24"/>
  <c r="J19" i="24" s="1"/>
  <c r="J20"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J24" i="22" s="1"/>
  <c r="K59" i="23"/>
  <c r="L17" i="23"/>
  <c r="L21" i="23"/>
  <c r="M57" i="21"/>
  <c r="R59" i="21"/>
  <c r="S21" i="21"/>
  <c r="S23" i="21" s="1"/>
  <c r="S24" i="21" s="1"/>
  <c r="S17" i="21"/>
  <c r="J59" i="21"/>
  <c r="K21" i="21"/>
  <c r="K23" i="21" s="1"/>
  <c r="K24" i="21" s="1"/>
  <c r="K17" i="21"/>
  <c r="J59" i="22"/>
  <c r="K17" i="22"/>
  <c r="K21" i="22"/>
  <c r="R59" i="22"/>
  <c r="S17" i="22"/>
  <c r="S21" i="22"/>
  <c r="S23" i="22" s="1"/>
  <c r="S24" i="22" s="1"/>
  <c r="D59" i="23"/>
  <c r="E17" i="23"/>
  <c r="E21" i="23"/>
  <c r="L59" i="23"/>
  <c r="M17" i="23"/>
  <c r="M21" i="23"/>
  <c r="T59" i="23"/>
  <c r="U17" i="23"/>
  <c r="U19" i="23" s="1"/>
  <c r="U21" i="23"/>
  <c r="U23" i="23" s="1"/>
  <c r="U24" i="23" s="1"/>
  <c r="H21" i="24"/>
  <c r="H17" i="24"/>
  <c r="H19" i="24" s="1"/>
  <c r="H20" i="24" s="1"/>
  <c r="P17" i="24"/>
  <c r="P21" i="24"/>
  <c r="C59" i="26"/>
  <c r="D21" i="26"/>
  <c r="D23" i="26" s="1"/>
  <c r="D24" i="26" s="1"/>
  <c r="D17" i="26"/>
  <c r="D19" i="26" s="1"/>
  <c r="D20" i="26" s="1"/>
  <c r="K59" i="26"/>
  <c r="L21" i="26"/>
  <c r="L17" i="26"/>
  <c r="S59" i="26"/>
  <c r="T21" i="26"/>
  <c r="T17" i="26"/>
  <c r="N63" i="26"/>
  <c r="J59" i="27"/>
  <c r="K17" i="27"/>
  <c r="K19" i="27" s="1"/>
  <c r="K20" i="27" s="1"/>
  <c r="R59" i="27"/>
  <c r="S17" i="27"/>
  <c r="S19" i="27" s="1"/>
  <c r="J59" i="28"/>
  <c r="K17" i="28"/>
  <c r="K21" i="28"/>
  <c r="R59" i="28"/>
  <c r="S17" i="28"/>
  <c r="S21" i="28"/>
  <c r="S23" i="28" s="1"/>
  <c r="S24" i="28" s="1"/>
  <c r="I59" i="29"/>
  <c r="J17" i="29"/>
  <c r="J21" i="29"/>
  <c r="Q59" i="29"/>
  <c r="R21" i="29"/>
  <c r="R23" i="29" s="1"/>
  <c r="R24" i="29" s="1"/>
  <c r="R17" i="29"/>
  <c r="H59" i="30"/>
  <c r="I17" i="30"/>
  <c r="I19" i="30" s="1"/>
  <c r="I20"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23" i="23" s="1"/>
  <c r="N24" i="23" s="1"/>
  <c r="N17" i="23"/>
  <c r="N19" i="23" s="1"/>
  <c r="N20" i="23" s="1"/>
  <c r="U59" i="23"/>
  <c r="V21" i="23"/>
  <c r="V23" i="23" s="1"/>
  <c r="V24" i="23" s="1"/>
  <c r="V17" i="23"/>
  <c r="I17" i="24"/>
  <c r="I19" i="24" s="1"/>
  <c r="I20" i="24" s="1"/>
  <c r="I21" i="24"/>
  <c r="Q17" i="24"/>
  <c r="Q19" i="24" s="1"/>
  <c r="Q20" i="24" s="1"/>
  <c r="Q21" i="24"/>
  <c r="Q23" i="24" s="1"/>
  <c r="Q24" i="24" s="1"/>
  <c r="D59" i="26"/>
  <c r="E21" i="26"/>
  <c r="E17" i="26"/>
  <c r="E19" i="26" s="1"/>
  <c r="E20" i="26" s="1"/>
  <c r="L59" i="26"/>
  <c r="M21" i="26"/>
  <c r="M17" i="26"/>
  <c r="T59" i="26"/>
  <c r="U21" i="26"/>
  <c r="U23" i="26" s="1"/>
  <c r="U24" i="26" s="1"/>
  <c r="U17" i="26"/>
  <c r="U19" i="26" s="1"/>
  <c r="C59" i="27"/>
  <c r="D17" i="27"/>
  <c r="K59" i="27"/>
  <c r="L17" i="27"/>
  <c r="S59" i="27"/>
  <c r="T17" i="27"/>
  <c r="T19" i="27" s="1"/>
  <c r="C59" i="28"/>
  <c r="D21" i="28"/>
  <c r="D23" i="28" s="1"/>
  <c r="D24" i="28" s="1"/>
  <c r="D17" i="28"/>
  <c r="K59" i="28"/>
  <c r="L21" i="28"/>
  <c r="L17" i="28"/>
  <c r="S59" i="28"/>
  <c r="T21" i="28"/>
  <c r="T17" i="28"/>
  <c r="T19" i="28" s="1"/>
  <c r="J59" i="29"/>
  <c r="K17" i="29"/>
  <c r="K21" i="29"/>
  <c r="R59" i="29"/>
  <c r="S21" i="29"/>
  <c r="S17" i="29"/>
  <c r="I59" i="30"/>
  <c r="J21" i="30"/>
  <c r="J23" i="30" s="1"/>
  <c r="J24" i="30" s="1"/>
  <c r="J17" i="30"/>
  <c r="J19" i="30" s="1"/>
  <c r="J20"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0" i="30" s="1"/>
  <c r="K21" i="30"/>
  <c r="K23" i="30" s="1"/>
  <c r="K24" i="30" s="1"/>
  <c r="O59" i="21"/>
  <c r="P21" i="21"/>
  <c r="P23" i="21" s="1"/>
  <c r="P24" i="21" s="1"/>
  <c r="P17" i="21"/>
  <c r="H21" i="21"/>
  <c r="H17" i="21"/>
  <c r="H19" i="21" s="1"/>
  <c r="H20" i="21" s="1"/>
  <c r="E59" i="22"/>
  <c r="F21" i="22"/>
  <c r="F23" i="22" s="1"/>
  <c r="F24" i="22" s="1"/>
  <c r="F17" i="22"/>
  <c r="F19" i="22" s="1"/>
  <c r="F20" i="22" s="1"/>
  <c r="M59" i="22"/>
  <c r="N21" i="22"/>
  <c r="N23" i="22" s="1"/>
  <c r="N24" i="22" s="1"/>
  <c r="N17" i="22"/>
  <c r="U59" i="22"/>
  <c r="V17" i="22"/>
  <c r="V21" i="22"/>
  <c r="C18" i="22"/>
  <c r="H21" i="23"/>
  <c r="H23" i="23" s="1"/>
  <c r="H24" i="23" s="1"/>
  <c r="H17" i="23"/>
  <c r="P17" i="23"/>
  <c r="P19" i="23" s="1"/>
  <c r="P20" i="23" s="1"/>
  <c r="P21" i="23"/>
  <c r="J59" i="24"/>
  <c r="K21" i="24"/>
  <c r="K17" i="24"/>
  <c r="R59" i="24"/>
  <c r="S21" i="24"/>
  <c r="S23" i="24" s="1"/>
  <c r="S24" i="24" s="1"/>
  <c r="S17" i="24"/>
  <c r="G21" i="26"/>
  <c r="G17" i="26"/>
  <c r="O17" i="26"/>
  <c r="O21" i="26"/>
  <c r="E59" i="27"/>
  <c r="F17" i="27"/>
  <c r="F19" i="27" s="1"/>
  <c r="F20" i="27" s="1"/>
  <c r="M59" i="27"/>
  <c r="N17" i="27"/>
  <c r="U59" i="27"/>
  <c r="V17" i="27"/>
  <c r="E59" i="28"/>
  <c r="F17" i="28"/>
  <c r="F21" i="28"/>
  <c r="M59" i="28"/>
  <c r="N17" i="28"/>
  <c r="N19" i="28" s="1"/>
  <c r="N20" i="28" s="1"/>
  <c r="N21" i="28"/>
  <c r="U59" i="28"/>
  <c r="V17" i="28"/>
  <c r="V21" i="28"/>
  <c r="D59" i="29"/>
  <c r="E17" i="29"/>
  <c r="E21" i="29"/>
  <c r="E23" i="29" s="1"/>
  <c r="E24" i="29" s="1"/>
  <c r="L59" i="29"/>
  <c r="M17" i="29"/>
  <c r="M21" i="29"/>
  <c r="T59" i="29"/>
  <c r="U17" i="29"/>
  <c r="U21" i="29"/>
  <c r="C59" i="30"/>
  <c r="D17" i="30"/>
  <c r="D19" i="30" s="1"/>
  <c r="D20" i="30" s="1"/>
  <c r="D21" i="30"/>
  <c r="D23" i="30" s="1"/>
  <c r="D24" i="30" s="1"/>
  <c r="K59" i="30"/>
  <c r="L17" i="30"/>
  <c r="L19" i="30" s="1"/>
  <c r="L20"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O21" i="21"/>
  <c r="O23" i="21" s="1"/>
  <c r="O24" i="21" s="1"/>
  <c r="O17" i="21"/>
  <c r="O19" i="21" s="1"/>
  <c r="O20" i="21" s="1"/>
  <c r="F59" i="21"/>
  <c r="G21" i="21"/>
  <c r="G17" i="21"/>
  <c r="G17" i="22"/>
  <c r="G21" i="22"/>
  <c r="O17" i="22"/>
  <c r="O19" i="22" s="1"/>
  <c r="O20" i="22" s="1"/>
  <c r="O21" i="22"/>
  <c r="O23" i="22" s="1"/>
  <c r="O24" i="22" s="1"/>
  <c r="H59" i="23"/>
  <c r="I21" i="23"/>
  <c r="I23" i="23" s="1"/>
  <c r="I24" i="23" s="1"/>
  <c r="I17" i="23"/>
  <c r="P59" i="23"/>
  <c r="Q17" i="23"/>
  <c r="Q21" i="23"/>
  <c r="Q23" i="23" s="1"/>
  <c r="Q24" i="23" s="1"/>
  <c r="C59" i="24"/>
  <c r="D17" i="24"/>
  <c r="D19" i="24" s="1"/>
  <c r="D20" i="24" s="1"/>
  <c r="D21" i="24"/>
  <c r="K59" i="24"/>
  <c r="L21" i="24"/>
  <c r="L17" i="24"/>
  <c r="L19" i="24" s="1"/>
  <c r="L20" i="24" s="1"/>
  <c r="S59" i="24"/>
  <c r="T21" i="24"/>
  <c r="T17" i="24"/>
  <c r="T19" i="24" s="1"/>
  <c r="H21" i="26"/>
  <c r="H23" i="26" s="1"/>
  <c r="H24" i="26" s="1"/>
  <c r="H17" i="26"/>
  <c r="P21" i="26"/>
  <c r="P17" i="26"/>
  <c r="F59" i="28"/>
  <c r="G17" i="28"/>
  <c r="G19" i="28" s="1"/>
  <c r="G20" i="28" s="1"/>
  <c r="G21" i="28"/>
  <c r="G23" i="28" s="1"/>
  <c r="G24" i="28" s="1"/>
  <c r="N59" i="28"/>
  <c r="O17" i="28"/>
  <c r="O19" i="28" s="1"/>
  <c r="O20" i="28" s="1"/>
  <c r="O21" i="28"/>
  <c r="E59" i="29"/>
  <c r="F17" i="29"/>
  <c r="F21" i="29"/>
  <c r="M59" i="29"/>
  <c r="N17" i="29"/>
  <c r="N21" i="29"/>
  <c r="U59" i="29"/>
  <c r="V17" i="29"/>
  <c r="V21" i="29"/>
  <c r="V23" i="29" s="1"/>
  <c r="V24" i="29" s="1"/>
  <c r="D59" i="30"/>
  <c r="E17" i="30"/>
  <c r="E21" i="30"/>
  <c r="L59" i="30"/>
  <c r="M17" i="30"/>
  <c r="M19" i="30" s="1"/>
  <c r="M20" i="30" s="1"/>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G59" i="22"/>
  <c r="H21" i="22"/>
  <c r="H17" i="22"/>
  <c r="H19" i="22" s="1"/>
  <c r="H20" i="22" s="1"/>
  <c r="I59" i="23"/>
  <c r="J21" i="23"/>
  <c r="J17" i="23"/>
  <c r="J19" i="23" s="1"/>
  <c r="J20" i="23" s="1"/>
  <c r="Q59" i="23"/>
  <c r="R21" i="23"/>
  <c r="R17" i="23"/>
  <c r="D59" i="24"/>
  <c r="E17" i="24"/>
  <c r="E21" i="24"/>
  <c r="L59" i="24"/>
  <c r="M17" i="24"/>
  <c r="M19" i="24" s="1"/>
  <c r="M20" i="24" s="1"/>
  <c r="M21" i="24"/>
  <c r="M23" i="24" s="1"/>
  <c r="M24" i="24" s="1"/>
  <c r="T59" i="24"/>
  <c r="U21" i="24"/>
  <c r="U17" i="24"/>
  <c r="H59" i="26"/>
  <c r="I17" i="26"/>
  <c r="I21" i="26"/>
  <c r="I23" i="26" s="1"/>
  <c r="I24" i="26" s="1"/>
  <c r="P59" i="26"/>
  <c r="Q17" i="26"/>
  <c r="Q19" i="26" s="1"/>
  <c r="Q20" i="26" s="1"/>
  <c r="Q21" i="26"/>
  <c r="E63" i="26"/>
  <c r="H17" i="27"/>
  <c r="P17" i="27"/>
  <c r="P19" i="27" s="1"/>
  <c r="P20" i="27" s="1"/>
  <c r="H21" i="28"/>
  <c r="H23" i="28" s="1"/>
  <c r="H24" i="28" s="1"/>
  <c r="H17" i="28"/>
  <c r="P21" i="28"/>
  <c r="P17" i="28"/>
  <c r="P19" i="28" s="1"/>
  <c r="P20" i="28" s="1"/>
  <c r="G17" i="29"/>
  <c r="G19" i="29" s="1"/>
  <c r="G20" i="29" s="1"/>
  <c r="G21" i="29"/>
  <c r="G23" i="29" s="1"/>
  <c r="G24" i="29" s="1"/>
  <c r="O17" i="29"/>
  <c r="O21" i="29"/>
  <c r="E59" i="30"/>
  <c r="F21" i="30"/>
  <c r="F17" i="30"/>
  <c r="F19" i="30" s="1"/>
  <c r="F20" i="30" s="1"/>
  <c r="M59" i="30"/>
  <c r="N21" i="30"/>
  <c r="N23" i="30" s="1"/>
  <c r="N24" i="30" s="1"/>
  <c r="N17" i="30"/>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T59" i="21"/>
  <c r="T64" i="21" s="1"/>
  <c r="U17" i="21"/>
  <c r="U19" i="21" s="1"/>
  <c r="U21" i="21"/>
  <c r="U23" i="21" s="1"/>
  <c r="U24" i="21" s="1"/>
  <c r="M17" i="21"/>
  <c r="M21" i="21"/>
  <c r="E17" i="21"/>
  <c r="E21" i="21"/>
  <c r="E23" i="21" s="1"/>
  <c r="E24" i="21" s="1"/>
  <c r="H59" i="22"/>
  <c r="I17" i="22"/>
  <c r="I19" i="22" s="1"/>
  <c r="I20" i="22" s="1"/>
  <c r="I21" i="22"/>
  <c r="I23" i="22" s="1"/>
  <c r="I24" i="22" s="1"/>
  <c r="P59" i="22"/>
  <c r="Q17" i="22"/>
  <c r="Q19" i="22" s="1"/>
  <c r="Q20" i="22" s="1"/>
  <c r="Q21" i="22"/>
  <c r="J59" i="23"/>
  <c r="K17" i="23"/>
  <c r="K21" i="23"/>
  <c r="K23" i="23" s="1"/>
  <c r="K24" i="23" s="1"/>
  <c r="R59" i="23"/>
  <c r="S17" i="23"/>
  <c r="S19" i="23" s="1"/>
  <c r="S21" i="23"/>
  <c r="E59" i="24"/>
  <c r="F21" i="24"/>
  <c r="F17" i="24"/>
  <c r="M59" i="24"/>
  <c r="N21" i="24"/>
  <c r="N23" i="24" s="1"/>
  <c r="N24" i="24" s="1"/>
  <c r="N17" i="24"/>
  <c r="N19" i="24" s="1"/>
  <c r="N20" i="24" s="1"/>
  <c r="U59" i="24"/>
  <c r="V21" i="24"/>
  <c r="V17" i="24"/>
  <c r="V19" i="24" s="1"/>
  <c r="I58" i="26"/>
  <c r="I61" i="26" s="1"/>
  <c r="J17" i="26"/>
  <c r="J19" i="26" s="1"/>
  <c r="J20" i="26" s="1"/>
  <c r="J21" i="26"/>
  <c r="Q58" i="26"/>
  <c r="Q61" i="26" s="1"/>
  <c r="R21" i="26"/>
  <c r="R23" i="26" s="1"/>
  <c r="R24" i="26" s="1"/>
  <c r="R17" i="26"/>
  <c r="R19" i="26" s="1"/>
  <c r="F63" i="26"/>
  <c r="I17" i="27"/>
  <c r="I19" i="27" s="1"/>
  <c r="I20" i="27" s="1"/>
  <c r="Q17" i="27"/>
  <c r="I21" i="28"/>
  <c r="I23" i="28" s="1"/>
  <c r="I24" i="28" s="1"/>
  <c r="I17" i="28"/>
  <c r="Q21" i="28"/>
  <c r="Q23" i="28" s="1"/>
  <c r="Q24" i="28" s="1"/>
  <c r="Q17" i="28"/>
  <c r="Q19" i="28" s="1"/>
  <c r="Q20" i="28" s="1"/>
  <c r="H21" i="29"/>
  <c r="H23" i="29" s="1"/>
  <c r="H24" i="29" s="1"/>
  <c r="H17" i="29"/>
  <c r="P21" i="29"/>
  <c r="P23" i="29" s="1"/>
  <c r="P24" i="29" s="1"/>
  <c r="P17" i="29"/>
  <c r="G21" i="30"/>
  <c r="G17" i="30"/>
  <c r="O21" i="30"/>
  <c r="O17" i="30"/>
  <c r="O19" i="30" s="1"/>
  <c r="O20"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R24" i="22" s="1"/>
  <c r="C59" i="23"/>
  <c r="D17" i="23"/>
  <c r="D19" i="23" s="1"/>
  <c r="D20" i="23" s="1"/>
  <c r="D21" i="23"/>
  <c r="S59" i="23"/>
  <c r="T17" i="23"/>
  <c r="T21" i="23"/>
  <c r="G17" i="24"/>
  <c r="G19" i="24" s="1"/>
  <c r="G20" i="24" s="1"/>
  <c r="G21" i="24"/>
  <c r="G23" i="24" s="1"/>
  <c r="G24" i="24" s="1"/>
  <c r="O17" i="24"/>
  <c r="O21" i="24"/>
  <c r="J59" i="26"/>
  <c r="K17" i="26"/>
  <c r="K19" i="26" s="1"/>
  <c r="K20" i="26" s="1"/>
  <c r="K21" i="26"/>
  <c r="R59" i="26"/>
  <c r="S17" i="26"/>
  <c r="S19" i="26" s="1"/>
  <c r="S21" i="26"/>
  <c r="S23" i="26" s="1"/>
  <c r="S24" i="26" s="1"/>
  <c r="M63" i="26"/>
  <c r="I59" i="27"/>
  <c r="J17" i="27"/>
  <c r="Q59" i="27"/>
  <c r="R17" i="27"/>
  <c r="I59" i="28"/>
  <c r="J17" i="28"/>
  <c r="J19" i="28" s="1"/>
  <c r="J20" i="28" s="1"/>
  <c r="J21" i="28"/>
  <c r="J23" i="28" s="1"/>
  <c r="J24" i="28" s="1"/>
  <c r="Q59" i="28"/>
  <c r="R21" i="28"/>
  <c r="R23" i="28" s="1"/>
  <c r="R24" i="28" s="1"/>
  <c r="R17" i="28"/>
  <c r="I21" i="29"/>
  <c r="I23" i="29" s="1"/>
  <c r="I24" i="29" s="1"/>
  <c r="I17" i="29"/>
  <c r="I19" i="29" s="1"/>
  <c r="I20" i="29" s="1"/>
  <c r="Q21" i="29"/>
  <c r="Q17" i="29"/>
  <c r="Q19" i="29" s="1"/>
  <c r="Q20" i="29" s="1"/>
  <c r="H17" i="30"/>
  <c r="H19" i="30" s="1"/>
  <c r="H20" i="30" s="1"/>
  <c r="H21" i="30"/>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23" i="21" s="1"/>
  <c r="C24" i="21" s="1"/>
  <c r="C17" i="21"/>
  <c r="C19" i="21" s="1"/>
  <c r="C20" i="21" s="1"/>
  <c r="D23" i="21"/>
  <c r="D24" i="21" s="1"/>
  <c r="S58" i="21"/>
  <c r="S61" i="21" s="1"/>
  <c r="C58" i="21"/>
  <c r="C61" i="21" s="1"/>
  <c r="C64" i="21" s="1"/>
  <c r="G23" i="22"/>
  <c r="G24" i="22" s="1"/>
  <c r="K58" i="21"/>
  <c r="K61" i="21" s="1"/>
  <c r="K64" i="21" s="1"/>
  <c r="R19" i="24"/>
  <c r="I21" i="27"/>
  <c r="I23" i="27" s="1"/>
  <c r="I24" i="27" s="1"/>
  <c r="Q21" i="27"/>
  <c r="R58" i="21"/>
  <c r="R61" i="21" s="1"/>
  <c r="R64" i="21" s="1"/>
  <c r="O57" i="21"/>
  <c r="A43" i="21"/>
  <c r="J58" i="21"/>
  <c r="J61" i="21" s="1"/>
  <c r="E19" i="21"/>
  <c r="E20" i="21" s="1"/>
  <c r="G23" i="26"/>
  <c r="G24" i="26" s="1"/>
  <c r="D58" i="29"/>
  <c r="D61" i="29" s="1"/>
  <c r="P23" i="26"/>
  <c r="P24" i="26" s="1"/>
  <c r="G21" i="27"/>
  <c r="G23" i="27" s="1"/>
  <c r="G24" i="27" s="1"/>
  <c r="O21" i="27"/>
  <c r="O23" i="27" s="1"/>
  <c r="O24" i="27" s="1"/>
  <c r="D58" i="30"/>
  <c r="D61" i="30" s="1"/>
  <c r="D64" i="30" s="1"/>
  <c r="L58" i="30"/>
  <c r="L61" i="30" s="1"/>
  <c r="L64" i="30" s="1"/>
  <c r="L65" i="30" s="1"/>
  <c r="R58" i="23"/>
  <c r="R61" i="23" s="1"/>
  <c r="H21" i="27"/>
  <c r="H23" i="27" s="1"/>
  <c r="H24" i="27" s="1"/>
  <c r="P21" i="27"/>
  <c r="J58" i="22"/>
  <c r="J61" i="22" s="1"/>
  <c r="J58" i="26"/>
  <c r="J61" i="26" s="1"/>
  <c r="J23" i="23"/>
  <c r="J24" i="23" s="1"/>
  <c r="R19" i="23"/>
  <c r="J58" i="27"/>
  <c r="J61" i="27" s="1"/>
  <c r="R58" i="27"/>
  <c r="R61" i="27" s="1"/>
  <c r="R64" i="27" s="1"/>
  <c r="R58" i="28"/>
  <c r="R61" i="28" s="1"/>
  <c r="R64" i="28" s="1"/>
  <c r="F58" i="22"/>
  <c r="F61" i="22" s="1"/>
  <c r="N58" i="22"/>
  <c r="N61" i="22" s="1"/>
  <c r="F58" i="23"/>
  <c r="F61" i="23" s="1"/>
  <c r="N58" i="23"/>
  <c r="N61" i="23" s="1"/>
  <c r="D19" i="27"/>
  <c r="D20" i="27" s="1"/>
  <c r="L21" i="27"/>
  <c r="L23" i="27" s="1"/>
  <c r="L24" i="27" s="1"/>
  <c r="T21" i="27"/>
  <c r="H57" i="29"/>
  <c r="P58" i="21"/>
  <c r="P61" i="21" s="1"/>
  <c r="H58" i="21"/>
  <c r="H61" i="21" s="1"/>
  <c r="N59" i="23"/>
  <c r="R58" i="26"/>
  <c r="R61" i="26" s="1"/>
  <c r="R57" i="21"/>
  <c r="H58" i="22"/>
  <c r="H61" i="22" s="1"/>
  <c r="H64" i="22" s="1"/>
  <c r="P58" i="22"/>
  <c r="P61" i="22" s="1"/>
  <c r="P64" i="22" s="1"/>
  <c r="F59" i="22"/>
  <c r="K58" i="29"/>
  <c r="K61" i="29" s="1"/>
  <c r="F19" i="23"/>
  <c r="F20" i="23" s="1"/>
  <c r="I58" i="23"/>
  <c r="I61" i="23" s="1"/>
  <c r="I64" i="23" s="1"/>
  <c r="Q58" i="23"/>
  <c r="Q61" i="23" s="1"/>
  <c r="L58" i="29"/>
  <c r="L61" i="29" s="1"/>
  <c r="T58" i="29"/>
  <c r="T61" i="29" s="1"/>
  <c r="T64" i="29" s="1"/>
  <c r="I23" i="30"/>
  <c r="I24" i="30" s="1"/>
  <c r="Q23" i="30"/>
  <c r="Q24" i="30" s="1"/>
  <c r="E23" i="30"/>
  <c r="E24" i="30" s="1"/>
  <c r="U23" i="30"/>
  <c r="U24" i="30" s="1"/>
  <c r="J58" i="28"/>
  <c r="J61" i="28" s="1"/>
  <c r="J64" i="28" s="1"/>
  <c r="J65" i="28" s="1"/>
  <c r="R58" i="22"/>
  <c r="R61" i="22" s="1"/>
  <c r="R64" i="22" s="1"/>
  <c r="J58" i="23"/>
  <c r="J61" i="23" s="1"/>
  <c r="J64" i="23" s="1"/>
  <c r="J58" i="24"/>
  <c r="J61" i="24" s="1"/>
  <c r="J64" i="24" s="1"/>
  <c r="R58" i="24"/>
  <c r="R61" i="24" s="1"/>
  <c r="F57" i="24"/>
  <c r="T58" i="30"/>
  <c r="T61" i="30" s="1"/>
  <c r="T64" i="30" s="1"/>
  <c r="C58" i="23"/>
  <c r="C61" i="23" s="1"/>
  <c r="C64" i="23" s="1"/>
  <c r="K58" i="23"/>
  <c r="K61" i="23" s="1"/>
  <c r="S58" i="23"/>
  <c r="S61" i="23" s="1"/>
  <c r="F58" i="26"/>
  <c r="F61" i="26" s="1"/>
  <c r="D58" i="27"/>
  <c r="D61" i="27" s="1"/>
  <c r="D64" i="27" s="1"/>
  <c r="L58" i="27"/>
  <c r="L61" i="27" s="1"/>
  <c r="T58" i="27"/>
  <c r="T61" i="27" s="1"/>
  <c r="T64" i="27" s="1"/>
  <c r="J58" i="30"/>
  <c r="J61" i="30" s="1"/>
  <c r="J64" i="30" s="1"/>
  <c r="R58" i="30"/>
  <c r="R61" i="30" s="1"/>
  <c r="R64" i="30" s="1"/>
  <c r="P57" i="30"/>
  <c r="J57" i="21"/>
  <c r="H59" i="21"/>
  <c r="Q23" i="22"/>
  <c r="Q24" i="22" s="1"/>
  <c r="J19" i="27"/>
  <c r="J20" i="27" s="1"/>
  <c r="R21" i="27"/>
  <c r="R23" i="27" s="1"/>
  <c r="R24" i="27" s="1"/>
  <c r="E58" i="27"/>
  <c r="E61" i="27" s="1"/>
  <c r="E64" i="27" s="1"/>
  <c r="E65" i="27" s="1"/>
  <c r="M58" i="27"/>
  <c r="M61" i="27" s="1"/>
  <c r="U58" i="27"/>
  <c r="U61" i="27" s="1"/>
  <c r="I58" i="29"/>
  <c r="I61" i="29" s="1"/>
  <c r="I64" i="29" s="1"/>
  <c r="Q58" i="29"/>
  <c r="Q61" i="29" s="1"/>
  <c r="Q64"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L24" i="30" s="1"/>
  <c r="T23" i="30"/>
  <c r="T24" i="30" s="1"/>
  <c r="G58" i="30"/>
  <c r="G61" i="30" s="1"/>
  <c r="O58" i="30"/>
  <c r="O61" i="30" s="1"/>
  <c r="Q57" i="30"/>
  <c r="A36" i="22"/>
  <c r="G58" i="27"/>
  <c r="G61" i="27" s="1"/>
  <c r="T58" i="28"/>
  <c r="T61" i="28" s="1"/>
  <c r="T64" i="28" s="1"/>
  <c r="C58" i="29"/>
  <c r="C61" i="29" s="1"/>
  <c r="C64" i="29" s="1"/>
  <c r="H58" i="30"/>
  <c r="H61" i="30" s="1"/>
  <c r="N59" i="30"/>
  <c r="K19" i="21"/>
  <c r="K20" i="21" s="1"/>
  <c r="Q57" i="21"/>
  <c r="B58" i="21"/>
  <c r="B61" i="21" s="1"/>
  <c r="I58" i="22"/>
  <c r="I61" i="22" s="1"/>
  <c r="I64"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P59" i="30"/>
  <c r="L58" i="24"/>
  <c r="L61" i="24" s="1"/>
  <c r="L64" i="24" s="1"/>
  <c r="L65" i="24" s="1"/>
  <c r="P58" i="26"/>
  <c r="P61" i="26" s="1"/>
  <c r="F59" i="26"/>
  <c r="O58" i="27"/>
  <c r="O61" i="27" s="1"/>
  <c r="A38" i="21"/>
  <c r="F57" i="22"/>
  <c r="N59" i="22"/>
  <c r="E58" i="23"/>
  <c r="E61" i="23" s="1"/>
  <c r="E64" i="23" s="1"/>
  <c r="E65" i="23" s="1"/>
  <c r="M58" i="23"/>
  <c r="M61" i="23" s="1"/>
  <c r="U58" i="23"/>
  <c r="U61" i="23" s="1"/>
  <c r="U64" i="23" s="1"/>
  <c r="V19" i="23"/>
  <c r="O23" i="24"/>
  <c r="O24" i="24" s="1"/>
  <c r="F58" i="24"/>
  <c r="F61" i="24" s="1"/>
  <c r="N58" i="24"/>
  <c r="N61" i="24" s="1"/>
  <c r="F59" i="24"/>
  <c r="I58" i="27"/>
  <c r="I61" i="27" s="1"/>
  <c r="I64" i="27" s="1"/>
  <c r="Q58" i="27"/>
  <c r="Q61" i="27" s="1"/>
  <c r="Q64" i="27" s="1"/>
  <c r="H57" i="27"/>
  <c r="F59" i="27"/>
  <c r="O23" i="28"/>
  <c r="O24" i="28" s="1"/>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P20" i="21" s="1"/>
  <c r="H23" i="22"/>
  <c r="H24" i="22" s="1"/>
  <c r="P23" i="22"/>
  <c r="P24" i="22" s="1"/>
  <c r="C58" i="22"/>
  <c r="C61" i="22" s="1"/>
  <c r="C64" i="22" s="1"/>
  <c r="K58" i="22"/>
  <c r="K61" i="22" s="1"/>
  <c r="K64" i="22" s="1"/>
  <c r="S58" i="22"/>
  <c r="S61" i="22" s="1"/>
  <c r="S64" i="22" s="1"/>
  <c r="F57" i="23"/>
  <c r="D23" i="24"/>
  <c r="D24" i="24" s="1"/>
  <c r="L23" i="24"/>
  <c r="L24" i="24" s="1"/>
  <c r="T23" i="24"/>
  <c r="T24" i="24" s="1"/>
  <c r="G58" i="24"/>
  <c r="G61" i="24" s="1"/>
  <c r="O58" i="24"/>
  <c r="O61" i="24" s="1"/>
  <c r="N59" i="24"/>
  <c r="C58" i="26"/>
  <c r="C61" i="26" s="1"/>
  <c r="C64" i="26" s="1"/>
  <c r="K58" i="26"/>
  <c r="K61" i="26" s="1"/>
  <c r="S58" i="26"/>
  <c r="S61" i="26" s="1"/>
  <c r="S64" i="26" s="1"/>
  <c r="P23" i="27"/>
  <c r="P24" i="27" s="1"/>
  <c r="N57" i="27"/>
  <c r="H59" i="27"/>
  <c r="G58" i="28"/>
  <c r="G61" i="28" s="1"/>
  <c r="O58" i="28"/>
  <c r="O61" i="28" s="1"/>
  <c r="F57" i="28"/>
  <c r="F58" i="29"/>
  <c r="F61" i="29" s="1"/>
  <c r="N58" i="29"/>
  <c r="N61" i="29" s="1"/>
  <c r="H59" i="29"/>
  <c r="C58" i="30"/>
  <c r="C61" i="30" s="1"/>
  <c r="K58" i="30"/>
  <c r="K61" i="30" s="1"/>
  <c r="K64" i="30" s="1"/>
  <c r="S58" i="30"/>
  <c r="S61" i="30" s="1"/>
  <c r="H57" i="30"/>
  <c r="D58" i="24"/>
  <c r="D61" i="24" s="1"/>
  <c r="D64" i="24" s="1"/>
  <c r="D58" i="28"/>
  <c r="D61" i="28" s="1"/>
  <c r="D64"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I24" i="24" s="1"/>
  <c r="H58" i="24"/>
  <c r="H61" i="24" s="1"/>
  <c r="P58" i="24"/>
  <c r="P61" i="24" s="1"/>
  <c r="Q23" i="26"/>
  <c r="Q24" i="26" s="1"/>
  <c r="D58" i="26"/>
  <c r="D61" i="26" s="1"/>
  <c r="L58" i="26"/>
  <c r="L61" i="26" s="1"/>
  <c r="L64" i="26" s="1"/>
  <c r="T58" i="26"/>
  <c r="T61" i="26" s="1"/>
  <c r="F57" i="26"/>
  <c r="C58" i="27"/>
  <c r="C61" i="27" s="1"/>
  <c r="C64" i="27" s="1"/>
  <c r="K58" i="27"/>
  <c r="K61" i="27" s="1"/>
  <c r="K64" i="27" s="1"/>
  <c r="S58" i="27"/>
  <c r="S61" i="27" s="1"/>
  <c r="S64" i="27" s="1"/>
  <c r="P57" i="27"/>
  <c r="N59" i="27"/>
  <c r="H58" i="28"/>
  <c r="H61" i="28" s="1"/>
  <c r="P58" i="28"/>
  <c r="P61" i="28" s="1"/>
  <c r="N57" i="28"/>
  <c r="L23" i="29"/>
  <c r="L24" i="29" s="1"/>
  <c r="T23" i="29"/>
  <c r="T24" i="29" s="1"/>
  <c r="G58" i="29"/>
  <c r="G61" i="29" s="1"/>
  <c r="O58" i="29"/>
  <c r="O61" i="29" s="1"/>
  <c r="P59" i="29"/>
  <c r="I57" i="30"/>
  <c r="M19" i="21"/>
  <c r="M20" i="21" s="1"/>
  <c r="G57" i="21"/>
  <c r="J19" i="22"/>
  <c r="J20" i="22" s="1"/>
  <c r="E58" i="22"/>
  <c r="E61" i="22" s="1"/>
  <c r="E64" i="22" s="1"/>
  <c r="M58" i="22"/>
  <c r="M61" i="22" s="1"/>
  <c r="M64" i="22" s="1"/>
  <c r="U58" i="22"/>
  <c r="U61" i="22" s="1"/>
  <c r="A45" i="22"/>
  <c r="O57" i="22"/>
  <c r="H58" i="23"/>
  <c r="H61" i="23" s="1"/>
  <c r="H64" i="23" s="1"/>
  <c r="H65" i="23" s="1"/>
  <c r="P58" i="23"/>
  <c r="P61" i="23" s="1"/>
  <c r="P64" i="23" s="1"/>
  <c r="P65" i="23" s="1"/>
  <c r="I58" i="24"/>
  <c r="I61" i="24" s="1"/>
  <c r="Q58" i="24"/>
  <c r="Q61" i="24" s="1"/>
  <c r="Q64" i="24" s="1"/>
  <c r="E58" i="26"/>
  <c r="E61" i="26" s="1"/>
  <c r="M58" i="26"/>
  <c r="M61" i="26" s="1"/>
  <c r="M64" i="26" s="1"/>
  <c r="U58" i="26"/>
  <c r="U61" i="26" s="1"/>
  <c r="N57" i="26"/>
  <c r="P59" i="27"/>
  <c r="I58" i="28"/>
  <c r="I61" i="28" s="1"/>
  <c r="I64" i="28" s="1"/>
  <c r="I65" i="28" s="1"/>
  <c r="Q58" i="28"/>
  <c r="Q61" i="28" s="1"/>
  <c r="Q64" i="28" s="1"/>
  <c r="P23" i="28"/>
  <c r="P24" i="28" s="1"/>
  <c r="H58" i="29"/>
  <c r="H61" i="29" s="1"/>
  <c r="P58" i="29"/>
  <c r="P61" i="29" s="1"/>
  <c r="E58" i="30"/>
  <c r="E61" i="30" s="1"/>
  <c r="E64" i="30" s="1"/>
  <c r="M58" i="30"/>
  <c r="M61" i="30" s="1"/>
  <c r="U58" i="30"/>
  <c r="U61" i="30" s="1"/>
  <c r="U64" i="30" s="1"/>
  <c r="U66" i="30" s="1"/>
  <c r="N57" i="30"/>
  <c r="F59" i="30"/>
  <c r="B58" i="30"/>
  <c r="B61" i="30" s="1"/>
  <c r="B64" i="30" s="1"/>
  <c r="B65"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H64" i="30"/>
  <c r="H65" i="30" s="1"/>
  <c r="O23" i="30"/>
  <c r="O24" i="30" s="1"/>
  <c r="H23" i="30"/>
  <c r="H24" i="30" s="1"/>
  <c r="G23" i="30"/>
  <c r="G24" i="30" s="1"/>
  <c r="R19" i="30"/>
  <c r="F63" i="30"/>
  <c r="N63" i="30"/>
  <c r="S19" i="30"/>
  <c r="S23" i="30"/>
  <c r="S24" i="30" s="1"/>
  <c r="A31" i="30"/>
  <c r="A33" i="30"/>
  <c r="A39" i="30"/>
  <c r="A41" i="30"/>
  <c r="A47" i="30"/>
  <c r="A49" i="30"/>
  <c r="G57" i="30"/>
  <c r="O57" i="30"/>
  <c r="G59" i="30"/>
  <c r="G64" i="30" s="1"/>
  <c r="O59" i="30"/>
  <c r="G63" i="30"/>
  <c r="O63" i="30"/>
  <c r="P63" i="30"/>
  <c r="I63" i="30"/>
  <c r="Q63" i="30"/>
  <c r="T19" i="30"/>
  <c r="E19" i="30"/>
  <c r="E20" i="30" s="1"/>
  <c r="N19" i="30"/>
  <c r="N20" i="30" s="1"/>
  <c r="V19" i="30"/>
  <c r="F23" i="30"/>
  <c r="F24" i="30" s="1"/>
  <c r="B63" i="30"/>
  <c r="J63" i="30"/>
  <c r="R63" i="30"/>
  <c r="G19" i="30"/>
  <c r="G20" i="30" s="1"/>
  <c r="A32" i="30"/>
  <c r="A34" i="30"/>
  <c r="A40" i="30"/>
  <c r="A42" i="30"/>
  <c r="A48" i="30"/>
  <c r="A50" i="30"/>
  <c r="C63" i="30"/>
  <c r="K63" i="30"/>
  <c r="S63" i="30"/>
  <c r="P19" i="30"/>
  <c r="P20" i="30" s="1"/>
  <c r="D63" i="30"/>
  <c r="L63" i="30"/>
  <c r="T63" i="30"/>
  <c r="H63" i="30"/>
  <c r="Q19" i="30"/>
  <c r="Q20" i="30" s="1"/>
  <c r="E63" i="30"/>
  <c r="M63" i="30"/>
  <c r="Q23" i="29"/>
  <c r="Q24" i="29" s="1"/>
  <c r="O23" i="29"/>
  <c r="O24" i="29" s="1"/>
  <c r="T19" i="29"/>
  <c r="P63" i="29"/>
  <c r="J19" i="29"/>
  <c r="J20" i="29" s="1"/>
  <c r="R19" i="29"/>
  <c r="J23" i="29"/>
  <c r="J24" i="29" s="1"/>
  <c r="F57" i="29"/>
  <c r="N57" i="29"/>
  <c r="F59" i="29"/>
  <c r="N59" i="29"/>
  <c r="F63" i="29"/>
  <c r="N63" i="29"/>
  <c r="H63" i="29"/>
  <c r="K19" i="29"/>
  <c r="K20" i="29" s="1"/>
  <c r="S19" i="29"/>
  <c r="K23" i="29"/>
  <c r="K24" i="29" s="1"/>
  <c r="S23" i="29"/>
  <c r="S24" i="29" s="1"/>
  <c r="A31" i="29"/>
  <c r="A33" i="29"/>
  <c r="A39" i="29"/>
  <c r="A41" i="29"/>
  <c r="A47" i="29"/>
  <c r="A49" i="29"/>
  <c r="G57" i="29"/>
  <c r="O57" i="29"/>
  <c r="G59" i="29"/>
  <c r="O59" i="29"/>
  <c r="G63" i="29"/>
  <c r="O63" i="29"/>
  <c r="E19" i="29"/>
  <c r="E20" i="29" s="1"/>
  <c r="M19" i="29"/>
  <c r="M20" i="29" s="1"/>
  <c r="U19" i="29"/>
  <c r="M23" i="29"/>
  <c r="M24" i="29" s="1"/>
  <c r="U23" i="29"/>
  <c r="U24" i="29" s="1"/>
  <c r="I57" i="29"/>
  <c r="Q57" i="29"/>
  <c r="I63" i="29"/>
  <c r="Q63" i="29"/>
  <c r="F19" i="29"/>
  <c r="F20" i="29" s="1"/>
  <c r="N19" i="29"/>
  <c r="N20" i="29" s="1"/>
  <c r="V19" i="29"/>
  <c r="F23" i="29"/>
  <c r="F24" i="29" s="1"/>
  <c r="N23" i="29"/>
  <c r="N24" i="29" s="1"/>
  <c r="B63" i="29"/>
  <c r="J63" i="29"/>
  <c r="R63" i="29"/>
  <c r="L19" i="29"/>
  <c r="L20" i="29" s="1"/>
  <c r="O19" i="29"/>
  <c r="O20" i="29" s="1"/>
  <c r="A32" i="29"/>
  <c r="A34" i="29"/>
  <c r="A40" i="29"/>
  <c r="A42" i="29"/>
  <c r="A48" i="29"/>
  <c r="A50" i="29"/>
  <c r="C63" i="29"/>
  <c r="K63" i="29"/>
  <c r="S63" i="29"/>
  <c r="H19" i="29"/>
  <c r="H20" i="29" s="1"/>
  <c r="P19" i="29"/>
  <c r="P20" i="29" s="1"/>
  <c r="D63" i="29"/>
  <c r="L63" i="29"/>
  <c r="T63" i="29"/>
  <c r="E63" i="29"/>
  <c r="M63" i="29"/>
  <c r="K19" i="28"/>
  <c r="K20" i="28" s="1"/>
  <c r="S19" i="28"/>
  <c r="K23" i="28"/>
  <c r="K24" i="28" s="1"/>
  <c r="A31" i="28"/>
  <c r="A33" i="28"/>
  <c r="A37" i="28"/>
  <c r="A39" i="28"/>
  <c r="A41" i="28"/>
  <c r="A45" i="28"/>
  <c r="A47" i="28"/>
  <c r="A49" i="28"/>
  <c r="G57" i="28"/>
  <c r="O57" i="28"/>
  <c r="G59" i="28"/>
  <c r="O59" i="28"/>
  <c r="G63" i="28"/>
  <c r="O63" i="28"/>
  <c r="D19" i="28"/>
  <c r="D20" i="28" s="1"/>
  <c r="L19" i="28"/>
  <c r="L20" i="28" s="1"/>
  <c r="L23" i="28"/>
  <c r="L24" i="28" s="1"/>
  <c r="T23" i="28"/>
  <c r="T24" i="28" s="1"/>
  <c r="H59" i="28"/>
  <c r="P59" i="28"/>
  <c r="H63" i="28"/>
  <c r="P63" i="28"/>
  <c r="E19" i="28"/>
  <c r="E20" i="28" s="1"/>
  <c r="M19" i="28"/>
  <c r="M20" i="28" s="1"/>
  <c r="U19" i="28"/>
  <c r="M23" i="28"/>
  <c r="M24" i="28" s="1"/>
  <c r="I57" i="28"/>
  <c r="Q57" i="28"/>
  <c r="I63" i="28"/>
  <c r="Q63" i="28"/>
  <c r="R19" i="28"/>
  <c r="F19" i="28"/>
  <c r="F20" i="28" s="1"/>
  <c r="V19" i="28"/>
  <c r="F23" i="28"/>
  <c r="F24" i="28" s="1"/>
  <c r="N23" i="28"/>
  <c r="N24" i="28" s="1"/>
  <c r="V23" i="28"/>
  <c r="V24" i="28" s="1"/>
  <c r="B63" i="28"/>
  <c r="J63" i="28"/>
  <c r="R63" i="28"/>
  <c r="A32" i="28"/>
  <c r="A34" i="28"/>
  <c r="A40" i="28"/>
  <c r="A42" i="28"/>
  <c r="A48" i="28"/>
  <c r="A50" i="28"/>
  <c r="C63" i="28"/>
  <c r="K63" i="28"/>
  <c r="S63" i="28"/>
  <c r="H19" i="28"/>
  <c r="H20" i="28" s="1"/>
  <c r="D63" i="28"/>
  <c r="L63" i="28"/>
  <c r="T63" i="28"/>
  <c r="I19" i="28"/>
  <c r="I20" i="28" s="1"/>
  <c r="E63" i="28"/>
  <c r="M63" i="28"/>
  <c r="Q23" i="27"/>
  <c r="Q24" i="27" s="1"/>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N20" i="27" s="1"/>
  <c r="V19" i="27"/>
  <c r="F21" i="27"/>
  <c r="F23" i="27" s="1"/>
  <c r="F24" i="27" s="1"/>
  <c r="N21" i="27"/>
  <c r="N23" i="27" s="1"/>
  <c r="N24" i="27" s="1"/>
  <c r="V21" i="27"/>
  <c r="V23" i="27" s="1"/>
  <c r="V24" i="27" s="1"/>
  <c r="B63" i="27"/>
  <c r="J63" i="27"/>
  <c r="R63" i="27"/>
  <c r="A32" i="27"/>
  <c r="A34" i="27"/>
  <c r="A40" i="27"/>
  <c r="A42" i="27"/>
  <c r="A48" i="27"/>
  <c r="A50" i="27"/>
  <c r="C63" i="27"/>
  <c r="K63" i="27"/>
  <c r="S63" i="27"/>
  <c r="L19" i="27"/>
  <c r="L20" i="27" s="1"/>
  <c r="H19" i="27"/>
  <c r="H20" i="27" s="1"/>
  <c r="D63" i="27"/>
  <c r="L63" i="27"/>
  <c r="T63" i="27"/>
  <c r="H63" i="27"/>
  <c r="Q19" i="27"/>
  <c r="Q20" i="27" s="1"/>
  <c r="E63" i="27"/>
  <c r="M63" i="27"/>
  <c r="U64" i="26"/>
  <c r="U66" i="26" s="1"/>
  <c r="O23" i="26"/>
  <c r="O24" i="26" s="1"/>
  <c r="J23" i="26"/>
  <c r="J24" i="26" s="1"/>
  <c r="H64" i="26"/>
  <c r="H65" i="26" s="1"/>
  <c r="C19" i="26"/>
  <c r="C20" i="26" s="1"/>
  <c r="K23" i="26"/>
  <c r="K24" i="26" s="1"/>
  <c r="A31" i="26"/>
  <c r="A33" i="26"/>
  <c r="A37" i="26"/>
  <c r="A39" i="26"/>
  <c r="A41" i="26"/>
  <c r="A45" i="26"/>
  <c r="A47" i="26"/>
  <c r="A49" i="26"/>
  <c r="G57" i="26"/>
  <c r="O57" i="26"/>
  <c r="G59" i="26"/>
  <c r="O59" i="26"/>
  <c r="G63" i="26"/>
  <c r="O63" i="26"/>
  <c r="L19" i="26"/>
  <c r="L20" i="26" s="1"/>
  <c r="T19" i="26"/>
  <c r="L23" i="26"/>
  <c r="L24" i="26" s="1"/>
  <c r="T23" i="26"/>
  <c r="T24" i="26" s="1"/>
  <c r="H63" i="26"/>
  <c r="P63" i="26"/>
  <c r="M19" i="26"/>
  <c r="M20" i="26" s="1"/>
  <c r="E23" i="26"/>
  <c r="E24" i="26" s="1"/>
  <c r="M23" i="26"/>
  <c r="M24" i="26" s="1"/>
  <c r="I57" i="26"/>
  <c r="Q57" i="26"/>
  <c r="I59" i="26"/>
  <c r="I64" i="26" s="1"/>
  <c r="Q59" i="26"/>
  <c r="Q64" i="26" s="1"/>
  <c r="I63" i="26"/>
  <c r="Q63" i="26"/>
  <c r="N19" i="26"/>
  <c r="N20" i="26" s="1"/>
  <c r="N23" i="26"/>
  <c r="N24" i="26" s="1"/>
  <c r="V23" i="26"/>
  <c r="V24" i="26" s="1"/>
  <c r="B63" i="26"/>
  <c r="J63" i="26"/>
  <c r="R63" i="26"/>
  <c r="G19" i="26"/>
  <c r="G20" i="26" s="1"/>
  <c r="O19" i="26"/>
  <c r="O20" i="26" s="1"/>
  <c r="A32" i="26"/>
  <c r="A34" i="26"/>
  <c r="A40" i="26"/>
  <c r="A42" i="26"/>
  <c r="A48" i="26"/>
  <c r="A50" i="26"/>
  <c r="C63" i="26"/>
  <c r="K63" i="26"/>
  <c r="S63" i="26"/>
  <c r="H19" i="26"/>
  <c r="H20" i="26" s="1"/>
  <c r="P19" i="26"/>
  <c r="P20" i="26" s="1"/>
  <c r="D63" i="26"/>
  <c r="L63" i="26"/>
  <c r="I19" i="26"/>
  <c r="I20" i="26" s="1"/>
  <c r="H23" i="24"/>
  <c r="H24" i="24" s="1"/>
  <c r="P23" i="24"/>
  <c r="P24" i="24" s="1"/>
  <c r="K19" i="24"/>
  <c r="K20" i="24" s="1"/>
  <c r="S19" i="24"/>
  <c r="K23" i="24"/>
  <c r="K24" i="24" s="1"/>
  <c r="A31" i="24"/>
  <c r="A33" i="24"/>
  <c r="A37" i="24"/>
  <c r="A39" i="24"/>
  <c r="A41" i="24"/>
  <c r="A45" i="24"/>
  <c r="A47" i="24"/>
  <c r="A49" i="24"/>
  <c r="G57" i="24"/>
  <c r="O57" i="24"/>
  <c r="G59" i="24"/>
  <c r="O59" i="24"/>
  <c r="G63" i="24"/>
  <c r="O63" i="24"/>
  <c r="H59" i="24"/>
  <c r="P59" i="24"/>
  <c r="H63" i="24"/>
  <c r="P63" i="24"/>
  <c r="E19" i="24"/>
  <c r="E20" i="24" s="1"/>
  <c r="U19" i="24"/>
  <c r="E23" i="24"/>
  <c r="E24" i="24" s="1"/>
  <c r="U23" i="24"/>
  <c r="U24" i="24" s="1"/>
  <c r="I57" i="24"/>
  <c r="Q57" i="24"/>
  <c r="I63" i="24"/>
  <c r="Q63" i="24"/>
  <c r="F19" i="24"/>
  <c r="F20" i="24" s="1"/>
  <c r="F23" i="24"/>
  <c r="F24" i="24" s="1"/>
  <c r="V23" i="24"/>
  <c r="V24" i="24" s="1"/>
  <c r="B63" i="24"/>
  <c r="J63" i="24"/>
  <c r="R63" i="24"/>
  <c r="O19" i="24"/>
  <c r="O20" i="24" s="1"/>
  <c r="A32" i="24"/>
  <c r="A34" i="24"/>
  <c r="A40" i="24"/>
  <c r="A42" i="24"/>
  <c r="A48" i="24"/>
  <c r="A50" i="24"/>
  <c r="C63" i="24"/>
  <c r="K63" i="24"/>
  <c r="S63" i="24"/>
  <c r="R23" i="24"/>
  <c r="R24" i="24" s="1"/>
  <c r="P19" i="24"/>
  <c r="P20" i="24" s="1"/>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P24" i="23" s="1"/>
  <c r="R23" i="23"/>
  <c r="R24" i="23" s="1"/>
  <c r="K19" i="23"/>
  <c r="K20" i="23" s="1"/>
  <c r="S23" i="23"/>
  <c r="S24" i="23" s="1"/>
  <c r="A31" i="23"/>
  <c r="A33" i="23"/>
  <c r="A37" i="23"/>
  <c r="A39" i="23"/>
  <c r="A41" i="23"/>
  <c r="A45" i="23"/>
  <c r="A47" i="23"/>
  <c r="A49" i="23"/>
  <c r="G57" i="23"/>
  <c r="O57" i="23"/>
  <c r="G59" i="23"/>
  <c r="O59" i="23"/>
  <c r="L19" i="23"/>
  <c r="L20" i="23" s="1"/>
  <c r="T19" i="23"/>
  <c r="D23" i="23"/>
  <c r="D24" i="23" s="1"/>
  <c r="L23" i="23"/>
  <c r="L24" i="23" s="1"/>
  <c r="T23" i="23"/>
  <c r="T24" i="23" s="1"/>
  <c r="E19" i="23"/>
  <c r="E20" i="23" s="1"/>
  <c r="M19" i="23"/>
  <c r="M20" i="23" s="1"/>
  <c r="E23" i="23"/>
  <c r="E24" i="23" s="1"/>
  <c r="M23" i="23"/>
  <c r="M24" i="23" s="1"/>
  <c r="I57" i="23"/>
  <c r="Q57" i="23"/>
  <c r="F23" i="23"/>
  <c r="F24" i="23" s="1"/>
  <c r="O19" i="23"/>
  <c r="O20" i="23" s="1"/>
  <c r="A32" i="23"/>
  <c r="A34" i="23"/>
  <c r="A40" i="23"/>
  <c r="A42" i="23"/>
  <c r="A48" i="23"/>
  <c r="A50" i="23"/>
  <c r="H19" i="23"/>
  <c r="H20" i="23" s="1"/>
  <c r="I19" i="23"/>
  <c r="I20" i="23" s="1"/>
  <c r="Q19" i="23"/>
  <c r="Q20" i="23" s="1"/>
  <c r="U63" i="22"/>
  <c r="M63" i="22"/>
  <c r="E63" i="22"/>
  <c r="F63" i="22"/>
  <c r="T63" i="22"/>
  <c r="L63" i="22"/>
  <c r="D63" i="22"/>
  <c r="S63" i="22"/>
  <c r="K63" i="22"/>
  <c r="C63" i="22"/>
  <c r="N63" i="22"/>
  <c r="R63" i="22"/>
  <c r="J63" i="22"/>
  <c r="B63" i="22"/>
  <c r="Q63" i="22"/>
  <c r="I63" i="22"/>
  <c r="P63" i="22"/>
  <c r="H63" i="22"/>
  <c r="O63" i="22"/>
  <c r="G63" i="22"/>
  <c r="S19" i="22"/>
  <c r="T19" i="22"/>
  <c r="L23" i="22"/>
  <c r="L24" i="22" s="1"/>
  <c r="T23" i="22"/>
  <c r="T24" i="22" s="1"/>
  <c r="K23" i="22"/>
  <c r="K24" i="22" s="1"/>
  <c r="A31" i="22"/>
  <c r="A33" i="22"/>
  <c r="A41" i="22"/>
  <c r="A47" i="22"/>
  <c r="E19" i="22"/>
  <c r="E20" i="22" s="1"/>
  <c r="M19" i="22"/>
  <c r="M20" i="22" s="1"/>
  <c r="E23" i="22"/>
  <c r="E24" i="22" s="1"/>
  <c r="U23" i="22"/>
  <c r="U24" i="22" s="1"/>
  <c r="I57" i="22"/>
  <c r="Q57" i="22"/>
  <c r="K19" i="22"/>
  <c r="K20" i="22" s="1"/>
  <c r="A39" i="22"/>
  <c r="A49" i="22"/>
  <c r="N19" i="22"/>
  <c r="N20" i="22" s="1"/>
  <c r="V19" i="22"/>
  <c r="V23" i="22"/>
  <c r="V24" i="22" s="1"/>
  <c r="G19" i="22"/>
  <c r="G20" i="22" s="1"/>
  <c r="A32" i="22"/>
  <c r="A34" i="22"/>
  <c r="A40" i="22"/>
  <c r="A42" i="22"/>
  <c r="A48" i="22"/>
  <c r="A50" i="22"/>
  <c r="P19" i="22"/>
  <c r="P20" i="22" s="1"/>
  <c r="H23" i="21"/>
  <c r="H24" i="21" s="1"/>
  <c r="L23" i="21"/>
  <c r="L24" i="21" s="1"/>
  <c r="F23" i="21"/>
  <c r="F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G20" i="21" s="1"/>
  <c r="Q19" i="21"/>
  <c r="Q20" i="21" s="1"/>
  <c r="J23" i="21"/>
  <c r="J24" i="21" s="1"/>
  <c r="R23" i="21"/>
  <c r="R24" i="21" s="1"/>
  <c r="I19" i="21"/>
  <c r="I20" i="21" s="1"/>
  <c r="L19" i="21"/>
  <c r="L20" i="21" s="1"/>
  <c r="R19" i="21"/>
  <c r="A31" i="21"/>
  <c r="D64" i="21"/>
  <c r="D65" i="21" s="1"/>
  <c r="L64" i="21"/>
  <c r="L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I65" i="22" l="1"/>
  <c r="P65" i="22"/>
  <c r="K65" i="22"/>
  <c r="H65" i="22"/>
  <c r="M65" i="22"/>
  <c r="E65" i="22"/>
  <c r="C65" i="22"/>
  <c r="L65" i="23"/>
  <c r="I65" i="23"/>
  <c r="C65" i="23"/>
  <c r="J65" i="23"/>
  <c r="C65" i="29"/>
  <c r="I65" i="29"/>
  <c r="D65" i="24"/>
  <c r="J65" i="24"/>
  <c r="I65" i="26"/>
  <c r="L65" i="26"/>
  <c r="C65" i="26"/>
  <c r="K65" i="30"/>
  <c r="J65" i="30"/>
  <c r="E65" i="30"/>
  <c r="I65" i="30"/>
  <c r="G65" i="30"/>
  <c r="D65" i="30"/>
  <c r="D65" i="28"/>
  <c r="K65" i="28"/>
  <c r="K65" i="27"/>
  <c r="C65" i="27"/>
  <c r="I65" i="27"/>
  <c r="D65" i="27"/>
  <c r="C65" i="21"/>
  <c r="P65" i="21"/>
  <c r="K65" i="21"/>
  <c r="F64" i="26"/>
  <c r="N66" i="21"/>
  <c r="N65" i="21"/>
  <c r="N64" i="22"/>
  <c r="N65" i="22" s="1"/>
  <c r="J64" i="27"/>
  <c r="J65" i="27" s="1"/>
  <c r="L64" i="28"/>
  <c r="L65" i="28" s="1"/>
  <c r="O64" i="21"/>
  <c r="O65" i="21" s="1"/>
  <c r="C64" i="30"/>
  <c r="C65" i="30" s="1"/>
  <c r="M66" i="26"/>
  <c r="M65" i="26"/>
  <c r="L64" i="22"/>
  <c r="L65" i="22" s="1"/>
  <c r="D64" i="22"/>
  <c r="D65" i="22" s="1"/>
  <c r="Q64" i="22"/>
  <c r="U64" i="22"/>
  <c r="U66" i="22" s="1"/>
  <c r="S64" i="23"/>
  <c r="M64" i="23"/>
  <c r="R64" i="23"/>
  <c r="R66" i="23" s="1"/>
  <c r="M64" i="29"/>
  <c r="M65" i="29" s="1"/>
  <c r="D64" i="29"/>
  <c r="D65" i="29" s="1"/>
  <c r="O64" i="24"/>
  <c r="I64" i="24"/>
  <c r="I65" i="24" s="1"/>
  <c r="M64" i="24"/>
  <c r="M65" i="24" s="1"/>
  <c r="S64" i="24"/>
  <c r="T64" i="26"/>
  <c r="T66" i="26" s="1"/>
  <c r="E64" i="26"/>
  <c r="M64" i="28"/>
  <c r="M65" i="28" s="1"/>
  <c r="S64" i="28"/>
  <c r="P64" i="27"/>
  <c r="P65" i="27" s="1"/>
  <c r="G64" i="21"/>
  <c r="S64" i="21"/>
  <c r="S66" i="21" s="1"/>
  <c r="E64" i="21"/>
  <c r="F64" i="21"/>
  <c r="N64" i="28"/>
  <c r="J64" i="21"/>
  <c r="F64" i="24"/>
  <c r="F64" i="28"/>
  <c r="D64" i="26"/>
  <c r="D65" i="26" s="1"/>
  <c r="H64" i="29"/>
  <c r="S64" i="30"/>
  <c r="S66" i="30" s="1"/>
  <c r="Q64" i="23"/>
  <c r="Q66" i="23" s="1"/>
  <c r="F64" i="30"/>
  <c r="K64" i="23"/>
  <c r="R64" i="26"/>
  <c r="E64" i="24"/>
  <c r="J64" i="22"/>
  <c r="H64" i="21"/>
  <c r="H65" i="21" s="1"/>
  <c r="H64" i="28"/>
  <c r="G64" i="28"/>
  <c r="P64" i="26"/>
  <c r="P65" i="26" s="1"/>
  <c r="E64" i="28"/>
  <c r="N64" i="23"/>
  <c r="N65" i="23" s="1"/>
  <c r="J64" i="26"/>
  <c r="J65" i="26" s="1"/>
  <c r="B64" i="23"/>
  <c r="M64" i="27"/>
  <c r="H64" i="27"/>
  <c r="G64" i="22"/>
  <c r="L64" i="29"/>
  <c r="L65" i="29" s="1"/>
  <c r="G64" i="24"/>
  <c r="H64" i="24"/>
  <c r="D64" i="23"/>
  <c r="D65" i="23" s="1"/>
  <c r="K64" i="24"/>
  <c r="K65" i="24" s="1"/>
  <c r="P64" i="24"/>
  <c r="P65" i="24" s="1"/>
  <c r="U64" i="29"/>
  <c r="U66" i="29" s="1"/>
  <c r="O66" i="21"/>
  <c r="M64" i="30"/>
  <c r="K64" i="26"/>
  <c r="C64" i="28"/>
  <c r="C64" i="24"/>
  <c r="L64" i="27"/>
  <c r="R64" i="24"/>
  <c r="R66" i="24" s="1"/>
  <c r="K64" i="29"/>
  <c r="J64" i="29"/>
  <c r="E64" i="29"/>
  <c r="M64" i="21"/>
  <c r="M65" i="21" s="1"/>
  <c r="P64" i="28"/>
  <c r="I64" i="21"/>
  <c r="U64" i="28"/>
  <c r="U66" i="28" s="1"/>
  <c r="U64" i="24"/>
  <c r="U66" i="24" s="1"/>
  <c r="F64" i="23"/>
  <c r="U64" i="27"/>
  <c r="U66" i="27" s="1"/>
  <c r="C19" i="22"/>
  <c r="C20" i="22" s="1"/>
  <c r="S66" i="27"/>
  <c r="D66" i="30"/>
  <c r="Q66" i="30"/>
  <c r="N66" i="22"/>
  <c r="B64" i="22"/>
  <c r="B64" i="29"/>
  <c r="B64" i="28"/>
  <c r="B64" i="27"/>
  <c r="B64" i="26"/>
  <c r="B64" i="21"/>
  <c r="T66" i="29"/>
  <c r="P66" i="22"/>
  <c r="O64" i="27"/>
  <c r="O64" i="28"/>
  <c r="N64" i="27"/>
  <c r="N64" i="30"/>
  <c r="L66" i="30"/>
  <c r="J66" i="28"/>
  <c r="G64" i="26"/>
  <c r="G64" i="29"/>
  <c r="F64" i="22"/>
  <c r="O64" i="26"/>
  <c r="R66" i="22"/>
  <c r="L66" i="22"/>
  <c r="T66" i="24"/>
  <c r="U66" i="23"/>
  <c r="P64" i="30"/>
  <c r="C66" i="23"/>
  <c r="P66" i="23"/>
  <c r="E66" i="22"/>
  <c r="T66" i="23"/>
  <c r="Q66" i="21"/>
  <c r="P66" i="21"/>
  <c r="K66" i="27"/>
  <c r="G64" i="23"/>
  <c r="Q66" i="24"/>
  <c r="R66" i="27"/>
  <c r="C66" i="27"/>
  <c r="H66" i="23"/>
  <c r="J66" i="27"/>
  <c r="G64" i="27"/>
  <c r="G66" i="30"/>
  <c r="J66" i="30"/>
  <c r="F64" i="27"/>
  <c r="T66" i="27"/>
  <c r="Q66" i="22"/>
  <c r="J66" i="26"/>
  <c r="C66" i="22"/>
  <c r="T66" i="21"/>
  <c r="S66" i="23"/>
  <c r="H66" i="30"/>
  <c r="E66" i="30"/>
  <c r="S66" i="24"/>
  <c r="L66" i="21"/>
  <c r="D66" i="22"/>
  <c r="S66" i="26"/>
  <c r="L66" i="26"/>
  <c r="T66" i="30"/>
  <c r="C66" i="29"/>
  <c r="H66" i="22"/>
  <c r="R66" i="28"/>
  <c r="N64" i="26"/>
  <c r="O64" i="29"/>
  <c r="P64" i="29"/>
  <c r="S64" i="1"/>
  <c r="R66" i="26"/>
  <c r="D66" i="27"/>
  <c r="N64" i="29"/>
  <c r="R66" i="30"/>
  <c r="D66" i="23"/>
  <c r="L66" i="23"/>
  <c r="O66" i="22"/>
  <c r="R64" i="1"/>
  <c r="J66" i="23"/>
  <c r="Q64" i="1"/>
  <c r="U64" i="1"/>
  <c r="P64" i="1"/>
  <c r="P65" i="1" s="1"/>
  <c r="E66" i="27"/>
  <c r="J66" i="24"/>
  <c r="Q66" i="29"/>
  <c r="F64" i="29"/>
  <c r="O64" i="23"/>
  <c r="O64" i="30"/>
  <c r="N64" i="24"/>
  <c r="B66" i="30"/>
  <c r="B66" i="24"/>
  <c r="K66" i="30"/>
  <c r="I66" i="30"/>
  <c r="R66" i="29"/>
  <c r="I66" i="29"/>
  <c r="S66" i="29"/>
  <c r="T66" i="28"/>
  <c r="D66" i="28"/>
  <c r="Q66" i="28"/>
  <c r="I66" i="28"/>
  <c r="S66" i="28"/>
  <c r="K66" i="28"/>
  <c r="Q66" i="27"/>
  <c r="I66" i="27"/>
  <c r="P66" i="27"/>
  <c r="Q66" i="26"/>
  <c r="P66" i="26"/>
  <c r="C66" i="26"/>
  <c r="I66" i="26"/>
  <c r="H66" i="26"/>
  <c r="D66" i="26"/>
  <c r="L66" i="24"/>
  <c r="P66" i="24"/>
  <c r="D66" i="24"/>
  <c r="M66" i="24"/>
  <c r="I66" i="23"/>
  <c r="E66" i="23"/>
  <c r="I66" i="22"/>
  <c r="M66" i="22"/>
  <c r="S66" i="22"/>
  <c r="K66" i="22"/>
  <c r="T66" i="22"/>
  <c r="K66" i="21"/>
  <c r="C66" i="21"/>
  <c r="D66" i="21"/>
  <c r="R66" i="21"/>
  <c r="N64" i="1"/>
  <c r="M64" i="1"/>
  <c r="T64" i="1"/>
  <c r="L64" i="1"/>
  <c r="L65" i="1" s="1"/>
  <c r="J64" i="1"/>
  <c r="J65" i="1" s="1"/>
  <c r="K64" i="1"/>
  <c r="K65" i="1" s="1"/>
  <c r="O64" i="1"/>
  <c r="C64" i="1"/>
  <c r="C65" i="1" s="1"/>
  <c r="I64" i="1"/>
  <c r="H64" i="1"/>
  <c r="G64" i="1"/>
  <c r="F64" i="1"/>
  <c r="F65" i="1" s="1"/>
  <c r="E64" i="1"/>
  <c r="E65" i="1" s="1"/>
  <c r="D64" i="1"/>
  <c r="D65" i="1" s="1"/>
  <c r="B64" i="1"/>
  <c r="D63" i="1"/>
  <c r="L63" i="1"/>
  <c r="F63" i="1"/>
  <c r="R63" i="1"/>
  <c r="J63" i="1"/>
  <c r="Q63" i="1"/>
  <c r="Q66" i="1" s="1"/>
  <c r="I63" i="1"/>
  <c r="C63" i="1"/>
  <c r="K63" i="1"/>
  <c r="P63" i="1"/>
  <c r="H63" i="1"/>
  <c r="T63" i="1"/>
  <c r="T66" i="1" s="1"/>
  <c r="S63" i="1"/>
  <c r="O63" i="1"/>
  <c r="G63" i="1"/>
  <c r="N63" i="1"/>
  <c r="E63" i="1"/>
  <c r="B63" i="1"/>
  <c r="U63" i="1"/>
  <c r="M63" i="1"/>
  <c r="G65" i="1" l="1"/>
  <c r="H65" i="1"/>
  <c r="M65" i="1"/>
  <c r="I65" i="1"/>
  <c r="N65" i="1"/>
  <c r="B65" i="1"/>
  <c r="O65" i="1"/>
  <c r="N66" i="23"/>
  <c r="L66" i="29"/>
  <c r="L66" i="28"/>
  <c r="K66" i="24"/>
  <c r="I66" i="24"/>
  <c r="H66" i="21"/>
  <c r="C66" i="30"/>
  <c r="N66" i="29"/>
  <c r="N65" i="29"/>
  <c r="J66" i="29"/>
  <c r="J65" i="29"/>
  <c r="M66" i="29"/>
  <c r="D66" i="29"/>
  <c r="F66" i="23"/>
  <c r="F65" i="23"/>
  <c r="K66" i="29"/>
  <c r="K65" i="29"/>
  <c r="H66" i="27"/>
  <c r="H65" i="27"/>
  <c r="H66" i="28"/>
  <c r="H65" i="28"/>
  <c r="E66" i="21"/>
  <c r="E65" i="21"/>
  <c r="G66" i="27"/>
  <c r="G65" i="27"/>
  <c r="N66" i="27"/>
  <c r="N65" i="27"/>
  <c r="F66" i="21"/>
  <c r="F65" i="21"/>
  <c r="F66" i="27"/>
  <c r="F65" i="27"/>
  <c r="F66" i="22"/>
  <c r="F65" i="22"/>
  <c r="H66" i="29"/>
  <c r="H65" i="29"/>
  <c r="N66" i="24"/>
  <c r="N65" i="24"/>
  <c r="G66" i="22"/>
  <c r="G65" i="22"/>
  <c r="F66" i="29"/>
  <c r="F65" i="29"/>
  <c r="G66" i="23"/>
  <c r="G65" i="23"/>
  <c r="P66" i="30"/>
  <c r="P65" i="30"/>
  <c r="G66" i="29"/>
  <c r="G65" i="29"/>
  <c r="L66" i="27"/>
  <c r="L65" i="27"/>
  <c r="J66" i="22"/>
  <c r="J65" i="22"/>
  <c r="G66" i="21"/>
  <c r="G65" i="21"/>
  <c r="G66" i="28"/>
  <c r="G65" i="28"/>
  <c r="P66" i="29"/>
  <c r="P65" i="29"/>
  <c r="G66" i="26"/>
  <c r="G65" i="26"/>
  <c r="I66" i="21"/>
  <c r="I65" i="21"/>
  <c r="E66" i="24"/>
  <c r="E65" i="24"/>
  <c r="F66" i="28"/>
  <c r="F65" i="28"/>
  <c r="P66" i="28"/>
  <c r="P65" i="28"/>
  <c r="H66" i="24"/>
  <c r="H65" i="24"/>
  <c r="F66" i="24"/>
  <c r="F65" i="24"/>
  <c r="N66" i="26"/>
  <c r="N65" i="26"/>
  <c r="K66" i="26"/>
  <c r="K65" i="26"/>
  <c r="K66" i="23"/>
  <c r="K65" i="23"/>
  <c r="G66" i="24"/>
  <c r="G65" i="24"/>
  <c r="E66" i="28"/>
  <c r="E65" i="28"/>
  <c r="J66" i="21"/>
  <c r="J65" i="21"/>
  <c r="N66" i="30"/>
  <c r="N65" i="30"/>
  <c r="E66" i="29"/>
  <c r="E65" i="29"/>
  <c r="F66" i="30"/>
  <c r="F65" i="30"/>
  <c r="N66" i="28"/>
  <c r="N65" i="28"/>
  <c r="E66" i="26"/>
  <c r="E65" i="26"/>
  <c r="F66" i="26"/>
  <c r="F65" i="26"/>
  <c r="O66" i="23"/>
  <c r="O65" i="23"/>
  <c r="O66" i="24"/>
  <c r="O65" i="24"/>
  <c r="O66" i="27"/>
  <c r="O65" i="27"/>
  <c r="O66" i="29"/>
  <c r="O65" i="29"/>
  <c r="O66" i="28"/>
  <c r="O65" i="28"/>
  <c r="O66" i="30"/>
  <c r="O65" i="30"/>
  <c r="O66" i="26"/>
  <c r="O65" i="26"/>
  <c r="M66" i="28"/>
  <c r="C66" i="24"/>
  <c r="C65" i="24"/>
  <c r="C66" i="28"/>
  <c r="C65" i="28"/>
  <c r="M66" i="23"/>
  <c r="M65" i="23"/>
  <c r="M66" i="27"/>
  <c r="M65" i="27"/>
  <c r="M66" i="21"/>
  <c r="M66" i="30"/>
  <c r="M65" i="30"/>
  <c r="B66" i="26"/>
  <c r="B65" i="26"/>
  <c r="B66" i="27"/>
  <c r="B65" i="27"/>
  <c r="B66" i="28"/>
  <c r="B65" i="28"/>
  <c r="B66" i="29"/>
  <c r="B65" i="29"/>
  <c r="B66" i="22"/>
  <c r="B65" i="22"/>
  <c r="B66" i="21"/>
  <c r="B65" i="21"/>
  <c r="B66" i="23"/>
  <c r="B65" i="23"/>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<sst xmlns="http://schemas.openxmlformats.org/spreadsheetml/2006/main" count="2264" uniqueCount="184">
  <si>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</si>
  <si>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</si>
  <si>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</si>
  <si>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</si>
  <si>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</si>
  <si>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</si>
  <si>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</si>
  <si>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</si>
  <si>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</si>
  <si>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</si>
  <si>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</si>
  <si>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</si>
  <si>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</si>
  <si>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</si>
  <si>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</si>
  <si>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</si>
  <si>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</si>
  <si>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</si>
  <si>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</si>
  <si>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</si>
  <si>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</si>
  <si>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</si>
  <si>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</si>
  <si>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</si>
  <si>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</si>
  <si>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</si>
  <si>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</si>
  <si>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</si>
  <si>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</si>
  <si>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</si>
  <si>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</si>
  <si>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</si>
  <si>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</si>
  <si>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</si>
  <si>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</si>
  <si>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</si>
  <si>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</si>
  <si>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</si>
  <si>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</si>
  <si>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</si>
  <si>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</si>
  <si>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</si>
  <si>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</si>
  <si>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</si>
  <si>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</si>
  <si>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</si>
  <si>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</si>
  <si>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</si>
  <si>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</si>
  <si>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</si>
  <si>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</si>
  <si>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</si>
  <si>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</si>
  <si>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</si>
  <si>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</si>
  <si>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</si>
  <si>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</si>
  <si>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</si>
  <si>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</si>
  <si>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</si>
  <si>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</si>
  <si>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</si>
  <si>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</si>
  <si>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</si>
  <si>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</si>
  <si>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</si>
  <si>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</si>
  <si>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</si>
  <si>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</si>
  <si>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</si>
  <si>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</si>
  <si>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</si>
  <si>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</si>
  <si>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</si>
  <si>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</si>
  <si>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</si>
  <si>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</si>
  <si>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</si>
  <si>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</si>
  <si>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</si>
  <si>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</si>
  <si>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</si>
  <si>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</si>
  <si>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</si>
  <si>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</si>
  <si>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</si>
  <si>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</si>
  <si>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</si>
  <si>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</si>
  <si>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</si>
  <si>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</si>
  <si>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</si>
  <si>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</si>
  <si>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</si>
  <si>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</si>
  <si>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</si>
  <si>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</si>
  <si>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</si>
  <si>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</si>
  <si>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</si>
  <si>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</si>
  <si>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</si>
  <si>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</si>
  <si>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</si>
  <si>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</si>
  <si>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</si>
  <si>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</si>
  <si>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</si>
  <si>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</si>
  <si>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</si>
  <si>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</si>
  <si>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</si>
  <si>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</si>
  <si>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</si>
  <si>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</si>
  <si>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</si>
  <si>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</si>
  <si>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</si>
  <si>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</si>
  <si>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</si>
  <si>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</si>
  <si>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</si>
  <si>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</si>
  <si>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</si>
  <si>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</si>
  <si>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</si>
  <si>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</si>
  <si>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</si>
  <si>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</si>
  <si>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</si>
  <si>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</si>
  <si>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</si>
  <si>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</si>
  <si>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</si>
  <si>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</si>
  <si>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</si>
  <si>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</si>
  <si>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</si>
  <si>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</si>
  <si>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</si>
  <si>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</si>
  <si>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</si>
  <si>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</si>
  <si>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</si>
  <si>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</si>
  <si>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</si>
  <si>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</si>
  <si>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</si>
  <si>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</si>
  <si>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</si>
  <si>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</si>
  <si>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</si>
  <si>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</si>
  <si>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</si>
  <si>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</si>
  <si>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</si>
  <si>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</si>
  <si>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</si>
  <si>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</si>
  <si>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</si>
  <si>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 xml:space="preserve">PAN-031796 </t>
  </si>
  <si>
    <t>EPR/AB3891CX</t>
  </si>
  <si>
    <t>Mr Daniel James and Mrs Carys James</t>
  </si>
  <si>
    <t>Hafod Farm, Gwbert, Cardigan, Ceredigion, SA43 1PU</t>
  </si>
  <si>
    <t>Owen Clee</t>
  </si>
  <si>
    <t>02 05 02</t>
  </si>
  <si>
    <t>First Milk</t>
  </si>
  <si>
    <t>4B</t>
  </si>
  <si>
    <t>5B</t>
  </si>
  <si>
    <t>6B</t>
  </si>
  <si>
    <t>7B</t>
  </si>
  <si>
    <t>8B</t>
  </si>
  <si>
    <t>9B</t>
  </si>
  <si>
    <t>Moderate</t>
  </si>
  <si>
    <t>19 09 02</t>
  </si>
  <si>
    <t>DCWW Hirwaun</t>
  </si>
  <si>
    <t>DCWW Llechryd</t>
  </si>
  <si>
    <t>DCWW Strata Florida</t>
  </si>
  <si>
    <t>DCWW Bontgoch</t>
  </si>
  <si>
    <t>DCWW Bryngwyn</t>
  </si>
  <si>
    <t>DCWW Capel Dewi</t>
  </si>
  <si>
    <t>DCWW Cray</t>
  </si>
  <si>
    <t>DCWW Bolton Hill</t>
  </si>
  <si>
    <t>DCWW Preseli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</si>
</sst>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401">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400" dataDxfId="398" headerRowBorderDxfId="399" tableBorderDxfId="397" totalsRowBorderDxfId="396">
  <autoFilter ref="AI1:AN26" xr:uid="{F8B5EC87-3095-445A-A980-2CFAA0A7B9A2}"/>
  <sortState xmlns:xlrd2="http://schemas.microsoft.com/office/spreadsheetml/2017/richdata2" ref="AI2:AL25">
    <sortCondition ref="AL1:AL25"/>
  </sortState>
  <tableColumns count="6">
    <tableColumn id="1" xr3:uid="{360F44E4-7249-415F-8D5E-41D249F9A162}" name="Crop" dataDxfId="395"/>
    <tableColumn id="2" xr3:uid="{55E07717-B4EC-4E8A-B9A9-34F3CF85E32D}" name="P Offtake" dataDxfId="394"/>
    <tableColumn id="3" xr3:uid="{7B25FA52-8104-4FE3-AED4-B53CBFDF89B2}" name="K Offtake" dataDxfId="393"/>
    <tableColumn id="4" xr3:uid="{0DBAE461-2D09-43C8-9342-3980D552AE4D}" name="Order" dataDxfId="392"/>
    <tableColumn id="5" xr3:uid="{52CACE7B-0CBA-46FC-9F24-02CBD6100239}" name="Lime pH requirement" dataDxfId="391"/>
    <tableColumn id="6" xr3:uid="{F1432630-9B16-4266-8147-CE754A715307}" name="Column1" dataDxfId="39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89" dataDxfId="387" headerRowBorderDxfId="388" tableBorderDxfId="386" totalsRowBorderDxfId="385">
  <autoFilter ref="AI1:AN26" xr:uid="{F8B5EC87-3095-445A-A980-2CFAA0A7B9A2}"/>
  <sortState xmlns:xlrd2="http://schemas.microsoft.com/office/spreadsheetml/2017/richdata2" ref="AI2:AL25">
    <sortCondition ref="AL1:AL25"/>
  </sortState>
  <tableColumns count="6">
    <tableColumn id="1" xr3:uid="{7E96A84B-948F-445F-BD6E-30CC8E6E6DD1}" name="Crop" dataDxfId="384"/>
    <tableColumn id="2" xr3:uid="{12657DDB-F680-47DE-ABB1-8675D5F91E41}" name="P Offtake" dataDxfId="383"/>
    <tableColumn id="3" xr3:uid="{DEB99109-D325-4F98-8A71-E70C03433437}" name="K Offtake" dataDxfId="382"/>
    <tableColumn id="4" xr3:uid="{E96A561F-7E7F-4FB3-97AA-0B35D8C8E93A}" name="Order" dataDxfId="381"/>
    <tableColumn id="5" xr3:uid="{181DD475-0A71-4C52-AF1A-8BFF46F5A827}" name="Lime pH requirement" dataDxfId="380"/>
    <tableColumn id="6" xr3:uid="{AC3FA7E8-D76B-43A3-B715-04446DFF63C6}" name="Column1" dataDxfId="3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78" dataDxfId="376" headerRowBorderDxfId="377" tableBorderDxfId="375" totalsRowBorderDxfId="374">
  <autoFilter ref="AI1:AN26" xr:uid="{F8B5EC87-3095-445A-A980-2CFAA0A7B9A2}"/>
  <sortState xmlns:xlrd2="http://schemas.microsoft.com/office/spreadsheetml/2017/richdata2" ref="AI2:AL25">
    <sortCondition ref="AL1:AL25"/>
  </sortState>
  <tableColumns count="6">
    <tableColumn id="1" xr3:uid="{06008BA1-A1E9-4286-B67A-352533C06A26}" name="Crop" dataDxfId="373"/>
    <tableColumn id="2" xr3:uid="{2AEB5EEB-C9D1-41DC-913E-953A33D1A4AF}" name="P Offtake" dataDxfId="372"/>
    <tableColumn id="3" xr3:uid="{8FA16A0B-1017-4CEE-862E-0A8CBD8EB3D3}" name="K Offtake" dataDxfId="371"/>
    <tableColumn id="4" xr3:uid="{E7A3B8CD-4036-47F4-B818-C3F22E80C749}" name="Order" dataDxfId="370"/>
    <tableColumn id="5" xr3:uid="{8F3EBD84-7904-4559-9B5C-63088B792C98}" name="Lime pH requirement" dataDxfId="369"/>
    <tableColumn id="6" xr3:uid="{A21DD95A-C955-4510-9114-E3F1CB645370}" name="Column1" dataDxfId="36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367" dataDxfId="365" headerRowBorderDxfId="366" tableBorderDxfId="364" totalsRowBorderDxfId="363">
  <autoFilter ref="AI1:AN26" xr:uid="{F8B5EC87-3095-445A-A980-2CFAA0A7B9A2}"/>
  <sortState xmlns:xlrd2="http://schemas.microsoft.com/office/spreadsheetml/2017/richdata2" ref="AI2:AL25">
    <sortCondition ref="AL1:AL25"/>
  </sortState>
  <tableColumns count="6">
    <tableColumn id="1" xr3:uid="{11579FCC-3D9F-49AD-888D-5D79B801F6AE}" name="Crop" dataDxfId="362"/>
    <tableColumn id="2" xr3:uid="{05C08116-56D5-4CC6-A649-B06AF891B931}" name="P Offtake" dataDxfId="361"/>
    <tableColumn id="3" xr3:uid="{59CDE959-192B-4757-9203-A0F691CF0F96}" name="K Offtake" dataDxfId="360"/>
    <tableColumn id="4" xr3:uid="{9FB8E4F7-B91F-4CE0-AF39-D4895D0ECF2F}" name="Order" dataDxfId="359"/>
    <tableColumn id="5" xr3:uid="{688FF2A4-D7C6-4425-A915-A9ADD700A9EE}" name="Lime pH requirement" dataDxfId="358"/>
    <tableColumn id="6" xr3:uid="{05FC5CFF-3D81-4B5F-87C7-2364076F2714}" name="Column1" dataDxfId="35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356" dataDxfId="354" headerRowBorderDxfId="355" tableBorderDxfId="353" totalsRowBorderDxfId="352">
  <autoFilter ref="AI1:AN26" xr:uid="{F8B5EC87-3095-445A-A980-2CFAA0A7B9A2}"/>
  <sortState xmlns:xlrd2="http://schemas.microsoft.com/office/spreadsheetml/2017/richdata2" ref="AI2:AL25">
    <sortCondition ref="AL1:AL25"/>
  </sortState>
  <tableColumns count="6">
    <tableColumn id="1" xr3:uid="{973D7FFB-D248-4199-9B2E-B3C6CC09D382}" name="Crop" dataDxfId="351"/>
    <tableColumn id="2" xr3:uid="{7F2A3986-EC86-4CF9-BD10-791170BA6682}" name="P Offtake" dataDxfId="350"/>
    <tableColumn id="3" xr3:uid="{D6129C35-9DC6-42E5-AE3F-EA3A083168E6}" name="K Offtake" dataDxfId="349"/>
    <tableColumn id="4" xr3:uid="{C1CC42B5-564A-4DE7-B817-B7D686FE9A11}" name="Order" dataDxfId="348"/>
    <tableColumn id="5" xr3:uid="{620F3ABD-564C-411A-8DEA-CE1A34F9FC36}" name="Lime pH requirement" dataDxfId="347"/>
    <tableColumn id="6" xr3:uid="{76C9BC4F-4FF3-4AFB-8E7B-16DC0CC3E97C}" name="Column1" dataDxfId="34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345" dataDxfId="343" headerRowBorderDxfId="344" tableBorderDxfId="342" totalsRowBorderDxfId="341">
  <autoFilter ref="AI1:AN26" xr:uid="{F8B5EC87-3095-445A-A980-2CFAA0A7B9A2}"/>
  <sortState xmlns:xlrd2="http://schemas.microsoft.com/office/spreadsheetml/2017/richdata2" ref="AI2:AL25">
    <sortCondition ref="AL1:AL25"/>
  </sortState>
  <tableColumns count="6">
    <tableColumn id="1" xr3:uid="{D13A12FC-EAE6-4280-A219-C2622262E5F4}" name="Crop" dataDxfId="340"/>
    <tableColumn id="2" xr3:uid="{FD06C4A3-4B75-490D-88CF-232C7DC3EFC6}" name="P Offtake" dataDxfId="339"/>
    <tableColumn id="3" xr3:uid="{B043BEFF-10D4-4840-989B-BB13A502ECDF}" name="K Offtake" dataDxfId="338"/>
    <tableColumn id="4" xr3:uid="{48481FDC-5D20-466C-B554-D45886EA366A}" name="Order" dataDxfId="337"/>
    <tableColumn id="5" xr3:uid="{9E0852D2-9D0D-44AB-98B7-FBA51F331ACF}" name="Lime pH requirement" dataDxfId="336"/>
    <tableColumn id="6" xr3:uid="{29F9C4A5-6854-4F37-8BD1-0DD9B6024A55}" name="Column1" dataDxfId="335"/>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334" dataDxfId="332" headerRowBorderDxfId="333" tableBorderDxfId="331" totalsRowBorderDxfId="330">
  <autoFilter ref="AI1:AN26" xr:uid="{F8B5EC87-3095-445A-A980-2CFAA0A7B9A2}"/>
  <sortState xmlns:xlrd2="http://schemas.microsoft.com/office/spreadsheetml/2017/richdata2" ref="AI2:AL25">
    <sortCondition ref="AL1:AL25"/>
  </sortState>
  <tableColumns count="6">
    <tableColumn id="1" xr3:uid="{1B554ED3-7AAF-4192-827C-B071945474B8}" name="Crop" dataDxfId="329"/>
    <tableColumn id="2" xr3:uid="{35F435E0-8D8E-44D1-84BD-C2FF51C3F944}" name="P Offtake" dataDxfId="328"/>
    <tableColumn id="3" xr3:uid="{38465C9D-AA8F-443A-80F5-96D1F6258317}" name="K Offtake" dataDxfId="327"/>
    <tableColumn id="4" xr3:uid="{E0C0E6AF-5628-4BC3-9625-81A87B93D279}" name="Order" dataDxfId="326"/>
    <tableColumn id="5" xr3:uid="{ACDE1D9A-7F94-4404-BDDC-1235C32C758F}" name="Lime pH requirement" dataDxfId="325"/>
    <tableColumn id="6" xr3:uid="{B093C9DF-C4CF-4906-9658-89F446EB9C12}" name="Column1" dataDxfId="32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323" dataDxfId="321" headerRowBorderDxfId="322" tableBorderDxfId="320" totalsRowBorderDxfId="319">
  <autoFilter ref="AI1:AN26" xr:uid="{F8B5EC87-3095-445A-A980-2CFAA0A7B9A2}"/>
  <sortState xmlns:xlrd2="http://schemas.microsoft.com/office/spreadsheetml/2017/richdata2" ref="AI2:AL25">
    <sortCondition ref="AL1:AL25"/>
  </sortState>
  <tableColumns count="6">
    <tableColumn id="1" xr3:uid="{C4B2E6E9-5990-417D-9E04-7933BDF1FC69}" name="Crop" dataDxfId="318"/>
    <tableColumn id="2" xr3:uid="{E74EF8D0-6C68-49B8-AE52-40C276CA5FC9}" name="P Offtake" dataDxfId="317"/>
    <tableColumn id="3" xr3:uid="{9E0A7857-36E3-482D-B4B2-65B90760417F}" name="K Offtake" dataDxfId="316"/>
    <tableColumn id="4" xr3:uid="{A78867D2-7566-4070-AF99-15EE4CEB1699}" name="Order" dataDxfId="315"/>
    <tableColumn id="5" xr3:uid="{240FD5FA-5659-468E-8544-C93086800EC9}" name="Lime pH requirement" dataDxfId="314"/>
    <tableColumn id="6" xr3:uid="{D5C8E9C3-9076-473B-AE62-DA32692BAABC}" name="Column1" dataDxfId="31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312" dataDxfId="310" headerRowBorderDxfId="311" tableBorderDxfId="309" totalsRowBorderDxfId="308">
  <autoFilter ref="AI1:AN26" xr:uid="{F8B5EC87-3095-445A-A980-2CFAA0A7B9A2}"/>
  <sortState xmlns:xlrd2="http://schemas.microsoft.com/office/spreadsheetml/2017/richdata2" ref="AI2:AL25">
    <sortCondition ref="AL1:AL25"/>
  </sortState>
  <tableColumns count="6">
    <tableColumn id="1" xr3:uid="{82F1A1D2-F5AA-4D76-98E8-3C18592FB8CF}" name="Crop" dataDxfId="307"/>
    <tableColumn id="2" xr3:uid="{17F60BEE-3BBA-4198-AA21-518EC4696EB6}" name="P Offtake" dataDxfId="306"/>
    <tableColumn id="3" xr3:uid="{95D820EB-2583-433A-A070-6E8356E186E7}" name="K Offtake" dataDxfId="305"/>
    <tableColumn id="4" xr3:uid="{F3AE1839-F59F-4A70-B11A-A32E3FDD1A00}" name="Order" dataDxfId="304"/>
    <tableColumn id="5" xr3:uid="{C52880C5-B266-4CF0-9A11-778ABC47F9F0}" name="Lime pH requirement" dataDxfId="303"/>
    <tableColumn id="6" xr3:uid="{233F7657-9414-44B1-9E43-A91A69CB97ED}" name="Column1" dataDxfId="30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301" dataDxfId="299" headerRowBorderDxfId="300" tableBorderDxfId="298" totalsRowBorderDxfId="297">
  <autoFilter ref="AI1:AN26" xr:uid="{F8B5EC87-3095-445A-A980-2CFAA0A7B9A2}"/>
  <sortState xmlns:xlrd2="http://schemas.microsoft.com/office/spreadsheetml/2017/richdata2" ref="AI2:AL25">
    <sortCondition ref="AL1:AL25"/>
  </sortState>
  <tableColumns count="6">
    <tableColumn id="1" xr3:uid="{34C99CE0-FFE9-4282-9A7F-89014FFD2010}" name="Crop" dataDxfId="296"/>
    <tableColumn id="2" xr3:uid="{D81725A7-3522-491F-9BAF-35ADAADB5C49}" name="P Offtake" dataDxfId="295"/>
    <tableColumn id="3" xr3:uid="{E1F3CA70-D73E-4B9D-9A9F-F209536EAEFF}" name="K Offtake" dataDxfId="294"/>
    <tableColumn id="4" xr3:uid="{41F03B60-DF58-4AA1-9642-EF87A44AF9EC}" name="Order" dataDxfId="293"/>
    <tableColumn id="5" xr3:uid="{F3D9EC0E-6F67-4466-B24D-F47864B8CBA4}" name="Lime pH requirement" dataDxfId="292"/>
    <tableColumn id="6" xr3:uid="{D49CA6DF-7C49-4445-A0D2-0F2C2FDFB7ED}" name="Column1" dataDxfId="291"/>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85" zoomScaleNormal="85" workbookViewId="0">
      <selection activeCell="G25" sqref="G25"/>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58" t="s">
        <v>41</v>
      </c>
      <c r="B1" s="159"/>
      <c r="C1" s="132" t="s">
        <v>160</v>
      </c>
      <c r="D1" s="133"/>
      <c r="E1" s="106" t="s">
        <v>45</v>
      </c>
      <c r="F1" s="109">
        <v>49.1</v>
      </c>
      <c r="G1" s="134" t="s">
        <v>43</v>
      </c>
      <c r="H1" s="135"/>
      <c r="I1" s="109">
        <v>6.76</v>
      </c>
      <c r="J1" s="158" t="s">
        <v>153</v>
      </c>
      <c r="K1" s="159"/>
      <c r="L1" s="109">
        <v>53.4</v>
      </c>
      <c r="AB1" s="13"/>
      <c r="AC1" s="13"/>
      <c r="AD1" s="22" t="s">
        <v>126</v>
      </c>
      <c r="AE1" s="13"/>
      <c r="AF1" s="13"/>
      <c r="AG1" s="13"/>
      <c r="AH1" s="13"/>
      <c r="AI1" s="30" t="s">
        <v>79</v>
      </c>
      <c r="AJ1" s="31" t="s">
        <v>94</v>
      </c>
      <c r="AK1" s="32" t="s">
        <v>95</v>
      </c>
      <c r="AL1" s="33" t="s">
        <v>125</v>
      </c>
      <c r="AM1" s="33" t="s">
        <v>131</v>
      </c>
      <c r="AN1" s="33" t="s">
        <v>111</v>
      </c>
    </row>
    <row r="2" spans="1:40" ht="13" x14ac:dyDescent="0.3">
      <c r="A2" s="138" t="s">
        <v>87</v>
      </c>
      <c r="B2" s="139"/>
      <c r="C2" s="130" t="s">
        <v>161</v>
      </c>
      <c r="D2" s="131"/>
      <c r="E2" s="96" t="s">
        <v>109</v>
      </c>
      <c r="F2" s="110" t="s">
        <v>165</v>
      </c>
      <c r="G2" s="136" t="s">
        <v>110</v>
      </c>
      <c r="H2" s="137"/>
      <c r="I2" s="110">
        <v>649</v>
      </c>
      <c r="J2" s="138" t="s">
        <v>158</v>
      </c>
      <c r="K2" s="139"/>
      <c r="L2" s="110">
        <v>0.19</v>
      </c>
      <c r="AB2" s="22" t="s">
        <v>56</v>
      </c>
      <c r="AC2" s="13"/>
      <c r="AD2" s="22" t="s">
        <v>70</v>
      </c>
      <c r="AE2" s="13"/>
      <c r="AF2" s="13"/>
      <c r="AG2" s="34" t="s">
        <v>76</v>
      </c>
      <c r="AH2" s="13"/>
      <c r="AI2" s="35" t="s">
        <v>126</v>
      </c>
      <c r="AJ2" s="36">
        <v>0</v>
      </c>
      <c r="AK2" s="37">
        <v>0</v>
      </c>
      <c r="AL2" s="7">
        <v>0</v>
      </c>
      <c r="AM2" s="9">
        <v>0</v>
      </c>
      <c r="AN2" s="9">
        <v>0</v>
      </c>
    </row>
    <row r="3" spans="1:40" ht="13" x14ac:dyDescent="0.25">
      <c r="A3" s="160" t="s">
        <v>42</v>
      </c>
      <c r="B3" s="161"/>
      <c r="C3" s="130" t="s">
        <v>162</v>
      </c>
      <c r="D3" s="131"/>
      <c r="E3" s="96" t="s">
        <v>108</v>
      </c>
      <c r="F3" s="111" t="s">
        <v>77</v>
      </c>
      <c r="G3" s="138" t="s">
        <v>159</v>
      </c>
      <c r="H3" s="139"/>
      <c r="I3" s="110">
        <v>1820</v>
      </c>
      <c r="J3" s="160" t="s">
        <v>154</v>
      </c>
      <c r="K3" s="161"/>
      <c r="L3" s="110">
        <f>(L1/(L2*10000))*100</f>
        <v>2.8105263157894735</v>
      </c>
      <c r="AB3" s="22" t="s">
        <v>57</v>
      </c>
      <c r="AC3" s="13"/>
      <c r="AD3" s="22" t="s">
        <v>71</v>
      </c>
      <c r="AE3" s="13"/>
      <c r="AF3" s="13"/>
      <c r="AG3" s="34" t="s">
        <v>77</v>
      </c>
      <c r="AH3" s="13"/>
      <c r="AI3" s="38" t="s">
        <v>113</v>
      </c>
      <c r="AJ3" s="39">
        <v>1.7</v>
      </c>
      <c r="AK3" s="40">
        <v>6</v>
      </c>
      <c r="AL3" s="41">
        <v>1</v>
      </c>
      <c r="AM3" s="9">
        <v>6.2</v>
      </c>
      <c r="AN3" s="9" t="s">
        <v>112</v>
      </c>
    </row>
    <row r="4" spans="1:40" ht="13" x14ac:dyDescent="0.25">
      <c r="A4" s="138" t="s">
        <v>0</v>
      </c>
      <c r="B4" s="139"/>
      <c r="C4" s="142" t="s">
        <v>163</v>
      </c>
      <c r="D4" s="143"/>
      <c r="E4" s="99" t="s">
        <v>1</v>
      </c>
      <c r="F4" s="110" t="s">
        <v>166</v>
      </c>
      <c r="G4" s="138"/>
      <c r="H4" s="139"/>
      <c r="I4" s="110"/>
      <c r="J4" s="160"/>
      <c r="K4" s="161"/>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3">
      <c r="A5" s="140" t="s">
        <v>47</v>
      </c>
      <c r="B5" s="141"/>
      <c r="C5" s="144" t="s">
        <v>164</v>
      </c>
      <c r="D5" s="145"/>
      <c r="E5" s="112"/>
      <c r="F5" s="108"/>
      <c r="G5" s="140"/>
      <c r="H5" s="141"/>
      <c r="I5" s="108"/>
      <c r="J5" s="164"/>
      <c r="K5" s="165"/>
      <c r="L5" s="108"/>
      <c r="AB5" s="22" t="s">
        <v>53</v>
      </c>
      <c r="AC5" s="13"/>
      <c r="AD5" s="42" t="s">
        <v>73</v>
      </c>
      <c r="AE5" s="13"/>
      <c r="AF5" s="13"/>
      <c r="AG5" s="34" t="s">
        <v>104</v>
      </c>
      <c r="AH5" s="13"/>
      <c r="AI5" s="43" t="s">
        <v>123</v>
      </c>
      <c r="AJ5" s="44">
        <v>6.5</v>
      </c>
      <c r="AK5" s="45">
        <v>5.5</v>
      </c>
      <c r="AL5" s="9">
        <v>3</v>
      </c>
      <c r="AM5" s="9">
        <v>6.7</v>
      </c>
      <c r="AN5" s="9" t="s">
        <v>135</v>
      </c>
    </row>
    <row r="6" spans="1:40"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ht="13" x14ac:dyDescent="0.25">
      <c r="A8" s="138" t="s">
        <v>2</v>
      </c>
      <c r="B8" s="139"/>
      <c r="C8" s="11" t="s">
        <v>167</v>
      </c>
      <c r="D8" s="11" t="s">
        <v>168</v>
      </c>
      <c r="E8" s="11" t="s">
        <v>169</v>
      </c>
      <c r="F8" s="11" t="s">
        <v>170</v>
      </c>
      <c r="G8" s="11" t="s">
        <v>171</v>
      </c>
      <c r="H8" s="11" t="s">
        <v>172</v>
      </c>
      <c r="I8" s="11">
        <v>8222</v>
      </c>
      <c r="J8" s="11">
        <v>7233</v>
      </c>
      <c r="K8" s="11">
        <v>5641</v>
      </c>
      <c r="L8" s="11">
        <v>4956</v>
      </c>
      <c r="M8" s="11">
        <v>2849</v>
      </c>
      <c r="N8" s="11">
        <v>3836</v>
      </c>
      <c r="O8" s="11">
        <v>4718</v>
      </c>
      <c r="P8" s="11">
        <v>3107</v>
      </c>
      <c r="Q8" s="11">
        <v>6609</v>
      </c>
      <c r="R8" s="11"/>
      <c r="S8" s="11"/>
      <c r="T8" s="11"/>
      <c r="U8" s="11"/>
      <c r="V8" s="97"/>
      <c r="AB8" s="50"/>
      <c r="AC8" s="50"/>
      <c r="AD8" s="13"/>
      <c r="AE8" s="13" t="s">
        <v>139</v>
      </c>
      <c r="AF8" s="13"/>
      <c r="AG8" s="13"/>
      <c r="AH8" s="13"/>
      <c r="AI8" s="43" t="s">
        <v>105</v>
      </c>
      <c r="AJ8" s="51">
        <v>1.4</v>
      </c>
      <c r="AK8" s="45">
        <v>4.4000000000000004</v>
      </c>
      <c r="AL8" s="9">
        <v>6</v>
      </c>
      <c r="AM8" s="9">
        <v>6.7</v>
      </c>
      <c r="AN8" s="9" t="s">
        <v>135</v>
      </c>
    </row>
    <row r="9" spans="1:40" ht="13" x14ac:dyDescent="0.25">
      <c r="A9" s="138" t="s">
        <v>3</v>
      </c>
      <c r="B9" s="139"/>
      <c r="C9" s="11" t="s">
        <v>173</v>
      </c>
      <c r="D9" s="11" t="s">
        <v>173</v>
      </c>
      <c r="E9" s="11" t="s">
        <v>173</v>
      </c>
      <c r="F9" s="11" t="s">
        <v>173</v>
      </c>
      <c r="G9" s="11" t="s">
        <v>173</v>
      </c>
      <c r="H9" s="11" t="s">
        <v>173</v>
      </c>
      <c r="I9" s="11" t="s">
        <v>173</v>
      </c>
      <c r="J9" s="11" t="s">
        <v>173</v>
      </c>
      <c r="K9" s="11" t="s">
        <v>173</v>
      </c>
      <c r="L9" s="11" t="s">
        <v>173</v>
      </c>
      <c r="M9" s="11" t="s">
        <v>173</v>
      </c>
      <c r="N9" s="11" t="s">
        <v>173</v>
      </c>
      <c r="O9" s="11" t="s">
        <v>173</v>
      </c>
      <c r="P9" s="11" t="s">
        <v>173</v>
      </c>
      <c r="Q9" s="11" t="s">
        <v>173</v>
      </c>
      <c r="R9" s="11"/>
      <c r="S9" s="11"/>
      <c r="T9" s="11"/>
      <c r="U9" s="11"/>
      <c r="V9" s="97"/>
      <c r="AB9" s="13"/>
      <c r="AC9" s="13"/>
      <c r="AD9" s="22" t="s">
        <v>137</v>
      </c>
      <c r="AE9" s="22">
        <v>4.5</v>
      </c>
      <c r="AF9" s="13"/>
      <c r="AG9" s="13"/>
      <c r="AH9" s="13"/>
      <c r="AI9" s="52" t="s">
        <v>103</v>
      </c>
      <c r="AJ9" s="53">
        <v>0.7</v>
      </c>
      <c r="AK9" s="54">
        <v>4</v>
      </c>
      <c r="AL9" s="21">
        <v>7</v>
      </c>
      <c r="AM9" s="9">
        <v>6.7</v>
      </c>
      <c r="AN9" s="9" t="s">
        <v>135</v>
      </c>
    </row>
    <row r="10" spans="1:40" ht="13" x14ac:dyDescent="0.25">
      <c r="A10" s="138" t="s">
        <v>4</v>
      </c>
      <c r="B10" s="139"/>
      <c r="C10" s="11">
        <v>6</v>
      </c>
      <c r="D10" s="11">
        <v>5.8</v>
      </c>
      <c r="E10" s="11">
        <v>6.1</v>
      </c>
      <c r="F10" s="11">
        <v>6.1</v>
      </c>
      <c r="G10" s="11">
        <v>5.8</v>
      </c>
      <c r="H10" s="11">
        <v>5.9</v>
      </c>
      <c r="I10" s="11">
        <v>6</v>
      </c>
      <c r="J10" s="11">
        <v>6.3</v>
      </c>
      <c r="K10" s="11">
        <v>6.3</v>
      </c>
      <c r="L10" s="11">
        <v>6</v>
      </c>
      <c r="M10" s="11">
        <v>6.1</v>
      </c>
      <c r="N10" s="11">
        <v>5.6</v>
      </c>
      <c r="O10" s="11">
        <v>5.9</v>
      </c>
      <c r="P10" s="11">
        <v>5.9</v>
      </c>
      <c r="Q10" s="11">
        <v>6.1</v>
      </c>
      <c r="R10" s="11"/>
      <c r="S10" s="11"/>
      <c r="T10" s="11"/>
      <c r="U10" s="11"/>
      <c r="V10" s="97"/>
      <c r="AB10" s="13"/>
      <c r="AC10" s="13"/>
      <c r="AD10" s="22" t="s">
        <v>140</v>
      </c>
      <c r="AE10" s="22">
        <v>5</v>
      </c>
      <c r="AF10" s="13"/>
      <c r="AG10" s="13"/>
      <c r="AH10" s="13"/>
      <c r="AI10" s="43" t="s">
        <v>97</v>
      </c>
      <c r="AJ10" s="44">
        <v>9</v>
      </c>
      <c r="AK10" s="45">
        <v>16.5</v>
      </c>
      <c r="AL10" s="9">
        <v>8</v>
      </c>
      <c r="AM10" s="9">
        <v>6.7</v>
      </c>
      <c r="AN10" s="9" t="s">
        <v>135</v>
      </c>
    </row>
    <row r="11" spans="1:40" ht="13" x14ac:dyDescent="0.25">
      <c r="A11" s="138" t="s">
        <v>5</v>
      </c>
      <c r="B11" s="139"/>
      <c r="C11" s="11">
        <v>3</v>
      </c>
      <c r="D11" s="11">
        <v>2</v>
      </c>
      <c r="E11" s="11">
        <v>2</v>
      </c>
      <c r="F11" s="11">
        <v>2</v>
      </c>
      <c r="G11" s="11">
        <v>3</v>
      </c>
      <c r="H11" s="11">
        <v>2</v>
      </c>
      <c r="I11" s="11">
        <v>2</v>
      </c>
      <c r="J11" s="11">
        <v>2</v>
      </c>
      <c r="K11" s="11">
        <v>2</v>
      </c>
      <c r="L11" s="11">
        <v>3</v>
      </c>
      <c r="M11" s="11">
        <v>3</v>
      </c>
      <c r="N11" s="11">
        <v>3</v>
      </c>
      <c r="O11" s="11">
        <v>3</v>
      </c>
      <c r="P11" s="11">
        <v>3</v>
      </c>
      <c r="Q11" s="11">
        <v>3</v>
      </c>
      <c r="R11" s="11"/>
      <c r="S11" s="11"/>
      <c r="T11" s="11"/>
      <c r="U11" s="11"/>
      <c r="V11" s="97"/>
      <c r="AB11" s="13"/>
      <c r="AC11" s="13"/>
      <c r="AD11" s="42" t="s">
        <v>141</v>
      </c>
      <c r="AE11" s="22">
        <v>6</v>
      </c>
      <c r="AF11" s="13"/>
      <c r="AG11" s="13"/>
      <c r="AH11" s="13"/>
      <c r="AI11" s="43" t="s">
        <v>122</v>
      </c>
      <c r="AJ11" s="44">
        <v>15</v>
      </c>
      <c r="AK11" s="45">
        <v>17.5</v>
      </c>
      <c r="AL11" s="9">
        <v>9</v>
      </c>
      <c r="AM11" s="9">
        <v>7</v>
      </c>
      <c r="AN11" s="9" t="s">
        <v>135</v>
      </c>
    </row>
    <row r="12" spans="1:40" ht="13" x14ac:dyDescent="0.25">
      <c r="A12" s="138" t="s">
        <v>6</v>
      </c>
      <c r="B12" s="139"/>
      <c r="C12" s="11">
        <v>3</v>
      </c>
      <c r="D12" s="11">
        <v>3</v>
      </c>
      <c r="E12" s="11">
        <v>3</v>
      </c>
      <c r="F12" s="11">
        <v>2</v>
      </c>
      <c r="G12" s="11">
        <v>3</v>
      </c>
      <c r="H12" s="11">
        <v>3</v>
      </c>
      <c r="I12" s="11">
        <v>3</v>
      </c>
      <c r="J12" s="11">
        <v>3</v>
      </c>
      <c r="K12" s="11">
        <v>3</v>
      </c>
      <c r="L12" s="11">
        <v>3</v>
      </c>
      <c r="M12" s="11">
        <v>1</v>
      </c>
      <c r="N12" s="11">
        <v>1</v>
      </c>
      <c r="O12" s="11">
        <v>1</v>
      </c>
      <c r="P12" s="11">
        <v>1</v>
      </c>
      <c r="Q12" s="11">
        <v>1</v>
      </c>
      <c r="R12" s="11"/>
      <c r="S12" s="11"/>
      <c r="T12" s="11"/>
      <c r="U12" s="11"/>
      <c r="V12" s="97"/>
      <c r="AB12" s="13"/>
      <c r="AC12" s="13"/>
      <c r="AD12" s="42" t="s">
        <v>142</v>
      </c>
      <c r="AE12" s="22">
        <v>7.5</v>
      </c>
      <c r="AF12" s="13"/>
      <c r="AG12" s="13"/>
      <c r="AH12" s="13"/>
      <c r="AI12" s="43" t="s">
        <v>121</v>
      </c>
      <c r="AJ12" s="44">
        <v>14</v>
      </c>
      <c r="AK12" s="45">
        <v>11</v>
      </c>
      <c r="AL12" s="9">
        <v>10</v>
      </c>
      <c r="AM12" s="9">
        <v>7</v>
      </c>
      <c r="AN12" s="9" t="s">
        <v>135</v>
      </c>
    </row>
    <row r="13" spans="1:40" ht="13" x14ac:dyDescent="0.25">
      <c r="A13" s="138" t="s">
        <v>7</v>
      </c>
      <c r="B13" s="139"/>
      <c r="C13" s="11">
        <v>3</v>
      </c>
      <c r="D13" s="11">
        <v>3</v>
      </c>
      <c r="E13" s="11">
        <v>3</v>
      </c>
      <c r="F13" s="11">
        <v>3</v>
      </c>
      <c r="G13" s="11">
        <v>3</v>
      </c>
      <c r="H13" s="11">
        <v>2</v>
      </c>
      <c r="I13" s="11">
        <v>3</v>
      </c>
      <c r="J13" s="11">
        <v>3</v>
      </c>
      <c r="K13" s="11">
        <v>3</v>
      </c>
      <c r="L13" s="11">
        <v>3</v>
      </c>
      <c r="M13" s="11">
        <v>3</v>
      </c>
      <c r="N13" s="11">
        <v>3</v>
      </c>
      <c r="O13" s="11">
        <v>3</v>
      </c>
      <c r="P13" s="11">
        <v>3</v>
      </c>
      <c r="Q13" s="11">
        <v>3</v>
      </c>
      <c r="R13" s="11"/>
      <c r="S13" s="11"/>
      <c r="T13" s="11"/>
      <c r="U13" s="11"/>
      <c r="V13" s="97"/>
      <c r="AB13" s="13"/>
      <c r="AC13" s="13"/>
      <c r="AD13" s="42" t="s">
        <v>143</v>
      </c>
      <c r="AE13" s="22">
        <v>12</v>
      </c>
      <c r="AF13" s="13"/>
      <c r="AG13" s="13"/>
      <c r="AH13" s="13"/>
      <c r="AI13" s="43" t="s">
        <v>120</v>
      </c>
      <c r="AJ13" s="44">
        <v>1.9</v>
      </c>
      <c r="AK13" s="45">
        <v>7.5</v>
      </c>
      <c r="AL13" s="9">
        <v>11</v>
      </c>
      <c r="AM13" s="9">
        <v>6.7</v>
      </c>
      <c r="AN13" s="9" t="s">
        <v>135</v>
      </c>
    </row>
    <row r="14" spans="1:40" ht="13" x14ac:dyDescent="0.25">
      <c r="A14" s="154" t="s">
        <v>8</v>
      </c>
      <c r="B14" s="155"/>
      <c r="C14" s="82" t="s">
        <v>113</v>
      </c>
      <c r="D14" s="82" t="s">
        <v>113</v>
      </c>
      <c r="E14" s="82" t="s">
        <v>113</v>
      </c>
      <c r="F14" s="82" t="s">
        <v>113</v>
      </c>
      <c r="G14" s="82" t="s">
        <v>113</v>
      </c>
      <c r="H14" s="82" t="s">
        <v>113</v>
      </c>
      <c r="I14" s="82" t="s">
        <v>113</v>
      </c>
      <c r="J14" s="82" t="s">
        <v>113</v>
      </c>
      <c r="K14" s="82" t="s">
        <v>113</v>
      </c>
      <c r="L14" s="82" t="s">
        <v>113</v>
      </c>
      <c r="M14" s="82" t="s">
        <v>113</v>
      </c>
      <c r="N14" s="82" t="s">
        <v>113</v>
      </c>
      <c r="O14" s="82" t="s">
        <v>113</v>
      </c>
      <c r="P14" s="82" t="s">
        <v>113</v>
      </c>
      <c r="Q14" s="82" t="s">
        <v>113</v>
      </c>
      <c r="R14" s="82"/>
      <c r="S14" s="82"/>
      <c r="T14" s="82"/>
      <c r="U14" s="82"/>
      <c r="V14" s="98"/>
      <c r="AD14" s="22" t="s">
        <v>138</v>
      </c>
      <c r="AE14" s="22">
        <v>6</v>
      </c>
      <c r="AI14" s="43" t="s">
        <v>119</v>
      </c>
      <c r="AJ14" s="44">
        <v>0.8</v>
      </c>
      <c r="AK14" s="45">
        <v>1.7</v>
      </c>
      <c r="AL14" s="9">
        <v>12</v>
      </c>
      <c r="AM14" s="9">
        <v>6.7</v>
      </c>
      <c r="AN14" s="9" t="s">
        <v>135</v>
      </c>
    </row>
    <row r="15" spans="1:40" ht="13" x14ac:dyDescent="0.25">
      <c r="A15" s="152" t="s">
        <v>9</v>
      </c>
      <c r="B15" s="153"/>
      <c r="C15" s="11">
        <v>47</v>
      </c>
      <c r="D15" s="11">
        <v>47</v>
      </c>
      <c r="E15" s="11">
        <v>47</v>
      </c>
      <c r="F15" s="11">
        <v>47</v>
      </c>
      <c r="G15" s="11">
        <v>47</v>
      </c>
      <c r="H15" s="11">
        <v>47</v>
      </c>
      <c r="I15" s="11">
        <v>47</v>
      </c>
      <c r="J15" s="11">
        <v>47</v>
      </c>
      <c r="K15" s="11">
        <v>47</v>
      </c>
      <c r="L15" s="11">
        <v>47</v>
      </c>
      <c r="M15" s="11">
        <v>47</v>
      </c>
      <c r="N15" s="11">
        <v>47</v>
      </c>
      <c r="O15" s="11">
        <v>47</v>
      </c>
      <c r="P15" s="11">
        <v>47</v>
      </c>
      <c r="Q15" s="11">
        <v>47</v>
      </c>
      <c r="R15" s="11"/>
      <c r="S15" s="11"/>
      <c r="T15" s="11"/>
      <c r="U15" s="11"/>
      <c r="V15" s="97"/>
      <c r="AD15" s="22" t="s">
        <v>144</v>
      </c>
      <c r="AE15" s="22">
        <v>7</v>
      </c>
      <c r="AI15" s="43" t="s">
        <v>101</v>
      </c>
      <c r="AJ15" s="51">
        <v>1.8</v>
      </c>
      <c r="AK15" s="45">
        <v>5.4</v>
      </c>
      <c r="AL15" s="9">
        <v>13</v>
      </c>
      <c r="AM15" s="9">
        <v>6.7</v>
      </c>
      <c r="AN15" s="9" t="s">
        <v>135</v>
      </c>
    </row>
    <row r="16" spans="1:40" ht="13.5" thickBot="1" x14ac:dyDescent="0.3">
      <c r="A16" s="156" t="s">
        <v>44</v>
      </c>
      <c r="B16" s="157"/>
      <c r="C16" s="100" t="s">
        <v>72</v>
      </c>
      <c r="D16" s="100" t="s">
        <v>72</v>
      </c>
      <c r="E16" s="100" t="s">
        <v>72</v>
      </c>
      <c r="F16" s="100" t="s">
        <v>72</v>
      </c>
      <c r="G16" s="100" t="s">
        <v>72</v>
      </c>
      <c r="H16" s="100" t="s">
        <v>72</v>
      </c>
      <c r="I16" s="100" t="s">
        <v>72</v>
      </c>
      <c r="J16" s="100" t="s">
        <v>72</v>
      </c>
      <c r="K16" s="100" t="s">
        <v>72</v>
      </c>
      <c r="L16" s="100" t="s">
        <v>72</v>
      </c>
      <c r="M16" s="100" t="s">
        <v>72</v>
      </c>
      <c r="N16" s="100" t="s">
        <v>72</v>
      </c>
      <c r="O16" s="100" t="s">
        <v>72</v>
      </c>
      <c r="P16" s="100" t="s">
        <v>72</v>
      </c>
      <c r="Q16" s="100" t="s">
        <v>72</v>
      </c>
      <c r="R16" s="100"/>
      <c r="S16" s="100"/>
      <c r="T16" s="100"/>
      <c r="U16" s="100"/>
      <c r="V16" s="101"/>
      <c r="AD16" s="42" t="s">
        <v>145</v>
      </c>
      <c r="AE16" s="22">
        <v>8</v>
      </c>
      <c r="AI16" s="43" t="s">
        <v>118</v>
      </c>
      <c r="AJ16" s="44">
        <v>8</v>
      </c>
      <c r="AK16" s="45">
        <v>5.5</v>
      </c>
      <c r="AL16" s="7">
        <v>14</v>
      </c>
      <c r="AM16" s="9">
        <v>6.7</v>
      </c>
      <c r="AN16" s="9" t="s">
        <v>135</v>
      </c>
    </row>
    <row r="17" spans="1:40" ht="13" x14ac:dyDescent="0.25">
      <c r="A17" s="150" t="s">
        <v>69</v>
      </c>
      <c r="B17" s="151"/>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79.899999999999991</v>
      </c>
      <c r="J17" s="20">
        <f t="shared" si="0"/>
        <v>79.899999999999991</v>
      </c>
      <c r="K17" s="20">
        <f t="shared" si="0"/>
        <v>79.899999999999991</v>
      </c>
      <c r="L17" s="20">
        <f t="shared" si="0"/>
        <v>79.899999999999991</v>
      </c>
      <c r="M17" s="20">
        <f t="shared" si="0"/>
        <v>79.899999999999991</v>
      </c>
      <c r="N17" s="20">
        <f t="shared" si="0"/>
        <v>79.899999999999991</v>
      </c>
      <c r="O17" s="20">
        <f t="shared" si="0"/>
        <v>79.899999999999991</v>
      </c>
      <c r="P17" s="20">
        <f t="shared" si="0"/>
        <v>79.899999999999991</v>
      </c>
      <c r="Q17" s="20">
        <f t="shared" si="0"/>
        <v>79.899999999999991</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67.034659999999988</v>
      </c>
      <c r="D18" s="12">
        <f>$D32</f>
        <v>79.483953999999983</v>
      </c>
      <c r="E18" s="12">
        <f>$D33</f>
        <v>79.483953999999983</v>
      </c>
      <c r="F18" s="12">
        <f>$D34</f>
        <v>79.483953999999983</v>
      </c>
      <c r="G18" s="12">
        <f>$D35</f>
        <v>67.034659999999988</v>
      </c>
      <c r="H18" s="12">
        <f>$D36</f>
        <v>79.483953999999983</v>
      </c>
      <c r="I18" s="12">
        <f>$D37</f>
        <v>79.483953999999983</v>
      </c>
      <c r="J18" s="12">
        <f>$D38</f>
        <v>79.483953999999983</v>
      </c>
      <c r="K18" s="12">
        <f>$D39</f>
        <v>79.483953999999983</v>
      </c>
      <c r="L18" s="12">
        <f>$D40</f>
        <v>79.483953999999983</v>
      </c>
      <c r="M18" s="12">
        <f>$D41</f>
        <v>67.034659999999988</v>
      </c>
      <c r="N18" s="12">
        <f>$D42</f>
        <v>67.034659999999988</v>
      </c>
      <c r="O18" s="12">
        <f>$D43</f>
        <v>67.034659999999988</v>
      </c>
      <c r="P18" s="12">
        <f>$D44</f>
        <v>67.034659999999988</v>
      </c>
      <c r="Q18" s="12">
        <f>$D45</f>
        <v>67.034659999999988</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-12.865340000000003</v>
      </c>
      <c r="D19" s="12">
        <f t="shared" ref="D19:V19" si="1">D18-D17</f>
        <v>-0.41604600000000858</v>
      </c>
      <c r="E19" s="12">
        <f t="shared" si="1"/>
        <v>-0.41604600000000858</v>
      </c>
      <c r="F19" s="12">
        <f t="shared" si="1"/>
        <v>-0.41604600000000858</v>
      </c>
      <c r="G19" s="12">
        <f t="shared" si="1"/>
        <v>-12.865340000000003</v>
      </c>
      <c r="H19" s="12">
        <f t="shared" si="1"/>
        <v>-0.41604600000000858</v>
      </c>
      <c r="I19" s="12">
        <f t="shared" si="1"/>
        <v>-0.41604600000000858</v>
      </c>
      <c r="J19" s="12">
        <f t="shared" si="1"/>
        <v>-0.41604600000000858</v>
      </c>
      <c r="K19" s="12">
        <f t="shared" si="1"/>
        <v>-0.41604600000000858</v>
      </c>
      <c r="L19" s="12">
        <f t="shared" si="1"/>
        <v>-0.41604600000000858</v>
      </c>
      <c r="M19" s="12">
        <f t="shared" si="1"/>
        <v>-12.865340000000003</v>
      </c>
      <c r="N19" s="12">
        <f t="shared" si="1"/>
        <v>-12.865340000000003</v>
      </c>
      <c r="O19" s="12">
        <f t="shared" si="1"/>
        <v>-12.865340000000003</v>
      </c>
      <c r="P19" s="12">
        <f t="shared" si="1"/>
        <v>-12.865340000000003</v>
      </c>
      <c r="Q19" s="12">
        <f t="shared" si="1"/>
        <v>-12.865340000000003</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DECREASE</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282</v>
      </c>
      <c r="D21" s="20">
        <f t="shared" ref="D21:V21" si="2">(VLOOKUP(D$14,$AI2:$AK26,3,FALSE))*D$15</f>
        <v>282</v>
      </c>
      <c r="E21" s="20">
        <f t="shared" si="2"/>
        <v>282</v>
      </c>
      <c r="F21" s="20">
        <f t="shared" si="2"/>
        <v>282</v>
      </c>
      <c r="G21" s="20">
        <f t="shared" si="2"/>
        <v>282</v>
      </c>
      <c r="H21" s="20">
        <f t="shared" si="2"/>
        <v>282</v>
      </c>
      <c r="I21" s="20">
        <f t="shared" si="2"/>
        <v>282</v>
      </c>
      <c r="J21" s="20">
        <f t="shared" si="2"/>
        <v>282</v>
      </c>
      <c r="K21" s="20">
        <f t="shared" si="2"/>
        <v>282</v>
      </c>
      <c r="L21" s="20">
        <f t="shared" si="2"/>
        <v>282</v>
      </c>
      <c r="M21" s="20">
        <f t="shared" si="2"/>
        <v>282</v>
      </c>
      <c r="N21" s="20">
        <f t="shared" si="2"/>
        <v>282</v>
      </c>
      <c r="O21" s="20">
        <f t="shared" si="2"/>
        <v>282</v>
      </c>
      <c r="P21" s="20">
        <f t="shared" si="2"/>
        <v>282</v>
      </c>
      <c r="Q21" s="20">
        <f t="shared" si="2"/>
        <v>282</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16.27955</v>
      </c>
      <c r="D22" s="12">
        <f>$E32</f>
        <v>19.302895000000003</v>
      </c>
      <c r="E22" s="12">
        <f>$E33</f>
        <v>19.302895000000003</v>
      </c>
      <c r="F22" s="12">
        <f>$E34</f>
        <v>19.302895000000003</v>
      </c>
      <c r="G22" s="12">
        <f>$E35</f>
        <v>16.27955</v>
      </c>
      <c r="H22" s="12">
        <f>$E36</f>
        <v>19.302895000000003</v>
      </c>
      <c r="I22" s="12">
        <f>$E37</f>
        <v>19.302895000000003</v>
      </c>
      <c r="J22" s="12">
        <f>$E38</f>
        <v>19.302895000000003</v>
      </c>
      <c r="K22" s="12">
        <f>$E39</f>
        <v>19.302895000000003</v>
      </c>
      <c r="L22" s="12">
        <f>$E40</f>
        <v>19.302895000000003</v>
      </c>
      <c r="M22" s="12">
        <f>$E41</f>
        <v>16.27955</v>
      </c>
      <c r="N22" s="12">
        <f>$E42</f>
        <v>16.27955</v>
      </c>
      <c r="O22" s="12">
        <f>$E43</f>
        <v>16.27955</v>
      </c>
      <c r="P22" s="12">
        <f>$E44</f>
        <v>16.27955</v>
      </c>
      <c r="Q22" s="12">
        <f>$E45</f>
        <v>16.27955</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-265.72045000000003</v>
      </c>
      <c r="D23" s="12">
        <f t="shared" ref="D23:V23" si="3">D22-D21</f>
        <v>-262.69710500000002</v>
      </c>
      <c r="E23" s="12">
        <f t="shared" si="3"/>
        <v>-262.69710500000002</v>
      </c>
      <c r="F23" s="12">
        <f t="shared" si="3"/>
        <v>-262.69710500000002</v>
      </c>
      <c r="G23" s="12">
        <f t="shared" si="3"/>
        <v>-265.72045000000003</v>
      </c>
      <c r="H23" s="12">
        <f t="shared" si="3"/>
        <v>-262.69710500000002</v>
      </c>
      <c r="I23" s="12">
        <f t="shared" si="3"/>
        <v>-262.69710500000002</v>
      </c>
      <c r="J23" s="12">
        <f t="shared" si="3"/>
        <v>-262.69710500000002</v>
      </c>
      <c r="K23" s="12">
        <f t="shared" si="3"/>
        <v>-262.69710500000002</v>
      </c>
      <c r="L23" s="12">
        <f t="shared" si="3"/>
        <v>-262.69710500000002</v>
      </c>
      <c r="M23" s="12">
        <f t="shared" si="3"/>
        <v>-265.72045000000003</v>
      </c>
      <c r="N23" s="12">
        <f t="shared" si="3"/>
        <v>-265.72045000000003</v>
      </c>
      <c r="O23" s="12">
        <f t="shared" si="3"/>
        <v>-265.72045000000003</v>
      </c>
      <c r="P23" s="12">
        <f t="shared" si="3"/>
        <v>-265.72045000000003</v>
      </c>
      <c r="Q23" s="12">
        <f t="shared" si="3"/>
        <v>-265.72045000000003</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2.41</v>
      </c>
      <c r="C28" s="11">
        <v>0.19</v>
      </c>
      <c r="D28" s="11">
        <v>418</v>
      </c>
      <c r="E28" s="11">
        <v>193</v>
      </c>
      <c r="F28" s="11">
        <v>25.8</v>
      </c>
      <c r="G28" s="11">
        <v>0.2</v>
      </c>
      <c r="H28" s="11">
        <v>1.4</v>
      </c>
      <c r="I28" s="11">
        <v>0.5</v>
      </c>
      <c r="J28" s="11">
        <v>0.01</v>
      </c>
      <c r="K28" s="15">
        <v>0.05</v>
      </c>
      <c r="L28" s="11">
        <v>0.2</v>
      </c>
      <c r="M28" s="11">
        <v>0.28999999999999998</v>
      </c>
      <c r="N28" s="11"/>
      <c r="O28" s="11"/>
      <c r="P28" s="11">
        <v>387</v>
      </c>
      <c r="Q28" s="11">
        <v>118</v>
      </c>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4B</v>
      </c>
      <c r="B31" s="11">
        <v>70</v>
      </c>
      <c r="C31" s="65">
        <f>IF(C$27="%w/w SAR",((C$28*10)*$B31),IF(C$27="%w/w DM",(((C$28*10)*($B$28/100))*$B31),IF(C$27="kg/t SAR",(C$28*$B31),IF(C$27="kg/t DM",((C$28*($B$28/100))*$B31),IF(C$27="mg/kg SAR",((C$28*0.001)*$B31),IF(C$27="mg/kg DM",(((C$28*0.001)*($B$28/100))*$B31),0))))))</f>
        <v>133</v>
      </c>
      <c r="D31" s="65">
        <f>(IF(D$27="%w/w SAR",((D$28*10)*$B31),IF(D$27="%w/w DM",(((D$28*10)*($B$28/100))*$B31),IF(D$27="kg/t SAR",(D$28*$B31),IF(D$27="kg/t DM",((D$28*($B$28/100))*$B31),IF(D$27="mg/kg SAR",((D$28*0.001)*$B31),IF(D$27="mg/kg DM",(((D$28*0.001)*($B$28/100))*$B31),"0")))))))*2.291</f>
        <v>67.034659999999988</v>
      </c>
      <c r="E31" s="65">
        <f>(IF(E$27="%w/w SAR",((E$28*10)*$B31),IF(E$27="%w/w DM",(((E$28*10)*($B$28/100))*$B31),IF(E$27="kg/t SAR",(E$28*$B31),IF(E$27="kg/t DM",((E$28*($B$28/100))*$B31),IF(E$27="mg/kg SAR",((E$28*0.001)*$B31),IF(E$27="mg/kg DM",(((E$28*0.001)*($B$28/100))*$B31),"0")))))))*1.205</f>
        <v>16.27955</v>
      </c>
      <c r="F31" s="65">
        <f>(IF(F$27="%w/w SAR",((F$28*10)*$B31),IF(F$27="%w/w DM",(((F$28*10)*($B$28/100))*$B31),IF(F$27="kg/t SAR",(F$28*$B31),IF(F$27="kg/t DM",((F$28*($B$28/100))*$B31),IF(F$27="mg/kg SAR",((F$28*0.001)*$B31),IF(F$27="mg/kg DM",(((F$28*0.001)*($B$28/100))*$B31),"0")))))))*1.658</f>
        <v>2.994348</v>
      </c>
      <c r="G31" s="65">
        <f t="shared" ref="G31:P31" si="5">IF(G$27="%w/w SAR",((G$28*10)*$B31),IF(G$27="%w/w DM",(((G$28*10)*($B$28/100))*$B31),IF(G$27="kg/t SAR",(G$28*$B31),IF(G$27="kg/t DM",((G$28*($B$28/100))*$B31),IF(G$27="mg/kg SAR",((G$28*0.001)*$B31),IF(G$27="mg/kg DM",(((G$28*0.001)*($B$28/100))*$B31),0))))))</f>
        <v>1.4E-2</v>
      </c>
      <c r="H31" s="65">
        <f t="shared" si="5"/>
        <v>9.8000000000000004E-2</v>
      </c>
      <c r="I31" s="65">
        <f t="shared" si="5"/>
        <v>3.5000000000000003E-2</v>
      </c>
      <c r="J31" s="65">
        <f t="shared" si="5"/>
        <v>7.000000000000001E-4</v>
      </c>
      <c r="K31" s="65">
        <f t="shared" si="5"/>
        <v>3.5000000000000001E-3</v>
      </c>
      <c r="L31" s="65">
        <f t="shared" si="5"/>
        <v>1.4E-2</v>
      </c>
      <c r="M31" s="65">
        <f t="shared" si="5"/>
        <v>2.0299999999999999E-2</v>
      </c>
      <c r="N31" s="65">
        <f t="shared" si="5"/>
        <v>0</v>
      </c>
      <c r="O31" s="65">
        <f t="shared" si="5"/>
        <v>0</v>
      </c>
      <c r="P31" s="65">
        <f t="shared" si="5"/>
        <v>27.09</v>
      </c>
      <c r="Q31" s="65">
        <f>(IF(Q$27="%w/w SAR",((Q$28*10)*$B31),IF(Q$27="%w/w DM",(((Q$28*10)*($B$28/100))*$B31),IF(Q$27="kg/t SAR",(Q$28*$B31),IF(Q$27="kg/t DM",((Q$28*($B$28/100))*$B31),IF(Q$27="mg/kg SAR",((Q$28*0.001)*$B31),IF(Q$27="mg/kg DM",(((Q$28*0.001)*($B$28/100))*$B31),0)))))))*2.5</f>
        <v>20.65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5B</v>
      </c>
      <c r="B32" s="11">
        <v>83</v>
      </c>
      <c r="C32" s="65">
        <f t="shared" ref="C32:C50" si="6">IF(C$27="%w/w SAR",((C$28*10)*$B32),IF(C$27="%w/w DM",(((C$28*10)*($B$28/100))*$B32),IF(C$27="kg/t SAR",(C$28*$B32),IF(C$27="kg/t DM",((C$28*($B$28/100))*$B32),IF(C$27="mg/kg SAR",((C$28*0.001)*$B32),IF(C$27="mg/kg DM",(((C$28*0.001)*($B$28/100))*$B32),0))))))</f>
        <v>157.69999999999999</v>
      </c>
      <c r="D32" s="65">
        <f t="shared" ref="D32:D50" si="7">(IF(D$27="%w/w SAR",((D$28*10)*$B32),IF(D$27="%w/w DM",(((D$28*10)*($B$28/100))*$B32),IF(D$27="kg/t SAR",(D$28*$B32),IF(D$27="kg/t DM",((D$28*($B$28/100))*$B32),IF(D$27="mg/kg SAR",((D$28*0.001)*$B32),IF(D$27="mg/kg DM",(((D$28*0.001)*($B$28/100))*$B32),"0")))))))*2.291</f>
        <v>79.483953999999983</v>
      </c>
      <c r="E32" s="65">
        <f t="shared" ref="E32:E50" si="8">(IF(E$27="%w/w SAR",((E$28*10)*$B32),IF(E$27="%w/w DM",(((E$28*10)*($B$28/100))*$B32),IF(E$27="kg/t SAR",(E$28*$B32),IF(E$27="kg/t DM",((E$28*($B$28/100))*$B32),IF(E$27="mg/kg SAR",((E$28*0.001)*$B32),IF(E$27="mg/kg DM",(((E$28*0.001)*($B$28/100))*$B32),"0")))))))*1.205</f>
        <v>19.302895000000003</v>
      </c>
      <c r="F32" s="65">
        <f t="shared" ref="F32:F50" si="9">(IF(F$27="%w/w SAR",((F$28*10)*$B32),IF(F$27="%w/w DM",(((F$28*10)*($B$28/100))*$B32),IF(F$27="kg/t SAR",(F$28*$B32),IF(F$27="kg/t DM",((F$28*($B$28/100))*$B32),IF(F$27="mg/kg SAR",((F$28*0.001)*$B32),IF(F$27="mg/kg DM",(((F$28*0.001)*($B$28/100))*$B32),"0")))))))*1.658</f>
        <v>3.5504411999999999</v>
      </c>
      <c r="G32" s="65">
        <f t="shared" ref="G32:P50" si="10">IF(G$27="%w/w SAR",((G$28*10)*$B32),IF(G$27="%w/w DM",(((G$28*10)*($B$28/100))*$B32),IF(G$27="kg/t SAR",(G$28*$B32),IF(G$27="kg/t DM",((G$28*($B$28/100))*$B32),IF(G$27="mg/kg SAR",((G$28*0.001)*$B32),IF(G$27="mg/kg DM",(((G$28*0.001)*($B$28/100))*$B32),0))))))</f>
        <v>1.66E-2</v>
      </c>
      <c r="H32" s="65">
        <f t="shared" si="10"/>
        <v>0.1162</v>
      </c>
      <c r="I32" s="65">
        <f t="shared" si="10"/>
        <v>4.1500000000000002E-2</v>
      </c>
      <c r="J32" s="65">
        <f t="shared" si="10"/>
        <v>8.3000000000000012E-4</v>
      </c>
      <c r="K32" s="65">
        <f t="shared" si="10"/>
        <v>4.15E-3</v>
      </c>
      <c r="L32" s="65">
        <f t="shared" si="10"/>
        <v>1.66E-2</v>
      </c>
      <c r="M32" s="65">
        <f t="shared" si="10"/>
        <v>2.4070000000000001E-2</v>
      </c>
      <c r="N32" s="65">
        <f t="shared" si="10"/>
        <v>0</v>
      </c>
      <c r="O32" s="65">
        <f t="shared" si="10"/>
        <v>0</v>
      </c>
      <c r="P32" s="65">
        <f t="shared" si="10"/>
        <v>32.121000000000002</v>
      </c>
      <c r="Q32" s="65">
        <f t="shared" ref="Q32:Q50" si="11">(IF(Q$27="%w/w SAR",((Q$28*10)*$B32),IF(Q$27="%w/w DM",(((Q$28*10)*($B$28/100))*$B32),IF(Q$27="kg/t SAR",(Q$28*$B32),IF(Q$27="kg/t DM",((Q$28*($B$28/100))*$B32),IF(Q$27="mg/kg SAR",((Q$28*0.001)*$B32),IF(Q$27="mg/kg DM",(((Q$28*0.001)*($B$28/100))*$B32),0)))))))*2.5</f>
        <v>24.484999999999999</v>
      </c>
      <c r="R32" s="65">
        <f t="shared" ref="R32:U50" si="12">IF(R$27="%w/w SAR",((R$28*10)*$B32),IF(R$27="%w/w DM",(((R$28*10)*($B$28/100))*$B32),IF(R$27="kg/t SAR",(R$28*$B32),IF(R$27="kg/t DM",((R$28*($B$28/100))*$B32),IF(R$27="mg/kg SAR",((R$28*0.001)*$B32),IF(R$27="mg/kg DM",(((R$28*0.001)*($B$28/100))*$B32),0))))))</f>
        <v>0</v>
      </c>
      <c r="S32" s="65">
        <f t="shared" si="12"/>
        <v>0</v>
      </c>
      <c r="T32" s="65">
        <f t="shared" si="12"/>
        <v>0</v>
      </c>
      <c r="U32" s="126">
        <f t="shared" si="12"/>
        <v>0</v>
      </c>
    </row>
    <row r="33" spans="1:21" s="48" customFormat="1" ht="13" x14ac:dyDescent="0.35">
      <c r="A33" s="125" t="str">
        <f>E8</f>
        <v>6B</v>
      </c>
      <c r="B33" s="11">
        <v>83</v>
      </c>
      <c r="C33" s="65">
        <f t="shared" si="6"/>
        <v>157.69999999999999</v>
      </c>
      <c r="D33" s="65">
        <f t="shared" si="7"/>
        <v>79.483953999999983</v>
      </c>
      <c r="E33" s="65">
        <f t="shared" si="8"/>
        <v>19.302895000000003</v>
      </c>
      <c r="F33" s="65">
        <f t="shared" si="9"/>
        <v>3.5504411999999999</v>
      </c>
      <c r="G33" s="65">
        <f t="shared" si="10"/>
        <v>1.66E-2</v>
      </c>
      <c r="H33" s="65">
        <f t="shared" si="10"/>
        <v>0.1162</v>
      </c>
      <c r="I33" s="65">
        <f t="shared" si="10"/>
        <v>4.1500000000000002E-2</v>
      </c>
      <c r="J33" s="65">
        <f t="shared" si="10"/>
        <v>8.3000000000000012E-4</v>
      </c>
      <c r="K33" s="65">
        <f t="shared" si="10"/>
        <v>4.15E-3</v>
      </c>
      <c r="L33" s="65">
        <f t="shared" si="10"/>
        <v>1.66E-2</v>
      </c>
      <c r="M33" s="65">
        <f t="shared" si="10"/>
        <v>2.4070000000000001E-2</v>
      </c>
      <c r="N33" s="65">
        <f t="shared" si="10"/>
        <v>0</v>
      </c>
      <c r="O33" s="65">
        <f t="shared" si="10"/>
        <v>0</v>
      </c>
      <c r="P33" s="65">
        <f t="shared" si="10"/>
        <v>32.121000000000002</v>
      </c>
      <c r="Q33" s="65">
        <f t="shared" si="11"/>
        <v>24.484999999999999</v>
      </c>
      <c r="R33" s="65">
        <f t="shared" si="12"/>
        <v>0</v>
      </c>
      <c r="S33" s="65">
        <f t="shared" si="12"/>
        <v>0</v>
      </c>
      <c r="T33" s="65">
        <f t="shared" si="12"/>
        <v>0</v>
      </c>
      <c r="U33" s="126">
        <f t="shared" si="12"/>
        <v>0</v>
      </c>
    </row>
    <row r="34" spans="1:21" s="48" customFormat="1" ht="13" x14ac:dyDescent="0.35">
      <c r="A34" s="125" t="str">
        <f>F8</f>
        <v>7B</v>
      </c>
      <c r="B34" s="11">
        <v>83</v>
      </c>
      <c r="C34" s="65">
        <f t="shared" si="6"/>
        <v>157.69999999999999</v>
      </c>
      <c r="D34" s="65">
        <f t="shared" si="7"/>
        <v>79.483953999999983</v>
      </c>
      <c r="E34" s="65">
        <f t="shared" si="8"/>
        <v>19.302895000000003</v>
      </c>
      <c r="F34" s="65">
        <f t="shared" si="9"/>
        <v>3.5504411999999999</v>
      </c>
      <c r="G34" s="65">
        <f t="shared" si="10"/>
        <v>1.66E-2</v>
      </c>
      <c r="H34" s="65">
        <f t="shared" si="10"/>
        <v>0.1162</v>
      </c>
      <c r="I34" s="65">
        <f t="shared" si="10"/>
        <v>4.1500000000000002E-2</v>
      </c>
      <c r="J34" s="65">
        <f t="shared" si="10"/>
        <v>8.3000000000000012E-4</v>
      </c>
      <c r="K34" s="65">
        <f t="shared" si="10"/>
        <v>4.15E-3</v>
      </c>
      <c r="L34" s="65">
        <f t="shared" si="10"/>
        <v>1.66E-2</v>
      </c>
      <c r="M34" s="65">
        <f t="shared" si="10"/>
        <v>2.4070000000000001E-2</v>
      </c>
      <c r="N34" s="65">
        <f t="shared" si="10"/>
        <v>0</v>
      </c>
      <c r="O34" s="65">
        <f t="shared" si="10"/>
        <v>0</v>
      </c>
      <c r="P34" s="65">
        <f t="shared" si="10"/>
        <v>32.121000000000002</v>
      </c>
      <c r="Q34" s="65">
        <f t="shared" si="11"/>
        <v>24.484999999999999</v>
      </c>
      <c r="R34" s="65">
        <f t="shared" si="12"/>
        <v>0</v>
      </c>
      <c r="S34" s="65">
        <f t="shared" si="12"/>
        <v>0</v>
      </c>
      <c r="T34" s="65">
        <f t="shared" si="12"/>
        <v>0</v>
      </c>
      <c r="U34" s="126">
        <f t="shared" si="12"/>
        <v>0</v>
      </c>
    </row>
    <row r="35" spans="1:21" s="48" customFormat="1" ht="13" x14ac:dyDescent="0.35">
      <c r="A35" s="125" t="str">
        <f>G8</f>
        <v>8B</v>
      </c>
      <c r="B35" s="11">
        <v>70</v>
      </c>
      <c r="C35" s="65">
        <f t="shared" si="6"/>
        <v>133</v>
      </c>
      <c r="D35" s="65">
        <f t="shared" si="7"/>
        <v>67.034659999999988</v>
      </c>
      <c r="E35" s="65">
        <f t="shared" si="8"/>
        <v>16.27955</v>
      </c>
      <c r="F35" s="65">
        <f t="shared" si="9"/>
        <v>2.994348</v>
      </c>
      <c r="G35" s="65">
        <f t="shared" si="10"/>
        <v>1.4E-2</v>
      </c>
      <c r="H35" s="65">
        <f t="shared" si="10"/>
        <v>9.8000000000000004E-2</v>
      </c>
      <c r="I35" s="65">
        <f t="shared" si="10"/>
        <v>3.5000000000000003E-2</v>
      </c>
      <c r="J35" s="65">
        <f t="shared" si="10"/>
        <v>7.000000000000001E-4</v>
      </c>
      <c r="K35" s="65">
        <f t="shared" si="10"/>
        <v>3.5000000000000001E-3</v>
      </c>
      <c r="L35" s="65">
        <f t="shared" si="10"/>
        <v>1.4E-2</v>
      </c>
      <c r="M35" s="65">
        <f t="shared" si="10"/>
        <v>2.0299999999999999E-2</v>
      </c>
      <c r="N35" s="65">
        <f t="shared" si="10"/>
        <v>0</v>
      </c>
      <c r="O35" s="65">
        <f t="shared" si="10"/>
        <v>0</v>
      </c>
      <c r="P35" s="65">
        <f t="shared" si="10"/>
        <v>27.09</v>
      </c>
      <c r="Q35" s="65">
        <f t="shared" si="11"/>
        <v>20.65</v>
      </c>
      <c r="R35" s="65">
        <f t="shared" si="12"/>
        <v>0</v>
      </c>
      <c r="S35" s="65">
        <f t="shared" si="12"/>
        <v>0</v>
      </c>
      <c r="T35" s="65">
        <f t="shared" si="12"/>
        <v>0</v>
      </c>
      <c r="U35" s="126">
        <f t="shared" si="12"/>
        <v>0</v>
      </c>
    </row>
    <row r="36" spans="1:21" s="48" customFormat="1" ht="13" x14ac:dyDescent="0.35">
      <c r="A36" s="125" t="str">
        <f>H8</f>
        <v>9B</v>
      </c>
      <c r="B36" s="11">
        <v>83</v>
      </c>
      <c r="C36" s="65">
        <f t="shared" si="6"/>
        <v>157.69999999999999</v>
      </c>
      <c r="D36" s="65">
        <f t="shared" si="7"/>
        <v>79.483953999999983</v>
      </c>
      <c r="E36" s="65">
        <f t="shared" si="8"/>
        <v>19.302895000000003</v>
      </c>
      <c r="F36" s="65">
        <f t="shared" si="9"/>
        <v>3.5504411999999999</v>
      </c>
      <c r="G36" s="65">
        <f t="shared" si="10"/>
        <v>1.66E-2</v>
      </c>
      <c r="H36" s="65">
        <f t="shared" si="10"/>
        <v>0.1162</v>
      </c>
      <c r="I36" s="65">
        <f t="shared" si="10"/>
        <v>4.1500000000000002E-2</v>
      </c>
      <c r="J36" s="65">
        <f t="shared" si="10"/>
        <v>8.3000000000000012E-4</v>
      </c>
      <c r="K36" s="65">
        <f t="shared" si="10"/>
        <v>4.15E-3</v>
      </c>
      <c r="L36" s="65">
        <f t="shared" si="10"/>
        <v>1.66E-2</v>
      </c>
      <c r="M36" s="65">
        <f t="shared" si="10"/>
        <v>2.4070000000000001E-2</v>
      </c>
      <c r="N36" s="65">
        <f t="shared" si="10"/>
        <v>0</v>
      </c>
      <c r="O36" s="65">
        <f t="shared" si="10"/>
        <v>0</v>
      </c>
      <c r="P36" s="65">
        <f t="shared" si="10"/>
        <v>32.121000000000002</v>
      </c>
      <c r="Q36" s="65">
        <f t="shared" si="11"/>
        <v>24.484999999999999</v>
      </c>
      <c r="R36" s="65">
        <f t="shared" si="12"/>
        <v>0</v>
      </c>
      <c r="S36" s="65">
        <f t="shared" si="12"/>
        <v>0</v>
      </c>
      <c r="T36" s="65">
        <f t="shared" si="12"/>
        <v>0</v>
      </c>
      <c r="U36" s="126">
        <f t="shared" si="12"/>
        <v>0</v>
      </c>
    </row>
    <row r="37" spans="1:21" s="48" customFormat="1" ht="13" x14ac:dyDescent="0.35">
      <c r="A37" s="125">
        <f>I8</f>
        <v>8222</v>
      </c>
      <c r="B37" s="11">
        <v>83</v>
      </c>
      <c r="C37" s="65">
        <f t="shared" si="6"/>
        <v>157.69999999999999</v>
      </c>
      <c r="D37" s="65">
        <f t="shared" si="7"/>
        <v>79.483953999999983</v>
      </c>
      <c r="E37" s="65">
        <f t="shared" si="8"/>
        <v>19.302895000000003</v>
      </c>
      <c r="F37" s="65">
        <f t="shared" si="9"/>
        <v>3.5504411999999999</v>
      </c>
      <c r="G37" s="65">
        <f t="shared" si="10"/>
        <v>1.66E-2</v>
      </c>
      <c r="H37" s="65">
        <f t="shared" si="10"/>
        <v>0.1162</v>
      </c>
      <c r="I37" s="65">
        <f t="shared" si="10"/>
        <v>4.1500000000000002E-2</v>
      </c>
      <c r="J37" s="65">
        <f t="shared" si="10"/>
        <v>8.3000000000000012E-4</v>
      </c>
      <c r="K37" s="65">
        <f t="shared" si="10"/>
        <v>4.15E-3</v>
      </c>
      <c r="L37" s="65">
        <f t="shared" si="10"/>
        <v>1.66E-2</v>
      </c>
      <c r="M37" s="65">
        <f t="shared" si="10"/>
        <v>2.4070000000000001E-2</v>
      </c>
      <c r="N37" s="65">
        <f t="shared" si="10"/>
        <v>0</v>
      </c>
      <c r="O37" s="65">
        <f t="shared" si="10"/>
        <v>0</v>
      </c>
      <c r="P37" s="65">
        <f t="shared" si="10"/>
        <v>32.121000000000002</v>
      </c>
      <c r="Q37" s="65">
        <f t="shared" si="11"/>
        <v>24.484999999999999</v>
      </c>
      <c r="R37" s="65">
        <f t="shared" si="12"/>
        <v>0</v>
      </c>
      <c r="S37" s="65">
        <f t="shared" si="12"/>
        <v>0</v>
      </c>
      <c r="T37" s="65">
        <f t="shared" si="12"/>
        <v>0</v>
      </c>
      <c r="U37" s="126">
        <f t="shared" si="12"/>
        <v>0</v>
      </c>
    </row>
    <row r="38" spans="1:21" s="48" customFormat="1" ht="13" x14ac:dyDescent="0.35">
      <c r="A38" s="125">
        <f>J8</f>
        <v>7233</v>
      </c>
      <c r="B38" s="11">
        <v>83</v>
      </c>
      <c r="C38" s="65">
        <f t="shared" si="6"/>
        <v>157.69999999999999</v>
      </c>
      <c r="D38" s="65">
        <f t="shared" si="7"/>
        <v>79.483953999999983</v>
      </c>
      <c r="E38" s="65">
        <f t="shared" si="8"/>
        <v>19.302895000000003</v>
      </c>
      <c r="F38" s="65">
        <f t="shared" si="9"/>
        <v>3.5504411999999999</v>
      </c>
      <c r="G38" s="65">
        <f t="shared" si="10"/>
        <v>1.66E-2</v>
      </c>
      <c r="H38" s="65">
        <f t="shared" si="10"/>
        <v>0.1162</v>
      </c>
      <c r="I38" s="65">
        <f t="shared" si="10"/>
        <v>4.1500000000000002E-2</v>
      </c>
      <c r="J38" s="65">
        <f t="shared" si="10"/>
        <v>8.3000000000000012E-4</v>
      </c>
      <c r="K38" s="65">
        <f t="shared" si="10"/>
        <v>4.15E-3</v>
      </c>
      <c r="L38" s="65">
        <f t="shared" si="10"/>
        <v>1.66E-2</v>
      </c>
      <c r="M38" s="65">
        <f t="shared" si="10"/>
        <v>2.4070000000000001E-2</v>
      </c>
      <c r="N38" s="65">
        <f t="shared" si="10"/>
        <v>0</v>
      </c>
      <c r="O38" s="65">
        <f t="shared" si="10"/>
        <v>0</v>
      </c>
      <c r="P38" s="65">
        <f t="shared" si="10"/>
        <v>32.121000000000002</v>
      </c>
      <c r="Q38" s="65">
        <f t="shared" si="11"/>
        <v>24.484999999999999</v>
      </c>
      <c r="R38" s="65">
        <f t="shared" si="12"/>
        <v>0</v>
      </c>
      <c r="S38" s="65">
        <f t="shared" si="12"/>
        <v>0</v>
      </c>
      <c r="T38" s="65">
        <f t="shared" si="12"/>
        <v>0</v>
      </c>
      <c r="U38" s="126">
        <f t="shared" si="12"/>
        <v>0</v>
      </c>
    </row>
    <row r="39" spans="1:21" s="48" customFormat="1" ht="13" x14ac:dyDescent="0.35">
      <c r="A39" s="125">
        <f>K8</f>
        <v>5641</v>
      </c>
      <c r="B39" s="11">
        <v>83</v>
      </c>
      <c r="C39" s="65">
        <f t="shared" si="6"/>
        <v>157.69999999999999</v>
      </c>
      <c r="D39" s="65">
        <f t="shared" si="7"/>
        <v>79.483953999999983</v>
      </c>
      <c r="E39" s="65">
        <f t="shared" si="8"/>
        <v>19.302895000000003</v>
      </c>
      <c r="F39" s="65">
        <f t="shared" si="9"/>
        <v>3.5504411999999999</v>
      </c>
      <c r="G39" s="65">
        <f t="shared" si="10"/>
        <v>1.66E-2</v>
      </c>
      <c r="H39" s="65">
        <f t="shared" si="10"/>
        <v>0.1162</v>
      </c>
      <c r="I39" s="65">
        <f t="shared" si="10"/>
        <v>4.1500000000000002E-2</v>
      </c>
      <c r="J39" s="65">
        <f t="shared" si="10"/>
        <v>8.3000000000000012E-4</v>
      </c>
      <c r="K39" s="65">
        <f t="shared" si="10"/>
        <v>4.15E-3</v>
      </c>
      <c r="L39" s="65">
        <f t="shared" si="10"/>
        <v>1.66E-2</v>
      </c>
      <c r="M39" s="65">
        <f t="shared" si="10"/>
        <v>2.4070000000000001E-2</v>
      </c>
      <c r="N39" s="65">
        <f t="shared" si="10"/>
        <v>0</v>
      </c>
      <c r="O39" s="65">
        <f t="shared" si="10"/>
        <v>0</v>
      </c>
      <c r="P39" s="65">
        <f t="shared" si="10"/>
        <v>32.121000000000002</v>
      </c>
      <c r="Q39" s="65">
        <f t="shared" si="11"/>
        <v>24.484999999999999</v>
      </c>
      <c r="R39" s="65">
        <f t="shared" si="12"/>
        <v>0</v>
      </c>
      <c r="S39" s="65">
        <f t="shared" si="12"/>
        <v>0</v>
      </c>
      <c r="T39" s="65">
        <f t="shared" si="12"/>
        <v>0</v>
      </c>
      <c r="U39" s="126">
        <f t="shared" si="12"/>
        <v>0</v>
      </c>
    </row>
    <row r="40" spans="1:21" s="48" customFormat="1" ht="13" x14ac:dyDescent="0.35">
      <c r="A40" s="125">
        <f>L8</f>
        <v>4956</v>
      </c>
      <c r="B40" s="11">
        <v>83</v>
      </c>
      <c r="C40" s="65">
        <f t="shared" si="6"/>
        <v>157.69999999999999</v>
      </c>
      <c r="D40" s="65">
        <f t="shared" si="7"/>
        <v>79.483953999999983</v>
      </c>
      <c r="E40" s="65">
        <f t="shared" si="8"/>
        <v>19.302895000000003</v>
      </c>
      <c r="F40" s="65">
        <f t="shared" si="9"/>
        <v>3.5504411999999999</v>
      </c>
      <c r="G40" s="65">
        <f t="shared" si="10"/>
        <v>1.66E-2</v>
      </c>
      <c r="H40" s="65">
        <f t="shared" si="10"/>
        <v>0.1162</v>
      </c>
      <c r="I40" s="65">
        <f t="shared" si="10"/>
        <v>4.1500000000000002E-2</v>
      </c>
      <c r="J40" s="65">
        <f t="shared" si="10"/>
        <v>8.3000000000000012E-4</v>
      </c>
      <c r="K40" s="65">
        <f t="shared" si="10"/>
        <v>4.15E-3</v>
      </c>
      <c r="L40" s="65">
        <f t="shared" si="10"/>
        <v>1.66E-2</v>
      </c>
      <c r="M40" s="65">
        <f t="shared" si="10"/>
        <v>2.4070000000000001E-2</v>
      </c>
      <c r="N40" s="65">
        <f t="shared" si="10"/>
        <v>0</v>
      </c>
      <c r="O40" s="65">
        <f t="shared" si="10"/>
        <v>0</v>
      </c>
      <c r="P40" s="65">
        <f t="shared" si="10"/>
        <v>32.121000000000002</v>
      </c>
      <c r="Q40" s="65">
        <f t="shared" si="11"/>
        <v>24.484999999999999</v>
      </c>
      <c r="R40" s="65">
        <f t="shared" si="12"/>
        <v>0</v>
      </c>
      <c r="S40" s="65">
        <f t="shared" si="12"/>
        <v>0</v>
      </c>
      <c r="T40" s="65">
        <f t="shared" si="12"/>
        <v>0</v>
      </c>
      <c r="U40" s="126">
        <f t="shared" si="12"/>
        <v>0</v>
      </c>
    </row>
    <row r="41" spans="1:21" s="48" customFormat="1" ht="13" x14ac:dyDescent="0.35">
      <c r="A41" s="125">
        <f>M8</f>
        <v>2849</v>
      </c>
      <c r="B41" s="11">
        <v>70</v>
      </c>
      <c r="C41" s="65">
        <f t="shared" si="6"/>
        <v>133</v>
      </c>
      <c r="D41" s="65">
        <f t="shared" si="7"/>
        <v>67.034659999999988</v>
      </c>
      <c r="E41" s="65">
        <f t="shared" si="8"/>
        <v>16.27955</v>
      </c>
      <c r="F41" s="65">
        <f t="shared" si="9"/>
        <v>2.994348</v>
      </c>
      <c r="G41" s="65">
        <f t="shared" si="10"/>
        <v>1.4E-2</v>
      </c>
      <c r="H41" s="65">
        <f t="shared" si="10"/>
        <v>9.8000000000000004E-2</v>
      </c>
      <c r="I41" s="65">
        <f t="shared" si="10"/>
        <v>3.5000000000000003E-2</v>
      </c>
      <c r="J41" s="65">
        <f t="shared" si="10"/>
        <v>7.000000000000001E-4</v>
      </c>
      <c r="K41" s="65">
        <f t="shared" si="10"/>
        <v>3.5000000000000001E-3</v>
      </c>
      <c r="L41" s="65">
        <f t="shared" si="10"/>
        <v>1.4E-2</v>
      </c>
      <c r="M41" s="65">
        <f t="shared" si="10"/>
        <v>2.0299999999999999E-2</v>
      </c>
      <c r="N41" s="65">
        <f t="shared" si="10"/>
        <v>0</v>
      </c>
      <c r="O41" s="65">
        <f t="shared" si="10"/>
        <v>0</v>
      </c>
      <c r="P41" s="65">
        <f t="shared" si="10"/>
        <v>27.09</v>
      </c>
      <c r="Q41" s="65">
        <f t="shared" si="11"/>
        <v>20.65</v>
      </c>
      <c r="R41" s="65">
        <f t="shared" si="12"/>
        <v>0</v>
      </c>
      <c r="S41" s="65">
        <f t="shared" si="12"/>
        <v>0</v>
      </c>
      <c r="T41" s="65">
        <f t="shared" si="12"/>
        <v>0</v>
      </c>
      <c r="U41" s="126">
        <f t="shared" si="12"/>
        <v>0</v>
      </c>
    </row>
    <row r="42" spans="1:21" s="48" customFormat="1" ht="13" x14ac:dyDescent="0.35">
      <c r="A42" s="125">
        <f>N8</f>
        <v>3836</v>
      </c>
      <c r="B42" s="11">
        <v>70</v>
      </c>
      <c r="C42" s="65">
        <f t="shared" si="6"/>
        <v>133</v>
      </c>
      <c r="D42" s="65">
        <f t="shared" si="7"/>
        <v>67.034659999999988</v>
      </c>
      <c r="E42" s="65">
        <f t="shared" si="8"/>
        <v>16.27955</v>
      </c>
      <c r="F42" s="65">
        <f t="shared" si="9"/>
        <v>2.994348</v>
      </c>
      <c r="G42" s="65">
        <f t="shared" si="10"/>
        <v>1.4E-2</v>
      </c>
      <c r="H42" s="65">
        <f t="shared" si="10"/>
        <v>9.8000000000000004E-2</v>
      </c>
      <c r="I42" s="65">
        <f t="shared" si="10"/>
        <v>3.5000000000000003E-2</v>
      </c>
      <c r="J42" s="65">
        <f t="shared" si="10"/>
        <v>7.000000000000001E-4</v>
      </c>
      <c r="K42" s="65">
        <f t="shared" si="10"/>
        <v>3.5000000000000001E-3</v>
      </c>
      <c r="L42" s="65">
        <f t="shared" si="10"/>
        <v>1.4E-2</v>
      </c>
      <c r="M42" s="65">
        <f t="shared" si="10"/>
        <v>2.0299999999999999E-2</v>
      </c>
      <c r="N42" s="65">
        <f t="shared" si="10"/>
        <v>0</v>
      </c>
      <c r="O42" s="65">
        <f t="shared" si="10"/>
        <v>0</v>
      </c>
      <c r="P42" s="65">
        <f t="shared" si="10"/>
        <v>27.09</v>
      </c>
      <c r="Q42" s="65">
        <f t="shared" si="11"/>
        <v>20.65</v>
      </c>
      <c r="R42" s="65">
        <f t="shared" si="12"/>
        <v>0</v>
      </c>
      <c r="S42" s="65">
        <f t="shared" si="12"/>
        <v>0</v>
      </c>
      <c r="T42" s="65">
        <f t="shared" si="12"/>
        <v>0</v>
      </c>
      <c r="U42" s="126">
        <f t="shared" si="12"/>
        <v>0</v>
      </c>
    </row>
    <row r="43" spans="1:21" s="48" customFormat="1" ht="13" x14ac:dyDescent="0.35">
      <c r="A43" s="125">
        <f>O8</f>
        <v>4718</v>
      </c>
      <c r="B43" s="11">
        <v>70</v>
      </c>
      <c r="C43" s="65">
        <f t="shared" si="6"/>
        <v>133</v>
      </c>
      <c r="D43" s="65">
        <f t="shared" si="7"/>
        <v>67.034659999999988</v>
      </c>
      <c r="E43" s="65">
        <f t="shared" si="8"/>
        <v>16.27955</v>
      </c>
      <c r="F43" s="65">
        <f t="shared" si="9"/>
        <v>2.994348</v>
      </c>
      <c r="G43" s="65">
        <f t="shared" si="10"/>
        <v>1.4E-2</v>
      </c>
      <c r="H43" s="65">
        <f t="shared" si="10"/>
        <v>9.8000000000000004E-2</v>
      </c>
      <c r="I43" s="65">
        <f t="shared" si="10"/>
        <v>3.5000000000000003E-2</v>
      </c>
      <c r="J43" s="65">
        <f t="shared" si="10"/>
        <v>7.000000000000001E-4</v>
      </c>
      <c r="K43" s="65">
        <f t="shared" si="10"/>
        <v>3.5000000000000001E-3</v>
      </c>
      <c r="L43" s="65">
        <f t="shared" si="10"/>
        <v>1.4E-2</v>
      </c>
      <c r="M43" s="65">
        <f t="shared" si="10"/>
        <v>2.0299999999999999E-2</v>
      </c>
      <c r="N43" s="65">
        <f t="shared" si="10"/>
        <v>0</v>
      </c>
      <c r="O43" s="65">
        <f t="shared" si="10"/>
        <v>0</v>
      </c>
      <c r="P43" s="65">
        <f t="shared" si="10"/>
        <v>27.09</v>
      </c>
      <c r="Q43" s="65">
        <f t="shared" si="11"/>
        <v>20.65</v>
      </c>
      <c r="R43" s="65">
        <f t="shared" si="12"/>
        <v>0</v>
      </c>
      <c r="S43" s="65">
        <f t="shared" si="12"/>
        <v>0</v>
      </c>
      <c r="T43" s="65">
        <f t="shared" si="12"/>
        <v>0</v>
      </c>
      <c r="U43" s="126">
        <f t="shared" si="12"/>
        <v>0</v>
      </c>
    </row>
    <row r="44" spans="1:21" s="48" customFormat="1" ht="13" x14ac:dyDescent="0.35">
      <c r="A44" s="125">
        <f>P8</f>
        <v>3107</v>
      </c>
      <c r="B44" s="11">
        <v>70</v>
      </c>
      <c r="C44" s="65">
        <f t="shared" si="6"/>
        <v>133</v>
      </c>
      <c r="D44" s="65">
        <f t="shared" si="7"/>
        <v>67.034659999999988</v>
      </c>
      <c r="E44" s="65">
        <f t="shared" si="8"/>
        <v>16.27955</v>
      </c>
      <c r="F44" s="65">
        <f t="shared" si="9"/>
        <v>2.994348</v>
      </c>
      <c r="G44" s="65">
        <f t="shared" si="10"/>
        <v>1.4E-2</v>
      </c>
      <c r="H44" s="65">
        <f t="shared" si="10"/>
        <v>9.8000000000000004E-2</v>
      </c>
      <c r="I44" s="65">
        <f t="shared" si="10"/>
        <v>3.5000000000000003E-2</v>
      </c>
      <c r="J44" s="65">
        <f t="shared" si="10"/>
        <v>7.000000000000001E-4</v>
      </c>
      <c r="K44" s="65">
        <f t="shared" si="10"/>
        <v>3.5000000000000001E-3</v>
      </c>
      <c r="L44" s="65">
        <f t="shared" si="10"/>
        <v>1.4E-2</v>
      </c>
      <c r="M44" s="65">
        <f t="shared" si="10"/>
        <v>2.0299999999999999E-2</v>
      </c>
      <c r="N44" s="65">
        <f t="shared" si="10"/>
        <v>0</v>
      </c>
      <c r="O44" s="65">
        <f t="shared" si="10"/>
        <v>0</v>
      </c>
      <c r="P44" s="65">
        <f t="shared" si="10"/>
        <v>27.09</v>
      </c>
      <c r="Q44" s="65">
        <f t="shared" si="11"/>
        <v>20.65</v>
      </c>
      <c r="R44" s="65">
        <f t="shared" si="12"/>
        <v>0</v>
      </c>
      <c r="S44" s="65">
        <f t="shared" si="12"/>
        <v>0</v>
      </c>
      <c r="T44" s="65">
        <f t="shared" si="12"/>
        <v>0</v>
      </c>
      <c r="U44" s="126">
        <f t="shared" si="12"/>
        <v>0</v>
      </c>
    </row>
    <row r="45" spans="1:21" s="48" customFormat="1" ht="13" x14ac:dyDescent="0.35">
      <c r="A45" s="125">
        <f>Q8</f>
        <v>6609</v>
      </c>
      <c r="B45" s="11">
        <v>70</v>
      </c>
      <c r="C45" s="65">
        <f t="shared" si="6"/>
        <v>133</v>
      </c>
      <c r="D45" s="65">
        <f t="shared" si="7"/>
        <v>67.034659999999988</v>
      </c>
      <c r="E45" s="65">
        <f t="shared" si="8"/>
        <v>16.27955</v>
      </c>
      <c r="F45" s="65">
        <f t="shared" si="9"/>
        <v>2.994348</v>
      </c>
      <c r="G45" s="65">
        <f t="shared" si="10"/>
        <v>1.4E-2</v>
      </c>
      <c r="H45" s="65">
        <f t="shared" si="10"/>
        <v>9.8000000000000004E-2</v>
      </c>
      <c r="I45" s="65">
        <f t="shared" si="10"/>
        <v>3.5000000000000003E-2</v>
      </c>
      <c r="J45" s="65">
        <f t="shared" si="10"/>
        <v>7.000000000000001E-4</v>
      </c>
      <c r="K45" s="65">
        <f t="shared" si="10"/>
        <v>3.5000000000000001E-3</v>
      </c>
      <c r="L45" s="65">
        <f t="shared" si="10"/>
        <v>1.4E-2</v>
      </c>
      <c r="M45" s="65">
        <f t="shared" si="10"/>
        <v>2.0299999999999999E-2</v>
      </c>
      <c r="N45" s="65">
        <f t="shared" si="10"/>
        <v>0</v>
      </c>
      <c r="O45" s="65">
        <f t="shared" si="10"/>
        <v>0</v>
      </c>
      <c r="P45" s="65">
        <f t="shared" si="10"/>
        <v>27.09</v>
      </c>
      <c r="Q45" s="65">
        <f t="shared" si="11"/>
        <v>20.65</v>
      </c>
      <c r="R45" s="65">
        <f t="shared" si="12"/>
        <v>0</v>
      </c>
      <c r="S45" s="65">
        <f t="shared" si="12"/>
        <v>0</v>
      </c>
      <c r="T45" s="65">
        <f t="shared" si="12"/>
        <v>0</v>
      </c>
      <c r="U45" s="126">
        <f t="shared" si="12"/>
        <v>0</v>
      </c>
    </row>
    <row r="46" spans="1:21" s="48" customFormat="1" ht="13" x14ac:dyDescent="0.35">
      <c r="A46" s="125">
        <f>R8</f>
        <v>0</v>
      </c>
      <c r="B46" s="11"/>
      <c r="C46" s="65">
        <f t="shared" si="6"/>
        <v>0</v>
      </c>
      <c r="D46" s="65">
        <f t="shared" si="7"/>
        <v>0</v>
      </c>
      <c r="E46" s="65">
        <f t="shared" si="8"/>
        <v>0</v>
      </c>
      <c r="F46" s="65">
        <f t="shared" si="9"/>
        <v>0</v>
      </c>
      <c r="G46" s="65">
        <f t="shared" si="10"/>
        <v>0</v>
      </c>
      <c r="H46" s="65">
        <f t="shared" si="10"/>
        <v>0</v>
      </c>
      <c r="I46" s="65">
        <f t="shared" si="10"/>
        <v>0</v>
      </c>
      <c r="J46" s="65">
        <f t="shared" si="10"/>
        <v>0</v>
      </c>
      <c r="K46" s="65">
        <f t="shared" si="10"/>
        <v>0</v>
      </c>
      <c r="L46" s="65">
        <f t="shared" si="10"/>
        <v>0</v>
      </c>
      <c r="M46" s="65">
        <f t="shared" si="10"/>
        <v>0</v>
      </c>
      <c r="N46" s="65">
        <f t="shared" si="10"/>
        <v>0</v>
      </c>
      <c r="O46" s="65">
        <f t="shared" si="10"/>
        <v>0</v>
      </c>
      <c r="P46" s="65">
        <f t="shared" si="10"/>
        <v>0</v>
      </c>
      <c r="Q46" s="65">
        <f t="shared" si="11"/>
        <v>0</v>
      </c>
      <c r="R46" s="65">
        <f t="shared" si="12"/>
        <v>0</v>
      </c>
      <c r="S46" s="65">
        <f t="shared" si="12"/>
        <v>0</v>
      </c>
      <c r="T46" s="65">
        <f t="shared" si="12"/>
        <v>0</v>
      </c>
      <c r="U46" s="126">
        <f t="shared" si="12"/>
        <v>0</v>
      </c>
    </row>
    <row r="47" spans="1:21" s="48" customFormat="1" ht="13" x14ac:dyDescent="0.35">
      <c r="A47" s="125">
        <f>S8</f>
        <v>0</v>
      </c>
      <c r="B47" s="11"/>
      <c r="C47" s="65">
        <f t="shared" si="6"/>
        <v>0</v>
      </c>
      <c r="D47" s="65">
        <f t="shared" si="7"/>
        <v>0</v>
      </c>
      <c r="E47" s="65">
        <f t="shared" si="8"/>
        <v>0</v>
      </c>
      <c r="F47" s="65">
        <f t="shared" si="9"/>
        <v>0</v>
      </c>
      <c r="G47" s="65">
        <f t="shared" si="10"/>
        <v>0</v>
      </c>
      <c r="H47" s="65">
        <f t="shared" si="10"/>
        <v>0</v>
      </c>
      <c r="I47" s="65">
        <f t="shared" si="10"/>
        <v>0</v>
      </c>
      <c r="J47" s="65">
        <f t="shared" si="10"/>
        <v>0</v>
      </c>
      <c r="K47" s="65">
        <f t="shared" si="10"/>
        <v>0</v>
      </c>
      <c r="L47" s="65">
        <f t="shared" si="10"/>
        <v>0</v>
      </c>
      <c r="M47" s="65">
        <f t="shared" si="10"/>
        <v>0</v>
      </c>
      <c r="N47" s="65">
        <f t="shared" si="10"/>
        <v>0</v>
      </c>
      <c r="O47" s="65">
        <f t="shared" si="10"/>
        <v>0</v>
      </c>
      <c r="P47" s="65">
        <f t="shared" si="10"/>
        <v>0</v>
      </c>
      <c r="Q47" s="65">
        <f t="shared" si="11"/>
        <v>0</v>
      </c>
      <c r="R47" s="65">
        <f t="shared" si="12"/>
        <v>0</v>
      </c>
      <c r="S47" s="65">
        <f t="shared" si="12"/>
        <v>0</v>
      </c>
      <c r="T47" s="65">
        <f t="shared" si="12"/>
        <v>0</v>
      </c>
      <c r="U47" s="126">
        <f t="shared" si="12"/>
        <v>0</v>
      </c>
    </row>
    <row r="48" spans="1:21" s="48" customFormat="1" ht="13" x14ac:dyDescent="0.3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f t="shared" si="12"/>
        <v>0</v>
      </c>
      <c r="S48" s="65">
        <f t="shared" si="12"/>
        <v>0</v>
      </c>
      <c r="T48" s="65">
        <f t="shared" si="12"/>
        <v>0</v>
      </c>
      <c r="U48" s="126">
        <f t="shared" si="12"/>
        <v>0</v>
      </c>
    </row>
    <row r="49" spans="1:21" s="48" customFormat="1" ht="13" x14ac:dyDescent="0.3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4">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4B</v>
      </c>
      <c r="C57" s="8" t="str">
        <f t="shared" ref="C57:U57" si="13">D8</f>
        <v>5B</v>
      </c>
      <c r="D57" s="8" t="str">
        <f t="shared" si="13"/>
        <v>6B</v>
      </c>
      <c r="E57" s="8" t="str">
        <f t="shared" si="13"/>
        <v>7B</v>
      </c>
      <c r="F57" s="8" t="str">
        <f t="shared" si="13"/>
        <v>8B</v>
      </c>
      <c r="G57" s="8" t="str">
        <f t="shared" si="13"/>
        <v>9B</v>
      </c>
      <c r="H57" s="8">
        <f t="shared" si="13"/>
        <v>8222</v>
      </c>
      <c r="I57" s="8">
        <f t="shared" si="13"/>
        <v>7233</v>
      </c>
      <c r="J57" s="8">
        <f t="shared" si="13"/>
        <v>5641</v>
      </c>
      <c r="K57" s="8">
        <f t="shared" si="13"/>
        <v>4956</v>
      </c>
      <c r="L57" s="8">
        <f t="shared" si="13"/>
        <v>2849</v>
      </c>
      <c r="M57" s="8">
        <f t="shared" si="13"/>
        <v>3836</v>
      </c>
      <c r="N57" s="8">
        <f t="shared" si="13"/>
        <v>4718</v>
      </c>
      <c r="O57" s="8">
        <f t="shared" si="13"/>
        <v>3107</v>
      </c>
      <c r="P57" s="8">
        <f t="shared" si="13"/>
        <v>6609</v>
      </c>
      <c r="Q57" s="8">
        <f t="shared" si="13"/>
        <v>0</v>
      </c>
      <c r="R57" s="8">
        <f t="shared" si="13"/>
        <v>0</v>
      </c>
      <c r="S57" s="8">
        <f t="shared" si="13"/>
        <v>0</v>
      </c>
      <c r="T57" s="8">
        <f t="shared" si="13"/>
        <v>0</v>
      </c>
      <c r="U57" s="8">
        <f t="shared" si="13"/>
        <v>0</v>
      </c>
    </row>
    <row r="58" spans="1:21" ht="13" x14ac:dyDescent="0.35">
      <c r="A58" s="79"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Grass</v>
      </c>
      <c r="F58" s="10" t="str">
        <f>G16&amp;" I "&amp;(VLOOKUP(G14,Table24[],6,FALSE))</f>
        <v>Medium/Clay I Grass</v>
      </c>
      <c r="G58" s="10" t="str">
        <f>H16&amp;" I "&amp;(VLOOKUP(H14,Table24[],6,FALSE))</f>
        <v>Medium/Clay I Grass</v>
      </c>
      <c r="H58" s="10" t="str">
        <f>I16&amp;" I "&amp;(VLOOKUP(I14,Table24[],6,FALSE))</f>
        <v>Medium/Clay I Grass</v>
      </c>
      <c r="I58" s="10" t="str">
        <f>J16&amp;" I "&amp;(VLOOKUP(J14,Table24[],6,FALSE))</f>
        <v>Medium/Clay I Grass</v>
      </c>
      <c r="J58" s="10" t="str">
        <f>K16&amp;" I "&amp;(VLOOKUP(K14,Table24[],6,FALSE))</f>
        <v>Medium/Clay I Grass</v>
      </c>
      <c r="K58" s="10" t="str">
        <f>L16&amp;" I "&amp;(VLOOKUP(L14,Table24[],6,FALSE))</f>
        <v>Medium/Clay I Grass</v>
      </c>
      <c r="L58" s="10" t="str">
        <f>M16&amp;" I "&amp;(VLOOKUP(M14,Table24[],6,FALSE))</f>
        <v>Medium/Clay I Grass</v>
      </c>
      <c r="M58" s="10" t="str">
        <f>N16&amp;" I "&amp;(VLOOKUP(N14,Table24[],6,FALSE))</f>
        <v>Medium/Clay I Grass</v>
      </c>
      <c r="N58" s="10" t="str">
        <f>O16&amp;" I "&amp;(VLOOKUP(O14,Table24[],6,FALSE))</f>
        <v>Medium/Clay I Grass</v>
      </c>
      <c r="O58" s="10" t="str">
        <f>P16&amp;" I "&amp;(VLOOKUP(P14,Table24[],6,FALSE))</f>
        <v>Medium/Clay I Grass</v>
      </c>
      <c r="P58" s="10" t="str">
        <f>Q16&amp;" I "&amp;(VLOOKUP(Q14,Table24[],6,FALSE))</f>
        <v>Medium/Clay I Grass</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ht="13" x14ac:dyDescent="0.3">
      <c r="A59" s="87" t="s">
        <v>132</v>
      </c>
      <c r="B59" s="64">
        <f>VLOOKUP(C$14,Table24[],5,FALSE)</f>
        <v>6.2</v>
      </c>
      <c r="C59" s="64">
        <f>VLOOKUP(D$14,Table24[],5,FALSE)</f>
        <v>6.2</v>
      </c>
      <c r="D59" s="64">
        <f>VLOOKUP(E$14,Table24[],5,FALSE)</f>
        <v>6.2</v>
      </c>
      <c r="E59" s="64">
        <f>VLOOKUP(F$14,Table24[],5,FALSE)</f>
        <v>6.2</v>
      </c>
      <c r="F59" s="64">
        <f>VLOOKUP(G$14,Table24[],5,FALSE)</f>
        <v>6.2</v>
      </c>
      <c r="G59" s="64">
        <f>VLOOKUP(H$14,Table24[],5,FALSE)</f>
        <v>6.2</v>
      </c>
      <c r="H59" s="64">
        <f>VLOOKUP(I$14,Table24[],5,FALSE)</f>
        <v>6.2</v>
      </c>
      <c r="I59" s="64">
        <f>VLOOKUP(J$14,Table24[],5,FALSE)</f>
        <v>6.2</v>
      </c>
      <c r="J59" s="64">
        <f>VLOOKUP(K$14,Table24[],5,FALSE)</f>
        <v>6.2</v>
      </c>
      <c r="K59" s="64">
        <f>VLOOKUP(L$14,Table24[],5,FALSE)</f>
        <v>6.2</v>
      </c>
      <c r="L59" s="64">
        <f>VLOOKUP(M$14,Table24[],5,FALSE)</f>
        <v>6.2</v>
      </c>
      <c r="M59" s="64">
        <f>VLOOKUP(N$14,Table24[],5,FALSE)</f>
        <v>6.2</v>
      </c>
      <c r="N59" s="64">
        <f>VLOOKUP(O$14,Table24[],5,FALSE)</f>
        <v>6.2</v>
      </c>
      <c r="O59" s="64">
        <f>VLOOKUP(P$14,Table24[],5,FALSE)</f>
        <v>6.2</v>
      </c>
      <c r="P59" s="64">
        <f>VLOOKUP(Q$14,Table24[],5,FALSE)</f>
        <v>6.2</v>
      </c>
      <c r="Q59" s="64" t="e">
        <f>VLOOKUP(R$14,Table24[],5,FALSE)</f>
        <v>#N/A</v>
      </c>
      <c r="R59" s="64" t="e">
        <f>VLOOKUP(S$14,Table24[],5,FALSE)</f>
        <v>#N/A</v>
      </c>
      <c r="S59" s="64" t="e">
        <f>VLOOKUP(T$14,Table24[],5,FALSE)</f>
        <v>#N/A</v>
      </c>
      <c r="T59" s="64" t="e">
        <f>VLOOKUP(U$14,Table24[],5,FALSE)</f>
        <v>#N/A</v>
      </c>
      <c r="U59" s="64" t="e">
        <f>VLOOKUP(V$14,Table24[],5,FALSE)</f>
        <v>#N/A</v>
      </c>
    </row>
    <row r="60" spans="1:21" ht="13" x14ac:dyDescent="0.3">
      <c r="A60" s="87" t="s">
        <v>4</v>
      </c>
      <c r="B60" s="64">
        <f>C10</f>
        <v>6</v>
      </c>
      <c r="C60" s="64">
        <f t="shared" ref="C60:U60" si="14">D10</f>
        <v>5.8</v>
      </c>
      <c r="D60" s="64">
        <f t="shared" si="14"/>
        <v>6.1</v>
      </c>
      <c r="E60" s="64">
        <f t="shared" si="14"/>
        <v>6.1</v>
      </c>
      <c r="F60" s="64">
        <f t="shared" si="14"/>
        <v>5.8</v>
      </c>
      <c r="G60" s="64">
        <f t="shared" si="14"/>
        <v>5.9</v>
      </c>
      <c r="H60" s="64">
        <f t="shared" si="14"/>
        <v>6</v>
      </c>
      <c r="I60" s="64">
        <f t="shared" si="14"/>
        <v>6.3</v>
      </c>
      <c r="J60" s="64">
        <f t="shared" si="14"/>
        <v>6.3</v>
      </c>
      <c r="K60" s="64">
        <f t="shared" si="14"/>
        <v>6</v>
      </c>
      <c r="L60" s="64">
        <f t="shared" si="14"/>
        <v>6.1</v>
      </c>
      <c r="M60" s="64">
        <f t="shared" si="14"/>
        <v>5.6</v>
      </c>
      <c r="N60" s="64">
        <f t="shared" si="14"/>
        <v>5.9</v>
      </c>
      <c r="O60" s="64">
        <f t="shared" si="14"/>
        <v>5.9</v>
      </c>
      <c r="P60" s="64">
        <f t="shared" si="14"/>
        <v>6.1</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t="e">
        <f t="shared" si="15"/>
        <v>#N/A</v>
      </c>
      <c r="R61" s="64" t="e">
        <f t="shared" si="15"/>
        <v>#N/A</v>
      </c>
      <c r="S61" s="64" t="e">
        <f t="shared" si="15"/>
        <v>#N/A</v>
      </c>
      <c r="T61" s="64" t="e">
        <f t="shared" si="15"/>
        <v>#N/A</v>
      </c>
      <c r="U61" s="64" t="e">
        <f t="shared" si="15"/>
        <v>#N/A</v>
      </c>
    </row>
    <row r="62" spans="1:21" ht="13" x14ac:dyDescent="0.3">
      <c r="A62" s="87" t="s">
        <v>134</v>
      </c>
      <c r="B62" s="65">
        <f>B31</f>
        <v>70</v>
      </c>
      <c r="C62" s="65">
        <f>B32</f>
        <v>83</v>
      </c>
      <c r="D62" s="65">
        <f>B33</f>
        <v>83</v>
      </c>
      <c r="E62" s="65">
        <f>B34</f>
        <v>83</v>
      </c>
      <c r="F62" s="65">
        <f>B35</f>
        <v>70</v>
      </c>
      <c r="G62" s="65">
        <f>B36</f>
        <v>83</v>
      </c>
      <c r="H62" s="65">
        <f>B37</f>
        <v>83</v>
      </c>
      <c r="I62" s="65">
        <f>B38</f>
        <v>83</v>
      </c>
      <c r="J62" s="65">
        <f>B39</f>
        <v>83</v>
      </c>
      <c r="K62" s="65">
        <f>B40</f>
        <v>83</v>
      </c>
      <c r="L62" s="65">
        <f>B41</f>
        <v>70</v>
      </c>
      <c r="M62" s="65">
        <f>B42</f>
        <v>70</v>
      </c>
      <c r="N62" s="65">
        <f>B43</f>
        <v>70</v>
      </c>
      <c r="O62" s="65">
        <f>B44</f>
        <v>70</v>
      </c>
      <c r="P62" s="65">
        <f>B45</f>
        <v>70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2.4000000000000021</v>
      </c>
      <c r="D64" s="65">
        <f t="shared" si="17"/>
        <v>0.6000000000000032</v>
      </c>
      <c r="E64" s="65">
        <f t="shared" si="17"/>
        <v>0.6000000000000032</v>
      </c>
      <c r="F64" s="65">
        <f t="shared" si="17"/>
        <v>2.4000000000000021</v>
      </c>
      <c r="G64" s="65">
        <f t="shared" si="17"/>
        <v>1.7999999999999989</v>
      </c>
      <c r="H64" s="65">
        <f t="shared" si="17"/>
        <v>1.2000000000000011</v>
      </c>
      <c r="I64" s="65">
        <f t="shared" si="17"/>
        <v>-0.59999999999999787</v>
      </c>
      <c r="J64" s="65">
        <f t="shared" si="17"/>
        <v>-0.59999999999999787</v>
      </c>
      <c r="K64" s="65">
        <f t="shared" si="17"/>
        <v>1.2000000000000011</v>
      </c>
      <c r="L64" s="65">
        <f t="shared" si="17"/>
        <v>0.6000000000000032</v>
      </c>
      <c r="M64" s="65">
        <f t="shared" si="17"/>
        <v>3.6000000000000032</v>
      </c>
      <c r="N64" s="65">
        <f t="shared" si="17"/>
        <v>1.7999999999999989</v>
      </c>
      <c r="O64" s="65">
        <f t="shared" si="17"/>
        <v>1.7999999999999989</v>
      </c>
      <c r="P64" s="65">
        <f t="shared" si="17"/>
        <v>0.6000000000000032</v>
      </c>
      <c r="Q64" s="65" t="e">
        <f t="shared" si="17"/>
        <v>#N/A</v>
      </c>
      <c r="R64" s="65" t="e">
        <f t="shared" si="17"/>
        <v>#N/A</v>
      </c>
      <c r="S64" s="65" t="e">
        <f t="shared" si="17"/>
        <v>#N/A</v>
      </c>
      <c r="T64" s="65" t="e">
        <f t="shared" si="17"/>
        <v>#N/A</v>
      </c>
      <c r="U64" s="65" t="e">
        <f t="shared" si="17"/>
        <v>#N/A</v>
      </c>
    </row>
    <row r="65" spans="1:21" ht="52" x14ac:dyDescent="0.3">
      <c r="A65" s="88" t="s">
        <v>157</v>
      </c>
      <c r="B65" s="65">
        <f>B63-B64</f>
        <v>-1.2000000000000011</v>
      </c>
      <c r="C65" s="65">
        <f t="shared" ref="C65:U65" si="18">C63-C64</f>
        <v>-2.4000000000000021</v>
      </c>
      <c r="D65" s="65">
        <f t="shared" si="18"/>
        <v>-0.6000000000000032</v>
      </c>
      <c r="E65" s="65">
        <f t="shared" si="18"/>
        <v>-0.6000000000000032</v>
      </c>
      <c r="F65" s="65">
        <f t="shared" si="18"/>
        <v>-2.4000000000000021</v>
      </c>
      <c r="G65" s="65">
        <f t="shared" si="18"/>
        <v>-1.7999999999999989</v>
      </c>
      <c r="H65" s="65">
        <f t="shared" si="18"/>
        <v>-1.2000000000000011</v>
      </c>
      <c r="I65" s="65">
        <f t="shared" si="18"/>
        <v>0.59999999999999787</v>
      </c>
      <c r="J65" s="65">
        <f t="shared" si="18"/>
        <v>0.59999999999999787</v>
      </c>
      <c r="K65" s="65">
        <f t="shared" si="18"/>
        <v>-1.2000000000000011</v>
      </c>
      <c r="L65" s="65">
        <f t="shared" si="18"/>
        <v>-0.6000000000000032</v>
      </c>
      <c r="M65" s="65">
        <f t="shared" si="18"/>
        <v>-3.6000000000000032</v>
      </c>
      <c r="N65" s="65">
        <f t="shared" si="18"/>
        <v>-1.7999999999999989</v>
      </c>
      <c r="O65" s="65">
        <f t="shared" si="18"/>
        <v>-1.7999999999999989</v>
      </c>
      <c r="P65" s="65">
        <f t="shared" si="18"/>
        <v>-0.6000000000000032</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OVER</v>
      </c>
      <c r="J66" s="66" t="str">
        <f t="shared" si="19"/>
        <v>OVER</v>
      </c>
      <c r="K66" s="66" t="str">
        <f t="shared" si="19"/>
        <v>UNDER</v>
      </c>
      <c r="L66" s="66" t="str">
        <f t="shared" si="19"/>
        <v>UNDER</v>
      </c>
      <c r="M66" s="66" t="str">
        <f t="shared" si="19"/>
        <v>UNDER</v>
      </c>
      <c r="N66" s="66" t="str">
        <f t="shared" si="19"/>
        <v>UNDER</v>
      </c>
      <c r="O66" s="66" t="str">
        <f t="shared" si="19"/>
        <v>UNDER</v>
      </c>
      <c r="P66" s="66" t="str">
        <f t="shared" si="19"/>
        <v>UNDER</v>
      </c>
      <c r="Q66" s="66" t="e">
        <f t="shared" si="19"/>
        <v>#N/A</v>
      </c>
      <c r="R66" s="66" t="e">
        <f t="shared" si="19"/>
        <v>#N/A</v>
      </c>
      <c r="S66" s="66" t="e">
        <f t="shared" si="19"/>
        <v>#N/A</v>
      </c>
      <c r="T66" s="66" t="e">
        <f t="shared" si="19"/>
        <v>#N/A</v>
      </c>
      <c r="U66" s="66" t="e">
        <f t="shared" si="19"/>
        <v>#N/A</v>
      </c>
    </row>
  </sheetData>
  <sheetProtection algorithmName="SHA-512" hashValue="LeLEmg9SLDd4Nz4vmluY4ifAD6hv1zXA8bNFfLaWVKG0rUKJSb2+9ja5Dc4kE8B7L9jYKI2B6TImeG64hiSjow==" saltValue="coSkd5Fq3LJ+pYIHvTkYC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B62:U66 B31:B50">
    <cfRule type="cellIs" dxfId="290" priority="48" operator="greaterThan">
      <formula>$B$51</formula>
    </cfRule>
  </conditionalFormatting>
  <conditionalFormatting sqref="B66:U66">
    <cfRule type="cellIs" dxfId="289" priority="10" operator="equal">
      <formula>"UNDER"</formula>
    </cfRule>
    <cfRule type="cellIs" dxfId="288" priority="11" operator="equal">
      <formula>"OVER"</formula>
    </cfRule>
  </conditionalFormatting>
  <conditionalFormatting sqref="C31:C50">
    <cfRule type="cellIs" dxfId="287" priority="47" operator="greaterThan">
      <formula>$C$51</formula>
    </cfRule>
  </conditionalFormatting>
  <conditionalFormatting sqref="C11:V13">
    <cfRule type="cellIs" dxfId="286" priority="1" operator="greaterThan">
      <formula>2</formula>
    </cfRule>
  </conditionalFormatting>
  <conditionalFormatting sqref="C13:V13">
    <cfRule type="cellIs" dxfId="285" priority="2" operator="greaterThan">
      <formula>3</formula>
    </cfRule>
  </conditionalFormatting>
  <conditionalFormatting sqref="C17:V19">
    <cfRule type="cellIs" dxfId="284" priority="40" operator="equal">
      <formula>0</formula>
    </cfRule>
  </conditionalFormatting>
  <conditionalFormatting sqref="C20:V21">
    <cfRule type="cellIs" dxfId="283" priority="49" operator="equal">
      <formula>"DECREASE"</formula>
    </cfRule>
    <cfRule type="cellIs" dxfId="282" priority="50" operator="equal">
      <formula>"INCREASE"</formula>
    </cfRule>
  </conditionalFormatting>
  <conditionalFormatting sqref="C21:V21">
    <cfRule type="cellIs" dxfId="281" priority="14" operator="equal">
      <formula>0</formula>
    </cfRule>
  </conditionalFormatting>
  <conditionalFormatting sqref="C22:V23">
    <cfRule type="cellIs" dxfId="280" priority="21" operator="equal">
      <formula>0</formula>
    </cfRule>
  </conditionalFormatting>
  <conditionalFormatting sqref="C24:V24">
    <cfRule type="cellIs" dxfId="279" priority="22" operator="equal">
      <formula>"DECREASE"</formula>
    </cfRule>
    <cfRule type="cellIs" dxfId="278" priority="23" operator="equal">
      <formula>"INCREASE"</formula>
    </cfRule>
  </conditionalFormatting>
  <conditionalFormatting sqref="G31:G50">
    <cfRule type="cellIs" dxfId="277" priority="37" operator="greaterThan">
      <formula>$G$51</formula>
    </cfRule>
  </conditionalFormatting>
  <conditionalFormatting sqref="H31:H50">
    <cfRule type="cellIs" dxfId="276" priority="36" operator="greaterThan">
      <formula>$H$51</formula>
    </cfRule>
  </conditionalFormatting>
  <conditionalFormatting sqref="I1">
    <cfRule type="cellIs" dxfId="275" priority="17" operator="between">
      <formula>0.1</formula>
      <formula>5</formula>
    </cfRule>
  </conditionalFormatting>
  <conditionalFormatting sqref="I2">
    <cfRule type="cellIs" dxfId="274" priority="16" operator="greaterThan">
      <formula>5000.1</formula>
    </cfRule>
  </conditionalFormatting>
  <conditionalFormatting sqref="I3">
    <cfRule type="cellIs" dxfId="273" priority="15" operator="greaterThan">
      <formula>40000.01</formula>
    </cfRule>
  </conditionalFormatting>
  <conditionalFormatting sqref="I31:I50">
    <cfRule type="cellIs" dxfId="272" priority="35" operator="greaterThan">
      <formula>$I$51</formula>
    </cfRule>
  </conditionalFormatting>
  <conditionalFormatting sqref="J31:J50">
    <cfRule type="cellIs" dxfId="271" priority="9" operator="greaterThan">
      <formula>$J$51</formula>
    </cfRule>
  </conditionalFormatting>
  <conditionalFormatting sqref="K31:K50">
    <cfRule type="cellIs" dxfId="270" priority="33" operator="greaterThan">
      <formula>$K$51</formula>
    </cfRule>
  </conditionalFormatting>
  <conditionalFormatting sqref="L3">
    <cfRule type="cellIs" dxfId="269" priority="7" operator="lessThan">
      <formula>30</formula>
    </cfRule>
    <cfRule type="cellIs" dxfId="268" priority="8" operator="greaterThanOrEqual">
      <formula>30</formula>
    </cfRule>
  </conditionalFormatting>
  <conditionalFormatting sqref="L31:L50">
    <cfRule type="cellIs" dxfId="267" priority="32" operator="greaterThan">
      <formula>$L$51</formula>
    </cfRule>
  </conditionalFormatting>
  <conditionalFormatting sqref="M31:M50">
    <cfRule type="cellIs" dxfId="266" priority="31" operator="greaterThan">
      <formula>$M$51</formula>
    </cfRule>
  </conditionalFormatting>
  <conditionalFormatting sqref="P31:P50">
    <cfRule type="cellIs" dxfId="265" priority="30" operator="greaterThan">
      <formula>$P$51</formula>
    </cfRule>
  </conditionalFormatting>
  <conditionalFormatting sqref="R31:R50">
    <cfRule type="cellIs" dxfId="264" priority="29" operator="greaterThan">
      <formula>$R$51</formula>
    </cfRule>
  </conditionalFormatting>
  <conditionalFormatting sqref="S31:S50">
    <cfRule type="cellIs" dxfId="263" priority="28" operator="greaterThan">
      <formula>$S$51</formula>
    </cfRule>
  </conditionalFormatting>
  <conditionalFormatting sqref="T31:T50">
    <cfRule type="cellIs" dxfId="262" priority="27" operator="greaterThan">
      <formula>$T$51</formula>
    </cfRule>
  </conditionalFormatting>
  <conditionalFormatting sqref="U31:U50">
    <cfRule type="cellIs" dxfId="261" priority="26"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A8" zoomScale="90" zoomScaleNormal="90" workbookViewId="0">
      <selection activeCell="C40" sqref="C40"/>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'First Milk'!C1:D1</f>
        <v xml:space="preserve">PAN-031796 </v>
      </c>
      <c r="D1" s="167"/>
      <c r="E1" s="106" t="s">
        <v>45</v>
      </c>
      <c r="F1" s="113">
        <f>'First Milk'!F1</f>
        <v>49.1</v>
      </c>
      <c r="G1" s="134" t="s">
        <v>43</v>
      </c>
      <c r="H1" s="135"/>
      <c r="I1" s="109">
        <v>6</v>
      </c>
      <c r="J1" s="158" t="s">
        <v>153</v>
      </c>
      <c r="K1" s="159"/>
      <c r="L1" s="109">
        <v>325</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'First Milk'!C2:D2</f>
        <v>EPR/AB3891CX</v>
      </c>
      <c r="D2" s="169"/>
      <c r="E2" s="96" t="s">
        <v>109</v>
      </c>
      <c r="F2" s="110" t="s">
        <v>174</v>
      </c>
      <c r="G2" s="136" t="s">
        <v>110</v>
      </c>
      <c r="H2" s="137"/>
      <c r="I2" s="110"/>
      <c r="J2" s="138" t="s">
        <v>158</v>
      </c>
      <c r="K2" s="139"/>
      <c r="L2" s="110">
        <v>0.91300000000000003</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'First Milk'!C3:D3</f>
        <v>Mr Daniel James and Mrs Carys James</v>
      </c>
      <c r="D3" s="169"/>
      <c r="E3" s="96" t="s">
        <v>108</v>
      </c>
      <c r="F3" s="111" t="s">
        <v>78</v>
      </c>
      <c r="G3" s="138" t="s">
        <v>159</v>
      </c>
      <c r="H3" s="139"/>
      <c r="I3" s="110"/>
      <c r="J3" s="160" t="s">
        <v>154</v>
      </c>
      <c r="K3" s="161"/>
      <c r="L3" s="110">
        <f>(L1/(L2*10000))*100</f>
        <v>3.5596933187294635</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'First Milk'!C4:D4</f>
        <v>Hafod Farm, Gwbert, Cardigan, Ceredigion, SA43 1PU</v>
      </c>
      <c r="D4" s="171"/>
      <c r="E4" s="99" t="s">
        <v>1</v>
      </c>
      <c r="F4" s="110" t="s">
        <v>175</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'First Milk'!C5:D5</f>
        <v>Owen Clee</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'First Milk'!C8</f>
        <v>4B</v>
      </c>
      <c r="D8" s="49" t="str">
        <f>'First Milk'!D8</f>
        <v>5B</v>
      </c>
      <c r="E8" s="49" t="str">
        <f>'First Milk'!E8</f>
        <v>6B</v>
      </c>
      <c r="F8" s="49" t="str">
        <f>'First Milk'!F8</f>
        <v>7B</v>
      </c>
      <c r="G8" s="49" t="str">
        <f>'First Milk'!G8</f>
        <v>8B</v>
      </c>
      <c r="H8" s="49" t="str">
        <f>'First Milk'!H8</f>
        <v>9B</v>
      </c>
      <c r="I8" s="49">
        <f>'First Milk'!I8</f>
        <v>8222</v>
      </c>
      <c r="J8" s="49">
        <f>'First Milk'!J8</f>
        <v>7233</v>
      </c>
      <c r="K8" s="49">
        <f>'First Milk'!K8</f>
        <v>5641</v>
      </c>
      <c r="L8" s="49">
        <f>'First Milk'!L8</f>
        <v>4956</v>
      </c>
      <c r="M8" s="49">
        <f>'First Milk'!M8</f>
        <v>2849</v>
      </c>
      <c r="N8" s="49">
        <f>'First Milk'!N8</f>
        <v>3836</v>
      </c>
      <c r="O8" s="49">
        <f>'First Milk'!O8</f>
        <v>4718</v>
      </c>
      <c r="P8" s="49">
        <f>'First Milk'!P8</f>
        <v>3107</v>
      </c>
      <c r="Q8" s="49">
        <f>'First Milk'!Q8</f>
        <v>6609</v>
      </c>
      <c r="R8" s="49">
        <f>'First Milk'!R8</f>
        <v>0</v>
      </c>
      <c r="S8" s="49">
        <f>'First Milk'!S8</f>
        <v>0</v>
      </c>
      <c r="T8" s="49">
        <f>'First Milk'!T8</f>
        <v>0</v>
      </c>
      <c r="U8" s="49">
        <f>'First Milk'!U8</f>
        <v>0</v>
      </c>
      <c r="V8" s="102">
        <f>'First Milk'!V8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'First Milk'!C9</f>
        <v>Moderate</v>
      </c>
      <c r="D9" s="49" t="str">
        <f>'First Milk'!D9</f>
        <v>Moderate</v>
      </c>
      <c r="E9" s="49" t="str">
        <f>'First Milk'!E9</f>
        <v>Moderate</v>
      </c>
      <c r="F9" s="49" t="str">
        <f>'First Milk'!F9</f>
        <v>Moderate</v>
      </c>
      <c r="G9" s="49" t="str">
        <f>'First Milk'!G9</f>
        <v>Moderate</v>
      </c>
      <c r="H9" s="49" t="str">
        <f>'First Milk'!H9</f>
        <v>Moderate</v>
      </c>
      <c r="I9" s="49" t="str">
        <f>'First Milk'!I9</f>
        <v>Moderate</v>
      </c>
      <c r="J9" s="49" t="str">
        <f>'First Milk'!J9</f>
        <v>Moderate</v>
      </c>
      <c r="K9" s="49" t="str">
        <f>'First Milk'!K9</f>
        <v>Moderate</v>
      </c>
      <c r="L9" s="49" t="str">
        <f>'First Milk'!L9</f>
        <v>Moderate</v>
      </c>
      <c r="M9" s="49" t="str">
        <f>'First Milk'!M9</f>
        <v>Moderate</v>
      </c>
      <c r="N9" s="49" t="str">
        <f>'First Milk'!N9</f>
        <v>Moderate</v>
      </c>
      <c r="O9" s="49" t="str">
        <f>'First Milk'!O9</f>
        <v>Moderate</v>
      </c>
      <c r="P9" s="49" t="str">
        <f>'First Milk'!P9</f>
        <v>Moderate</v>
      </c>
      <c r="Q9" s="49" t="str">
        <f>'First Milk'!Q9</f>
        <v>Moderate</v>
      </c>
      <c r="R9" s="49">
        <f>'First Milk'!R9</f>
        <v>0</v>
      </c>
      <c r="S9" s="49">
        <f>'First Milk'!S9</f>
        <v>0</v>
      </c>
      <c r="T9" s="49">
        <f>'First Milk'!T9</f>
        <v>0</v>
      </c>
      <c r="U9" s="49">
        <f>'First Milk'!U9</f>
        <v>0</v>
      </c>
      <c r="V9" s="102">
        <f>'First Milk'!V9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'First Milk'!C10</f>
        <v>6</v>
      </c>
      <c r="D10" s="49">
        <f>'First Milk'!D10</f>
        <v>5.8</v>
      </c>
      <c r="E10" s="49">
        <f>'First Milk'!E10</f>
        <v>6.1</v>
      </c>
      <c r="F10" s="49">
        <f>'First Milk'!F10</f>
        <v>6.1</v>
      </c>
      <c r="G10" s="49">
        <f>'First Milk'!G10</f>
        <v>5.8</v>
      </c>
      <c r="H10" s="49">
        <f>'First Milk'!H10</f>
        <v>5.9</v>
      </c>
      <c r="I10" s="49">
        <f>'First Milk'!I10</f>
        <v>6</v>
      </c>
      <c r="J10" s="49">
        <f>'First Milk'!J10</f>
        <v>6.3</v>
      </c>
      <c r="K10" s="49">
        <f>'First Milk'!K10</f>
        <v>6.3</v>
      </c>
      <c r="L10" s="49">
        <f>'First Milk'!L10</f>
        <v>6</v>
      </c>
      <c r="M10" s="49">
        <f>'First Milk'!M10</f>
        <v>6.1</v>
      </c>
      <c r="N10" s="49">
        <f>'First Milk'!N10</f>
        <v>5.6</v>
      </c>
      <c r="O10" s="49">
        <f>'First Milk'!O10</f>
        <v>5.9</v>
      </c>
      <c r="P10" s="49">
        <f>'First Milk'!P10</f>
        <v>5.9</v>
      </c>
      <c r="Q10" s="49">
        <f>'First Milk'!Q10</f>
        <v>6.1</v>
      </c>
      <c r="R10" s="49">
        <f>'First Milk'!R10</f>
        <v>0</v>
      </c>
      <c r="S10" s="49">
        <f>'First Milk'!S10</f>
        <v>0</v>
      </c>
      <c r="T10" s="49">
        <f>'First Milk'!T10</f>
        <v>0</v>
      </c>
      <c r="U10" s="49">
        <f>'First Milk'!U10</f>
        <v>0</v>
      </c>
      <c r="V10" s="102">
        <f>'First Milk'!V10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'First Milk'!C11</f>
        <v>3</v>
      </c>
      <c r="D11" s="49">
        <f>'First Milk'!D11</f>
        <v>2</v>
      </c>
      <c r="E11" s="49">
        <f>'First Milk'!E11</f>
        <v>2</v>
      </c>
      <c r="F11" s="49">
        <f>'First Milk'!F11</f>
        <v>2</v>
      </c>
      <c r="G11" s="49">
        <f>'First Milk'!G11</f>
        <v>3</v>
      </c>
      <c r="H11" s="49">
        <f>'First Milk'!H11</f>
        <v>2</v>
      </c>
      <c r="I11" s="49">
        <f>'First Milk'!I11</f>
        <v>2</v>
      </c>
      <c r="J11" s="49">
        <f>'First Milk'!J11</f>
        <v>2</v>
      </c>
      <c r="K11" s="49">
        <f>'First Milk'!K11</f>
        <v>2</v>
      </c>
      <c r="L11" s="49">
        <f>'First Milk'!L11</f>
        <v>3</v>
      </c>
      <c r="M11" s="49">
        <f>'First Milk'!M11</f>
        <v>3</v>
      </c>
      <c r="N11" s="49">
        <f>'First Milk'!N11</f>
        <v>3</v>
      </c>
      <c r="O11" s="49">
        <f>'First Milk'!O11</f>
        <v>3</v>
      </c>
      <c r="P11" s="49">
        <f>'First Milk'!P11</f>
        <v>3</v>
      </c>
      <c r="Q11" s="49">
        <f>'First Milk'!Q11</f>
        <v>3</v>
      </c>
      <c r="R11" s="49">
        <f>'First Milk'!R11</f>
        <v>0</v>
      </c>
      <c r="S11" s="49">
        <f>'First Milk'!S11</f>
        <v>0</v>
      </c>
      <c r="T11" s="49">
        <f>'First Milk'!T11</f>
        <v>0</v>
      </c>
      <c r="U11" s="49">
        <f>'First Milk'!U11</f>
        <v>0</v>
      </c>
      <c r="V11" s="102">
        <f>'First Milk'!V11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'First Milk'!C12</f>
        <v>3</v>
      </c>
      <c r="D12" s="49">
        <f>'First Milk'!D12</f>
        <v>3</v>
      </c>
      <c r="E12" s="49">
        <f>'First Milk'!E12</f>
        <v>3</v>
      </c>
      <c r="F12" s="49">
        <f>'First Milk'!F12</f>
        <v>2</v>
      </c>
      <c r="G12" s="49">
        <f>'First Milk'!G12</f>
        <v>3</v>
      </c>
      <c r="H12" s="49">
        <f>'First Milk'!H12</f>
        <v>3</v>
      </c>
      <c r="I12" s="49">
        <f>'First Milk'!I12</f>
        <v>3</v>
      </c>
      <c r="J12" s="49">
        <f>'First Milk'!J12</f>
        <v>3</v>
      </c>
      <c r="K12" s="49">
        <f>'First Milk'!K12</f>
        <v>3</v>
      </c>
      <c r="L12" s="49">
        <f>'First Milk'!L12</f>
        <v>3</v>
      </c>
      <c r="M12" s="49">
        <f>'First Milk'!M12</f>
        <v>1</v>
      </c>
      <c r="N12" s="49">
        <f>'First Milk'!N12</f>
        <v>1</v>
      </c>
      <c r="O12" s="49">
        <f>'First Milk'!O12</f>
        <v>1</v>
      </c>
      <c r="P12" s="49">
        <f>'First Milk'!P12</f>
        <v>1</v>
      </c>
      <c r="Q12" s="49">
        <f>'First Milk'!Q12</f>
        <v>1</v>
      </c>
      <c r="R12" s="49">
        <f>'First Milk'!R12</f>
        <v>0</v>
      </c>
      <c r="S12" s="49">
        <f>'First Milk'!S12</f>
        <v>0</v>
      </c>
      <c r="T12" s="49">
        <f>'First Milk'!T12</f>
        <v>0</v>
      </c>
      <c r="U12" s="49">
        <f>'First Milk'!U12</f>
        <v>0</v>
      </c>
      <c r="V12" s="102">
        <f>'First Milk'!V12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'First Milk'!C13</f>
        <v>3</v>
      </c>
      <c r="D13" s="49">
        <f>'First Milk'!D13</f>
        <v>3</v>
      </c>
      <c r="E13" s="49">
        <f>'First Milk'!E13</f>
        <v>3</v>
      </c>
      <c r="F13" s="49">
        <f>'First Milk'!F13</f>
        <v>3</v>
      </c>
      <c r="G13" s="49">
        <f>'First Milk'!G13</f>
        <v>3</v>
      </c>
      <c r="H13" s="49">
        <f>'First Milk'!H13</f>
        <v>2</v>
      </c>
      <c r="I13" s="49">
        <f>'First Milk'!I13</f>
        <v>3</v>
      </c>
      <c r="J13" s="49">
        <f>'First Milk'!J13</f>
        <v>3</v>
      </c>
      <c r="K13" s="49">
        <f>'First Milk'!K13</f>
        <v>3</v>
      </c>
      <c r="L13" s="49">
        <f>'First Milk'!L13</f>
        <v>3</v>
      </c>
      <c r="M13" s="49">
        <f>'First Milk'!M13</f>
        <v>3</v>
      </c>
      <c r="N13" s="49">
        <f>'First Milk'!N13</f>
        <v>3</v>
      </c>
      <c r="O13" s="49">
        <f>'First Milk'!O13</f>
        <v>3</v>
      </c>
      <c r="P13" s="49">
        <f>'First Milk'!P13</f>
        <v>3</v>
      </c>
      <c r="Q13" s="49">
        <f>'First Milk'!Q13</f>
        <v>3</v>
      </c>
      <c r="R13" s="49">
        <f>'First Milk'!R13</f>
        <v>0</v>
      </c>
      <c r="S13" s="49">
        <f>'First Milk'!S13</f>
        <v>0</v>
      </c>
      <c r="T13" s="49">
        <f>'First Milk'!T13</f>
        <v>0</v>
      </c>
      <c r="U13" s="49">
        <f>'First Milk'!U13</f>
        <v>0</v>
      </c>
      <c r="V13" s="102">
        <f>'First Milk'!V13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'First Milk'!C14</f>
        <v xml:space="preserve">Grass Silage (25% DM) </v>
      </c>
      <c r="D14" s="83" t="str">
        <f>'First Milk'!D14</f>
        <v xml:space="preserve">Grass Silage (25% DM) </v>
      </c>
      <c r="E14" s="83" t="str">
        <f>'First Milk'!E14</f>
        <v xml:space="preserve">Grass Silage (25% DM) </v>
      </c>
      <c r="F14" s="83" t="str">
        <f>'First Milk'!F14</f>
        <v xml:space="preserve">Grass Silage (25% DM) </v>
      </c>
      <c r="G14" s="83" t="str">
        <f>'First Milk'!G14</f>
        <v xml:space="preserve">Grass Silage (25% DM) </v>
      </c>
      <c r="H14" s="83" t="str">
        <f>'First Milk'!H14</f>
        <v xml:space="preserve">Grass Silage (25% DM) </v>
      </c>
      <c r="I14" s="83" t="str">
        <f>'First Milk'!I14</f>
        <v xml:space="preserve">Grass Silage (25% DM) </v>
      </c>
      <c r="J14" s="83" t="str">
        <f>'First Milk'!J14</f>
        <v xml:space="preserve">Grass Silage (25% DM) </v>
      </c>
      <c r="K14" s="83" t="str">
        <f>'First Milk'!K14</f>
        <v xml:space="preserve">Grass Silage (25% DM) </v>
      </c>
      <c r="L14" s="83" t="str">
        <f>'First Milk'!L14</f>
        <v xml:space="preserve">Grass Silage (25% DM) </v>
      </c>
      <c r="M14" s="83" t="str">
        <f>'First Milk'!M14</f>
        <v xml:space="preserve">Grass Silage (25% DM) </v>
      </c>
      <c r="N14" s="83" t="str">
        <f>'First Milk'!N14</f>
        <v xml:space="preserve">Grass Silage (25% DM) </v>
      </c>
      <c r="O14" s="83" t="str">
        <f>'First Milk'!O14</f>
        <v xml:space="preserve">Grass Silage (25% DM) </v>
      </c>
      <c r="P14" s="83" t="str">
        <f>'First Milk'!P14</f>
        <v xml:space="preserve">Grass Silage (25% DM) </v>
      </c>
      <c r="Q14" s="83" t="str">
        <f>'First Milk'!Q14</f>
        <v xml:space="preserve">Grass Silage (25% DM) </v>
      </c>
      <c r="R14" s="83">
        <f>'First Milk'!R14</f>
        <v>0</v>
      </c>
      <c r="S14" s="83">
        <f>'First Milk'!S14</f>
        <v>0</v>
      </c>
      <c r="T14" s="83">
        <f>'First Milk'!T14</f>
        <v>0</v>
      </c>
      <c r="U14" s="83">
        <f>'First Milk'!U14</f>
        <v>0</v>
      </c>
      <c r="V14" s="103">
        <f>'First Milk'!V14</f>
        <v>0</v>
      </c>
      <c r="AD14" s="22" t="s">
        <v>138</v>
      </c>
      <c r="AE14" s="22">
        <v>6</v>
      </c>
      <c r="AI14" s="43" t="s">
        <v>119</v>
      </c>
      <c r="AJ14" s="44">
        <v>0.8</v>
      </c>
      <c r="AK14" s="45">
        <v>1.7</v>
      </c>
      <c r="AL14" s="9">
        <v>12</v>
      </c>
      <c r="AM14" s="9">
        <v>6.7</v>
      </c>
      <c r="AN14" s="9" t="s">
        <v>135</v>
      </c>
    </row>
    <row r="15" spans="1:41" ht="13" x14ac:dyDescent="0.25">
      <c r="A15" s="152" t="s">
        <v>9</v>
      </c>
      <c r="B15" s="153"/>
      <c r="C15" s="49">
        <f>'First Milk'!C15</f>
        <v>47</v>
      </c>
      <c r="D15" s="49">
        <f>'First Milk'!D15</f>
        <v>47</v>
      </c>
      <c r="E15" s="49">
        <f>'First Milk'!E15</f>
        <v>47</v>
      </c>
      <c r="F15" s="49">
        <f>'First Milk'!F15</f>
        <v>47</v>
      </c>
      <c r="G15" s="49">
        <f>'First Milk'!G15</f>
        <v>47</v>
      </c>
      <c r="H15" s="49">
        <f>'First Milk'!H15</f>
        <v>47</v>
      </c>
      <c r="I15" s="49">
        <f>'First Milk'!I15</f>
        <v>47</v>
      </c>
      <c r="J15" s="49">
        <f>'First Milk'!J15</f>
        <v>47</v>
      </c>
      <c r="K15" s="49">
        <f>'First Milk'!K15</f>
        <v>47</v>
      </c>
      <c r="L15" s="49">
        <f>'First Milk'!L15</f>
        <v>47</v>
      </c>
      <c r="M15" s="49">
        <f>'First Milk'!M15</f>
        <v>47</v>
      </c>
      <c r="N15" s="49">
        <f>'First Milk'!N15</f>
        <v>47</v>
      </c>
      <c r="O15" s="49">
        <f>'First Milk'!O15</f>
        <v>47</v>
      </c>
      <c r="P15" s="49">
        <f>'First Milk'!P15</f>
        <v>47</v>
      </c>
      <c r="Q15" s="49">
        <f>'First Milk'!Q15</f>
        <v>47</v>
      </c>
      <c r="R15" s="49">
        <f>'First Milk'!R15</f>
        <v>0</v>
      </c>
      <c r="S15" s="49">
        <f>'First Milk'!S15</f>
        <v>0</v>
      </c>
      <c r="T15" s="49">
        <f>'First Milk'!T15</f>
        <v>0</v>
      </c>
      <c r="U15" s="49">
        <f>'First Milk'!U15</f>
        <v>0</v>
      </c>
      <c r="V15" s="102">
        <f>'First Milk'!V15</f>
        <v>0</v>
      </c>
      <c r="AD15" s="22" t="s">
        <v>144</v>
      </c>
      <c r="AE15" s="22">
        <v>7</v>
      </c>
      <c r="AI15" s="43" t="s">
        <v>101</v>
      </c>
      <c r="AJ15" s="51">
        <v>1.8</v>
      </c>
      <c r="AK15" s="45">
        <v>5.4</v>
      </c>
      <c r="AL15" s="9">
        <v>13</v>
      </c>
      <c r="AM15" s="9">
        <v>6.7</v>
      </c>
      <c r="AN15" s="9" t="s">
        <v>135</v>
      </c>
    </row>
    <row r="16" spans="1:41" ht="13.5" thickBot="1" x14ac:dyDescent="0.3">
      <c r="A16" s="156" t="s">
        <v>44</v>
      </c>
      <c r="B16" s="157"/>
      <c r="C16" s="104" t="str">
        <f>'First Milk'!C16</f>
        <v>Medium/Clay</v>
      </c>
      <c r="D16" s="104" t="str">
        <f>'First Milk'!D16</f>
        <v>Medium/Clay</v>
      </c>
      <c r="E16" s="104" t="str">
        <f>'First Milk'!E16</f>
        <v>Medium/Clay</v>
      </c>
      <c r="F16" s="104" t="str">
        <f>'First Milk'!F16</f>
        <v>Medium/Clay</v>
      </c>
      <c r="G16" s="104" t="str">
        <f>'First Milk'!G16</f>
        <v>Medium/Clay</v>
      </c>
      <c r="H16" s="104" t="str">
        <f>'First Milk'!H16</f>
        <v>Medium/Clay</v>
      </c>
      <c r="I16" s="104" t="str">
        <f>'First Milk'!I16</f>
        <v>Medium/Clay</v>
      </c>
      <c r="J16" s="104" t="str">
        <f>'First Milk'!J16</f>
        <v>Medium/Clay</v>
      </c>
      <c r="K16" s="104" t="str">
        <f>'First Milk'!K16</f>
        <v>Medium/Clay</v>
      </c>
      <c r="L16" s="104" t="str">
        <f>'First Milk'!L16</f>
        <v>Medium/Clay</v>
      </c>
      <c r="M16" s="104" t="str">
        <f>'First Milk'!M16</f>
        <v>Medium/Clay</v>
      </c>
      <c r="N16" s="104" t="str">
        <f>'First Milk'!N16</f>
        <v>Medium/Clay</v>
      </c>
      <c r="O16" s="104" t="str">
        <f>'First Milk'!O16</f>
        <v>Medium/Clay</v>
      </c>
      <c r="P16" s="104" t="str">
        <f>'First Milk'!P16</f>
        <v>Medium/Clay</v>
      </c>
      <c r="Q16" s="104" t="str">
        <f>'First Milk'!Q16</f>
        <v>Medium/Clay</v>
      </c>
      <c r="R16" s="104">
        <f>'First Milk'!R16</f>
        <v>0</v>
      </c>
      <c r="S16" s="104">
        <f>'First Milk'!S16</f>
        <v>0</v>
      </c>
      <c r="T16" s="104">
        <f>'First Milk'!T16</f>
        <v>0</v>
      </c>
      <c r="U16" s="104">
        <f>'First Milk'!U16</f>
        <v>0</v>
      </c>
      <c r="V16" s="105">
        <f>'First Milk'!V16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79.899999999999991</v>
      </c>
      <c r="J17" s="20">
        <f t="shared" si="0"/>
        <v>79.899999999999991</v>
      </c>
      <c r="K17" s="20">
        <f t="shared" si="0"/>
        <v>79.899999999999991</v>
      </c>
      <c r="L17" s="20">
        <f t="shared" si="0"/>
        <v>79.899999999999991</v>
      </c>
      <c r="M17" s="20">
        <f t="shared" si="0"/>
        <v>79.899999999999991</v>
      </c>
      <c r="N17" s="20">
        <f t="shared" si="0"/>
        <v>79.899999999999991</v>
      </c>
      <c r="O17" s="20">
        <f t="shared" si="0"/>
        <v>79.899999999999991</v>
      </c>
      <c r="P17" s="20">
        <f t="shared" si="0"/>
        <v>79.899999999999991</v>
      </c>
      <c r="Q17" s="20">
        <f t="shared" si="0"/>
        <v>79.899999999999991</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66.906363999999996</v>
      </c>
      <c r="D18" s="12">
        <f>$D32</f>
        <v>66.906363999999996</v>
      </c>
      <c r="E18" s="12">
        <f>$D33</f>
        <v>66.906363999999996</v>
      </c>
      <c r="F18" s="12">
        <f>$D34</f>
        <v>66.906363999999996</v>
      </c>
      <c r="G18" s="12">
        <f>$D35</f>
        <v>66.906363999999996</v>
      </c>
      <c r="H18" s="12">
        <f>$D36</f>
        <v>66.906363999999996</v>
      </c>
      <c r="I18" s="12">
        <f>$D37</f>
        <v>66.906363999999996</v>
      </c>
      <c r="J18" s="12">
        <f>$D38</f>
        <v>66.906363999999996</v>
      </c>
      <c r="K18" s="12">
        <f>$D39</f>
        <v>66.906363999999996</v>
      </c>
      <c r="L18" s="12">
        <f>$D40</f>
        <v>66.906363999999996</v>
      </c>
      <c r="M18" s="12">
        <f>$D41</f>
        <v>66.906363999999996</v>
      </c>
      <c r="N18" s="12">
        <f>$D42</f>
        <v>66.906363999999996</v>
      </c>
      <c r="O18" s="12">
        <f>$D43</f>
        <v>66.906363999999996</v>
      </c>
      <c r="P18" s="12">
        <f>$D44</f>
        <v>66.906363999999996</v>
      </c>
      <c r="Q18" s="12">
        <f>$D45</f>
        <v>66.906363999999996</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-12.993635999999995</v>
      </c>
      <c r="D19" s="12">
        <f t="shared" ref="D19:V19" si="1">D18-D17</f>
        <v>-12.993635999999995</v>
      </c>
      <c r="E19" s="12">
        <f t="shared" si="1"/>
        <v>-12.993635999999995</v>
      </c>
      <c r="F19" s="12">
        <f t="shared" si="1"/>
        <v>-12.993635999999995</v>
      </c>
      <c r="G19" s="12">
        <f t="shared" si="1"/>
        <v>-12.993635999999995</v>
      </c>
      <c r="H19" s="12">
        <f t="shared" si="1"/>
        <v>-12.993635999999995</v>
      </c>
      <c r="I19" s="12">
        <f t="shared" si="1"/>
        <v>-12.993635999999995</v>
      </c>
      <c r="J19" s="12">
        <f t="shared" si="1"/>
        <v>-12.993635999999995</v>
      </c>
      <c r="K19" s="12">
        <f t="shared" si="1"/>
        <v>-12.993635999999995</v>
      </c>
      <c r="L19" s="12">
        <f t="shared" si="1"/>
        <v>-12.993635999999995</v>
      </c>
      <c r="M19" s="12">
        <f t="shared" si="1"/>
        <v>-12.993635999999995</v>
      </c>
      <c r="N19" s="12">
        <f t="shared" si="1"/>
        <v>-12.993635999999995</v>
      </c>
      <c r="O19" s="12">
        <f t="shared" si="1"/>
        <v>-12.993635999999995</v>
      </c>
      <c r="P19" s="12">
        <f t="shared" si="1"/>
        <v>-12.993635999999995</v>
      </c>
      <c r="Q19" s="12">
        <f t="shared" si="1"/>
        <v>-12.993635999999995</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DECREASE</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282</v>
      </c>
      <c r="D21" s="20">
        <f t="shared" ref="D21:V21" si="2">(VLOOKUP(D$14,$AI2:$AK26,3,FALSE))*D$15</f>
        <v>282</v>
      </c>
      <c r="E21" s="20">
        <f t="shared" si="2"/>
        <v>282</v>
      </c>
      <c r="F21" s="20">
        <f t="shared" si="2"/>
        <v>282</v>
      </c>
      <c r="G21" s="20">
        <f t="shared" si="2"/>
        <v>282</v>
      </c>
      <c r="H21" s="20">
        <f t="shared" si="2"/>
        <v>282</v>
      </c>
      <c r="I21" s="20">
        <f t="shared" si="2"/>
        <v>282</v>
      </c>
      <c r="J21" s="20">
        <f t="shared" si="2"/>
        <v>282</v>
      </c>
      <c r="K21" s="20">
        <f t="shared" si="2"/>
        <v>282</v>
      </c>
      <c r="L21" s="20">
        <f t="shared" si="2"/>
        <v>282</v>
      </c>
      <c r="M21" s="20">
        <f t="shared" si="2"/>
        <v>282</v>
      </c>
      <c r="N21" s="20">
        <f t="shared" si="2"/>
        <v>282</v>
      </c>
      <c r="O21" s="20">
        <f t="shared" si="2"/>
        <v>282</v>
      </c>
      <c r="P21" s="20">
        <f t="shared" si="2"/>
        <v>282</v>
      </c>
      <c r="Q21" s="20">
        <f t="shared" si="2"/>
        <v>282</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5.2427140000000012</v>
      </c>
      <c r="D22" s="12">
        <f>$E32</f>
        <v>5.2427140000000012</v>
      </c>
      <c r="E22" s="12">
        <f>$E33</f>
        <v>5.2427140000000012</v>
      </c>
      <c r="F22" s="12">
        <f>$E34</f>
        <v>5.2427140000000012</v>
      </c>
      <c r="G22" s="12">
        <f>$E35</f>
        <v>5.2427140000000012</v>
      </c>
      <c r="H22" s="12">
        <f>$E36</f>
        <v>5.2427140000000012</v>
      </c>
      <c r="I22" s="12">
        <f>$E37</f>
        <v>5.2427140000000012</v>
      </c>
      <c r="J22" s="12">
        <f>$E38</f>
        <v>5.2427140000000012</v>
      </c>
      <c r="K22" s="12">
        <f>$E39</f>
        <v>5.2427140000000012</v>
      </c>
      <c r="L22" s="12">
        <f>$E40</f>
        <v>5.2427140000000012</v>
      </c>
      <c r="M22" s="12">
        <f>$E41</f>
        <v>5.2427140000000012</v>
      </c>
      <c r="N22" s="12">
        <f>$E42</f>
        <v>5.2427140000000012</v>
      </c>
      <c r="O22" s="12">
        <f>$E43</f>
        <v>5.2427140000000012</v>
      </c>
      <c r="P22" s="12">
        <f>$E44</f>
        <v>5.2427140000000012</v>
      </c>
      <c r="Q22" s="12">
        <f>$E45</f>
        <v>5.2427140000000012</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-276.75728600000002</v>
      </c>
      <c r="D23" s="12">
        <f t="shared" ref="D23:V23" si="3">D22-D21</f>
        <v>-276.75728600000002</v>
      </c>
      <c r="E23" s="12">
        <f t="shared" si="3"/>
        <v>-276.75728600000002</v>
      </c>
      <c r="F23" s="12">
        <f t="shared" si="3"/>
        <v>-276.75728600000002</v>
      </c>
      <c r="G23" s="12">
        <f t="shared" si="3"/>
        <v>-276.75728600000002</v>
      </c>
      <c r="H23" s="12">
        <f t="shared" si="3"/>
        <v>-276.75728600000002</v>
      </c>
      <c r="I23" s="12">
        <f t="shared" si="3"/>
        <v>-276.75728600000002</v>
      </c>
      <c r="J23" s="12">
        <f t="shared" si="3"/>
        <v>-276.75728600000002</v>
      </c>
      <c r="K23" s="12">
        <f t="shared" si="3"/>
        <v>-276.75728600000002</v>
      </c>
      <c r="L23" s="12">
        <f t="shared" si="3"/>
        <v>-276.75728600000002</v>
      </c>
      <c r="M23" s="12">
        <f t="shared" si="3"/>
        <v>-276.75728600000002</v>
      </c>
      <c r="N23" s="12">
        <f t="shared" si="3"/>
        <v>-276.75728600000002</v>
      </c>
      <c r="O23" s="12">
        <f t="shared" si="3"/>
        <v>-276.75728600000002</v>
      </c>
      <c r="P23" s="12">
        <f t="shared" si="3"/>
        <v>-276.75728600000002</v>
      </c>
      <c r="Q23" s="12">
        <f t="shared" si="3"/>
        <v>-276.75728600000002</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2.98</v>
      </c>
      <c r="C28" s="11">
        <v>0.91300000000000003</v>
      </c>
      <c r="D28" s="11">
        <v>0.39200000000000002</v>
      </c>
      <c r="E28" s="11">
        <v>5.8400000000000001E-2</v>
      </c>
      <c r="F28" s="11">
        <v>440</v>
      </c>
      <c r="G28" s="11">
        <v>52.3</v>
      </c>
      <c r="H28" s="11">
        <v>137</v>
      </c>
      <c r="I28" s="11">
        <v>41.6</v>
      </c>
      <c r="J28" s="11">
        <v>0.74</v>
      </c>
      <c r="K28" s="15">
        <v>0.67</v>
      </c>
      <c r="L28" s="11">
        <v>34.200000000000003</v>
      </c>
      <c r="M28" s="11">
        <v>41.5</v>
      </c>
      <c r="N28" s="11">
        <v>2290</v>
      </c>
      <c r="O28" s="11">
        <v>403000</v>
      </c>
      <c r="P28" s="11"/>
      <c r="Q28" s="11">
        <v>8930</v>
      </c>
      <c r="R28" s="11"/>
      <c r="S28" s="11">
        <v>80.099999999999994</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4B</v>
      </c>
      <c r="B31" s="11">
        <v>250</v>
      </c>
      <c r="C31" s="65">
        <f>IF(C$27="%w/w SAR",((C$28*10)*$B31),IF(C$27="%w/w DM",(((C$28*10)*($B$28/100))*$B31),IF(C$27="kg/t SAR",(C$28*$B31),IF(C$27="kg/t DM",((C$28*($B$28/100))*$B31),IF(C$27="mg/kg SAR",((C$28*0.001)*$B31),IF(C$27="mg/kg DM",(((C$28*0.001)*($B$28/100))*$B31),0))))))</f>
        <v>68.018500000000003</v>
      </c>
      <c r="D31" s="65">
        <f>(IF(D$27="%w/w SAR",((D$28*10)*$B31),IF(D$27="%w/w DM",(((D$28*10)*($B$28/100))*$B31),IF(D$27="kg/t SAR",(D$28*$B31),IF(D$27="kg/t DM",((D$28*($B$28/100))*$B31),IF(D$27="mg/kg SAR",((D$28*0.001)*$B31),IF(D$27="mg/kg DM",(((D$28*0.001)*($B$28/100))*$B31),"0")))))))*2.291</f>
        <v>66.906363999999996</v>
      </c>
      <c r="E31" s="65">
        <f>(IF(E$27="%w/w SAR",((E$28*10)*$B31),IF(E$27="%w/w DM",(((E$28*10)*($B$28/100))*$B31),IF(E$27="kg/t SAR",(E$28*$B31),IF(E$27="kg/t DM",((E$28*($B$28/100))*$B31),IF(E$27="mg/kg SAR",((E$28*0.001)*$B31),IF(E$27="mg/kg DM",(((E$28*0.001)*($B$28/100))*$B31),"0")))))))*1.205</f>
        <v>5.2427140000000012</v>
      </c>
      <c r="F31" s="65">
        <f>(IF(F$27="%w/w SAR",((F$28*10)*$B31),IF(F$27="%w/w DM",(((F$28*10)*($B$28/100))*$B31),IF(F$27="kg/t SAR",(F$28*$B31),IF(F$27="kg/t DM",((F$28*($B$28/100))*$B31),IF(F$27="mg/kg SAR",((F$28*0.001)*$B31),IF(F$27="mg/kg DM",(((F$28*0.001)*($B$28/100))*$B31),"0")))))))*1.658</f>
        <v>5.4349239999999996</v>
      </c>
      <c r="G31" s="65">
        <f t="shared" ref="G31:P46" si="5">IF(G$27="%w/w SAR",((G$28*10)*$B31),IF(G$27="%w/w DM",(((G$28*10)*($B$28/100))*$B31),IF(G$27="kg/t SAR",(G$28*$B31),IF(G$27="kg/t DM",((G$28*($B$28/100))*$B31),IF(G$27="mg/kg SAR",((G$28*0.001)*$B31),IF(G$27="mg/kg DM",(((G$28*0.001)*($B$28/100))*$B31),0))))))</f>
        <v>0.38963500000000001</v>
      </c>
      <c r="H31" s="65">
        <f t="shared" si="5"/>
        <v>1.0206500000000001</v>
      </c>
      <c r="I31" s="65">
        <f t="shared" si="5"/>
        <v>0.30992000000000003</v>
      </c>
      <c r="J31" s="65">
        <f t="shared" si="5"/>
        <v>5.5129999999999997E-3</v>
      </c>
      <c r="K31" s="65">
        <f t="shared" si="5"/>
        <v>4.9915000000000003E-3</v>
      </c>
      <c r="L31" s="65">
        <f t="shared" si="5"/>
        <v>0.25479000000000002</v>
      </c>
      <c r="M31" s="65">
        <f t="shared" si="5"/>
        <v>0.30917500000000003</v>
      </c>
      <c r="N31" s="65">
        <f t="shared" si="5"/>
        <v>17.060499999999998</v>
      </c>
      <c r="O31" s="65">
        <f t="shared" si="5"/>
        <v>3002.35</v>
      </c>
      <c r="P31" s="65">
        <f t="shared" si="5"/>
        <v>0</v>
      </c>
      <c r="Q31" s="65">
        <f>(IF(Q$27="%w/w SAR",((Q$28*10)*$B31),IF(Q$27="%w/w DM",(((Q$28*10)*($B$28/100))*$B31),IF(Q$27="kg/t SAR",(Q$28*$B31),IF(Q$27="kg/t DM",((Q$28*($B$28/100))*$B31),IF(Q$27="mg/kg SAR",((Q$28*0.001)*$B31),IF(Q$27="mg/kg DM",(((Q$28*0.001)*($B$28/100))*$B31),0)))))))*2.5</f>
        <v>166.32125000000002</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0.59674499999999997</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5B</v>
      </c>
      <c r="B32" s="11">
        <v>250</v>
      </c>
      <c r="C32" s="65">
        <f t="shared" ref="C32:C50" si="6">IF(C$27="%w/w SAR",((C$28*10)*$B32),IF(C$27="%w/w DM",(((C$28*10)*($B$28/100))*$B32),IF(C$27="kg/t SAR",(C$28*$B32),IF(C$27="kg/t DM",((C$28*($B$28/100))*$B32),IF(C$27="mg/kg SAR",((C$28*0.001)*$B32),IF(C$27="mg/kg DM",(((C$28*0.001)*($B$28/100))*$B32),0))))))</f>
        <v>68.018500000000003</v>
      </c>
      <c r="D32" s="65">
        <f t="shared" ref="D32:D50" si="7">(IF(D$27="%w/w SAR",((D$28*10)*$B32),IF(D$27="%w/w DM",(((D$28*10)*($B$28/100))*$B32),IF(D$27="kg/t SAR",(D$28*$B32),IF(D$27="kg/t DM",((D$28*($B$28/100))*$B32),IF(D$27="mg/kg SAR",((D$28*0.001)*$B32),IF(D$27="mg/kg DM",(((D$28*0.001)*($B$28/100))*$B32),"0")))))))*2.291</f>
        <v>66.906363999999996</v>
      </c>
      <c r="E32" s="65">
        <f t="shared" ref="E32:E50" si="8">(IF(E$27="%w/w SAR",((E$28*10)*$B32),IF(E$27="%w/w DM",(((E$28*10)*($B$28/100))*$B32),IF(E$27="kg/t SAR",(E$28*$B32),IF(E$27="kg/t DM",((E$28*($B$28/100))*$B32),IF(E$27="mg/kg SAR",((E$28*0.001)*$B32),IF(E$27="mg/kg DM",(((E$28*0.001)*($B$28/100))*$B32),"0")))))))*1.205</f>
        <v>5.2427140000000012</v>
      </c>
      <c r="F32" s="65">
        <f t="shared" ref="F32:F50" si="9">(IF(F$27="%w/w SAR",((F$28*10)*$B32),IF(F$27="%w/w DM",(((F$28*10)*($B$28/100))*$B32),IF(F$27="kg/t SAR",(F$28*$B32),IF(F$27="kg/t DM",((F$28*($B$28/100))*$B32),IF(F$27="mg/kg SAR",((F$28*0.001)*$B32),IF(F$27="mg/kg DM",(((F$28*0.001)*($B$28/100))*$B32),"0")))))))*1.658</f>
        <v>5.4349239999999996</v>
      </c>
      <c r="G32" s="65">
        <f t="shared" si="5"/>
        <v>0.38963500000000001</v>
      </c>
      <c r="H32" s="65">
        <f t="shared" si="5"/>
        <v>1.0206500000000001</v>
      </c>
      <c r="I32" s="65">
        <f t="shared" si="5"/>
        <v>0.30992000000000003</v>
      </c>
      <c r="J32" s="65">
        <f t="shared" si="5"/>
        <v>5.5129999999999997E-3</v>
      </c>
      <c r="K32" s="65">
        <f t="shared" si="5"/>
        <v>4.9915000000000003E-3</v>
      </c>
      <c r="L32" s="65">
        <f t="shared" si="5"/>
        <v>0.25479000000000002</v>
      </c>
      <c r="M32" s="65">
        <f t="shared" si="5"/>
        <v>0.30917500000000003</v>
      </c>
      <c r="N32" s="65">
        <f t="shared" si="5"/>
        <v>17.060499999999998</v>
      </c>
      <c r="O32" s="65">
        <f t="shared" si="5"/>
        <v>3002.35</v>
      </c>
      <c r="P32" s="65">
        <f t="shared" si="5"/>
        <v>0</v>
      </c>
      <c r="Q32" s="65">
        <f t="shared" ref="Q32:Q50" si="10">(IF(Q$27="%w/w SAR",((Q$28*10)*$B32),IF(Q$27="%w/w DM",(((Q$28*10)*($B$28/100))*$B32),IF(Q$27="kg/t SAR",(Q$28*$B32),IF(Q$27="kg/t DM",((Q$28*($B$28/100))*$B32),IF(Q$27="mg/kg SAR",((Q$28*0.001)*$B32),IF(Q$27="mg/kg DM",(((Q$28*0.001)*($B$28/100))*$B32),0)))))))*2.5</f>
        <v>166.32125000000002</v>
      </c>
      <c r="R32" s="65">
        <f t="shared" ref="R32:U50" si="11">IF(R$27="%w/w SAR",((R$28*10)*$B32),IF(R$27="%w/w DM",(((R$28*10)*($B$28/100))*$B32),IF(R$27="kg/t SAR",(R$28*$B32),IF(R$27="kg/t DM",((R$28*($B$28/100))*$B32),IF(R$27="mg/kg SAR",((R$28*0.001)*$B32),IF(R$27="mg/kg DM",(((R$28*0.001)*($B$28/100))*$B32),0))))))</f>
        <v>0</v>
      </c>
      <c r="S32" s="65">
        <f t="shared" si="11"/>
        <v>0.59674499999999997</v>
      </c>
      <c r="T32" s="65">
        <f t="shared" si="11"/>
        <v>0</v>
      </c>
      <c r="U32" s="126">
        <f t="shared" si="11"/>
        <v>0</v>
      </c>
    </row>
    <row r="33" spans="1:21" s="48" customFormat="1" ht="13" x14ac:dyDescent="0.35">
      <c r="A33" s="125" t="str">
        <f>E8</f>
        <v>6B</v>
      </c>
      <c r="B33" s="11">
        <v>250</v>
      </c>
      <c r="C33" s="65">
        <f t="shared" si="6"/>
        <v>68.018500000000003</v>
      </c>
      <c r="D33" s="65">
        <f t="shared" si="7"/>
        <v>66.906363999999996</v>
      </c>
      <c r="E33" s="65">
        <f t="shared" si="8"/>
        <v>5.2427140000000012</v>
      </c>
      <c r="F33" s="65">
        <f t="shared" si="9"/>
        <v>5.4349239999999996</v>
      </c>
      <c r="G33" s="65">
        <f t="shared" si="5"/>
        <v>0.38963500000000001</v>
      </c>
      <c r="H33" s="65">
        <f t="shared" si="5"/>
        <v>1.0206500000000001</v>
      </c>
      <c r="I33" s="65">
        <f t="shared" si="5"/>
        <v>0.30992000000000003</v>
      </c>
      <c r="J33" s="65">
        <f t="shared" si="5"/>
        <v>5.5129999999999997E-3</v>
      </c>
      <c r="K33" s="65">
        <f t="shared" si="5"/>
        <v>4.9915000000000003E-3</v>
      </c>
      <c r="L33" s="65">
        <f t="shared" si="5"/>
        <v>0.25479000000000002</v>
      </c>
      <c r="M33" s="65">
        <f t="shared" si="5"/>
        <v>0.30917500000000003</v>
      </c>
      <c r="N33" s="65">
        <f t="shared" si="5"/>
        <v>17.060499999999998</v>
      </c>
      <c r="O33" s="65">
        <f t="shared" si="5"/>
        <v>3002.35</v>
      </c>
      <c r="P33" s="65">
        <f t="shared" si="5"/>
        <v>0</v>
      </c>
      <c r="Q33" s="65">
        <f t="shared" si="10"/>
        <v>166.32125000000002</v>
      </c>
      <c r="R33" s="65">
        <f t="shared" si="11"/>
        <v>0</v>
      </c>
      <c r="S33" s="65">
        <f t="shared" si="11"/>
        <v>0.59674499999999997</v>
      </c>
      <c r="T33" s="65">
        <f t="shared" si="11"/>
        <v>0</v>
      </c>
      <c r="U33" s="126">
        <f t="shared" si="11"/>
        <v>0</v>
      </c>
    </row>
    <row r="34" spans="1:21" s="48" customFormat="1" ht="13" x14ac:dyDescent="0.35">
      <c r="A34" s="125" t="str">
        <f>F8</f>
        <v>7B</v>
      </c>
      <c r="B34" s="11">
        <v>250</v>
      </c>
      <c r="C34" s="65">
        <f t="shared" si="6"/>
        <v>68.018500000000003</v>
      </c>
      <c r="D34" s="65">
        <f t="shared" si="7"/>
        <v>66.906363999999996</v>
      </c>
      <c r="E34" s="65">
        <f t="shared" si="8"/>
        <v>5.2427140000000012</v>
      </c>
      <c r="F34" s="65">
        <f t="shared" si="9"/>
        <v>5.4349239999999996</v>
      </c>
      <c r="G34" s="65">
        <f t="shared" si="5"/>
        <v>0.38963500000000001</v>
      </c>
      <c r="H34" s="65">
        <f t="shared" si="5"/>
        <v>1.0206500000000001</v>
      </c>
      <c r="I34" s="65">
        <f t="shared" si="5"/>
        <v>0.30992000000000003</v>
      </c>
      <c r="J34" s="65">
        <f t="shared" si="5"/>
        <v>5.5129999999999997E-3</v>
      </c>
      <c r="K34" s="65">
        <f t="shared" si="5"/>
        <v>4.9915000000000003E-3</v>
      </c>
      <c r="L34" s="65">
        <f t="shared" si="5"/>
        <v>0.25479000000000002</v>
      </c>
      <c r="M34" s="65">
        <f t="shared" si="5"/>
        <v>0.30917500000000003</v>
      </c>
      <c r="N34" s="65">
        <f t="shared" si="5"/>
        <v>17.060499999999998</v>
      </c>
      <c r="O34" s="65">
        <f t="shared" si="5"/>
        <v>3002.35</v>
      </c>
      <c r="P34" s="65">
        <f t="shared" si="5"/>
        <v>0</v>
      </c>
      <c r="Q34" s="65">
        <f t="shared" si="10"/>
        <v>166.32125000000002</v>
      </c>
      <c r="R34" s="65">
        <f t="shared" si="11"/>
        <v>0</v>
      </c>
      <c r="S34" s="65">
        <f t="shared" si="11"/>
        <v>0.59674499999999997</v>
      </c>
      <c r="T34" s="65">
        <f t="shared" si="11"/>
        <v>0</v>
      </c>
      <c r="U34" s="126">
        <f t="shared" si="11"/>
        <v>0</v>
      </c>
    </row>
    <row r="35" spans="1:21" s="48" customFormat="1" ht="13" x14ac:dyDescent="0.35">
      <c r="A35" s="125" t="str">
        <f>G8</f>
        <v>8B</v>
      </c>
      <c r="B35" s="11">
        <v>250</v>
      </c>
      <c r="C35" s="65">
        <f t="shared" si="6"/>
        <v>68.018500000000003</v>
      </c>
      <c r="D35" s="65">
        <f t="shared" si="7"/>
        <v>66.906363999999996</v>
      </c>
      <c r="E35" s="65">
        <f t="shared" si="8"/>
        <v>5.2427140000000012</v>
      </c>
      <c r="F35" s="65">
        <f t="shared" si="9"/>
        <v>5.4349239999999996</v>
      </c>
      <c r="G35" s="65">
        <f t="shared" si="5"/>
        <v>0.38963500000000001</v>
      </c>
      <c r="H35" s="65">
        <f t="shared" si="5"/>
        <v>1.0206500000000001</v>
      </c>
      <c r="I35" s="65">
        <f t="shared" si="5"/>
        <v>0.30992000000000003</v>
      </c>
      <c r="J35" s="65">
        <f t="shared" si="5"/>
        <v>5.5129999999999997E-3</v>
      </c>
      <c r="K35" s="65">
        <f t="shared" si="5"/>
        <v>4.9915000000000003E-3</v>
      </c>
      <c r="L35" s="65">
        <f t="shared" si="5"/>
        <v>0.25479000000000002</v>
      </c>
      <c r="M35" s="65">
        <f t="shared" si="5"/>
        <v>0.30917500000000003</v>
      </c>
      <c r="N35" s="65">
        <f t="shared" si="5"/>
        <v>17.060499999999998</v>
      </c>
      <c r="O35" s="65">
        <f t="shared" si="5"/>
        <v>3002.35</v>
      </c>
      <c r="P35" s="65">
        <f t="shared" si="5"/>
        <v>0</v>
      </c>
      <c r="Q35" s="65">
        <f t="shared" si="10"/>
        <v>166.32125000000002</v>
      </c>
      <c r="R35" s="65">
        <f t="shared" si="11"/>
        <v>0</v>
      </c>
      <c r="S35" s="65">
        <f t="shared" si="11"/>
        <v>0.59674499999999997</v>
      </c>
      <c r="T35" s="65">
        <f t="shared" si="11"/>
        <v>0</v>
      </c>
      <c r="U35" s="126">
        <f t="shared" si="11"/>
        <v>0</v>
      </c>
    </row>
    <row r="36" spans="1:21" s="48" customFormat="1" ht="13" x14ac:dyDescent="0.35">
      <c r="A36" s="125" t="str">
        <f>H8</f>
        <v>9B</v>
      </c>
      <c r="B36" s="11">
        <v>250</v>
      </c>
      <c r="C36" s="65">
        <f t="shared" si="6"/>
        <v>68.018500000000003</v>
      </c>
      <c r="D36" s="65">
        <f t="shared" si="7"/>
        <v>66.906363999999996</v>
      </c>
      <c r="E36" s="65">
        <f t="shared" si="8"/>
        <v>5.2427140000000012</v>
      </c>
      <c r="F36" s="65">
        <f t="shared" si="9"/>
        <v>5.4349239999999996</v>
      </c>
      <c r="G36" s="65">
        <f t="shared" si="5"/>
        <v>0.38963500000000001</v>
      </c>
      <c r="H36" s="65">
        <f t="shared" si="5"/>
        <v>1.0206500000000001</v>
      </c>
      <c r="I36" s="65">
        <f t="shared" si="5"/>
        <v>0.30992000000000003</v>
      </c>
      <c r="J36" s="65">
        <f t="shared" si="5"/>
        <v>5.5129999999999997E-3</v>
      </c>
      <c r="K36" s="65">
        <f t="shared" si="5"/>
        <v>4.9915000000000003E-3</v>
      </c>
      <c r="L36" s="65">
        <f t="shared" si="5"/>
        <v>0.25479000000000002</v>
      </c>
      <c r="M36" s="65">
        <f t="shared" si="5"/>
        <v>0.30917500000000003</v>
      </c>
      <c r="N36" s="65">
        <f t="shared" si="5"/>
        <v>17.060499999999998</v>
      </c>
      <c r="O36" s="65">
        <f t="shared" si="5"/>
        <v>3002.35</v>
      </c>
      <c r="P36" s="65">
        <f t="shared" si="5"/>
        <v>0</v>
      </c>
      <c r="Q36" s="65">
        <f t="shared" si="10"/>
        <v>166.32125000000002</v>
      </c>
      <c r="R36" s="65">
        <f t="shared" si="11"/>
        <v>0</v>
      </c>
      <c r="S36" s="65">
        <f t="shared" si="11"/>
        <v>0.59674499999999997</v>
      </c>
      <c r="T36" s="65">
        <f t="shared" si="11"/>
        <v>0</v>
      </c>
      <c r="U36" s="126">
        <f t="shared" si="11"/>
        <v>0</v>
      </c>
    </row>
    <row r="37" spans="1:21" s="48" customFormat="1" ht="13" x14ac:dyDescent="0.35">
      <c r="A37" s="125">
        <f>I8</f>
        <v>8222</v>
      </c>
      <c r="B37" s="11">
        <v>250</v>
      </c>
      <c r="C37" s="65">
        <f t="shared" si="6"/>
        <v>68.018500000000003</v>
      </c>
      <c r="D37" s="65">
        <f t="shared" si="7"/>
        <v>66.906363999999996</v>
      </c>
      <c r="E37" s="65">
        <f t="shared" si="8"/>
        <v>5.2427140000000012</v>
      </c>
      <c r="F37" s="65">
        <f t="shared" si="9"/>
        <v>5.4349239999999996</v>
      </c>
      <c r="G37" s="65">
        <f t="shared" si="5"/>
        <v>0.38963500000000001</v>
      </c>
      <c r="H37" s="65">
        <f t="shared" si="5"/>
        <v>1.0206500000000001</v>
      </c>
      <c r="I37" s="65">
        <f t="shared" si="5"/>
        <v>0.30992000000000003</v>
      </c>
      <c r="J37" s="65">
        <f t="shared" si="5"/>
        <v>5.5129999999999997E-3</v>
      </c>
      <c r="K37" s="65">
        <f t="shared" si="5"/>
        <v>4.9915000000000003E-3</v>
      </c>
      <c r="L37" s="65">
        <f t="shared" si="5"/>
        <v>0.25479000000000002</v>
      </c>
      <c r="M37" s="65">
        <f t="shared" si="5"/>
        <v>0.30917500000000003</v>
      </c>
      <c r="N37" s="65">
        <f t="shared" si="5"/>
        <v>17.060499999999998</v>
      </c>
      <c r="O37" s="65">
        <f t="shared" si="5"/>
        <v>3002.35</v>
      </c>
      <c r="P37" s="65">
        <f t="shared" si="5"/>
        <v>0</v>
      </c>
      <c r="Q37" s="65">
        <f t="shared" si="10"/>
        <v>166.32125000000002</v>
      </c>
      <c r="R37" s="65">
        <f t="shared" si="11"/>
        <v>0</v>
      </c>
      <c r="S37" s="65">
        <f t="shared" si="11"/>
        <v>0.59674499999999997</v>
      </c>
      <c r="T37" s="65">
        <f t="shared" si="11"/>
        <v>0</v>
      </c>
      <c r="U37" s="126">
        <f t="shared" si="11"/>
        <v>0</v>
      </c>
    </row>
    <row r="38" spans="1:21" s="48" customFormat="1" ht="13" x14ac:dyDescent="0.35">
      <c r="A38" s="125">
        <f>J8</f>
        <v>7233</v>
      </c>
      <c r="B38" s="11">
        <v>250</v>
      </c>
      <c r="C38" s="65">
        <f t="shared" si="6"/>
        <v>68.018500000000003</v>
      </c>
      <c r="D38" s="65">
        <f t="shared" si="7"/>
        <v>66.906363999999996</v>
      </c>
      <c r="E38" s="65">
        <f t="shared" si="8"/>
        <v>5.2427140000000012</v>
      </c>
      <c r="F38" s="65">
        <f t="shared" si="9"/>
        <v>5.4349239999999996</v>
      </c>
      <c r="G38" s="65">
        <f t="shared" si="5"/>
        <v>0.38963500000000001</v>
      </c>
      <c r="H38" s="65">
        <f t="shared" si="5"/>
        <v>1.0206500000000001</v>
      </c>
      <c r="I38" s="65">
        <f t="shared" si="5"/>
        <v>0.30992000000000003</v>
      </c>
      <c r="J38" s="65">
        <f t="shared" si="5"/>
        <v>5.5129999999999997E-3</v>
      </c>
      <c r="K38" s="65">
        <f t="shared" si="5"/>
        <v>4.9915000000000003E-3</v>
      </c>
      <c r="L38" s="65">
        <f t="shared" si="5"/>
        <v>0.25479000000000002</v>
      </c>
      <c r="M38" s="65">
        <f t="shared" si="5"/>
        <v>0.30917500000000003</v>
      </c>
      <c r="N38" s="65">
        <f t="shared" si="5"/>
        <v>17.060499999999998</v>
      </c>
      <c r="O38" s="65">
        <f t="shared" si="5"/>
        <v>3002.35</v>
      </c>
      <c r="P38" s="65">
        <f t="shared" si="5"/>
        <v>0</v>
      </c>
      <c r="Q38" s="65">
        <f t="shared" si="10"/>
        <v>166.32125000000002</v>
      </c>
      <c r="R38" s="65">
        <f t="shared" si="11"/>
        <v>0</v>
      </c>
      <c r="S38" s="65">
        <f t="shared" si="11"/>
        <v>0.59674499999999997</v>
      </c>
      <c r="T38" s="65">
        <f t="shared" si="11"/>
        <v>0</v>
      </c>
      <c r="U38" s="126">
        <f t="shared" si="11"/>
        <v>0</v>
      </c>
    </row>
    <row r="39" spans="1:21" s="48" customFormat="1" ht="13" x14ac:dyDescent="0.35">
      <c r="A39" s="125">
        <f>K8</f>
        <v>5641</v>
      </c>
      <c r="B39" s="11">
        <v>250</v>
      </c>
      <c r="C39" s="65">
        <f t="shared" si="6"/>
        <v>68.018500000000003</v>
      </c>
      <c r="D39" s="65">
        <f t="shared" si="7"/>
        <v>66.906363999999996</v>
      </c>
      <c r="E39" s="65">
        <f t="shared" si="8"/>
        <v>5.2427140000000012</v>
      </c>
      <c r="F39" s="65">
        <f t="shared" si="9"/>
        <v>5.4349239999999996</v>
      </c>
      <c r="G39" s="65">
        <f t="shared" si="5"/>
        <v>0.38963500000000001</v>
      </c>
      <c r="H39" s="65">
        <f t="shared" si="5"/>
        <v>1.0206500000000001</v>
      </c>
      <c r="I39" s="65">
        <f t="shared" si="5"/>
        <v>0.30992000000000003</v>
      </c>
      <c r="J39" s="65">
        <f t="shared" si="5"/>
        <v>5.5129999999999997E-3</v>
      </c>
      <c r="K39" s="65">
        <f t="shared" si="5"/>
        <v>4.9915000000000003E-3</v>
      </c>
      <c r="L39" s="65">
        <f t="shared" si="5"/>
        <v>0.25479000000000002</v>
      </c>
      <c r="M39" s="65">
        <f t="shared" si="5"/>
        <v>0.30917500000000003</v>
      </c>
      <c r="N39" s="65">
        <f t="shared" si="5"/>
        <v>17.060499999999998</v>
      </c>
      <c r="O39" s="65">
        <f t="shared" si="5"/>
        <v>3002.35</v>
      </c>
      <c r="P39" s="65">
        <f t="shared" si="5"/>
        <v>0</v>
      </c>
      <c r="Q39" s="65">
        <f t="shared" si="10"/>
        <v>166.32125000000002</v>
      </c>
      <c r="R39" s="65">
        <f t="shared" si="11"/>
        <v>0</v>
      </c>
      <c r="S39" s="65">
        <f t="shared" si="11"/>
        <v>0.59674499999999997</v>
      </c>
      <c r="T39" s="65">
        <f t="shared" si="11"/>
        <v>0</v>
      </c>
      <c r="U39" s="126">
        <f t="shared" si="11"/>
        <v>0</v>
      </c>
    </row>
    <row r="40" spans="1:21" s="48" customFormat="1" ht="13" x14ac:dyDescent="0.35">
      <c r="A40" s="125">
        <f>L8</f>
        <v>4956</v>
      </c>
      <c r="B40" s="11">
        <v>250</v>
      </c>
      <c r="C40" s="65">
        <f t="shared" si="6"/>
        <v>68.018500000000003</v>
      </c>
      <c r="D40" s="65">
        <f t="shared" si="7"/>
        <v>66.906363999999996</v>
      </c>
      <c r="E40" s="65">
        <f t="shared" si="8"/>
        <v>5.2427140000000012</v>
      </c>
      <c r="F40" s="65">
        <f t="shared" si="9"/>
        <v>5.4349239999999996</v>
      </c>
      <c r="G40" s="65">
        <f t="shared" si="5"/>
        <v>0.38963500000000001</v>
      </c>
      <c r="H40" s="65">
        <f t="shared" si="5"/>
        <v>1.0206500000000001</v>
      </c>
      <c r="I40" s="65">
        <f t="shared" si="5"/>
        <v>0.30992000000000003</v>
      </c>
      <c r="J40" s="65">
        <f t="shared" si="5"/>
        <v>5.5129999999999997E-3</v>
      </c>
      <c r="K40" s="65">
        <f t="shared" si="5"/>
        <v>4.9915000000000003E-3</v>
      </c>
      <c r="L40" s="65">
        <f t="shared" si="5"/>
        <v>0.25479000000000002</v>
      </c>
      <c r="M40" s="65">
        <f t="shared" si="5"/>
        <v>0.30917500000000003</v>
      </c>
      <c r="N40" s="65">
        <f t="shared" si="5"/>
        <v>17.060499999999998</v>
      </c>
      <c r="O40" s="65">
        <f t="shared" si="5"/>
        <v>3002.35</v>
      </c>
      <c r="P40" s="65">
        <f t="shared" si="5"/>
        <v>0</v>
      </c>
      <c r="Q40" s="65">
        <f t="shared" si="10"/>
        <v>166.32125000000002</v>
      </c>
      <c r="R40" s="65">
        <f t="shared" si="11"/>
        <v>0</v>
      </c>
      <c r="S40" s="65">
        <f t="shared" si="11"/>
        <v>0.59674499999999997</v>
      </c>
      <c r="T40" s="65">
        <f t="shared" si="11"/>
        <v>0</v>
      </c>
      <c r="U40" s="126">
        <f t="shared" si="11"/>
        <v>0</v>
      </c>
    </row>
    <row r="41" spans="1:21" s="48" customFormat="1" ht="13" x14ac:dyDescent="0.35">
      <c r="A41" s="125">
        <f>M8</f>
        <v>2849</v>
      </c>
      <c r="B41" s="11">
        <v>250</v>
      </c>
      <c r="C41" s="65">
        <f t="shared" si="6"/>
        <v>68.018500000000003</v>
      </c>
      <c r="D41" s="65">
        <f t="shared" si="7"/>
        <v>66.906363999999996</v>
      </c>
      <c r="E41" s="65">
        <f t="shared" si="8"/>
        <v>5.2427140000000012</v>
      </c>
      <c r="F41" s="65">
        <f t="shared" si="9"/>
        <v>5.4349239999999996</v>
      </c>
      <c r="G41" s="65">
        <f t="shared" si="5"/>
        <v>0.38963500000000001</v>
      </c>
      <c r="H41" s="65">
        <f t="shared" si="5"/>
        <v>1.0206500000000001</v>
      </c>
      <c r="I41" s="65">
        <f t="shared" si="5"/>
        <v>0.30992000000000003</v>
      </c>
      <c r="J41" s="65">
        <f t="shared" si="5"/>
        <v>5.5129999999999997E-3</v>
      </c>
      <c r="K41" s="65">
        <f t="shared" si="5"/>
        <v>4.9915000000000003E-3</v>
      </c>
      <c r="L41" s="65">
        <f t="shared" si="5"/>
        <v>0.25479000000000002</v>
      </c>
      <c r="M41" s="65">
        <f t="shared" si="5"/>
        <v>0.30917500000000003</v>
      </c>
      <c r="N41" s="65">
        <f t="shared" si="5"/>
        <v>17.060499999999998</v>
      </c>
      <c r="O41" s="65">
        <f t="shared" si="5"/>
        <v>3002.35</v>
      </c>
      <c r="P41" s="65">
        <f t="shared" si="5"/>
        <v>0</v>
      </c>
      <c r="Q41" s="65">
        <f t="shared" si="10"/>
        <v>166.32125000000002</v>
      </c>
      <c r="R41" s="65">
        <f t="shared" si="11"/>
        <v>0</v>
      </c>
      <c r="S41" s="65">
        <f t="shared" si="11"/>
        <v>0.59674499999999997</v>
      </c>
      <c r="T41" s="65">
        <f t="shared" si="11"/>
        <v>0</v>
      </c>
      <c r="U41" s="126">
        <f t="shared" si="11"/>
        <v>0</v>
      </c>
    </row>
    <row r="42" spans="1:21" s="48" customFormat="1" ht="13" x14ac:dyDescent="0.35">
      <c r="A42" s="125">
        <f>N8</f>
        <v>3836</v>
      </c>
      <c r="B42" s="11">
        <v>250</v>
      </c>
      <c r="C42" s="65">
        <f t="shared" si="6"/>
        <v>68.018500000000003</v>
      </c>
      <c r="D42" s="65">
        <f t="shared" si="7"/>
        <v>66.906363999999996</v>
      </c>
      <c r="E42" s="65">
        <f t="shared" si="8"/>
        <v>5.2427140000000012</v>
      </c>
      <c r="F42" s="65">
        <f t="shared" si="9"/>
        <v>5.4349239999999996</v>
      </c>
      <c r="G42" s="65">
        <f t="shared" si="5"/>
        <v>0.38963500000000001</v>
      </c>
      <c r="H42" s="65">
        <f t="shared" si="5"/>
        <v>1.0206500000000001</v>
      </c>
      <c r="I42" s="65">
        <f t="shared" si="5"/>
        <v>0.30992000000000003</v>
      </c>
      <c r="J42" s="65">
        <f t="shared" si="5"/>
        <v>5.5129999999999997E-3</v>
      </c>
      <c r="K42" s="65">
        <f t="shared" si="5"/>
        <v>4.9915000000000003E-3</v>
      </c>
      <c r="L42" s="65">
        <f t="shared" si="5"/>
        <v>0.25479000000000002</v>
      </c>
      <c r="M42" s="65">
        <f t="shared" si="5"/>
        <v>0.30917500000000003</v>
      </c>
      <c r="N42" s="65">
        <f t="shared" si="5"/>
        <v>17.060499999999998</v>
      </c>
      <c r="O42" s="65">
        <f t="shared" si="5"/>
        <v>3002.35</v>
      </c>
      <c r="P42" s="65">
        <f t="shared" si="5"/>
        <v>0</v>
      </c>
      <c r="Q42" s="65">
        <f t="shared" si="10"/>
        <v>166.32125000000002</v>
      </c>
      <c r="R42" s="65">
        <f t="shared" si="11"/>
        <v>0</v>
      </c>
      <c r="S42" s="65">
        <f t="shared" si="11"/>
        <v>0.59674499999999997</v>
      </c>
      <c r="T42" s="65">
        <f t="shared" si="11"/>
        <v>0</v>
      </c>
      <c r="U42" s="126">
        <f t="shared" si="11"/>
        <v>0</v>
      </c>
    </row>
    <row r="43" spans="1:21" s="48" customFormat="1" ht="13" x14ac:dyDescent="0.35">
      <c r="A43" s="125">
        <f>O8</f>
        <v>4718</v>
      </c>
      <c r="B43" s="11">
        <v>250</v>
      </c>
      <c r="C43" s="65">
        <f t="shared" si="6"/>
        <v>68.018500000000003</v>
      </c>
      <c r="D43" s="65">
        <f t="shared" si="7"/>
        <v>66.906363999999996</v>
      </c>
      <c r="E43" s="65">
        <f t="shared" si="8"/>
        <v>5.2427140000000012</v>
      </c>
      <c r="F43" s="65">
        <f t="shared" si="9"/>
        <v>5.4349239999999996</v>
      </c>
      <c r="G43" s="65">
        <f t="shared" si="5"/>
        <v>0.38963500000000001</v>
      </c>
      <c r="H43" s="65">
        <f t="shared" si="5"/>
        <v>1.0206500000000001</v>
      </c>
      <c r="I43" s="65">
        <f t="shared" si="5"/>
        <v>0.30992000000000003</v>
      </c>
      <c r="J43" s="65">
        <f t="shared" si="5"/>
        <v>5.5129999999999997E-3</v>
      </c>
      <c r="K43" s="65">
        <f t="shared" si="5"/>
        <v>4.9915000000000003E-3</v>
      </c>
      <c r="L43" s="65">
        <f t="shared" si="5"/>
        <v>0.25479000000000002</v>
      </c>
      <c r="M43" s="65">
        <f t="shared" si="5"/>
        <v>0.30917500000000003</v>
      </c>
      <c r="N43" s="65">
        <f t="shared" si="5"/>
        <v>17.060499999999998</v>
      </c>
      <c r="O43" s="65">
        <f t="shared" si="5"/>
        <v>3002.35</v>
      </c>
      <c r="P43" s="65">
        <f t="shared" si="5"/>
        <v>0</v>
      </c>
      <c r="Q43" s="65">
        <f t="shared" si="10"/>
        <v>166.32125000000002</v>
      </c>
      <c r="R43" s="65">
        <f t="shared" si="11"/>
        <v>0</v>
      </c>
      <c r="S43" s="65">
        <f t="shared" si="11"/>
        <v>0.59674499999999997</v>
      </c>
      <c r="T43" s="65">
        <f t="shared" si="11"/>
        <v>0</v>
      </c>
      <c r="U43" s="126">
        <f t="shared" si="11"/>
        <v>0</v>
      </c>
    </row>
    <row r="44" spans="1:21" s="48" customFormat="1" ht="13" x14ac:dyDescent="0.35">
      <c r="A44" s="125">
        <f>P8</f>
        <v>3107</v>
      </c>
      <c r="B44" s="11">
        <v>250</v>
      </c>
      <c r="C44" s="65">
        <f t="shared" si="6"/>
        <v>68.018500000000003</v>
      </c>
      <c r="D44" s="65">
        <f t="shared" si="7"/>
        <v>66.906363999999996</v>
      </c>
      <c r="E44" s="65">
        <f t="shared" si="8"/>
        <v>5.2427140000000012</v>
      </c>
      <c r="F44" s="65">
        <f t="shared" si="9"/>
        <v>5.4349239999999996</v>
      </c>
      <c r="G44" s="65">
        <f t="shared" si="5"/>
        <v>0.38963500000000001</v>
      </c>
      <c r="H44" s="65">
        <f t="shared" si="5"/>
        <v>1.0206500000000001</v>
      </c>
      <c r="I44" s="65">
        <f t="shared" si="5"/>
        <v>0.30992000000000003</v>
      </c>
      <c r="J44" s="65">
        <f t="shared" si="5"/>
        <v>5.5129999999999997E-3</v>
      </c>
      <c r="K44" s="65">
        <f t="shared" si="5"/>
        <v>4.9915000000000003E-3</v>
      </c>
      <c r="L44" s="65">
        <f t="shared" si="5"/>
        <v>0.25479000000000002</v>
      </c>
      <c r="M44" s="65">
        <f t="shared" si="5"/>
        <v>0.30917500000000003</v>
      </c>
      <c r="N44" s="65">
        <f t="shared" si="5"/>
        <v>17.060499999999998</v>
      </c>
      <c r="O44" s="65">
        <f t="shared" si="5"/>
        <v>3002.35</v>
      </c>
      <c r="P44" s="65">
        <f t="shared" si="5"/>
        <v>0</v>
      </c>
      <c r="Q44" s="65">
        <f t="shared" si="10"/>
        <v>166.32125000000002</v>
      </c>
      <c r="R44" s="65">
        <f t="shared" si="11"/>
        <v>0</v>
      </c>
      <c r="S44" s="65">
        <f t="shared" si="11"/>
        <v>0.59674499999999997</v>
      </c>
      <c r="T44" s="65">
        <f t="shared" si="11"/>
        <v>0</v>
      </c>
      <c r="U44" s="126">
        <f t="shared" si="11"/>
        <v>0</v>
      </c>
    </row>
    <row r="45" spans="1:21" s="48" customFormat="1" ht="13" x14ac:dyDescent="0.35">
      <c r="A45" s="125">
        <f>Q8</f>
        <v>6609</v>
      </c>
      <c r="B45" s="11">
        <v>250</v>
      </c>
      <c r="C45" s="65">
        <f t="shared" si="6"/>
        <v>68.018500000000003</v>
      </c>
      <c r="D45" s="65">
        <f t="shared" si="7"/>
        <v>66.906363999999996</v>
      </c>
      <c r="E45" s="65">
        <f t="shared" si="8"/>
        <v>5.2427140000000012</v>
      </c>
      <c r="F45" s="65">
        <f t="shared" si="9"/>
        <v>5.4349239999999996</v>
      </c>
      <c r="G45" s="65">
        <f t="shared" si="5"/>
        <v>0.38963500000000001</v>
      </c>
      <c r="H45" s="65">
        <f t="shared" si="5"/>
        <v>1.0206500000000001</v>
      </c>
      <c r="I45" s="65">
        <f t="shared" si="5"/>
        <v>0.30992000000000003</v>
      </c>
      <c r="J45" s="65">
        <f t="shared" si="5"/>
        <v>5.5129999999999997E-3</v>
      </c>
      <c r="K45" s="65">
        <f t="shared" si="5"/>
        <v>4.9915000000000003E-3</v>
      </c>
      <c r="L45" s="65">
        <f t="shared" si="5"/>
        <v>0.25479000000000002</v>
      </c>
      <c r="M45" s="65">
        <f t="shared" si="5"/>
        <v>0.30917500000000003</v>
      </c>
      <c r="N45" s="65">
        <f t="shared" si="5"/>
        <v>17.060499999999998</v>
      </c>
      <c r="O45" s="65">
        <f t="shared" si="5"/>
        <v>3002.35</v>
      </c>
      <c r="P45" s="65">
        <f t="shared" si="5"/>
        <v>0</v>
      </c>
      <c r="Q45" s="65">
        <f t="shared" si="10"/>
        <v>166.32125000000002</v>
      </c>
      <c r="R45" s="65">
        <f t="shared" si="11"/>
        <v>0</v>
      </c>
      <c r="S45" s="65">
        <f t="shared" si="11"/>
        <v>0.59674499999999997</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4B</v>
      </c>
      <c r="C57" s="8" t="str">
        <f t="shared" ref="C57:U57" si="13">D8</f>
        <v>5B</v>
      </c>
      <c r="D57" s="8" t="str">
        <f t="shared" si="13"/>
        <v>6B</v>
      </c>
      <c r="E57" s="8" t="str">
        <f t="shared" si="13"/>
        <v>7B</v>
      </c>
      <c r="F57" s="8" t="str">
        <f t="shared" si="13"/>
        <v>8B</v>
      </c>
      <c r="G57" s="8" t="str">
        <f t="shared" si="13"/>
        <v>9B</v>
      </c>
      <c r="H57" s="8">
        <f t="shared" si="13"/>
        <v>8222</v>
      </c>
      <c r="I57" s="8">
        <f t="shared" si="13"/>
        <v>7233</v>
      </c>
      <c r="J57" s="8">
        <f t="shared" si="13"/>
        <v>5641</v>
      </c>
      <c r="K57" s="8">
        <f t="shared" si="13"/>
        <v>4956</v>
      </c>
      <c r="L57" s="8">
        <f t="shared" si="13"/>
        <v>2849</v>
      </c>
      <c r="M57" s="8">
        <f t="shared" si="13"/>
        <v>3836</v>
      </c>
      <c r="N57" s="8">
        <f t="shared" si="13"/>
        <v>4718</v>
      </c>
      <c r="O57" s="8">
        <f t="shared" si="13"/>
        <v>3107</v>
      </c>
      <c r="P57" s="8">
        <f t="shared" si="13"/>
        <v>6609</v>
      </c>
      <c r="Q57" s="8">
        <f t="shared" si="13"/>
        <v>0</v>
      </c>
      <c r="R57" s="8">
        <f t="shared" si="13"/>
        <v>0</v>
      </c>
      <c r="S57" s="8">
        <f t="shared" si="13"/>
        <v>0</v>
      </c>
      <c r="T57" s="8">
        <f t="shared" si="13"/>
        <v>0</v>
      </c>
      <c r="U57" s="8">
        <f t="shared" si="13"/>
        <v>0</v>
      </c>
    </row>
    <row r="58" spans="1:21" ht="13" x14ac:dyDescent="0.35">
      <c r="A58" s="79"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Grass</v>
      </c>
      <c r="F58" s="10" t="str">
        <f>G16&amp;" I "&amp;(VLOOKUP(G14,Table245[],6,FALSE))</f>
        <v>Medium/Clay I Grass</v>
      </c>
      <c r="G58" s="10" t="str">
        <f>H16&amp;" I "&amp;(VLOOKUP(H14,Table245[],6,FALSE))</f>
        <v>Medium/Clay I Grass</v>
      </c>
      <c r="H58" s="10" t="str">
        <f>I16&amp;" I "&amp;(VLOOKUP(I14,Table245[],6,FALSE))</f>
        <v>Medium/Clay I Grass</v>
      </c>
      <c r="I58" s="10" t="str">
        <f>J16&amp;" I "&amp;(VLOOKUP(J14,Table245[],6,FALSE))</f>
        <v>Medium/Clay I Grass</v>
      </c>
      <c r="J58" s="10" t="str">
        <f>K16&amp;" I "&amp;(VLOOKUP(K14,Table245[],6,FALSE))</f>
        <v>Medium/Clay I Grass</v>
      </c>
      <c r="K58" s="10" t="str">
        <f>L16&amp;" I "&amp;(VLOOKUP(L14,Table245[],6,FALSE))</f>
        <v>Medium/Clay I Grass</v>
      </c>
      <c r="L58" s="10" t="str">
        <f>M16&amp;" I "&amp;(VLOOKUP(M14,Table245[],6,FALSE))</f>
        <v>Medium/Clay I Grass</v>
      </c>
      <c r="M58" s="10" t="str">
        <f>N16&amp;" I "&amp;(VLOOKUP(N14,Table245[],6,FALSE))</f>
        <v>Medium/Clay I Grass</v>
      </c>
      <c r="N58" s="10" t="str">
        <f>O16&amp;" I "&amp;(VLOOKUP(O14,Table245[],6,FALSE))</f>
        <v>Medium/Clay I Grass</v>
      </c>
      <c r="O58" s="10" t="str">
        <f>P16&amp;" I "&amp;(VLOOKUP(P14,Table245[],6,FALSE))</f>
        <v>Medium/Clay I Grass</v>
      </c>
      <c r="P58" s="10" t="str">
        <f>Q16&amp;" I "&amp;(VLOOKUP(Q14,Table245[],6,FALSE))</f>
        <v>Medium/Clay I Grass</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ht="13" x14ac:dyDescent="0.3">
      <c r="A59" s="87" t="s">
        <v>132</v>
      </c>
      <c r="B59" s="64">
        <f>VLOOKUP(C$14,Table245[],5,FALSE)</f>
        <v>6.2</v>
      </c>
      <c r="C59" s="64">
        <f>VLOOKUP(D$14,Table245[],5,FALSE)</f>
        <v>6.2</v>
      </c>
      <c r="D59" s="64">
        <f>VLOOKUP(E$14,Table245[],5,FALSE)</f>
        <v>6.2</v>
      </c>
      <c r="E59" s="64">
        <f>VLOOKUP(F$14,Table245[],5,FALSE)</f>
        <v>6.2</v>
      </c>
      <c r="F59" s="64">
        <f>VLOOKUP(G$14,Table245[],5,FALSE)</f>
        <v>6.2</v>
      </c>
      <c r="G59" s="64">
        <f>VLOOKUP(H$14,Table245[],5,FALSE)</f>
        <v>6.2</v>
      </c>
      <c r="H59" s="64">
        <f>VLOOKUP(I$14,Table245[],5,FALSE)</f>
        <v>6.2</v>
      </c>
      <c r="I59" s="64">
        <f>VLOOKUP(J$14,Table245[],5,FALSE)</f>
        <v>6.2</v>
      </c>
      <c r="J59" s="64">
        <f>VLOOKUP(K$14,Table245[],5,FALSE)</f>
        <v>6.2</v>
      </c>
      <c r="K59" s="64">
        <f>VLOOKUP(L$14,Table245[],5,FALSE)</f>
        <v>6.2</v>
      </c>
      <c r="L59" s="64">
        <f>VLOOKUP(M$14,Table245[],5,FALSE)</f>
        <v>6.2</v>
      </c>
      <c r="M59" s="64">
        <f>VLOOKUP(N$14,Table245[],5,FALSE)</f>
        <v>6.2</v>
      </c>
      <c r="N59" s="64">
        <f>VLOOKUP(O$14,Table245[],5,FALSE)</f>
        <v>6.2</v>
      </c>
      <c r="O59" s="64">
        <f>VLOOKUP(P$14,Table245[],5,FALSE)</f>
        <v>6.2</v>
      </c>
      <c r="P59" s="64">
        <f>VLOOKUP(Q$14,Table245[],5,FALSE)</f>
        <v>6.2</v>
      </c>
      <c r="Q59" s="64" t="e">
        <f>VLOOKUP(R$14,Table245[],5,FALSE)</f>
        <v>#N/A</v>
      </c>
      <c r="R59" s="64" t="e">
        <f>VLOOKUP(S$14,Table245[],5,FALSE)</f>
        <v>#N/A</v>
      </c>
      <c r="S59" s="64" t="e">
        <f>VLOOKUP(T$14,Table245[],5,FALSE)</f>
        <v>#N/A</v>
      </c>
      <c r="T59" s="64" t="e">
        <f>VLOOKUP(U$14,Table245[],5,FALSE)</f>
        <v>#N/A</v>
      </c>
      <c r="U59" s="64" t="e">
        <f>VLOOKUP(V$14,Table245[],5,FALSE)</f>
        <v>#N/A</v>
      </c>
    </row>
    <row r="60" spans="1:21" ht="13" x14ac:dyDescent="0.3">
      <c r="A60" s="87" t="s">
        <v>4</v>
      </c>
      <c r="B60" s="64">
        <f>C10</f>
        <v>6</v>
      </c>
      <c r="C60" s="64">
        <f t="shared" ref="C60:U60" si="14">D10</f>
        <v>5.8</v>
      </c>
      <c r="D60" s="64">
        <f t="shared" si="14"/>
        <v>6.1</v>
      </c>
      <c r="E60" s="64">
        <f t="shared" si="14"/>
        <v>6.1</v>
      </c>
      <c r="F60" s="64">
        <f t="shared" si="14"/>
        <v>5.8</v>
      </c>
      <c r="G60" s="64">
        <f t="shared" si="14"/>
        <v>5.9</v>
      </c>
      <c r="H60" s="64">
        <f t="shared" si="14"/>
        <v>6</v>
      </c>
      <c r="I60" s="64">
        <f t="shared" si="14"/>
        <v>6.3</v>
      </c>
      <c r="J60" s="64">
        <f t="shared" si="14"/>
        <v>6.3</v>
      </c>
      <c r="K60" s="64">
        <f t="shared" si="14"/>
        <v>6</v>
      </c>
      <c r="L60" s="64">
        <f t="shared" si="14"/>
        <v>6.1</v>
      </c>
      <c r="M60" s="64">
        <f t="shared" si="14"/>
        <v>5.6</v>
      </c>
      <c r="N60" s="64">
        <f t="shared" si="14"/>
        <v>5.9</v>
      </c>
      <c r="O60" s="64">
        <f t="shared" si="14"/>
        <v>5.9</v>
      </c>
      <c r="P60" s="64">
        <f t="shared" si="14"/>
        <v>6.1</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t="e">
        <f t="shared" si="15"/>
        <v>#N/A</v>
      </c>
      <c r="R61" s="64" t="e">
        <f t="shared" si="15"/>
        <v>#N/A</v>
      </c>
      <c r="S61" s="64" t="e">
        <f t="shared" si="15"/>
        <v>#N/A</v>
      </c>
      <c r="T61" s="64" t="e">
        <f t="shared" si="15"/>
        <v>#N/A</v>
      </c>
      <c r="U61" s="64" t="e">
        <f t="shared" si="15"/>
        <v>#N/A</v>
      </c>
    </row>
    <row r="62" spans="1:21" ht="13" x14ac:dyDescent="0.3">
      <c r="A62" s="87" t="s">
        <v>134</v>
      </c>
      <c r="B62" s="65">
        <f>B31</f>
        <v>250</v>
      </c>
      <c r="C62" s="65">
        <f>B32</f>
        <v>250</v>
      </c>
      <c r="D62" s="65">
        <f>B33</f>
        <v>250</v>
      </c>
      <c r="E62" s="65">
        <f>B34</f>
        <v>250</v>
      </c>
      <c r="F62" s="65">
        <f>B35</f>
        <v>250</v>
      </c>
      <c r="G62" s="65">
        <f>B36</f>
        <v>250</v>
      </c>
      <c r="H62" s="65">
        <f>B37</f>
        <v>250</v>
      </c>
      <c r="I62" s="65">
        <f>B38</f>
        <v>250</v>
      </c>
      <c r="J62" s="65">
        <f>B39</f>
        <v>250</v>
      </c>
      <c r="K62" s="65">
        <f>B40</f>
        <v>250</v>
      </c>
      <c r="L62" s="65">
        <f>B41</f>
        <v>250</v>
      </c>
      <c r="M62" s="65">
        <f>B42</f>
        <v>250</v>
      </c>
      <c r="N62" s="65">
        <f>B43</f>
        <v>250</v>
      </c>
      <c r="O62" s="65">
        <f>B44</f>
        <v>250</v>
      </c>
      <c r="P62" s="65">
        <f>B45</f>
        <v>250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2.4000000000000021</v>
      </c>
      <c r="D64" s="65">
        <f t="shared" si="17"/>
        <v>0.6000000000000032</v>
      </c>
      <c r="E64" s="65">
        <f t="shared" si="17"/>
        <v>0.6000000000000032</v>
      </c>
      <c r="F64" s="65">
        <f t="shared" si="17"/>
        <v>2.4000000000000021</v>
      </c>
      <c r="G64" s="65">
        <f t="shared" si="17"/>
        <v>1.7999999999999989</v>
      </c>
      <c r="H64" s="65">
        <f t="shared" si="17"/>
        <v>1.2000000000000011</v>
      </c>
      <c r="I64" s="65">
        <f t="shared" si="17"/>
        <v>-0.59999999999999787</v>
      </c>
      <c r="J64" s="65">
        <f t="shared" si="17"/>
        <v>-0.59999999999999787</v>
      </c>
      <c r="K64" s="65">
        <f t="shared" si="17"/>
        <v>1.2000000000000011</v>
      </c>
      <c r="L64" s="65">
        <f t="shared" si="17"/>
        <v>0.6000000000000032</v>
      </c>
      <c r="M64" s="65">
        <f t="shared" si="17"/>
        <v>3.6000000000000032</v>
      </c>
      <c r="N64" s="65">
        <f t="shared" si="17"/>
        <v>1.7999999999999989</v>
      </c>
      <c r="O64" s="65">
        <f t="shared" si="17"/>
        <v>1.7999999999999989</v>
      </c>
      <c r="P64" s="65">
        <f t="shared" si="17"/>
        <v>0.6000000000000032</v>
      </c>
      <c r="Q64" s="65" t="e">
        <f t="shared" si="17"/>
        <v>#N/A</v>
      </c>
      <c r="R64" s="65" t="e">
        <f t="shared" si="17"/>
        <v>#N/A</v>
      </c>
      <c r="S64" s="65" t="e">
        <f t="shared" si="17"/>
        <v>#N/A</v>
      </c>
      <c r="T64" s="65" t="e">
        <f t="shared" si="17"/>
        <v>#N/A</v>
      </c>
      <c r="U64" s="65" t="e">
        <f t="shared" si="17"/>
        <v>#N/A</v>
      </c>
    </row>
    <row r="65" spans="1:21" ht="52" x14ac:dyDescent="0.3">
      <c r="A65" s="88" t="s">
        <v>157</v>
      </c>
      <c r="B65" s="65">
        <f>B63-B64</f>
        <v>-1.2000000000000011</v>
      </c>
      <c r="C65" s="65">
        <f t="shared" ref="C65:U65" si="18">C63-C64</f>
        <v>-2.4000000000000021</v>
      </c>
      <c r="D65" s="65">
        <f t="shared" si="18"/>
        <v>-0.6000000000000032</v>
      </c>
      <c r="E65" s="65">
        <f t="shared" si="18"/>
        <v>-0.6000000000000032</v>
      </c>
      <c r="F65" s="65">
        <f t="shared" si="18"/>
        <v>-2.4000000000000021</v>
      </c>
      <c r="G65" s="65">
        <f t="shared" si="18"/>
        <v>-1.7999999999999989</v>
      </c>
      <c r="H65" s="65">
        <f t="shared" si="18"/>
        <v>-1.2000000000000011</v>
      </c>
      <c r="I65" s="65">
        <f t="shared" si="18"/>
        <v>0.59999999999999787</v>
      </c>
      <c r="J65" s="65">
        <f t="shared" si="18"/>
        <v>0.59999999999999787</v>
      </c>
      <c r="K65" s="65">
        <f t="shared" si="18"/>
        <v>-1.2000000000000011</v>
      </c>
      <c r="L65" s="65">
        <f t="shared" si="18"/>
        <v>-0.6000000000000032</v>
      </c>
      <c r="M65" s="65">
        <f t="shared" si="18"/>
        <v>-3.6000000000000032</v>
      </c>
      <c r="N65" s="65">
        <f t="shared" si="18"/>
        <v>-1.7999999999999989</v>
      </c>
      <c r="O65" s="65">
        <f t="shared" si="18"/>
        <v>-1.7999999999999989</v>
      </c>
      <c r="P65" s="65">
        <f t="shared" si="18"/>
        <v>-0.6000000000000032</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OVER</v>
      </c>
      <c r="J66" s="66" t="str">
        <f t="shared" si="19"/>
        <v>OVER</v>
      </c>
      <c r="K66" s="66" t="str">
        <f t="shared" si="19"/>
        <v>UNDER</v>
      </c>
      <c r="L66" s="66" t="str">
        <f t="shared" si="19"/>
        <v>UNDER</v>
      </c>
      <c r="M66" s="66" t="str">
        <f t="shared" si="19"/>
        <v>UNDER</v>
      </c>
      <c r="N66" s="66" t="str">
        <f t="shared" si="19"/>
        <v>UNDER</v>
      </c>
      <c r="O66" s="66" t="str">
        <f t="shared" si="19"/>
        <v>UNDER</v>
      </c>
      <c r="P66" s="66" t="str">
        <f t="shared" si="19"/>
        <v>UNDER</v>
      </c>
      <c r="Q66" s="66" t="e">
        <f t="shared" si="19"/>
        <v>#N/A</v>
      </c>
      <c r="R66" s="66" t="e">
        <f t="shared" si="19"/>
        <v>#N/A</v>
      </c>
      <c r="S66" s="66" t="e">
        <f t="shared" si="19"/>
        <v>#N/A</v>
      </c>
      <c r="T66" s="66" t="e">
        <f t="shared" si="19"/>
        <v>#N/A</v>
      </c>
      <c r="U66" s="66" t="e">
        <f t="shared" si="19"/>
        <v>#N/A</v>
      </c>
    </row>
  </sheetData>
  <sheetProtection algorithmName="SHA-512" hashValue="0KJ6jnqTDvM0qdc5lXOYHqG4CQ2OvccjQjvkCBzsKTQ4T44Bt2h8Ec+pUnvaZjwxScwz5iIBcDB/bEzEuiNpDA==" saltValue="snQ2K+Sqf4NQEID2tk5x5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60" priority="40" operator="greaterThan">
      <formula>$B$51</formula>
    </cfRule>
  </conditionalFormatting>
  <conditionalFormatting sqref="B66:U66">
    <cfRule type="cellIs" dxfId="259" priority="15" operator="equal">
      <formula>"UNDER"</formula>
    </cfRule>
    <cfRule type="cellIs" dxfId="258" priority="16" operator="equal">
      <formula>"OVER"</formula>
    </cfRule>
  </conditionalFormatting>
  <conditionalFormatting sqref="C31:C50">
    <cfRule type="cellIs" dxfId="257" priority="39" operator="greaterThan">
      <formula>$C$51</formula>
    </cfRule>
  </conditionalFormatting>
  <conditionalFormatting sqref="C11:V13">
    <cfRule type="cellIs" dxfId="256" priority="1" operator="greaterThan">
      <formula>2</formula>
    </cfRule>
  </conditionalFormatting>
  <conditionalFormatting sqref="C17:V19">
    <cfRule type="cellIs" dxfId="255" priority="36" operator="equal">
      <formula>0</formula>
    </cfRule>
  </conditionalFormatting>
  <conditionalFormatting sqref="C20:V21">
    <cfRule type="cellIs" dxfId="254" priority="41" operator="equal">
      <formula>"DECREASE"</formula>
    </cfRule>
    <cfRule type="cellIs" dxfId="253" priority="42" operator="equal">
      <formula>"INCREASE"</formula>
    </cfRule>
  </conditionalFormatting>
  <conditionalFormatting sqref="C21:V21">
    <cfRule type="cellIs" dxfId="252" priority="17" operator="equal">
      <formula>0</formula>
    </cfRule>
  </conditionalFormatting>
  <conditionalFormatting sqref="C22:V23">
    <cfRule type="cellIs" dxfId="251" priority="21" operator="equal">
      <formula>0</formula>
    </cfRule>
  </conditionalFormatting>
  <conditionalFormatting sqref="C24:V24">
    <cfRule type="cellIs" dxfId="250" priority="22" operator="equal">
      <formula>"DECREASE"</formula>
    </cfRule>
    <cfRule type="cellIs" dxfId="249" priority="23" operator="equal">
      <formula>"INCREASE"</formula>
    </cfRule>
  </conditionalFormatting>
  <conditionalFormatting sqref="G31:G50">
    <cfRule type="cellIs" dxfId="248" priority="35" operator="greaterThan">
      <formula>$G$51</formula>
    </cfRule>
  </conditionalFormatting>
  <conditionalFormatting sqref="H31:H50">
    <cfRule type="cellIs" dxfId="247" priority="34" operator="greaterThan">
      <formula>$H$51</formula>
    </cfRule>
  </conditionalFormatting>
  <conditionalFormatting sqref="I1">
    <cfRule type="cellIs" dxfId="246" priority="7" operator="between">
      <formula>0.1</formula>
      <formula>5</formula>
    </cfRule>
  </conditionalFormatting>
  <conditionalFormatting sqref="I2">
    <cfRule type="cellIs" dxfId="245" priority="6" operator="greaterThan">
      <formula>5000.1</formula>
    </cfRule>
  </conditionalFormatting>
  <conditionalFormatting sqref="I3">
    <cfRule type="cellIs" dxfId="244" priority="5" operator="greaterThan">
      <formula>40000.01</formula>
    </cfRule>
  </conditionalFormatting>
  <conditionalFormatting sqref="I31:I50">
    <cfRule type="cellIs" dxfId="243" priority="33" operator="greaterThan">
      <formula>$I$51</formula>
    </cfRule>
  </conditionalFormatting>
  <conditionalFormatting sqref="J31:J50">
    <cfRule type="cellIs" dxfId="242" priority="12" operator="greaterThan">
      <formula>$J$51</formula>
    </cfRule>
  </conditionalFormatting>
  <conditionalFormatting sqref="K31:K50">
    <cfRule type="cellIs" dxfId="241" priority="32" operator="greaterThan">
      <formula>$K$51</formula>
    </cfRule>
  </conditionalFormatting>
  <conditionalFormatting sqref="L3">
    <cfRule type="cellIs" dxfId="240" priority="8" operator="lessThan">
      <formula>30</formula>
    </cfRule>
    <cfRule type="cellIs" dxfId="239" priority="9" operator="greaterThanOrEqual">
      <formula>30</formula>
    </cfRule>
  </conditionalFormatting>
  <conditionalFormatting sqref="L31:L50">
    <cfRule type="cellIs" dxfId="238" priority="31" operator="greaterThan">
      <formula>$L$51</formula>
    </cfRule>
  </conditionalFormatting>
  <conditionalFormatting sqref="M31:M50">
    <cfRule type="cellIs" dxfId="237" priority="30" operator="greaterThan">
      <formula>$M$51</formula>
    </cfRule>
  </conditionalFormatting>
  <conditionalFormatting sqref="P31:P50">
    <cfRule type="cellIs" dxfId="236" priority="29" operator="greaterThan">
      <formula>$P$51</formula>
    </cfRule>
  </conditionalFormatting>
  <conditionalFormatting sqref="R31:R50">
    <cfRule type="cellIs" dxfId="235" priority="28" operator="greaterThan">
      <formula>$R$51</formula>
    </cfRule>
  </conditionalFormatting>
  <conditionalFormatting sqref="S31:S50">
    <cfRule type="cellIs" dxfId="234" priority="27" operator="greaterThan">
      <formula>$S$51</formula>
    </cfRule>
  </conditionalFormatting>
  <conditionalFormatting sqref="T31:T50">
    <cfRule type="cellIs" dxfId="233" priority="26" operator="greaterThan">
      <formula>$T$51</formula>
    </cfRule>
  </conditionalFormatting>
  <conditionalFormatting sqref="U31:U50">
    <cfRule type="cellIs" dxfId="232" priority="25"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opLeftCell="A2" zoomScale="90" zoomScaleNormal="90" workbookViewId="0">
      <selection activeCell="U28" sqref="U28"/>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'First Milk'!C1:D1</f>
        <v xml:space="preserve">PAN-031796 </v>
      </c>
      <c r="D1" s="167"/>
      <c r="E1" s="106" t="s">
        <v>45</v>
      </c>
      <c r="F1" s="113">
        <f>'First Milk'!F1</f>
        <v>49.1</v>
      </c>
      <c r="G1" s="134" t="s">
        <v>43</v>
      </c>
      <c r="H1" s="135"/>
      <c r="I1" s="109">
        <v>6.9</v>
      </c>
      <c r="J1" s="158" t="s">
        <v>153</v>
      </c>
      <c r="K1" s="159"/>
      <c r="L1" s="109">
        <v>200</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'First Milk'!C2:D2</f>
        <v>EPR/AB3891CX</v>
      </c>
      <c r="D2" s="169"/>
      <c r="E2" s="96" t="s">
        <v>109</v>
      </c>
      <c r="F2" s="110" t="s">
        <v>174</v>
      </c>
      <c r="G2" s="136" t="s">
        <v>110</v>
      </c>
      <c r="H2" s="137"/>
      <c r="I2" s="110"/>
      <c r="J2" s="138" t="s">
        <v>158</v>
      </c>
      <c r="K2" s="139"/>
      <c r="L2" s="110">
        <v>0.97599999999999998</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'First Milk'!C3:D3</f>
        <v>Mr Daniel James and Mrs Carys James</v>
      </c>
      <c r="D3" s="169"/>
      <c r="E3" s="96" t="s">
        <v>108</v>
      </c>
      <c r="F3" s="111" t="s">
        <v>78</v>
      </c>
      <c r="G3" s="138" t="s">
        <v>159</v>
      </c>
      <c r="H3" s="139"/>
      <c r="I3" s="110"/>
      <c r="J3" s="160" t="s">
        <v>154</v>
      </c>
      <c r="K3" s="161"/>
      <c r="L3" s="110">
        <f>(L1/(L2*10000))*100</f>
        <v>2.0491803278688523</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'First Milk'!C4:D4</f>
        <v>Hafod Farm, Gwbert, Cardigan, Ceredigion, SA43 1PU</v>
      </c>
      <c r="D4" s="171"/>
      <c r="E4" s="99" t="s">
        <v>1</v>
      </c>
      <c r="F4" s="110" t="s">
        <v>176</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'First Milk'!C5:D5</f>
        <v>Owen Clee</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'First Milk'!C8</f>
        <v>4B</v>
      </c>
      <c r="D8" s="49" t="str">
        <f>'First Milk'!D8</f>
        <v>5B</v>
      </c>
      <c r="E8" s="49" t="str">
        <f>'First Milk'!E8</f>
        <v>6B</v>
      </c>
      <c r="F8" s="49" t="str">
        <f>'First Milk'!F8</f>
        <v>7B</v>
      </c>
      <c r="G8" s="49" t="str">
        <f>'First Milk'!G8</f>
        <v>8B</v>
      </c>
      <c r="H8" s="49" t="str">
        <f>'First Milk'!H8</f>
        <v>9B</v>
      </c>
      <c r="I8" s="49">
        <f>'First Milk'!I8</f>
        <v>8222</v>
      </c>
      <c r="J8" s="49">
        <f>'First Milk'!J8</f>
        <v>7233</v>
      </c>
      <c r="K8" s="49">
        <f>'First Milk'!K8</f>
        <v>5641</v>
      </c>
      <c r="L8" s="49">
        <f>'First Milk'!L8</f>
        <v>4956</v>
      </c>
      <c r="M8" s="49">
        <f>'First Milk'!M8</f>
        <v>2849</v>
      </c>
      <c r="N8" s="49">
        <f>'First Milk'!N8</f>
        <v>3836</v>
      </c>
      <c r="O8" s="49">
        <f>'First Milk'!O8</f>
        <v>4718</v>
      </c>
      <c r="P8" s="49">
        <f>'First Milk'!P8</f>
        <v>3107</v>
      </c>
      <c r="Q8" s="49">
        <f>'First Milk'!Q8</f>
        <v>6609</v>
      </c>
      <c r="R8" s="49">
        <f>'First Milk'!R8</f>
        <v>0</v>
      </c>
      <c r="S8" s="49">
        <f>'First Milk'!S8</f>
        <v>0</v>
      </c>
      <c r="T8" s="49">
        <f>'First Milk'!T8</f>
        <v>0</v>
      </c>
      <c r="U8" s="49">
        <f>'First Milk'!U8</f>
        <v>0</v>
      </c>
      <c r="V8" s="102">
        <f>'First Milk'!V8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'First Milk'!C9</f>
        <v>Moderate</v>
      </c>
      <c r="D9" s="49" t="str">
        <f>'First Milk'!D9</f>
        <v>Moderate</v>
      </c>
      <c r="E9" s="49" t="str">
        <f>'First Milk'!E9</f>
        <v>Moderate</v>
      </c>
      <c r="F9" s="49" t="str">
        <f>'First Milk'!F9</f>
        <v>Moderate</v>
      </c>
      <c r="G9" s="49" t="str">
        <f>'First Milk'!G9</f>
        <v>Moderate</v>
      </c>
      <c r="H9" s="49" t="str">
        <f>'First Milk'!H9</f>
        <v>Moderate</v>
      </c>
      <c r="I9" s="49" t="str">
        <f>'First Milk'!I9</f>
        <v>Moderate</v>
      </c>
      <c r="J9" s="49" t="str">
        <f>'First Milk'!J9</f>
        <v>Moderate</v>
      </c>
      <c r="K9" s="49" t="str">
        <f>'First Milk'!K9</f>
        <v>Moderate</v>
      </c>
      <c r="L9" s="49" t="str">
        <f>'First Milk'!L9</f>
        <v>Moderate</v>
      </c>
      <c r="M9" s="49" t="str">
        <f>'First Milk'!M9</f>
        <v>Moderate</v>
      </c>
      <c r="N9" s="49" t="str">
        <f>'First Milk'!N9</f>
        <v>Moderate</v>
      </c>
      <c r="O9" s="49" t="str">
        <f>'First Milk'!O9</f>
        <v>Moderate</v>
      </c>
      <c r="P9" s="49" t="str">
        <f>'First Milk'!P9</f>
        <v>Moderate</v>
      </c>
      <c r="Q9" s="49" t="str">
        <f>'First Milk'!Q9</f>
        <v>Moderate</v>
      </c>
      <c r="R9" s="49">
        <f>'First Milk'!R9</f>
        <v>0</v>
      </c>
      <c r="S9" s="49">
        <f>'First Milk'!S9</f>
        <v>0</v>
      </c>
      <c r="T9" s="49">
        <f>'First Milk'!T9</f>
        <v>0</v>
      </c>
      <c r="U9" s="49">
        <f>'First Milk'!U9</f>
        <v>0</v>
      </c>
      <c r="V9" s="102">
        <f>'First Milk'!V9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'First Milk'!C10</f>
        <v>6</v>
      </c>
      <c r="D10" s="49">
        <f>'First Milk'!D10</f>
        <v>5.8</v>
      </c>
      <c r="E10" s="49">
        <f>'First Milk'!E10</f>
        <v>6.1</v>
      </c>
      <c r="F10" s="49">
        <f>'First Milk'!F10</f>
        <v>6.1</v>
      </c>
      <c r="G10" s="49">
        <f>'First Milk'!G10</f>
        <v>5.8</v>
      </c>
      <c r="H10" s="49">
        <f>'First Milk'!H10</f>
        <v>5.9</v>
      </c>
      <c r="I10" s="49">
        <f>'First Milk'!I10</f>
        <v>6</v>
      </c>
      <c r="J10" s="49">
        <f>'First Milk'!J10</f>
        <v>6.3</v>
      </c>
      <c r="K10" s="49">
        <f>'First Milk'!K10</f>
        <v>6.3</v>
      </c>
      <c r="L10" s="49">
        <f>'First Milk'!L10</f>
        <v>6</v>
      </c>
      <c r="M10" s="49">
        <f>'First Milk'!M10</f>
        <v>6.1</v>
      </c>
      <c r="N10" s="49">
        <f>'First Milk'!N10</f>
        <v>5.6</v>
      </c>
      <c r="O10" s="49">
        <f>'First Milk'!O10</f>
        <v>5.9</v>
      </c>
      <c r="P10" s="49">
        <f>'First Milk'!P10</f>
        <v>5.9</v>
      </c>
      <c r="Q10" s="49">
        <f>'First Milk'!Q10</f>
        <v>6.1</v>
      </c>
      <c r="R10" s="49">
        <f>'First Milk'!R10</f>
        <v>0</v>
      </c>
      <c r="S10" s="49">
        <f>'First Milk'!S10</f>
        <v>0</v>
      </c>
      <c r="T10" s="49">
        <f>'First Milk'!T10</f>
        <v>0</v>
      </c>
      <c r="U10" s="49">
        <f>'First Milk'!U10</f>
        <v>0</v>
      </c>
      <c r="V10" s="102">
        <f>'First Milk'!V10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'First Milk'!C11</f>
        <v>3</v>
      </c>
      <c r="D11" s="49">
        <f>'First Milk'!D11</f>
        <v>2</v>
      </c>
      <c r="E11" s="49">
        <f>'First Milk'!E11</f>
        <v>2</v>
      </c>
      <c r="F11" s="49">
        <f>'First Milk'!F11</f>
        <v>2</v>
      </c>
      <c r="G11" s="49">
        <f>'First Milk'!G11</f>
        <v>3</v>
      </c>
      <c r="H11" s="49">
        <f>'First Milk'!H11</f>
        <v>2</v>
      </c>
      <c r="I11" s="49">
        <f>'First Milk'!I11</f>
        <v>2</v>
      </c>
      <c r="J11" s="49">
        <f>'First Milk'!J11</f>
        <v>2</v>
      </c>
      <c r="K11" s="49">
        <f>'First Milk'!K11</f>
        <v>2</v>
      </c>
      <c r="L11" s="49">
        <f>'First Milk'!L11</f>
        <v>3</v>
      </c>
      <c r="M11" s="49">
        <f>'First Milk'!M11</f>
        <v>3</v>
      </c>
      <c r="N11" s="49">
        <f>'First Milk'!N11</f>
        <v>3</v>
      </c>
      <c r="O11" s="49">
        <f>'First Milk'!O11</f>
        <v>3</v>
      </c>
      <c r="P11" s="49">
        <f>'First Milk'!P11</f>
        <v>3</v>
      </c>
      <c r="Q11" s="49">
        <f>'First Milk'!Q11</f>
        <v>3</v>
      </c>
      <c r="R11" s="49">
        <f>'First Milk'!R11</f>
        <v>0</v>
      </c>
      <c r="S11" s="49">
        <f>'First Milk'!S11</f>
        <v>0</v>
      </c>
      <c r="T11" s="49">
        <f>'First Milk'!T11</f>
        <v>0</v>
      </c>
      <c r="U11" s="49">
        <f>'First Milk'!U11</f>
        <v>0</v>
      </c>
      <c r="V11" s="102">
        <f>'First Milk'!V11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'First Milk'!C12</f>
        <v>3</v>
      </c>
      <c r="D12" s="49">
        <f>'First Milk'!D12</f>
        <v>3</v>
      </c>
      <c r="E12" s="49">
        <f>'First Milk'!E12</f>
        <v>3</v>
      </c>
      <c r="F12" s="49">
        <f>'First Milk'!F12</f>
        <v>2</v>
      </c>
      <c r="G12" s="49">
        <f>'First Milk'!G12</f>
        <v>3</v>
      </c>
      <c r="H12" s="49">
        <f>'First Milk'!H12</f>
        <v>3</v>
      </c>
      <c r="I12" s="49">
        <f>'First Milk'!I12</f>
        <v>3</v>
      </c>
      <c r="J12" s="49">
        <f>'First Milk'!J12</f>
        <v>3</v>
      </c>
      <c r="K12" s="49">
        <f>'First Milk'!K12</f>
        <v>3</v>
      </c>
      <c r="L12" s="49">
        <f>'First Milk'!L12</f>
        <v>3</v>
      </c>
      <c r="M12" s="49">
        <f>'First Milk'!M12</f>
        <v>1</v>
      </c>
      <c r="N12" s="49">
        <f>'First Milk'!N12</f>
        <v>1</v>
      </c>
      <c r="O12" s="49">
        <f>'First Milk'!O12</f>
        <v>1</v>
      </c>
      <c r="P12" s="49">
        <f>'First Milk'!P12</f>
        <v>1</v>
      </c>
      <c r="Q12" s="49">
        <f>'First Milk'!Q12</f>
        <v>1</v>
      </c>
      <c r="R12" s="49">
        <f>'First Milk'!R12</f>
        <v>0</v>
      </c>
      <c r="S12" s="49">
        <f>'First Milk'!S12</f>
        <v>0</v>
      </c>
      <c r="T12" s="49">
        <f>'First Milk'!T12</f>
        <v>0</v>
      </c>
      <c r="U12" s="49">
        <f>'First Milk'!U12</f>
        <v>0</v>
      </c>
      <c r="V12" s="102">
        <f>'First Milk'!V12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'First Milk'!C13</f>
        <v>3</v>
      </c>
      <c r="D13" s="49">
        <f>'First Milk'!D13</f>
        <v>3</v>
      </c>
      <c r="E13" s="49">
        <f>'First Milk'!E13</f>
        <v>3</v>
      </c>
      <c r="F13" s="49">
        <f>'First Milk'!F13</f>
        <v>3</v>
      </c>
      <c r="G13" s="49">
        <f>'First Milk'!G13</f>
        <v>3</v>
      </c>
      <c r="H13" s="49">
        <f>'First Milk'!H13</f>
        <v>2</v>
      </c>
      <c r="I13" s="49">
        <f>'First Milk'!I13</f>
        <v>3</v>
      </c>
      <c r="J13" s="49">
        <f>'First Milk'!J13</f>
        <v>3</v>
      </c>
      <c r="K13" s="49">
        <f>'First Milk'!K13</f>
        <v>3</v>
      </c>
      <c r="L13" s="49">
        <f>'First Milk'!L13</f>
        <v>3</v>
      </c>
      <c r="M13" s="49">
        <f>'First Milk'!M13</f>
        <v>3</v>
      </c>
      <c r="N13" s="49">
        <f>'First Milk'!N13</f>
        <v>3</v>
      </c>
      <c r="O13" s="49">
        <f>'First Milk'!O13</f>
        <v>3</v>
      </c>
      <c r="P13" s="49">
        <f>'First Milk'!P13</f>
        <v>3</v>
      </c>
      <c r="Q13" s="49">
        <f>'First Milk'!Q13</f>
        <v>3</v>
      </c>
      <c r="R13" s="49">
        <f>'First Milk'!R13</f>
        <v>0</v>
      </c>
      <c r="S13" s="49">
        <f>'First Milk'!S13</f>
        <v>0</v>
      </c>
      <c r="T13" s="49">
        <f>'First Milk'!T13</f>
        <v>0</v>
      </c>
      <c r="U13" s="49">
        <f>'First Milk'!U13</f>
        <v>0</v>
      </c>
      <c r="V13" s="102">
        <f>'First Milk'!V13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'First Milk'!C14</f>
        <v xml:space="preserve">Grass Silage (25% DM) </v>
      </c>
      <c r="D14" s="83" t="str">
        <f>'First Milk'!D14</f>
        <v xml:space="preserve">Grass Silage (25% DM) </v>
      </c>
      <c r="E14" s="83" t="str">
        <f>'First Milk'!E14</f>
        <v xml:space="preserve">Grass Silage (25% DM) </v>
      </c>
      <c r="F14" s="83" t="str">
        <f>'First Milk'!F14</f>
        <v xml:space="preserve">Grass Silage (25% DM) </v>
      </c>
      <c r="G14" s="83" t="str">
        <f>'First Milk'!G14</f>
        <v xml:space="preserve">Grass Silage (25% DM) </v>
      </c>
      <c r="H14" s="83" t="str">
        <f>'First Milk'!H14</f>
        <v xml:space="preserve">Grass Silage (25% DM) </v>
      </c>
      <c r="I14" s="83" t="str">
        <f>'First Milk'!I14</f>
        <v xml:space="preserve">Grass Silage (25% DM) </v>
      </c>
      <c r="J14" s="83" t="str">
        <f>'First Milk'!J14</f>
        <v xml:space="preserve">Grass Silage (25% DM) </v>
      </c>
      <c r="K14" s="83" t="str">
        <f>'First Milk'!K14</f>
        <v xml:space="preserve">Grass Silage (25% DM) </v>
      </c>
      <c r="L14" s="83" t="str">
        <f>'First Milk'!L14</f>
        <v xml:space="preserve">Grass Silage (25% DM) </v>
      </c>
      <c r="M14" s="83" t="str">
        <f>'First Milk'!M14</f>
        <v xml:space="preserve">Grass Silage (25% DM) </v>
      </c>
      <c r="N14" s="83" t="str">
        <f>'First Milk'!N14</f>
        <v xml:space="preserve">Grass Silage (25% DM) </v>
      </c>
      <c r="O14" s="83" t="str">
        <f>'First Milk'!O14</f>
        <v xml:space="preserve">Grass Silage (25% DM) </v>
      </c>
      <c r="P14" s="83" t="str">
        <f>'First Milk'!P14</f>
        <v xml:space="preserve">Grass Silage (25% DM) </v>
      </c>
      <c r="Q14" s="83" t="str">
        <f>'First Milk'!Q14</f>
        <v xml:space="preserve">Grass Silage (25% DM) </v>
      </c>
      <c r="R14" s="83">
        <f>'First Milk'!R14</f>
        <v>0</v>
      </c>
      <c r="S14" s="83">
        <f>'First Milk'!S14</f>
        <v>0</v>
      </c>
      <c r="T14" s="83">
        <f>'First Milk'!T14</f>
        <v>0</v>
      </c>
      <c r="U14" s="83">
        <f>'First Milk'!U14</f>
        <v>0</v>
      </c>
      <c r="V14" s="103">
        <f>'First Milk'!V14</f>
        <v>0</v>
      </c>
      <c r="AD14" s="22" t="s">
        <v>138</v>
      </c>
      <c r="AE14" s="22">
        <v>6</v>
      </c>
      <c r="AI14" s="43" t="s">
        <v>119</v>
      </c>
      <c r="AJ14" s="44">
        <v>0.8</v>
      </c>
      <c r="AK14" s="45">
        <v>1.7</v>
      </c>
      <c r="AL14" s="9">
        <v>12</v>
      </c>
      <c r="AM14" s="9">
        <v>6.7</v>
      </c>
      <c r="AN14" s="9" t="s">
        <v>135</v>
      </c>
    </row>
    <row r="15" spans="1:41" ht="13" x14ac:dyDescent="0.25">
      <c r="A15" s="152" t="s">
        <v>9</v>
      </c>
      <c r="B15" s="153"/>
      <c r="C15" s="49">
        <f>'First Milk'!C15</f>
        <v>47</v>
      </c>
      <c r="D15" s="49">
        <f>'First Milk'!D15</f>
        <v>47</v>
      </c>
      <c r="E15" s="49">
        <f>'First Milk'!E15</f>
        <v>47</v>
      </c>
      <c r="F15" s="49">
        <f>'First Milk'!F15</f>
        <v>47</v>
      </c>
      <c r="G15" s="49">
        <f>'First Milk'!G15</f>
        <v>47</v>
      </c>
      <c r="H15" s="49">
        <f>'First Milk'!H15</f>
        <v>47</v>
      </c>
      <c r="I15" s="49">
        <f>'First Milk'!I15</f>
        <v>47</v>
      </c>
      <c r="J15" s="49">
        <f>'First Milk'!J15</f>
        <v>47</v>
      </c>
      <c r="K15" s="49">
        <f>'First Milk'!K15</f>
        <v>47</v>
      </c>
      <c r="L15" s="49">
        <f>'First Milk'!L15</f>
        <v>47</v>
      </c>
      <c r="M15" s="49">
        <f>'First Milk'!M15</f>
        <v>47</v>
      </c>
      <c r="N15" s="49">
        <f>'First Milk'!N15</f>
        <v>47</v>
      </c>
      <c r="O15" s="49">
        <f>'First Milk'!O15</f>
        <v>47</v>
      </c>
      <c r="P15" s="49">
        <f>'First Milk'!P15</f>
        <v>47</v>
      </c>
      <c r="Q15" s="49">
        <f>'First Milk'!Q15</f>
        <v>47</v>
      </c>
      <c r="R15" s="49">
        <f>'First Milk'!R15</f>
        <v>0</v>
      </c>
      <c r="S15" s="49">
        <f>'First Milk'!S15</f>
        <v>0</v>
      </c>
      <c r="T15" s="49">
        <f>'First Milk'!T15</f>
        <v>0</v>
      </c>
      <c r="U15" s="49">
        <f>'First Milk'!U15</f>
        <v>0</v>
      </c>
      <c r="V15" s="102">
        <f>'First Milk'!V15</f>
        <v>0</v>
      </c>
      <c r="AD15" s="22" t="s">
        <v>144</v>
      </c>
      <c r="AE15" s="22">
        <v>7</v>
      </c>
      <c r="AI15" s="43" t="s">
        <v>101</v>
      </c>
      <c r="AJ15" s="51">
        <v>1.8</v>
      </c>
      <c r="AK15" s="45">
        <v>5.4</v>
      </c>
      <c r="AL15" s="9">
        <v>13</v>
      </c>
      <c r="AM15" s="9">
        <v>6.7</v>
      </c>
      <c r="AN15" s="9" t="s">
        <v>135</v>
      </c>
    </row>
    <row r="16" spans="1:41" ht="13.5" thickBot="1" x14ac:dyDescent="0.3">
      <c r="A16" s="156" t="s">
        <v>44</v>
      </c>
      <c r="B16" s="157"/>
      <c r="C16" s="104" t="str">
        <f>'First Milk'!C16</f>
        <v>Medium/Clay</v>
      </c>
      <c r="D16" s="104" t="str">
        <f>'First Milk'!D16</f>
        <v>Medium/Clay</v>
      </c>
      <c r="E16" s="104" t="str">
        <f>'First Milk'!E16</f>
        <v>Medium/Clay</v>
      </c>
      <c r="F16" s="104" t="str">
        <f>'First Milk'!F16</f>
        <v>Medium/Clay</v>
      </c>
      <c r="G16" s="104" t="str">
        <f>'First Milk'!G16</f>
        <v>Medium/Clay</v>
      </c>
      <c r="H16" s="104" t="str">
        <f>'First Milk'!H16</f>
        <v>Medium/Clay</v>
      </c>
      <c r="I16" s="104" t="str">
        <f>'First Milk'!I16</f>
        <v>Medium/Clay</v>
      </c>
      <c r="J16" s="104" t="str">
        <f>'First Milk'!J16</f>
        <v>Medium/Clay</v>
      </c>
      <c r="K16" s="104" t="str">
        <f>'First Milk'!K16</f>
        <v>Medium/Clay</v>
      </c>
      <c r="L16" s="104" t="str">
        <f>'First Milk'!L16</f>
        <v>Medium/Clay</v>
      </c>
      <c r="M16" s="104" t="str">
        <f>'First Milk'!M16</f>
        <v>Medium/Clay</v>
      </c>
      <c r="N16" s="104" t="str">
        <f>'First Milk'!N16</f>
        <v>Medium/Clay</v>
      </c>
      <c r="O16" s="104" t="str">
        <f>'First Milk'!O16</f>
        <v>Medium/Clay</v>
      </c>
      <c r="P16" s="104" t="str">
        <f>'First Milk'!P16</f>
        <v>Medium/Clay</v>
      </c>
      <c r="Q16" s="104" t="str">
        <f>'First Milk'!Q16</f>
        <v>Medium/Clay</v>
      </c>
      <c r="R16" s="104">
        <f>'First Milk'!R16</f>
        <v>0</v>
      </c>
      <c r="S16" s="104">
        <f>'First Milk'!S16</f>
        <v>0</v>
      </c>
      <c r="T16" s="104">
        <f>'First Milk'!T16</f>
        <v>0</v>
      </c>
      <c r="U16" s="104">
        <f>'First Milk'!U16</f>
        <v>0</v>
      </c>
      <c r="V16" s="105">
        <f>'First Milk'!V16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79.899999999999991</v>
      </c>
      <c r="J17" s="20">
        <f t="shared" si="0"/>
        <v>79.899999999999991</v>
      </c>
      <c r="K17" s="20">
        <f t="shared" si="0"/>
        <v>79.899999999999991</v>
      </c>
      <c r="L17" s="20">
        <f t="shared" si="0"/>
        <v>79.899999999999991</v>
      </c>
      <c r="M17" s="20">
        <f t="shared" si="0"/>
        <v>79.899999999999991</v>
      </c>
      <c r="N17" s="20">
        <f t="shared" si="0"/>
        <v>79.899999999999991</v>
      </c>
      <c r="O17" s="20">
        <f t="shared" si="0"/>
        <v>79.899999999999991</v>
      </c>
      <c r="P17" s="20">
        <f t="shared" si="0"/>
        <v>79.899999999999991</v>
      </c>
      <c r="Q17" s="20">
        <f t="shared" si="0"/>
        <v>79.899999999999991</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66.921851160000017</v>
      </c>
      <c r="D18" s="12">
        <f>$D32</f>
        <v>79.761508650000025</v>
      </c>
      <c r="E18" s="12">
        <f>$D33</f>
        <v>79.761508650000025</v>
      </c>
      <c r="F18" s="12">
        <f>$D34</f>
        <v>79.761508650000025</v>
      </c>
      <c r="G18" s="12">
        <f>$D35</f>
        <v>66.921851160000017</v>
      </c>
      <c r="H18" s="12">
        <f>$D36</f>
        <v>79.761508650000025</v>
      </c>
      <c r="I18" s="12">
        <f>$D37</f>
        <v>79.761508650000025</v>
      </c>
      <c r="J18" s="12">
        <f>$D38</f>
        <v>79.761508650000025</v>
      </c>
      <c r="K18" s="12">
        <f>$D39</f>
        <v>79.761508650000025</v>
      </c>
      <c r="L18" s="12">
        <f>$D40</f>
        <v>79.761508650000025</v>
      </c>
      <c r="M18" s="12">
        <f>$D41</f>
        <v>66.921851160000017</v>
      </c>
      <c r="N18" s="12">
        <f>$D42</f>
        <v>66.921851160000017</v>
      </c>
      <c r="O18" s="12">
        <f>$D43</f>
        <v>66.921851160000017</v>
      </c>
      <c r="P18" s="12">
        <f>$D44</f>
        <v>66.921851160000017</v>
      </c>
      <c r="Q18" s="12">
        <f>$D45</f>
        <v>66.921851160000017</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-12.978148839999974</v>
      </c>
      <c r="D19" s="12">
        <f t="shared" ref="D19:V19" si="1">D18-D17</f>
        <v>-0.13849134999996693</v>
      </c>
      <c r="E19" s="12">
        <f t="shared" si="1"/>
        <v>-0.13849134999996693</v>
      </c>
      <c r="F19" s="12">
        <f t="shared" si="1"/>
        <v>-0.13849134999996693</v>
      </c>
      <c r="G19" s="12">
        <f t="shared" si="1"/>
        <v>-12.978148839999974</v>
      </c>
      <c r="H19" s="12">
        <f t="shared" si="1"/>
        <v>-0.13849134999996693</v>
      </c>
      <c r="I19" s="12">
        <f t="shared" si="1"/>
        <v>-0.13849134999996693</v>
      </c>
      <c r="J19" s="12">
        <f t="shared" si="1"/>
        <v>-0.13849134999996693</v>
      </c>
      <c r="K19" s="12">
        <f t="shared" si="1"/>
        <v>-0.13849134999996693</v>
      </c>
      <c r="L19" s="12">
        <f t="shared" si="1"/>
        <v>-0.13849134999996693</v>
      </c>
      <c r="M19" s="12">
        <f t="shared" si="1"/>
        <v>-12.978148839999974</v>
      </c>
      <c r="N19" s="12">
        <f t="shared" si="1"/>
        <v>-12.978148839999974</v>
      </c>
      <c r="O19" s="12">
        <f t="shared" si="1"/>
        <v>-12.978148839999974</v>
      </c>
      <c r="P19" s="12">
        <f t="shared" si="1"/>
        <v>-12.978148839999974</v>
      </c>
      <c r="Q19" s="12">
        <f t="shared" si="1"/>
        <v>-12.978148839999974</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DECREASE</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282</v>
      </c>
      <c r="D21" s="20">
        <f t="shared" ref="D21:V21" si="2">(VLOOKUP(D$14,$AI2:$AK24,3,FALSE))*D$15</f>
        <v>282</v>
      </c>
      <c r="E21" s="20">
        <f t="shared" si="2"/>
        <v>282</v>
      </c>
      <c r="F21" s="20">
        <f t="shared" si="2"/>
        <v>282</v>
      </c>
      <c r="G21" s="20">
        <f t="shared" si="2"/>
        <v>282</v>
      </c>
      <c r="H21" s="20">
        <f t="shared" si="2"/>
        <v>282</v>
      </c>
      <c r="I21" s="20">
        <f t="shared" si="2"/>
        <v>282</v>
      </c>
      <c r="J21" s="20">
        <f t="shared" si="2"/>
        <v>282</v>
      </c>
      <c r="K21" s="20">
        <f t="shared" si="2"/>
        <v>282</v>
      </c>
      <c r="L21" s="20">
        <f t="shared" si="2"/>
        <v>282</v>
      </c>
      <c r="M21" s="20">
        <f t="shared" si="2"/>
        <v>282</v>
      </c>
      <c r="N21" s="20">
        <f t="shared" si="2"/>
        <v>282</v>
      </c>
      <c r="O21" s="20">
        <f t="shared" si="2"/>
        <v>282</v>
      </c>
      <c r="P21" s="20">
        <f t="shared" si="2"/>
        <v>282</v>
      </c>
      <c r="Q21" s="20">
        <f t="shared" si="2"/>
        <v>282</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3.627713232000001</v>
      </c>
      <c r="D22" s="12">
        <f>$E32</f>
        <v>4.323727980000001</v>
      </c>
      <c r="E22" s="12">
        <f>$E33</f>
        <v>4.323727980000001</v>
      </c>
      <c r="F22" s="12">
        <f>$E34</f>
        <v>4.323727980000001</v>
      </c>
      <c r="G22" s="12">
        <f>$E35</f>
        <v>3.627713232000001</v>
      </c>
      <c r="H22" s="12">
        <f>$E36</f>
        <v>4.323727980000001</v>
      </c>
      <c r="I22" s="12">
        <f>$E37</f>
        <v>4.323727980000001</v>
      </c>
      <c r="J22" s="12">
        <f>$E38</f>
        <v>4.323727980000001</v>
      </c>
      <c r="K22" s="12">
        <f>$E39</f>
        <v>4.323727980000001</v>
      </c>
      <c r="L22" s="12">
        <f>$E40</f>
        <v>4.323727980000001</v>
      </c>
      <c r="M22" s="12">
        <f>$E41</f>
        <v>3.627713232000001</v>
      </c>
      <c r="N22" s="12">
        <f>$E42</f>
        <v>3.627713232000001</v>
      </c>
      <c r="O22" s="12">
        <f>$E43</f>
        <v>3.627713232000001</v>
      </c>
      <c r="P22" s="12">
        <f>$E44</f>
        <v>3.627713232000001</v>
      </c>
      <c r="Q22" s="12">
        <f>$E45</f>
        <v>3.627713232000001</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-278.37228676799998</v>
      </c>
      <c r="D23" s="12">
        <f t="shared" ref="D23:V23" si="3">D22-D21</f>
        <v>-277.67627202</v>
      </c>
      <c r="E23" s="12">
        <f t="shared" si="3"/>
        <v>-277.67627202</v>
      </c>
      <c r="F23" s="12">
        <f t="shared" si="3"/>
        <v>-277.67627202</v>
      </c>
      <c r="G23" s="12">
        <f t="shared" si="3"/>
        <v>-278.37228676799998</v>
      </c>
      <c r="H23" s="12">
        <f t="shared" si="3"/>
        <v>-277.67627202</v>
      </c>
      <c r="I23" s="12">
        <f t="shared" si="3"/>
        <v>-277.67627202</v>
      </c>
      <c r="J23" s="12">
        <f t="shared" si="3"/>
        <v>-277.67627202</v>
      </c>
      <c r="K23" s="12">
        <f t="shared" si="3"/>
        <v>-277.67627202</v>
      </c>
      <c r="L23" s="12">
        <f t="shared" si="3"/>
        <v>-277.67627202</v>
      </c>
      <c r="M23" s="12">
        <f t="shared" si="3"/>
        <v>-278.37228676799998</v>
      </c>
      <c r="N23" s="12">
        <f t="shared" si="3"/>
        <v>-278.37228676799998</v>
      </c>
      <c r="O23" s="12">
        <f t="shared" si="3"/>
        <v>-278.37228676799998</v>
      </c>
      <c r="P23" s="12">
        <f t="shared" si="3"/>
        <v>-278.37228676799998</v>
      </c>
      <c r="Q23" s="12">
        <f t="shared" si="3"/>
        <v>-278.37228676799998</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3.06</v>
      </c>
      <c r="C28" s="11">
        <v>0.97599999999999998</v>
      </c>
      <c r="D28" s="11">
        <v>0.55500000000000005</v>
      </c>
      <c r="E28" s="11">
        <v>5.7200000000000001E-2</v>
      </c>
      <c r="F28" s="11">
        <v>841</v>
      </c>
      <c r="G28" s="11">
        <v>51.3</v>
      </c>
      <c r="H28" s="11">
        <v>133</v>
      </c>
      <c r="I28" s="11">
        <v>40.799999999999997</v>
      </c>
      <c r="J28" s="11">
        <v>0.72</v>
      </c>
      <c r="K28" s="15">
        <v>0.66</v>
      </c>
      <c r="L28" s="11">
        <v>33.5</v>
      </c>
      <c r="M28" s="11">
        <v>28.3</v>
      </c>
      <c r="N28" s="11">
        <v>3080</v>
      </c>
      <c r="O28" s="11">
        <v>314000</v>
      </c>
      <c r="P28" s="11"/>
      <c r="Q28" s="11">
        <v>3160</v>
      </c>
      <c r="R28" s="11"/>
      <c r="S28" s="11">
        <v>28.2</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4B</v>
      </c>
      <c r="B31" s="11">
        <v>172</v>
      </c>
      <c r="C31" s="65">
        <f>IF(C$27="%w/w SAR",((C$28*10)*$B31),IF(C$27="%w/w DM",(((C$28*10)*($B$28/100))*$B31),IF(C$27="kg/t SAR",(C$28*$B31),IF(C$27="kg/t DM",((C$28*($B$28/100))*$B31),IF(C$27="mg/kg SAR",((C$28*0.001)*$B31),IF(C$27="mg/kg DM",(((C$28*0.001)*($B$28/100))*$B31),0))))))</f>
        <v>51.368832000000005</v>
      </c>
      <c r="D31" s="65">
        <f>(IF(D$27="%w/w SAR",((D$28*10)*$B31),IF(D$27="%w/w DM",(((D$28*10)*($B$28/100))*$B31),IF(D$27="kg/t SAR",(D$28*$B31),IF(D$27="kg/t DM",((D$28*($B$28/100))*$B31),IF(D$27="mg/kg SAR",((D$28*0.001)*$B31),IF(D$27="mg/kg DM",(((D$28*0.001)*($B$28/100))*$B31),"0")))))))*2.291</f>
        <v>66.921851160000017</v>
      </c>
      <c r="E31" s="65">
        <f>(IF(E$27="%w/w SAR",((E$28*10)*$B31),IF(E$27="%w/w DM",(((E$28*10)*($B$28/100))*$B31),IF(E$27="kg/t SAR",(E$28*$B31),IF(E$27="kg/t DM",((E$28*($B$28/100))*$B31),IF(E$27="mg/kg SAR",((E$28*0.001)*$B31),IF(E$27="mg/kg DM",(((E$28*0.001)*($B$28/100))*$B31),"0")))))))*1.205</f>
        <v>3.627713232000001</v>
      </c>
      <c r="F31" s="65">
        <f>(IF(F$27="%w/w SAR",((F$28*10)*$B31),IF(F$27="%w/w DM",(((F$28*10)*($B$28/100))*$B31),IF(F$27="kg/t SAR",(F$28*$B31),IF(F$27="kg/t DM",((F$28*($B$28/100))*$B31),IF(F$27="mg/kg SAR",((F$28*0.001)*$B31),IF(F$27="mg/kg DM",(((F$28*0.001)*($B$28/100))*$B31),"0")))))))*1.658</f>
        <v>7.3388902896000001</v>
      </c>
      <c r="G31" s="65">
        <f t="shared" ref="G31:P46" si="5">IF(G$27="%w/w SAR",((G$28*10)*$B31),IF(G$27="%w/w DM",(((G$28*10)*($B$28/100))*$B31),IF(G$27="kg/t SAR",(G$28*$B31),IF(G$27="kg/t DM",((G$28*($B$28/100))*$B31),IF(G$27="mg/kg SAR",((G$28*0.001)*$B31),IF(G$27="mg/kg DM",(((G$28*0.001)*($B$28/100))*$B31),0))))))</f>
        <v>0.27000215999999999</v>
      </c>
      <c r="H31" s="65">
        <f t="shared" si="5"/>
        <v>0.70000560000000001</v>
      </c>
      <c r="I31" s="65">
        <f t="shared" si="5"/>
        <v>0.21473855999999999</v>
      </c>
      <c r="J31" s="65">
        <f t="shared" si="5"/>
        <v>3.7895039999999995E-3</v>
      </c>
      <c r="K31" s="65">
        <f t="shared" si="5"/>
        <v>3.4737120000000003E-3</v>
      </c>
      <c r="L31" s="65">
        <f t="shared" si="5"/>
        <v>0.17631720000000004</v>
      </c>
      <c r="M31" s="65">
        <f t="shared" si="5"/>
        <v>0.14894856000000004</v>
      </c>
      <c r="N31" s="65">
        <f t="shared" si="5"/>
        <v>16.210656000000004</v>
      </c>
      <c r="O31" s="65">
        <f t="shared" si="5"/>
        <v>1652.6448000000003</v>
      </c>
      <c r="P31" s="65">
        <f t="shared" si="5"/>
        <v>0</v>
      </c>
      <c r="Q31" s="65">
        <f>(IF(Q$27="%w/w SAR",((Q$28*10)*$B31),IF(Q$27="%w/w DM",(((Q$28*10)*($B$28/100))*$B31),IF(Q$27="kg/t SAR",(Q$28*$B31),IF(Q$27="kg/t DM",((Q$28*($B$28/100))*$B31),IF(Q$27="mg/kg SAR",((Q$28*0.001)*$B31),IF(Q$27="mg/kg DM",(((Q$28*0.001)*($B$28/100))*$B31),0)))))))*2.5</f>
        <v>41.579280000000011</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0.14842224000000001</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5B</v>
      </c>
      <c r="B32" s="11">
        <v>205</v>
      </c>
      <c r="C32" s="65">
        <f t="shared" ref="C32:C50" si="6">IF(C$27="%w/w SAR",((C$28*10)*$B32),IF(C$27="%w/w DM",(((C$28*10)*($B$28/100))*$B32),IF(C$27="kg/t SAR",(C$28*$B32),IF(C$27="kg/t DM",((C$28*($B$28/100))*$B32),IF(C$27="mg/kg SAR",((C$28*0.001)*$B32),IF(C$27="mg/kg DM",(((C$28*0.001)*($B$28/100))*$B32),0))))))</f>
        <v>61.224480000000007</v>
      </c>
      <c r="D32" s="65">
        <f t="shared" ref="D32:D50" si="7">(IF(D$27="%w/w SAR",((D$28*10)*$B32),IF(D$27="%w/w DM",(((D$28*10)*($B$28/100))*$B32),IF(D$27="kg/t SAR",(D$28*$B32),IF(D$27="kg/t DM",((D$28*($B$28/100))*$B32),IF(D$27="mg/kg SAR",((D$28*0.001)*$B32),IF(D$27="mg/kg DM",(((D$28*0.001)*($B$28/100))*$B32),"0")))))))*2.291</f>
        <v>79.761508650000025</v>
      </c>
      <c r="E32" s="65">
        <f t="shared" ref="E32:E50" si="8">(IF(E$27="%w/w SAR",((E$28*10)*$B32),IF(E$27="%w/w DM",(((E$28*10)*($B$28/100))*$B32),IF(E$27="kg/t SAR",(E$28*$B32),IF(E$27="kg/t DM",((E$28*($B$28/100))*$B32),IF(E$27="mg/kg SAR",((E$28*0.001)*$B32),IF(E$27="mg/kg DM",(((E$28*0.001)*($B$28/100))*$B32),"0")))))))*1.205</f>
        <v>4.323727980000001</v>
      </c>
      <c r="F32" s="65">
        <f t="shared" ref="F32:F50" si="9">(IF(F$27="%w/w SAR",((F$28*10)*$B32),IF(F$27="%w/w DM",(((F$28*10)*($B$28/100))*$B32),IF(F$27="kg/t SAR",(F$28*$B32),IF(F$27="kg/t DM",((F$28*($B$28/100))*$B32),IF(F$27="mg/kg SAR",((F$28*0.001)*$B32),IF(F$27="mg/kg DM",(((F$28*0.001)*($B$28/100))*$B32),"0")))))))*1.658</f>
        <v>8.7469331939999986</v>
      </c>
      <c r="G32" s="65">
        <f t="shared" si="5"/>
        <v>0.3218049</v>
      </c>
      <c r="H32" s="65">
        <f t="shared" si="5"/>
        <v>0.83430900000000008</v>
      </c>
      <c r="I32" s="65">
        <f t="shared" si="5"/>
        <v>0.25593840000000001</v>
      </c>
      <c r="J32" s="65">
        <f t="shared" si="5"/>
        <v>4.5165599999999993E-3</v>
      </c>
      <c r="K32" s="65">
        <f t="shared" si="5"/>
        <v>4.1401800000000002E-3</v>
      </c>
      <c r="L32" s="65">
        <f t="shared" si="5"/>
        <v>0.21014550000000004</v>
      </c>
      <c r="M32" s="65">
        <f t="shared" si="5"/>
        <v>0.17752590000000001</v>
      </c>
      <c r="N32" s="65">
        <f t="shared" si="5"/>
        <v>19.320840000000004</v>
      </c>
      <c r="O32" s="65">
        <f t="shared" si="5"/>
        <v>1969.7220000000002</v>
      </c>
      <c r="P32" s="65">
        <f t="shared" si="5"/>
        <v>0</v>
      </c>
      <c r="Q32" s="65">
        <f t="shared" ref="Q32:Q50" si="10">(IF(Q$27="%w/w SAR",((Q$28*10)*$B32),IF(Q$27="%w/w DM",(((Q$28*10)*($B$28/100))*$B32),IF(Q$27="kg/t SAR",(Q$28*$B32),IF(Q$27="kg/t DM",((Q$28*($B$28/100))*$B32),IF(Q$27="mg/kg SAR",((Q$28*0.001)*$B32),IF(Q$27="mg/kg DM",(((Q$28*0.001)*($B$28/100))*$B32),0)))))))*2.5</f>
        <v>49.556700000000014</v>
      </c>
      <c r="R32" s="65">
        <f t="shared" ref="R32:U50" si="11">IF(R$27="%w/w SAR",((R$28*10)*$B32),IF(R$27="%w/w DM",(((R$28*10)*($B$28/100))*$B32),IF(R$27="kg/t SAR",(R$28*$B32),IF(R$27="kg/t DM",((R$28*($B$28/100))*$B32),IF(R$27="mg/kg SAR",((R$28*0.001)*$B32),IF(R$27="mg/kg DM",(((R$28*0.001)*($B$28/100))*$B32),0))))))</f>
        <v>0</v>
      </c>
      <c r="S32" s="65">
        <f t="shared" si="11"/>
        <v>0.17689860000000002</v>
      </c>
      <c r="T32" s="65">
        <f t="shared" si="11"/>
        <v>0</v>
      </c>
      <c r="U32" s="126">
        <f t="shared" si="11"/>
        <v>0</v>
      </c>
    </row>
    <row r="33" spans="1:21" s="48" customFormat="1" ht="13" x14ac:dyDescent="0.35">
      <c r="A33" s="125" t="str">
        <f>E8</f>
        <v>6B</v>
      </c>
      <c r="B33" s="11">
        <v>205</v>
      </c>
      <c r="C33" s="65">
        <f t="shared" si="6"/>
        <v>61.224480000000007</v>
      </c>
      <c r="D33" s="65">
        <f t="shared" si="7"/>
        <v>79.761508650000025</v>
      </c>
      <c r="E33" s="65">
        <f t="shared" si="8"/>
        <v>4.323727980000001</v>
      </c>
      <c r="F33" s="65">
        <f t="shared" si="9"/>
        <v>8.7469331939999986</v>
      </c>
      <c r="G33" s="65">
        <f t="shared" si="5"/>
        <v>0.3218049</v>
      </c>
      <c r="H33" s="65">
        <f t="shared" si="5"/>
        <v>0.83430900000000008</v>
      </c>
      <c r="I33" s="65">
        <f t="shared" si="5"/>
        <v>0.25593840000000001</v>
      </c>
      <c r="J33" s="65">
        <f t="shared" si="5"/>
        <v>4.5165599999999993E-3</v>
      </c>
      <c r="K33" s="65">
        <f t="shared" si="5"/>
        <v>4.1401800000000002E-3</v>
      </c>
      <c r="L33" s="65">
        <f t="shared" si="5"/>
        <v>0.21014550000000004</v>
      </c>
      <c r="M33" s="65">
        <f t="shared" si="5"/>
        <v>0.17752590000000001</v>
      </c>
      <c r="N33" s="65">
        <f t="shared" si="5"/>
        <v>19.320840000000004</v>
      </c>
      <c r="O33" s="65">
        <f t="shared" si="5"/>
        <v>1969.7220000000002</v>
      </c>
      <c r="P33" s="65">
        <f t="shared" si="5"/>
        <v>0</v>
      </c>
      <c r="Q33" s="65">
        <f t="shared" si="10"/>
        <v>49.556700000000014</v>
      </c>
      <c r="R33" s="65">
        <f t="shared" si="11"/>
        <v>0</v>
      </c>
      <c r="S33" s="65">
        <f t="shared" si="11"/>
        <v>0.17689860000000002</v>
      </c>
      <c r="T33" s="65">
        <f t="shared" si="11"/>
        <v>0</v>
      </c>
      <c r="U33" s="126">
        <f t="shared" si="11"/>
        <v>0</v>
      </c>
    </row>
    <row r="34" spans="1:21" s="48" customFormat="1" ht="13" x14ac:dyDescent="0.35">
      <c r="A34" s="125" t="str">
        <f>F8</f>
        <v>7B</v>
      </c>
      <c r="B34" s="11">
        <v>205</v>
      </c>
      <c r="C34" s="65">
        <f t="shared" si="6"/>
        <v>61.224480000000007</v>
      </c>
      <c r="D34" s="65">
        <f t="shared" si="7"/>
        <v>79.761508650000025</v>
      </c>
      <c r="E34" s="65">
        <f t="shared" si="8"/>
        <v>4.323727980000001</v>
      </c>
      <c r="F34" s="65">
        <f t="shared" si="9"/>
        <v>8.7469331939999986</v>
      </c>
      <c r="G34" s="65">
        <f t="shared" si="5"/>
        <v>0.3218049</v>
      </c>
      <c r="H34" s="65">
        <f t="shared" si="5"/>
        <v>0.83430900000000008</v>
      </c>
      <c r="I34" s="65">
        <f t="shared" si="5"/>
        <v>0.25593840000000001</v>
      </c>
      <c r="J34" s="65">
        <f t="shared" si="5"/>
        <v>4.5165599999999993E-3</v>
      </c>
      <c r="K34" s="65">
        <f t="shared" si="5"/>
        <v>4.1401800000000002E-3</v>
      </c>
      <c r="L34" s="65">
        <f t="shared" si="5"/>
        <v>0.21014550000000004</v>
      </c>
      <c r="M34" s="65">
        <f t="shared" si="5"/>
        <v>0.17752590000000001</v>
      </c>
      <c r="N34" s="65">
        <f t="shared" si="5"/>
        <v>19.320840000000004</v>
      </c>
      <c r="O34" s="65">
        <f t="shared" si="5"/>
        <v>1969.7220000000002</v>
      </c>
      <c r="P34" s="65">
        <f t="shared" si="5"/>
        <v>0</v>
      </c>
      <c r="Q34" s="65">
        <f t="shared" si="10"/>
        <v>49.556700000000014</v>
      </c>
      <c r="R34" s="65">
        <f t="shared" si="11"/>
        <v>0</v>
      </c>
      <c r="S34" s="65">
        <f t="shared" si="11"/>
        <v>0.17689860000000002</v>
      </c>
      <c r="T34" s="65">
        <f t="shared" si="11"/>
        <v>0</v>
      </c>
      <c r="U34" s="126">
        <f t="shared" si="11"/>
        <v>0</v>
      </c>
    </row>
    <row r="35" spans="1:21" s="48" customFormat="1" ht="13" x14ac:dyDescent="0.35">
      <c r="A35" s="125" t="str">
        <f>G8</f>
        <v>8B</v>
      </c>
      <c r="B35" s="11">
        <v>172</v>
      </c>
      <c r="C35" s="65">
        <f t="shared" si="6"/>
        <v>51.368832000000005</v>
      </c>
      <c r="D35" s="65">
        <f t="shared" si="7"/>
        <v>66.921851160000017</v>
      </c>
      <c r="E35" s="65">
        <f t="shared" si="8"/>
        <v>3.627713232000001</v>
      </c>
      <c r="F35" s="65">
        <f t="shared" si="9"/>
        <v>7.3388902896000001</v>
      </c>
      <c r="G35" s="65">
        <f t="shared" si="5"/>
        <v>0.27000215999999999</v>
      </c>
      <c r="H35" s="65">
        <f t="shared" si="5"/>
        <v>0.70000560000000001</v>
      </c>
      <c r="I35" s="65">
        <f t="shared" si="5"/>
        <v>0.21473855999999999</v>
      </c>
      <c r="J35" s="65">
        <f t="shared" si="5"/>
        <v>3.7895039999999995E-3</v>
      </c>
      <c r="K35" s="65">
        <f t="shared" si="5"/>
        <v>3.4737120000000003E-3</v>
      </c>
      <c r="L35" s="65">
        <f t="shared" si="5"/>
        <v>0.17631720000000004</v>
      </c>
      <c r="M35" s="65">
        <f t="shared" si="5"/>
        <v>0.14894856000000004</v>
      </c>
      <c r="N35" s="65">
        <f t="shared" si="5"/>
        <v>16.210656000000004</v>
      </c>
      <c r="O35" s="65">
        <f t="shared" si="5"/>
        <v>1652.6448000000003</v>
      </c>
      <c r="P35" s="65">
        <f t="shared" si="5"/>
        <v>0</v>
      </c>
      <c r="Q35" s="65">
        <f t="shared" si="10"/>
        <v>41.579280000000011</v>
      </c>
      <c r="R35" s="65">
        <f t="shared" si="11"/>
        <v>0</v>
      </c>
      <c r="S35" s="65">
        <f t="shared" si="11"/>
        <v>0.14842224000000001</v>
      </c>
      <c r="T35" s="65">
        <f t="shared" si="11"/>
        <v>0</v>
      </c>
      <c r="U35" s="126">
        <f t="shared" si="11"/>
        <v>0</v>
      </c>
    </row>
    <row r="36" spans="1:21" s="48" customFormat="1" ht="13" x14ac:dyDescent="0.35">
      <c r="A36" s="125" t="str">
        <f>H8</f>
        <v>9B</v>
      </c>
      <c r="B36" s="11">
        <v>205</v>
      </c>
      <c r="C36" s="65">
        <f t="shared" si="6"/>
        <v>61.224480000000007</v>
      </c>
      <c r="D36" s="65">
        <f t="shared" si="7"/>
        <v>79.761508650000025</v>
      </c>
      <c r="E36" s="65">
        <f t="shared" si="8"/>
        <v>4.323727980000001</v>
      </c>
      <c r="F36" s="65">
        <f t="shared" si="9"/>
        <v>8.7469331939999986</v>
      </c>
      <c r="G36" s="65">
        <f t="shared" si="5"/>
        <v>0.3218049</v>
      </c>
      <c r="H36" s="65">
        <f t="shared" si="5"/>
        <v>0.83430900000000008</v>
      </c>
      <c r="I36" s="65">
        <f t="shared" si="5"/>
        <v>0.25593840000000001</v>
      </c>
      <c r="J36" s="65">
        <f t="shared" si="5"/>
        <v>4.5165599999999993E-3</v>
      </c>
      <c r="K36" s="65">
        <f t="shared" si="5"/>
        <v>4.1401800000000002E-3</v>
      </c>
      <c r="L36" s="65">
        <f t="shared" si="5"/>
        <v>0.21014550000000004</v>
      </c>
      <c r="M36" s="65">
        <f t="shared" si="5"/>
        <v>0.17752590000000001</v>
      </c>
      <c r="N36" s="65">
        <f t="shared" si="5"/>
        <v>19.320840000000004</v>
      </c>
      <c r="O36" s="65">
        <f t="shared" si="5"/>
        <v>1969.7220000000002</v>
      </c>
      <c r="P36" s="65">
        <f t="shared" si="5"/>
        <v>0</v>
      </c>
      <c r="Q36" s="65">
        <f t="shared" si="10"/>
        <v>49.556700000000014</v>
      </c>
      <c r="R36" s="65">
        <f t="shared" si="11"/>
        <v>0</v>
      </c>
      <c r="S36" s="65">
        <f t="shared" si="11"/>
        <v>0.17689860000000002</v>
      </c>
      <c r="T36" s="65">
        <f t="shared" si="11"/>
        <v>0</v>
      </c>
      <c r="U36" s="126">
        <f t="shared" si="11"/>
        <v>0</v>
      </c>
    </row>
    <row r="37" spans="1:21" s="48" customFormat="1" ht="13" x14ac:dyDescent="0.35">
      <c r="A37" s="125">
        <f>I8</f>
        <v>8222</v>
      </c>
      <c r="B37" s="11">
        <v>205</v>
      </c>
      <c r="C37" s="65">
        <f t="shared" si="6"/>
        <v>61.224480000000007</v>
      </c>
      <c r="D37" s="65">
        <f t="shared" si="7"/>
        <v>79.761508650000025</v>
      </c>
      <c r="E37" s="65">
        <f t="shared" si="8"/>
        <v>4.323727980000001</v>
      </c>
      <c r="F37" s="65">
        <f t="shared" si="9"/>
        <v>8.7469331939999986</v>
      </c>
      <c r="G37" s="65">
        <f t="shared" si="5"/>
        <v>0.3218049</v>
      </c>
      <c r="H37" s="65">
        <f t="shared" si="5"/>
        <v>0.83430900000000008</v>
      </c>
      <c r="I37" s="65">
        <f t="shared" si="5"/>
        <v>0.25593840000000001</v>
      </c>
      <c r="J37" s="65">
        <f t="shared" si="5"/>
        <v>4.5165599999999993E-3</v>
      </c>
      <c r="K37" s="65">
        <f t="shared" si="5"/>
        <v>4.1401800000000002E-3</v>
      </c>
      <c r="L37" s="65">
        <f t="shared" si="5"/>
        <v>0.21014550000000004</v>
      </c>
      <c r="M37" s="65">
        <f t="shared" si="5"/>
        <v>0.17752590000000001</v>
      </c>
      <c r="N37" s="65">
        <f t="shared" si="5"/>
        <v>19.320840000000004</v>
      </c>
      <c r="O37" s="65">
        <f t="shared" si="5"/>
        <v>1969.7220000000002</v>
      </c>
      <c r="P37" s="65">
        <f t="shared" si="5"/>
        <v>0</v>
      </c>
      <c r="Q37" s="65">
        <f t="shared" si="10"/>
        <v>49.556700000000014</v>
      </c>
      <c r="R37" s="65">
        <f t="shared" si="11"/>
        <v>0</v>
      </c>
      <c r="S37" s="65">
        <f t="shared" si="11"/>
        <v>0.17689860000000002</v>
      </c>
      <c r="T37" s="65">
        <f t="shared" si="11"/>
        <v>0</v>
      </c>
      <c r="U37" s="126">
        <f t="shared" si="11"/>
        <v>0</v>
      </c>
    </row>
    <row r="38" spans="1:21" s="48" customFormat="1" ht="13" x14ac:dyDescent="0.35">
      <c r="A38" s="125">
        <f>J8</f>
        <v>7233</v>
      </c>
      <c r="B38" s="11">
        <v>205</v>
      </c>
      <c r="C38" s="65">
        <f t="shared" si="6"/>
        <v>61.224480000000007</v>
      </c>
      <c r="D38" s="65">
        <f t="shared" si="7"/>
        <v>79.761508650000025</v>
      </c>
      <c r="E38" s="65">
        <f t="shared" si="8"/>
        <v>4.323727980000001</v>
      </c>
      <c r="F38" s="65">
        <f t="shared" si="9"/>
        <v>8.7469331939999986</v>
      </c>
      <c r="G38" s="65">
        <f t="shared" si="5"/>
        <v>0.3218049</v>
      </c>
      <c r="H38" s="65">
        <f t="shared" si="5"/>
        <v>0.83430900000000008</v>
      </c>
      <c r="I38" s="65">
        <f t="shared" si="5"/>
        <v>0.25593840000000001</v>
      </c>
      <c r="J38" s="65">
        <f t="shared" si="5"/>
        <v>4.5165599999999993E-3</v>
      </c>
      <c r="K38" s="65">
        <f t="shared" si="5"/>
        <v>4.1401800000000002E-3</v>
      </c>
      <c r="L38" s="65">
        <f t="shared" si="5"/>
        <v>0.21014550000000004</v>
      </c>
      <c r="M38" s="65">
        <f t="shared" si="5"/>
        <v>0.17752590000000001</v>
      </c>
      <c r="N38" s="65">
        <f t="shared" si="5"/>
        <v>19.320840000000004</v>
      </c>
      <c r="O38" s="65">
        <f t="shared" si="5"/>
        <v>1969.7220000000002</v>
      </c>
      <c r="P38" s="65">
        <f t="shared" si="5"/>
        <v>0</v>
      </c>
      <c r="Q38" s="65">
        <f t="shared" si="10"/>
        <v>49.556700000000014</v>
      </c>
      <c r="R38" s="65">
        <f t="shared" si="11"/>
        <v>0</v>
      </c>
      <c r="S38" s="65">
        <f t="shared" si="11"/>
        <v>0.17689860000000002</v>
      </c>
      <c r="T38" s="65">
        <f t="shared" si="11"/>
        <v>0</v>
      </c>
      <c r="U38" s="126">
        <f t="shared" si="11"/>
        <v>0</v>
      </c>
    </row>
    <row r="39" spans="1:21" s="48" customFormat="1" ht="13" x14ac:dyDescent="0.35">
      <c r="A39" s="125">
        <f>K8</f>
        <v>5641</v>
      </c>
      <c r="B39" s="11">
        <v>205</v>
      </c>
      <c r="C39" s="65">
        <f t="shared" si="6"/>
        <v>61.224480000000007</v>
      </c>
      <c r="D39" s="65">
        <f t="shared" si="7"/>
        <v>79.761508650000025</v>
      </c>
      <c r="E39" s="65">
        <f t="shared" si="8"/>
        <v>4.323727980000001</v>
      </c>
      <c r="F39" s="65">
        <f t="shared" si="9"/>
        <v>8.7469331939999986</v>
      </c>
      <c r="G39" s="65">
        <f t="shared" si="5"/>
        <v>0.3218049</v>
      </c>
      <c r="H39" s="65">
        <f t="shared" si="5"/>
        <v>0.83430900000000008</v>
      </c>
      <c r="I39" s="65">
        <f t="shared" si="5"/>
        <v>0.25593840000000001</v>
      </c>
      <c r="J39" s="65">
        <f t="shared" si="5"/>
        <v>4.5165599999999993E-3</v>
      </c>
      <c r="K39" s="65">
        <f t="shared" si="5"/>
        <v>4.1401800000000002E-3</v>
      </c>
      <c r="L39" s="65">
        <f t="shared" si="5"/>
        <v>0.21014550000000004</v>
      </c>
      <c r="M39" s="65">
        <f t="shared" si="5"/>
        <v>0.17752590000000001</v>
      </c>
      <c r="N39" s="65">
        <f t="shared" si="5"/>
        <v>19.320840000000004</v>
      </c>
      <c r="O39" s="65">
        <f t="shared" si="5"/>
        <v>1969.7220000000002</v>
      </c>
      <c r="P39" s="65">
        <f t="shared" si="5"/>
        <v>0</v>
      </c>
      <c r="Q39" s="65">
        <f t="shared" si="10"/>
        <v>49.556700000000014</v>
      </c>
      <c r="R39" s="65">
        <f t="shared" si="11"/>
        <v>0</v>
      </c>
      <c r="S39" s="65">
        <f t="shared" si="11"/>
        <v>0.17689860000000002</v>
      </c>
      <c r="T39" s="65">
        <f t="shared" si="11"/>
        <v>0</v>
      </c>
      <c r="U39" s="126">
        <f t="shared" si="11"/>
        <v>0</v>
      </c>
    </row>
    <row r="40" spans="1:21" s="48" customFormat="1" ht="13" x14ac:dyDescent="0.35">
      <c r="A40" s="125">
        <f>L8</f>
        <v>4956</v>
      </c>
      <c r="B40" s="11">
        <v>205</v>
      </c>
      <c r="C40" s="65">
        <f t="shared" si="6"/>
        <v>61.224480000000007</v>
      </c>
      <c r="D40" s="65">
        <f t="shared" si="7"/>
        <v>79.761508650000025</v>
      </c>
      <c r="E40" s="65">
        <f t="shared" si="8"/>
        <v>4.323727980000001</v>
      </c>
      <c r="F40" s="65">
        <f t="shared" si="9"/>
        <v>8.7469331939999986</v>
      </c>
      <c r="G40" s="65">
        <f t="shared" si="5"/>
        <v>0.3218049</v>
      </c>
      <c r="H40" s="65">
        <f t="shared" si="5"/>
        <v>0.83430900000000008</v>
      </c>
      <c r="I40" s="65">
        <f t="shared" si="5"/>
        <v>0.25593840000000001</v>
      </c>
      <c r="J40" s="65">
        <f t="shared" si="5"/>
        <v>4.5165599999999993E-3</v>
      </c>
      <c r="K40" s="65">
        <f t="shared" si="5"/>
        <v>4.1401800000000002E-3</v>
      </c>
      <c r="L40" s="65">
        <f t="shared" si="5"/>
        <v>0.21014550000000004</v>
      </c>
      <c r="M40" s="65">
        <f t="shared" si="5"/>
        <v>0.17752590000000001</v>
      </c>
      <c r="N40" s="65">
        <f t="shared" si="5"/>
        <v>19.320840000000004</v>
      </c>
      <c r="O40" s="65">
        <f t="shared" si="5"/>
        <v>1969.7220000000002</v>
      </c>
      <c r="P40" s="65">
        <f t="shared" si="5"/>
        <v>0</v>
      </c>
      <c r="Q40" s="65">
        <f t="shared" si="10"/>
        <v>49.556700000000014</v>
      </c>
      <c r="R40" s="65">
        <f t="shared" si="11"/>
        <v>0</v>
      </c>
      <c r="S40" s="65">
        <f t="shared" si="11"/>
        <v>0.17689860000000002</v>
      </c>
      <c r="T40" s="65">
        <f t="shared" si="11"/>
        <v>0</v>
      </c>
      <c r="U40" s="126">
        <f t="shared" si="11"/>
        <v>0</v>
      </c>
    </row>
    <row r="41" spans="1:21" s="48" customFormat="1" ht="13" x14ac:dyDescent="0.35">
      <c r="A41" s="125">
        <f>M8</f>
        <v>2849</v>
      </c>
      <c r="B41" s="11">
        <v>172</v>
      </c>
      <c r="C41" s="65">
        <f t="shared" si="6"/>
        <v>51.368832000000005</v>
      </c>
      <c r="D41" s="65">
        <f t="shared" si="7"/>
        <v>66.921851160000017</v>
      </c>
      <c r="E41" s="65">
        <f t="shared" si="8"/>
        <v>3.627713232000001</v>
      </c>
      <c r="F41" s="65">
        <f t="shared" si="9"/>
        <v>7.3388902896000001</v>
      </c>
      <c r="G41" s="65">
        <f t="shared" si="5"/>
        <v>0.27000215999999999</v>
      </c>
      <c r="H41" s="65">
        <f t="shared" si="5"/>
        <v>0.70000560000000001</v>
      </c>
      <c r="I41" s="65">
        <f t="shared" si="5"/>
        <v>0.21473855999999999</v>
      </c>
      <c r="J41" s="65">
        <f t="shared" si="5"/>
        <v>3.7895039999999995E-3</v>
      </c>
      <c r="K41" s="65">
        <f t="shared" si="5"/>
        <v>3.4737120000000003E-3</v>
      </c>
      <c r="L41" s="65">
        <f t="shared" si="5"/>
        <v>0.17631720000000004</v>
      </c>
      <c r="M41" s="65">
        <f t="shared" si="5"/>
        <v>0.14894856000000004</v>
      </c>
      <c r="N41" s="65">
        <f t="shared" si="5"/>
        <v>16.210656000000004</v>
      </c>
      <c r="O41" s="65">
        <f t="shared" si="5"/>
        <v>1652.6448000000003</v>
      </c>
      <c r="P41" s="65">
        <f t="shared" si="5"/>
        <v>0</v>
      </c>
      <c r="Q41" s="65">
        <f t="shared" si="10"/>
        <v>41.579280000000011</v>
      </c>
      <c r="R41" s="65">
        <f t="shared" si="11"/>
        <v>0</v>
      </c>
      <c r="S41" s="65">
        <f t="shared" si="11"/>
        <v>0.14842224000000001</v>
      </c>
      <c r="T41" s="65">
        <f t="shared" si="11"/>
        <v>0</v>
      </c>
      <c r="U41" s="126">
        <f t="shared" si="11"/>
        <v>0</v>
      </c>
    </row>
    <row r="42" spans="1:21" s="48" customFormat="1" ht="13" x14ac:dyDescent="0.35">
      <c r="A42" s="125">
        <f>N8</f>
        <v>3836</v>
      </c>
      <c r="B42" s="11">
        <v>172</v>
      </c>
      <c r="C42" s="65">
        <f t="shared" si="6"/>
        <v>51.368832000000005</v>
      </c>
      <c r="D42" s="65">
        <f t="shared" si="7"/>
        <v>66.921851160000017</v>
      </c>
      <c r="E42" s="65">
        <f t="shared" si="8"/>
        <v>3.627713232000001</v>
      </c>
      <c r="F42" s="65">
        <f t="shared" si="9"/>
        <v>7.3388902896000001</v>
      </c>
      <c r="G42" s="65">
        <f t="shared" si="5"/>
        <v>0.27000215999999999</v>
      </c>
      <c r="H42" s="65">
        <f t="shared" si="5"/>
        <v>0.70000560000000001</v>
      </c>
      <c r="I42" s="65">
        <f t="shared" si="5"/>
        <v>0.21473855999999999</v>
      </c>
      <c r="J42" s="65">
        <f t="shared" si="5"/>
        <v>3.7895039999999995E-3</v>
      </c>
      <c r="K42" s="65">
        <f t="shared" si="5"/>
        <v>3.4737120000000003E-3</v>
      </c>
      <c r="L42" s="65">
        <f t="shared" si="5"/>
        <v>0.17631720000000004</v>
      </c>
      <c r="M42" s="65">
        <f t="shared" si="5"/>
        <v>0.14894856000000004</v>
      </c>
      <c r="N42" s="65">
        <f t="shared" si="5"/>
        <v>16.210656000000004</v>
      </c>
      <c r="O42" s="65">
        <f t="shared" si="5"/>
        <v>1652.6448000000003</v>
      </c>
      <c r="P42" s="65">
        <f t="shared" si="5"/>
        <v>0</v>
      </c>
      <c r="Q42" s="65">
        <f t="shared" si="10"/>
        <v>41.579280000000011</v>
      </c>
      <c r="R42" s="65">
        <f t="shared" si="11"/>
        <v>0</v>
      </c>
      <c r="S42" s="65">
        <f t="shared" si="11"/>
        <v>0.14842224000000001</v>
      </c>
      <c r="T42" s="65">
        <f t="shared" si="11"/>
        <v>0</v>
      </c>
      <c r="U42" s="126">
        <f t="shared" si="11"/>
        <v>0</v>
      </c>
    </row>
    <row r="43" spans="1:21" s="48" customFormat="1" ht="13" x14ac:dyDescent="0.35">
      <c r="A43" s="125">
        <f>O8</f>
        <v>4718</v>
      </c>
      <c r="B43" s="11">
        <v>172</v>
      </c>
      <c r="C43" s="65">
        <f t="shared" si="6"/>
        <v>51.368832000000005</v>
      </c>
      <c r="D43" s="65">
        <f t="shared" si="7"/>
        <v>66.921851160000017</v>
      </c>
      <c r="E43" s="65">
        <f t="shared" si="8"/>
        <v>3.627713232000001</v>
      </c>
      <c r="F43" s="65">
        <f t="shared" si="9"/>
        <v>7.3388902896000001</v>
      </c>
      <c r="G43" s="65">
        <f t="shared" si="5"/>
        <v>0.27000215999999999</v>
      </c>
      <c r="H43" s="65">
        <f t="shared" si="5"/>
        <v>0.70000560000000001</v>
      </c>
      <c r="I43" s="65">
        <f t="shared" si="5"/>
        <v>0.21473855999999999</v>
      </c>
      <c r="J43" s="65">
        <f t="shared" si="5"/>
        <v>3.7895039999999995E-3</v>
      </c>
      <c r="K43" s="65">
        <f t="shared" si="5"/>
        <v>3.4737120000000003E-3</v>
      </c>
      <c r="L43" s="65">
        <f t="shared" si="5"/>
        <v>0.17631720000000004</v>
      </c>
      <c r="M43" s="65">
        <f t="shared" si="5"/>
        <v>0.14894856000000004</v>
      </c>
      <c r="N43" s="65">
        <f t="shared" si="5"/>
        <v>16.210656000000004</v>
      </c>
      <c r="O43" s="65">
        <f t="shared" si="5"/>
        <v>1652.6448000000003</v>
      </c>
      <c r="P43" s="65">
        <f t="shared" si="5"/>
        <v>0</v>
      </c>
      <c r="Q43" s="65">
        <f t="shared" si="10"/>
        <v>41.579280000000011</v>
      </c>
      <c r="R43" s="65">
        <f t="shared" si="11"/>
        <v>0</v>
      </c>
      <c r="S43" s="65">
        <f t="shared" si="11"/>
        <v>0.14842224000000001</v>
      </c>
      <c r="T43" s="65">
        <f t="shared" si="11"/>
        <v>0</v>
      </c>
      <c r="U43" s="126">
        <f t="shared" si="11"/>
        <v>0</v>
      </c>
    </row>
    <row r="44" spans="1:21" s="48" customFormat="1" ht="13" x14ac:dyDescent="0.35">
      <c r="A44" s="125">
        <f>P8</f>
        <v>3107</v>
      </c>
      <c r="B44" s="11">
        <v>172</v>
      </c>
      <c r="C44" s="65">
        <f t="shared" si="6"/>
        <v>51.368832000000005</v>
      </c>
      <c r="D44" s="65">
        <f t="shared" si="7"/>
        <v>66.921851160000017</v>
      </c>
      <c r="E44" s="65">
        <f t="shared" si="8"/>
        <v>3.627713232000001</v>
      </c>
      <c r="F44" s="65">
        <f t="shared" si="9"/>
        <v>7.3388902896000001</v>
      </c>
      <c r="G44" s="65">
        <f t="shared" si="5"/>
        <v>0.27000215999999999</v>
      </c>
      <c r="H44" s="65">
        <f t="shared" si="5"/>
        <v>0.70000560000000001</v>
      </c>
      <c r="I44" s="65">
        <f t="shared" si="5"/>
        <v>0.21473855999999999</v>
      </c>
      <c r="J44" s="65">
        <f t="shared" si="5"/>
        <v>3.7895039999999995E-3</v>
      </c>
      <c r="K44" s="65">
        <f t="shared" si="5"/>
        <v>3.4737120000000003E-3</v>
      </c>
      <c r="L44" s="65">
        <f t="shared" si="5"/>
        <v>0.17631720000000004</v>
      </c>
      <c r="M44" s="65">
        <f t="shared" si="5"/>
        <v>0.14894856000000004</v>
      </c>
      <c r="N44" s="65">
        <f t="shared" si="5"/>
        <v>16.210656000000004</v>
      </c>
      <c r="O44" s="65">
        <f t="shared" si="5"/>
        <v>1652.6448000000003</v>
      </c>
      <c r="P44" s="65">
        <f t="shared" si="5"/>
        <v>0</v>
      </c>
      <c r="Q44" s="65">
        <f t="shared" si="10"/>
        <v>41.579280000000011</v>
      </c>
      <c r="R44" s="65">
        <f t="shared" si="11"/>
        <v>0</v>
      </c>
      <c r="S44" s="65">
        <f t="shared" si="11"/>
        <v>0.14842224000000001</v>
      </c>
      <c r="T44" s="65">
        <f t="shared" si="11"/>
        <v>0</v>
      </c>
      <c r="U44" s="126">
        <f t="shared" si="11"/>
        <v>0</v>
      </c>
    </row>
    <row r="45" spans="1:21" s="48" customFormat="1" ht="13" x14ac:dyDescent="0.35">
      <c r="A45" s="125">
        <f>Q8</f>
        <v>6609</v>
      </c>
      <c r="B45" s="11">
        <v>172</v>
      </c>
      <c r="C45" s="65">
        <f t="shared" si="6"/>
        <v>51.368832000000005</v>
      </c>
      <c r="D45" s="65">
        <f t="shared" si="7"/>
        <v>66.921851160000017</v>
      </c>
      <c r="E45" s="65">
        <f t="shared" si="8"/>
        <v>3.627713232000001</v>
      </c>
      <c r="F45" s="65">
        <f t="shared" si="9"/>
        <v>7.3388902896000001</v>
      </c>
      <c r="G45" s="65">
        <f t="shared" si="5"/>
        <v>0.27000215999999999</v>
      </c>
      <c r="H45" s="65">
        <f t="shared" si="5"/>
        <v>0.70000560000000001</v>
      </c>
      <c r="I45" s="65">
        <f t="shared" si="5"/>
        <v>0.21473855999999999</v>
      </c>
      <c r="J45" s="65">
        <f t="shared" si="5"/>
        <v>3.7895039999999995E-3</v>
      </c>
      <c r="K45" s="65">
        <f t="shared" si="5"/>
        <v>3.4737120000000003E-3</v>
      </c>
      <c r="L45" s="65">
        <f t="shared" si="5"/>
        <v>0.17631720000000004</v>
      </c>
      <c r="M45" s="65">
        <f t="shared" si="5"/>
        <v>0.14894856000000004</v>
      </c>
      <c r="N45" s="65">
        <f t="shared" si="5"/>
        <v>16.210656000000004</v>
      </c>
      <c r="O45" s="65">
        <f t="shared" si="5"/>
        <v>1652.6448000000003</v>
      </c>
      <c r="P45" s="65">
        <f t="shared" si="5"/>
        <v>0</v>
      </c>
      <c r="Q45" s="65">
        <f t="shared" si="10"/>
        <v>41.579280000000011</v>
      </c>
      <c r="R45" s="65">
        <f t="shared" si="11"/>
        <v>0</v>
      </c>
      <c r="S45" s="65">
        <f t="shared" si="11"/>
        <v>0.14842224000000001</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4B</v>
      </c>
      <c r="C57" s="8" t="str">
        <f t="shared" ref="C57:U57" si="13">D8</f>
        <v>5B</v>
      </c>
      <c r="D57" s="8" t="str">
        <f t="shared" si="13"/>
        <v>6B</v>
      </c>
      <c r="E57" s="8" t="str">
        <f t="shared" si="13"/>
        <v>7B</v>
      </c>
      <c r="F57" s="8" t="str">
        <f t="shared" si="13"/>
        <v>8B</v>
      </c>
      <c r="G57" s="8" t="str">
        <f t="shared" si="13"/>
        <v>9B</v>
      </c>
      <c r="H57" s="8">
        <f t="shared" si="13"/>
        <v>8222</v>
      </c>
      <c r="I57" s="8">
        <f t="shared" si="13"/>
        <v>7233</v>
      </c>
      <c r="J57" s="8">
        <f t="shared" si="13"/>
        <v>5641</v>
      </c>
      <c r="K57" s="8">
        <f t="shared" si="13"/>
        <v>4956</v>
      </c>
      <c r="L57" s="8">
        <f t="shared" si="13"/>
        <v>2849</v>
      </c>
      <c r="M57" s="8">
        <f t="shared" si="13"/>
        <v>3836</v>
      </c>
      <c r="N57" s="8">
        <f t="shared" si="13"/>
        <v>4718</v>
      </c>
      <c r="O57" s="8">
        <f t="shared" si="13"/>
        <v>3107</v>
      </c>
      <c r="P57" s="8">
        <f t="shared" si="13"/>
        <v>6609</v>
      </c>
      <c r="Q57" s="8">
        <f t="shared" si="13"/>
        <v>0</v>
      </c>
      <c r="R57" s="8">
        <f t="shared" si="13"/>
        <v>0</v>
      </c>
      <c r="S57" s="8">
        <f t="shared" si="13"/>
        <v>0</v>
      </c>
      <c r="T57" s="8">
        <f t="shared" si="13"/>
        <v>0</v>
      </c>
      <c r="U57" s="8">
        <f t="shared" si="13"/>
        <v>0</v>
      </c>
    </row>
    <row r="58" spans="1:21" ht="13" x14ac:dyDescent="0.35">
      <c r="A58" s="79" t="s">
        <v>136</v>
      </c>
      <c r="B58" s="10" t="str">
        <f>C16&amp;" I "&amp;(VLOOKUP(C14,Table245811[],6,FALSE))</f>
        <v>Medium/Clay I Grass</v>
      </c>
      <c r="C58" s="10" t="str">
        <f>D16&amp;" I "&amp;(VLOOKUP(D14,Table245811[],6,FALSE))</f>
        <v>Medium/Clay I Grass</v>
      </c>
      <c r="D58" s="10" t="str">
        <f>E16&amp;" I "&amp;(VLOOKUP(E14,Table245811[],6,FALSE))</f>
        <v>Medium/Clay I Grass</v>
      </c>
      <c r="E58" s="10" t="str">
        <f>F16&amp;" I "&amp;(VLOOKUP(F14,Table245811[],6,FALSE))</f>
        <v>Medium/Clay I Grass</v>
      </c>
      <c r="F58" s="10" t="str">
        <f>G16&amp;" I "&amp;(VLOOKUP(G14,Table245811[],6,FALSE))</f>
        <v>Medium/Clay I Grass</v>
      </c>
      <c r="G58" s="10" t="str">
        <f>H16&amp;" I "&amp;(VLOOKUP(H14,Table245811[],6,FALSE))</f>
        <v>Medium/Clay I Grass</v>
      </c>
      <c r="H58" s="10" t="str">
        <f>I16&amp;" I "&amp;(VLOOKUP(I14,Table245811[],6,FALSE))</f>
        <v>Medium/Clay I Grass</v>
      </c>
      <c r="I58" s="10" t="str">
        <f>J16&amp;" I "&amp;(VLOOKUP(J14,Table245811[],6,FALSE))</f>
        <v>Medium/Clay I Grass</v>
      </c>
      <c r="J58" s="10" t="str">
        <f>K16&amp;" I "&amp;(VLOOKUP(K14,Table245811[],6,FALSE))</f>
        <v>Medium/Clay I Grass</v>
      </c>
      <c r="K58" s="10" t="str">
        <f>L16&amp;" I "&amp;(VLOOKUP(L14,Table245811[],6,FALSE))</f>
        <v>Medium/Clay I Grass</v>
      </c>
      <c r="L58" s="10" t="str">
        <f>M16&amp;" I "&amp;(VLOOKUP(M14,Table245811[],6,FALSE))</f>
        <v>Medium/Clay I Grass</v>
      </c>
      <c r="M58" s="10" t="str">
        <f>N16&amp;" I "&amp;(VLOOKUP(N14,Table245811[],6,FALSE))</f>
        <v>Medium/Clay I Grass</v>
      </c>
      <c r="N58" s="10" t="str">
        <f>O16&amp;" I "&amp;(VLOOKUP(O14,Table245811[],6,FALSE))</f>
        <v>Medium/Clay I Grass</v>
      </c>
      <c r="O58" s="10" t="str">
        <f>P16&amp;" I "&amp;(VLOOKUP(P14,Table245811[],6,FALSE))</f>
        <v>Medium/Clay I Grass</v>
      </c>
      <c r="P58" s="10" t="str">
        <f>Q16&amp;" I "&amp;(VLOOKUP(Q14,Table245811[],6,FALSE))</f>
        <v>Medium/Clay I Grass</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ht="13" x14ac:dyDescent="0.3">
      <c r="A59" s="87" t="s">
        <v>132</v>
      </c>
      <c r="B59" s="64">
        <f>VLOOKUP(C$14,Table245811[],5,FALSE)</f>
        <v>6.2</v>
      </c>
      <c r="C59" s="64">
        <f>VLOOKUP(D$14,Table245811[],5,FALSE)</f>
        <v>6.2</v>
      </c>
      <c r="D59" s="64">
        <f>VLOOKUP(E$14,Table245811[],5,FALSE)</f>
        <v>6.2</v>
      </c>
      <c r="E59" s="64">
        <f>VLOOKUP(F$14,Table245811[],5,FALSE)</f>
        <v>6.2</v>
      </c>
      <c r="F59" s="64">
        <f>VLOOKUP(G$14,Table245811[],5,FALSE)</f>
        <v>6.2</v>
      </c>
      <c r="G59" s="64">
        <f>VLOOKUP(H$14,Table245811[],5,FALSE)</f>
        <v>6.2</v>
      </c>
      <c r="H59" s="64">
        <f>VLOOKUP(I$14,Table245811[],5,FALSE)</f>
        <v>6.2</v>
      </c>
      <c r="I59" s="64">
        <f>VLOOKUP(J$14,Table245811[],5,FALSE)</f>
        <v>6.2</v>
      </c>
      <c r="J59" s="64">
        <f>VLOOKUP(K$14,Table245811[],5,FALSE)</f>
        <v>6.2</v>
      </c>
      <c r="K59" s="64">
        <f>VLOOKUP(L$14,Table245811[],5,FALSE)</f>
        <v>6.2</v>
      </c>
      <c r="L59" s="64">
        <f>VLOOKUP(M$14,Table245811[],5,FALSE)</f>
        <v>6.2</v>
      </c>
      <c r="M59" s="64">
        <f>VLOOKUP(N$14,Table245811[],5,FALSE)</f>
        <v>6.2</v>
      </c>
      <c r="N59" s="64">
        <f>VLOOKUP(O$14,Table245811[],5,FALSE)</f>
        <v>6.2</v>
      </c>
      <c r="O59" s="64">
        <f>VLOOKUP(P$14,Table245811[],5,FALSE)</f>
        <v>6.2</v>
      </c>
      <c r="P59" s="64">
        <f>VLOOKUP(Q$14,Table245811[],5,FALSE)</f>
        <v>6.2</v>
      </c>
      <c r="Q59" s="64" t="e">
        <f>VLOOKUP(R$14,Table245811[],5,FALSE)</f>
        <v>#N/A</v>
      </c>
      <c r="R59" s="64" t="e">
        <f>VLOOKUP(S$14,Table245811[],5,FALSE)</f>
        <v>#N/A</v>
      </c>
      <c r="S59" s="64" t="e">
        <f>VLOOKUP(T$14,Table245811[],5,FALSE)</f>
        <v>#N/A</v>
      </c>
      <c r="T59" s="64" t="e">
        <f>VLOOKUP(U$14,Table245811[],5,FALSE)</f>
        <v>#N/A</v>
      </c>
      <c r="U59" s="64" t="e">
        <f>VLOOKUP(V$14,Table245811[],5,FALSE)</f>
        <v>#N/A</v>
      </c>
    </row>
    <row r="60" spans="1:21" ht="13" x14ac:dyDescent="0.3">
      <c r="A60" s="87" t="s">
        <v>4</v>
      </c>
      <c r="B60" s="64">
        <f>C10</f>
        <v>6</v>
      </c>
      <c r="C60" s="64">
        <f t="shared" ref="C60:U60" si="14">D10</f>
        <v>5.8</v>
      </c>
      <c r="D60" s="64">
        <f t="shared" si="14"/>
        <v>6.1</v>
      </c>
      <c r="E60" s="64">
        <f t="shared" si="14"/>
        <v>6.1</v>
      </c>
      <c r="F60" s="64">
        <f t="shared" si="14"/>
        <v>5.8</v>
      </c>
      <c r="G60" s="64">
        <f t="shared" si="14"/>
        <v>5.9</v>
      </c>
      <c r="H60" s="64">
        <f t="shared" si="14"/>
        <v>6</v>
      </c>
      <c r="I60" s="64">
        <f t="shared" si="14"/>
        <v>6.3</v>
      </c>
      <c r="J60" s="64">
        <f t="shared" si="14"/>
        <v>6.3</v>
      </c>
      <c r="K60" s="64">
        <f t="shared" si="14"/>
        <v>6</v>
      </c>
      <c r="L60" s="64">
        <f t="shared" si="14"/>
        <v>6.1</v>
      </c>
      <c r="M60" s="64">
        <f t="shared" si="14"/>
        <v>5.6</v>
      </c>
      <c r="N60" s="64">
        <f t="shared" si="14"/>
        <v>5.9</v>
      </c>
      <c r="O60" s="64">
        <f t="shared" si="14"/>
        <v>5.9</v>
      </c>
      <c r="P60" s="64">
        <f t="shared" si="14"/>
        <v>6.1</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t="e">
        <f t="shared" si="15"/>
        <v>#N/A</v>
      </c>
      <c r="R61" s="64" t="e">
        <f t="shared" si="15"/>
        <v>#N/A</v>
      </c>
      <c r="S61" s="64" t="e">
        <f t="shared" si="15"/>
        <v>#N/A</v>
      </c>
      <c r="T61" s="64" t="e">
        <f t="shared" si="15"/>
        <v>#N/A</v>
      </c>
      <c r="U61" s="64" t="e">
        <f t="shared" si="15"/>
        <v>#N/A</v>
      </c>
    </row>
    <row r="62" spans="1:21" ht="13" x14ac:dyDescent="0.3">
      <c r="A62" s="87" t="s">
        <v>134</v>
      </c>
      <c r="B62" s="65">
        <f>B31</f>
        <v>172</v>
      </c>
      <c r="C62" s="65">
        <f>B32</f>
        <v>205</v>
      </c>
      <c r="D62" s="65">
        <f>B33</f>
        <v>205</v>
      </c>
      <c r="E62" s="65">
        <f>B34</f>
        <v>205</v>
      </c>
      <c r="F62" s="65">
        <f>B35</f>
        <v>172</v>
      </c>
      <c r="G62" s="65">
        <f>B36</f>
        <v>205</v>
      </c>
      <c r="H62" s="65">
        <f>B37</f>
        <v>205</v>
      </c>
      <c r="I62" s="65">
        <f>B38</f>
        <v>205</v>
      </c>
      <c r="J62" s="65">
        <f>B39</f>
        <v>205</v>
      </c>
      <c r="K62" s="65">
        <f>B40</f>
        <v>205</v>
      </c>
      <c r="L62" s="65">
        <f>B41</f>
        <v>172</v>
      </c>
      <c r="M62" s="65">
        <f>B42</f>
        <v>172</v>
      </c>
      <c r="N62" s="65">
        <f>B43</f>
        <v>172</v>
      </c>
      <c r="O62" s="65">
        <f>B44</f>
        <v>172</v>
      </c>
      <c r="P62" s="65">
        <f>B45</f>
        <v>172</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2.4000000000000021</v>
      </c>
      <c r="D64" s="65">
        <f t="shared" si="17"/>
        <v>0.6000000000000032</v>
      </c>
      <c r="E64" s="65">
        <f t="shared" si="17"/>
        <v>0.6000000000000032</v>
      </c>
      <c r="F64" s="65">
        <f t="shared" si="17"/>
        <v>2.4000000000000021</v>
      </c>
      <c r="G64" s="65">
        <f t="shared" si="17"/>
        <v>1.7999999999999989</v>
      </c>
      <c r="H64" s="65">
        <f t="shared" si="17"/>
        <v>1.2000000000000011</v>
      </c>
      <c r="I64" s="65">
        <f t="shared" si="17"/>
        <v>-0.59999999999999787</v>
      </c>
      <c r="J64" s="65">
        <f t="shared" si="17"/>
        <v>-0.59999999999999787</v>
      </c>
      <c r="K64" s="65">
        <f t="shared" si="17"/>
        <v>1.2000000000000011</v>
      </c>
      <c r="L64" s="65">
        <f t="shared" si="17"/>
        <v>0.6000000000000032</v>
      </c>
      <c r="M64" s="65">
        <f t="shared" si="17"/>
        <v>3.6000000000000032</v>
      </c>
      <c r="N64" s="65">
        <f t="shared" si="17"/>
        <v>1.7999999999999989</v>
      </c>
      <c r="O64" s="65">
        <f t="shared" si="17"/>
        <v>1.7999999999999989</v>
      </c>
      <c r="P64" s="65">
        <f t="shared" si="17"/>
        <v>0.6000000000000032</v>
      </c>
      <c r="Q64" s="65" t="e">
        <f t="shared" si="17"/>
        <v>#N/A</v>
      </c>
      <c r="R64" s="65" t="e">
        <f t="shared" si="17"/>
        <v>#N/A</v>
      </c>
      <c r="S64" s="65" t="e">
        <f t="shared" si="17"/>
        <v>#N/A</v>
      </c>
      <c r="T64" s="65" t="e">
        <f t="shared" si="17"/>
        <v>#N/A</v>
      </c>
      <c r="U64" s="65" t="e">
        <f t="shared" si="17"/>
        <v>#N/A</v>
      </c>
    </row>
    <row r="65" spans="1:21" ht="52" x14ac:dyDescent="0.3">
      <c r="A65" s="88" t="s">
        <v>157</v>
      </c>
      <c r="B65" s="65">
        <f>B63-B64</f>
        <v>-1.2000000000000011</v>
      </c>
      <c r="C65" s="65">
        <f t="shared" ref="C65:U65" si="18">C63-C64</f>
        <v>-2.4000000000000021</v>
      </c>
      <c r="D65" s="65">
        <f t="shared" si="18"/>
        <v>-0.6000000000000032</v>
      </c>
      <c r="E65" s="65">
        <f t="shared" si="18"/>
        <v>-0.6000000000000032</v>
      </c>
      <c r="F65" s="65">
        <f t="shared" si="18"/>
        <v>-2.4000000000000021</v>
      </c>
      <c r="G65" s="65">
        <f t="shared" si="18"/>
        <v>-1.7999999999999989</v>
      </c>
      <c r="H65" s="65">
        <f t="shared" si="18"/>
        <v>-1.2000000000000011</v>
      </c>
      <c r="I65" s="65">
        <f t="shared" si="18"/>
        <v>0.59999999999999787</v>
      </c>
      <c r="J65" s="65">
        <f t="shared" si="18"/>
        <v>0.59999999999999787</v>
      </c>
      <c r="K65" s="65">
        <f t="shared" si="18"/>
        <v>-1.2000000000000011</v>
      </c>
      <c r="L65" s="65">
        <f t="shared" si="18"/>
        <v>-0.6000000000000032</v>
      </c>
      <c r="M65" s="65">
        <f t="shared" si="18"/>
        <v>-3.6000000000000032</v>
      </c>
      <c r="N65" s="65">
        <f t="shared" si="18"/>
        <v>-1.7999999999999989</v>
      </c>
      <c r="O65" s="65">
        <f t="shared" si="18"/>
        <v>-1.7999999999999989</v>
      </c>
      <c r="P65" s="65">
        <f t="shared" si="18"/>
        <v>-0.6000000000000032</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OVER</v>
      </c>
      <c r="J66" s="66" t="str">
        <f t="shared" si="19"/>
        <v>OVER</v>
      </c>
      <c r="K66" s="66" t="str">
        <f t="shared" si="19"/>
        <v>UNDER</v>
      </c>
      <c r="L66" s="66" t="str">
        <f t="shared" si="19"/>
        <v>UNDER</v>
      </c>
      <c r="M66" s="66" t="str">
        <f t="shared" si="19"/>
        <v>UNDER</v>
      </c>
      <c r="N66" s="66" t="str">
        <f t="shared" si="19"/>
        <v>UNDER</v>
      </c>
      <c r="O66" s="66" t="str">
        <f t="shared" si="19"/>
        <v>UNDER</v>
      </c>
      <c r="P66" s="66" t="str">
        <f t="shared" si="19"/>
        <v>UNDER</v>
      </c>
      <c r="Q66" s="66" t="e">
        <f t="shared" si="19"/>
        <v>#N/A</v>
      </c>
      <c r="R66" s="66" t="e">
        <f t="shared" si="19"/>
        <v>#N/A</v>
      </c>
      <c r="S66" s="66" t="e">
        <f t="shared" si="19"/>
        <v>#N/A</v>
      </c>
      <c r="T66" s="66" t="e">
        <f t="shared" si="19"/>
        <v>#N/A</v>
      </c>
      <c r="U66" s="66" t="e">
        <f t="shared" si="19"/>
        <v>#N/A</v>
      </c>
    </row>
  </sheetData>
  <sheetProtection algorithmName="SHA-512" hashValue="+YK7LyhuHMPrHjyeNR5SQr8Thz+OzgVzQfkvnG1M6vkLQgDZy0Wau80rOvywDKU6xhZTpYFW2wvcACvl/zO4FA==" saltValue="JxMkQx/+xRq893oTGAdHB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31" priority="39" operator="greaterThan">
      <formula>$B$51</formula>
    </cfRule>
  </conditionalFormatting>
  <conditionalFormatting sqref="B66:U66">
    <cfRule type="cellIs" dxfId="230" priority="14" operator="equal">
      <formula>"UNDER"</formula>
    </cfRule>
    <cfRule type="cellIs" dxfId="229" priority="15" operator="equal">
      <formula>"OVER"</formula>
    </cfRule>
  </conditionalFormatting>
  <conditionalFormatting sqref="C31:C50">
    <cfRule type="cellIs" dxfId="228" priority="38" operator="greaterThan">
      <formula>$C$51</formula>
    </cfRule>
  </conditionalFormatting>
  <conditionalFormatting sqref="C11:V13">
    <cfRule type="cellIs" dxfId="227" priority="1" operator="greaterThan">
      <formula>2</formula>
    </cfRule>
  </conditionalFormatting>
  <conditionalFormatting sqref="C17:V19">
    <cfRule type="cellIs" dxfId="226" priority="35" operator="equal">
      <formula>0</formula>
    </cfRule>
  </conditionalFormatting>
  <conditionalFormatting sqref="C20:V21">
    <cfRule type="cellIs" dxfId="225" priority="40" operator="equal">
      <formula>"DECREASE"</formula>
    </cfRule>
    <cfRule type="cellIs" dxfId="224" priority="41" operator="equal">
      <formula>"INCREASE"</formula>
    </cfRule>
  </conditionalFormatting>
  <conditionalFormatting sqref="C21:V21">
    <cfRule type="cellIs" dxfId="223" priority="16" operator="equal">
      <formula>0</formula>
    </cfRule>
  </conditionalFormatting>
  <conditionalFormatting sqref="C22:V23">
    <cfRule type="cellIs" dxfId="222" priority="20" operator="equal">
      <formula>0</formula>
    </cfRule>
  </conditionalFormatting>
  <conditionalFormatting sqref="C24:V24">
    <cfRule type="cellIs" dxfId="221" priority="21" operator="equal">
      <formula>"DECREASE"</formula>
    </cfRule>
    <cfRule type="cellIs" dxfId="220" priority="22" operator="equal">
      <formula>"INCREASE"</formula>
    </cfRule>
  </conditionalFormatting>
  <conditionalFormatting sqref="G31:G50">
    <cfRule type="cellIs" dxfId="219" priority="34" operator="greaterThan">
      <formula>$G$51</formula>
    </cfRule>
  </conditionalFormatting>
  <conditionalFormatting sqref="H31:H50">
    <cfRule type="cellIs" dxfId="218" priority="33" operator="greaterThan">
      <formula>$H$51</formula>
    </cfRule>
  </conditionalFormatting>
  <conditionalFormatting sqref="I1">
    <cfRule type="cellIs" dxfId="217" priority="6" operator="between">
      <formula>0.1</formula>
      <formula>5</formula>
    </cfRule>
  </conditionalFormatting>
  <conditionalFormatting sqref="I2">
    <cfRule type="cellIs" dxfId="216" priority="5" operator="greaterThan">
      <formula>5000.1</formula>
    </cfRule>
  </conditionalFormatting>
  <conditionalFormatting sqref="I3">
    <cfRule type="cellIs" dxfId="215" priority="4" operator="greaterThan">
      <formula>40000.01</formula>
    </cfRule>
  </conditionalFormatting>
  <conditionalFormatting sqref="I31:I50">
    <cfRule type="cellIs" dxfId="214" priority="32" operator="greaterThan">
      <formula>$I$51</formula>
    </cfRule>
  </conditionalFormatting>
  <conditionalFormatting sqref="J31:J50">
    <cfRule type="cellIs" dxfId="213" priority="11" operator="greaterThan">
      <formula>$J$51</formula>
    </cfRule>
  </conditionalFormatting>
  <conditionalFormatting sqref="K31:K50">
    <cfRule type="cellIs" dxfId="212" priority="31" operator="greaterThan">
      <formula>$K$51</formula>
    </cfRule>
  </conditionalFormatting>
  <conditionalFormatting sqref="L3">
    <cfRule type="cellIs" dxfId="211" priority="7" operator="lessThan">
      <formula>30</formula>
    </cfRule>
    <cfRule type="cellIs" dxfId="210" priority="8" operator="greaterThanOrEqual">
      <formula>30</formula>
    </cfRule>
  </conditionalFormatting>
  <conditionalFormatting sqref="L31:L50">
    <cfRule type="cellIs" dxfId="209" priority="30" operator="greaterThan">
      <formula>$L$51</formula>
    </cfRule>
  </conditionalFormatting>
  <conditionalFormatting sqref="M31:M50">
    <cfRule type="cellIs" dxfId="208" priority="29" operator="greaterThan">
      <formula>$M$51</formula>
    </cfRule>
  </conditionalFormatting>
  <conditionalFormatting sqref="P31:P50">
    <cfRule type="cellIs" dxfId="207" priority="28" operator="greaterThan">
      <formula>$P$51</formula>
    </cfRule>
  </conditionalFormatting>
  <conditionalFormatting sqref="R31:R50">
    <cfRule type="cellIs" dxfId="206" priority="27" operator="greaterThan">
      <formula>$R$51</formula>
    </cfRule>
  </conditionalFormatting>
  <conditionalFormatting sqref="S31:S50">
    <cfRule type="cellIs" dxfId="205" priority="26" operator="greaterThan">
      <formula>$S$51</formula>
    </cfRule>
  </conditionalFormatting>
  <conditionalFormatting sqref="T31:T50">
    <cfRule type="cellIs" dxfId="204" priority="25" operator="greaterThan">
      <formula>$T$51</formula>
    </cfRule>
  </conditionalFormatting>
  <conditionalFormatting sqref="U31:U50">
    <cfRule type="cellIs" dxfId="203" priority="24"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U28" sqref="U28"/>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'First Milk'!C1:D1</f>
        <v xml:space="preserve">PAN-031796 </v>
      </c>
      <c r="D1" s="167"/>
      <c r="E1" s="106" t="s">
        <v>45</v>
      </c>
      <c r="F1" s="113">
        <f>'First Milk'!F1</f>
        <v>49.1</v>
      </c>
      <c r="G1" s="134" t="s">
        <v>43</v>
      </c>
      <c r="H1" s="135"/>
      <c r="I1" s="109">
        <v>6.3</v>
      </c>
      <c r="J1" s="158" t="s">
        <v>153</v>
      </c>
      <c r="K1" s="159"/>
      <c r="L1" s="109">
        <v>316</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'First Milk'!C2:D2</f>
        <v>EPR/AB3891CX</v>
      </c>
      <c r="D2" s="169"/>
      <c r="E2" s="96" t="s">
        <v>109</v>
      </c>
      <c r="F2" s="110" t="s">
        <v>174</v>
      </c>
      <c r="G2" s="136" t="s">
        <v>110</v>
      </c>
      <c r="H2" s="137"/>
      <c r="I2" s="110"/>
      <c r="J2" s="138" t="s">
        <v>158</v>
      </c>
      <c r="K2" s="139"/>
      <c r="L2" s="110">
        <v>1.69</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'First Milk'!C3:D3</f>
        <v>Mr Daniel James and Mrs Carys James</v>
      </c>
      <c r="D3" s="169"/>
      <c r="E3" s="96" t="s">
        <v>108</v>
      </c>
      <c r="F3" s="111" t="s">
        <v>78</v>
      </c>
      <c r="G3" s="138" t="s">
        <v>159</v>
      </c>
      <c r="H3" s="139"/>
      <c r="I3" s="110"/>
      <c r="J3" s="160" t="s">
        <v>154</v>
      </c>
      <c r="K3" s="161"/>
      <c r="L3" s="110">
        <f>(L1/(L2*10000))*100</f>
        <v>1.8698224852071006</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'First Milk'!C4:D4</f>
        <v>Hafod Farm, Gwbert, Cardigan, Ceredigion, SA43 1PU</v>
      </c>
      <c r="D4" s="171"/>
      <c r="E4" s="99" t="s">
        <v>1</v>
      </c>
      <c r="F4" s="110" t="s">
        <v>177</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'First Milk'!C5:D5</f>
        <v>Owen Clee</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'First Milk'!C8</f>
        <v>4B</v>
      </c>
      <c r="D8" s="49" t="str">
        <f>'First Milk'!D8</f>
        <v>5B</v>
      </c>
      <c r="E8" s="49" t="str">
        <f>'First Milk'!E8</f>
        <v>6B</v>
      </c>
      <c r="F8" s="49" t="str">
        <f>'First Milk'!F8</f>
        <v>7B</v>
      </c>
      <c r="G8" s="49" t="str">
        <f>'First Milk'!G8</f>
        <v>8B</v>
      </c>
      <c r="H8" s="49" t="str">
        <f>'First Milk'!H8</f>
        <v>9B</v>
      </c>
      <c r="I8" s="49">
        <f>'First Milk'!I8</f>
        <v>8222</v>
      </c>
      <c r="J8" s="49">
        <f>'First Milk'!J8</f>
        <v>7233</v>
      </c>
      <c r="K8" s="49">
        <f>'First Milk'!K8</f>
        <v>5641</v>
      </c>
      <c r="L8" s="49">
        <f>'First Milk'!L8</f>
        <v>4956</v>
      </c>
      <c r="M8" s="49">
        <f>'First Milk'!M8</f>
        <v>2849</v>
      </c>
      <c r="N8" s="49">
        <f>'First Milk'!N8</f>
        <v>3836</v>
      </c>
      <c r="O8" s="49">
        <f>'First Milk'!O8</f>
        <v>4718</v>
      </c>
      <c r="P8" s="49">
        <f>'First Milk'!P8</f>
        <v>3107</v>
      </c>
      <c r="Q8" s="49">
        <f>'First Milk'!Q8</f>
        <v>6609</v>
      </c>
      <c r="R8" s="49">
        <f>'First Milk'!R8</f>
        <v>0</v>
      </c>
      <c r="S8" s="49">
        <f>'First Milk'!S8</f>
        <v>0</v>
      </c>
      <c r="T8" s="49">
        <f>'First Milk'!T8</f>
        <v>0</v>
      </c>
      <c r="U8" s="49">
        <f>'First Milk'!U8</f>
        <v>0</v>
      </c>
      <c r="V8" s="102">
        <f>'First Milk'!V8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'First Milk'!C9</f>
        <v>Moderate</v>
      </c>
      <c r="D9" s="49" t="str">
        <f>'First Milk'!D9</f>
        <v>Moderate</v>
      </c>
      <c r="E9" s="49" t="str">
        <f>'First Milk'!E9</f>
        <v>Moderate</v>
      </c>
      <c r="F9" s="49" t="str">
        <f>'First Milk'!F9</f>
        <v>Moderate</v>
      </c>
      <c r="G9" s="49" t="str">
        <f>'First Milk'!G9</f>
        <v>Moderate</v>
      </c>
      <c r="H9" s="49" t="str">
        <f>'First Milk'!H9</f>
        <v>Moderate</v>
      </c>
      <c r="I9" s="49" t="str">
        <f>'First Milk'!I9</f>
        <v>Moderate</v>
      </c>
      <c r="J9" s="49" t="str">
        <f>'First Milk'!J9</f>
        <v>Moderate</v>
      </c>
      <c r="K9" s="49" t="str">
        <f>'First Milk'!K9</f>
        <v>Moderate</v>
      </c>
      <c r="L9" s="49" t="str">
        <f>'First Milk'!L9</f>
        <v>Moderate</v>
      </c>
      <c r="M9" s="49" t="str">
        <f>'First Milk'!M9</f>
        <v>Moderate</v>
      </c>
      <c r="N9" s="49" t="str">
        <f>'First Milk'!N9</f>
        <v>Moderate</v>
      </c>
      <c r="O9" s="49" t="str">
        <f>'First Milk'!O9</f>
        <v>Moderate</v>
      </c>
      <c r="P9" s="49" t="str">
        <f>'First Milk'!P9</f>
        <v>Moderate</v>
      </c>
      <c r="Q9" s="49" t="str">
        <f>'First Milk'!Q9</f>
        <v>Moderate</v>
      </c>
      <c r="R9" s="49">
        <f>'First Milk'!R9</f>
        <v>0</v>
      </c>
      <c r="S9" s="49">
        <f>'First Milk'!S9</f>
        <v>0</v>
      </c>
      <c r="T9" s="49">
        <f>'First Milk'!T9</f>
        <v>0</v>
      </c>
      <c r="U9" s="49">
        <f>'First Milk'!U9</f>
        <v>0</v>
      </c>
      <c r="V9" s="102">
        <f>'First Milk'!V9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'First Milk'!C10</f>
        <v>6</v>
      </c>
      <c r="D10" s="49">
        <f>'First Milk'!D10</f>
        <v>5.8</v>
      </c>
      <c r="E10" s="49">
        <f>'First Milk'!E10</f>
        <v>6.1</v>
      </c>
      <c r="F10" s="49">
        <f>'First Milk'!F10</f>
        <v>6.1</v>
      </c>
      <c r="G10" s="49">
        <f>'First Milk'!G10</f>
        <v>5.8</v>
      </c>
      <c r="H10" s="49">
        <f>'First Milk'!H10</f>
        <v>5.9</v>
      </c>
      <c r="I10" s="49">
        <f>'First Milk'!I10</f>
        <v>6</v>
      </c>
      <c r="J10" s="49">
        <f>'First Milk'!J10</f>
        <v>6.3</v>
      </c>
      <c r="K10" s="49">
        <f>'First Milk'!K10</f>
        <v>6.3</v>
      </c>
      <c r="L10" s="49">
        <f>'First Milk'!L10</f>
        <v>6</v>
      </c>
      <c r="M10" s="49">
        <f>'First Milk'!M10</f>
        <v>6.1</v>
      </c>
      <c r="N10" s="49">
        <f>'First Milk'!N10</f>
        <v>5.6</v>
      </c>
      <c r="O10" s="49">
        <f>'First Milk'!O10</f>
        <v>5.9</v>
      </c>
      <c r="P10" s="49">
        <f>'First Milk'!P10</f>
        <v>5.9</v>
      </c>
      <c r="Q10" s="49">
        <f>'First Milk'!Q10</f>
        <v>6.1</v>
      </c>
      <c r="R10" s="49">
        <f>'First Milk'!R10</f>
        <v>0</v>
      </c>
      <c r="S10" s="49">
        <f>'First Milk'!S10</f>
        <v>0</v>
      </c>
      <c r="T10" s="49">
        <f>'First Milk'!T10</f>
        <v>0</v>
      </c>
      <c r="U10" s="49">
        <f>'First Milk'!U10</f>
        <v>0</v>
      </c>
      <c r="V10" s="102">
        <f>'First Milk'!V10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'First Milk'!C11</f>
        <v>3</v>
      </c>
      <c r="D11" s="49">
        <f>'First Milk'!D11</f>
        <v>2</v>
      </c>
      <c r="E11" s="49">
        <f>'First Milk'!E11</f>
        <v>2</v>
      </c>
      <c r="F11" s="49">
        <f>'First Milk'!F11</f>
        <v>2</v>
      </c>
      <c r="G11" s="49">
        <f>'First Milk'!G11</f>
        <v>3</v>
      </c>
      <c r="H11" s="49">
        <f>'First Milk'!H11</f>
        <v>2</v>
      </c>
      <c r="I11" s="49">
        <f>'First Milk'!I11</f>
        <v>2</v>
      </c>
      <c r="J11" s="49">
        <f>'First Milk'!J11</f>
        <v>2</v>
      </c>
      <c r="K11" s="49">
        <f>'First Milk'!K11</f>
        <v>2</v>
      </c>
      <c r="L11" s="49">
        <f>'First Milk'!L11</f>
        <v>3</v>
      </c>
      <c r="M11" s="49">
        <f>'First Milk'!M11</f>
        <v>3</v>
      </c>
      <c r="N11" s="49">
        <f>'First Milk'!N11</f>
        <v>3</v>
      </c>
      <c r="O11" s="49">
        <f>'First Milk'!O11</f>
        <v>3</v>
      </c>
      <c r="P11" s="49">
        <f>'First Milk'!P11</f>
        <v>3</v>
      </c>
      <c r="Q11" s="49">
        <f>'First Milk'!Q11</f>
        <v>3</v>
      </c>
      <c r="R11" s="49">
        <f>'First Milk'!R11</f>
        <v>0</v>
      </c>
      <c r="S11" s="49">
        <f>'First Milk'!S11</f>
        <v>0</v>
      </c>
      <c r="T11" s="49">
        <f>'First Milk'!T11</f>
        <v>0</v>
      </c>
      <c r="U11" s="49">
        <f>'First Milk'!U11</f>
        <v>0</v>
      </c>
      <c r="V11" s="102">
        <f>'First Milk'!V11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'First Milk'!C12</f>
        <v>3</v>
      </c>
      <c r="D12" s="49">
        <f>'First Milk'!D12</f>
        <v>3</v>
      </c>
      <c r="E12" s="49">
        <f>'First Milk'!E12</f>
        <v>3</v>
      </c>
      <c r="F12" s="49">
        <f>'First Milk'!F12</f>
        <v>2</v>
      </c>
      <c r="G12" s="49">
        <f>'First Milk'!G12</f>
        <v>3</v>
      </c>
      <c r="H12" s="49">
        <f>'First Milk'!H12</f>
        <v>3</v>
      </c>
      <c r="I12" s="49">
        <f>'First Milk'!I12</f>
        <v>3</v>
      </c>
      <c r="J12" s="49">
        <f>'First Milk'!J12</f>
        <v>3</v>
      </c>
      <c r="K12" s="49">
        <f>'First Milk'!K12</f>
        <v>3</v>
      </c>
      <c r="L12" s="49">
        <f>'First Milk'!L12</f>
        <v>3</v>
      </c>
      <c r="M12" s="49">
        <f>'First Milk'!M12</f>
        <v>1</v>
      </c>
      <c r="N12" s="49">
        <f>'First Milk'!N12</f>
        <v>1</v>
      </c>
      <c r="O12" s="49">
        <f>'First Milk'!O12</f>
        <v>1</v>
      </c>
      <c r="P12" s="49">
        <f>'First Milk'!P12</f>
        <v>1</v>
      </c>
      <c r="Q12" s="49">
        <f>'First Milk'!Q12</f>
        <v>1</v>
      </c>
      <c r="R12" s="49">
        <f>'First Milk'!R12</f>
        <v>0</v>
      </c>
      <c r="S12" s="49">
        <f>'First Milk'!S12</f>
        <v>0</v>
      </c>
      <c r="T12" s="49">
        <f>'First Milk'!T12</f>
        <v>0</v>
      </c>
      <c r="U12" s="49">
        <f>'First Milk'!U12</f>
        <v>0</v>
      </c>
      <c r="V12" s="102">
        <f>'First Milk'!V12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'First Milk'!C13</f>
        <v>3</v>
      </c>
      <c r="D13" s="49">
        <f>'First Milk'!D13</f>
        <v>3</v>
      </c>
      <c r="E13" s="49">
        <f>'First Milk'!E13</f>
        <v>3</v>
      </c>
      <c r="F13" s="49">
        <f>'First Milk'!F13</f>
        <v>3</v>
      </c>
      <c r="G13" s="49">
        <f>'First Milk'!G13</f>
        <v>3</v>
      </c>
      <c r="H13" s="49">
        <f>'First Milk'!H13</f>
        <v>2</v>
      </c>
      <c r="I13" s="49">
        <f>'First Milk'!I13</f>
        <v>3</v>
      </c>
      <c r="J13" s="49">
        <f>'First Milk'!J13</f>
        <v>3</v>
      </c>
      <c r="K13" s="49">
        <f>'First Milk'!K13</f>
        <v>3</v>
      </c>
      <c r="L13" s="49">
        <f>'First Milk'!L13</f>
        <v>3</v>
      </c>
      <c r="M13" s="49">
        <f>'First Milk'!M13</f>
        <v>3</v>
      </c>
      <c r="N13" s="49">
        <f>'First Milk'!N13</f>
        <v>3</v>
      </c>
      <c r="O13" s="49">
        <f>'First Milk'!O13</f>
        <v>3</v>
      </c>
      <c r="P13" s="49">
        <f>'First Milk'!P13</f>
        <v>3</v>
      </c>
      <c r="Q13" s="49">
        <f>'First Milk'!Q13</f>
        <v>3</v>
      </c>
      <c r="R13" s="49">
        <f>'First Milk'!R13</f>
        <v>0</v>
      </c>
      <c r="S13" s="49">
        <f>'First Milk'!S13</f>
        <v>0</v>
      </c>
      <c r="T13" s="49">
        <f>'First Milk'!T13</f>
        <v>0</v>
      </c>
      <c r="U13" s="49">
        <f>'First Milk'!U13</f>
        <v>0</v>
      </c>
      <c r="V13" s="102">
        <f>'First Milk'!V13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'First Milk'!C14</f>
        <v xml:space="preserve">Grass Silage (25% DM) </v>
      </c>
      <c r="D14" s="83" t="str">
        <f>'First Milk'!D14</f>
        <v xml:space="preserve">Grass Silage (25% DM) </v>
      </c>
      <c r="E14" s="83" t="str">
        <f>'First Milk'!E14</f>
        <v xml:space="preserve">Grass Silage (25% DM) </v>
      </c>
      <c r="F14" s="83" t="str">
        <f>'First Milk'!F14</f>
        <v xml:space="preserve">Grass Silage (25% DM) </v>
      </c>
      <c r="G14" s="83" t="str">
        <f>'First Milk'!G14</f>
        <v xml:space="preserve">Grass Silage (25% DM) </v>
      </c>
      <c r="H14" s="83" t="str">
        <f>'First Milk'!H14</f>
        <v xml:space="preserve">Grass Silage (25% DM) </v>
      </c>
      <c r="I14" s="83" t="str">
        <f>'First Milk'!I14</f>
        <v xml:space="preserve">Grass Silage (25% DM) </v>
      </c>
      <c r="J14" s="83" t="str">
        <f>'First Milk'!J14</f>
        <v xml:space="preserve">Grass Silage (25% DM) </v>
      </c>
      <c r="K14" s="83" t="str">
        <f>'First Milk'!K14</f>
        <v xml:space="preserve">Grass Silage (25% DM) </v>
      </c>
      <c r="L14" s="83" t="str">
        <f>'First Milk'!L14</f>
        <v xml:space="preserve">Grass Silage (25% DM) </v>
      </c>
      <c r="M14" s="83" t="str">
        <f>'First Milk'!M14</f>
        <v xml:space="preserve">Grass Silage (25% DM) </v>
      </c>
      <c r="N14" s="83" t="str">
        <f>'First Milk'!N14</f>
        <v xml:space="preserve">Grass Silage (25% DM) </v>
      </c>
      <c r="O14" s="83" t="str">
        <f>'First Milk'!O14</f>
        <v xml:space="preserve">Grass Silage (25% DM) </v>
      </c>
      <c r="P14" s="83" t="str">
        <f>'First Milk'!P14</f>
        <v xml:space="preserve">Grass Silage (25% DM) </v>
      </c>
      <c r="Q14" s="83" t="str">
        <f>'First Milk'!Q14</f>
        <v xml:space="preserve">Grass Silage (25% DM) </v>
      </c>
      <c r="R14" s="83">
        <f>'First Milk'!R14</f>
        <v>0</v>
      </c>
      <c r="S14" s="83">
        <f>'First Milk'!S14</f>
        <v>0</v>
      </c>
      <c r="T14" s="83">
        <f>'First Milk'!T14</f>
        <v>0</v>
      </c>
      <c r="U14" s="83">
        <f>'First Milk'!U14</f>
        <v>0</v>
      </c>
      <c r="V14" s="103">
        <f>'First Milk'!V14</f>
        <v>0</v>
      </c>
      <c r="AD14" s="22" t="s">
        <v>138</v>
      </c>
      <c r="AE14" s="22">
        <v>6</v>
      </c>
      <c r="AI14" s="43" t="s">
        <v>119</v>
      </c>
      <c r="AJ14" s="44">
        <v>0.8</v>
      </c>
      <c r="AK14" s="45">
        <v>1.7</v>
      </c>
      <c r="AL14" s="9">
        <v>12</v>
      </c>
      <c r="AM14" s="9">
        <v>6.7</v>
      </c>
      <c r="AN14" s="9" t="s">
        <v>135</v>
      </c>
    </row>
    <row r="15" spans="1:41" ht="13" x14ac:dyDescent="0.25">
      <c r="A15" s="152" t="s">
        <v>9</v>
      </c>
      <c r="B15" s="153"/>
      <c r="C15" s="49">
        <f>'First Milk'!C15</f>
        <v>47</v>
      </c>
      <c r="D15" s="49">
        <f>'First Milk'!D15</f>
        <v>47</v>
      </c>
      <c r="E15" s="49">
        <f>'First Milk'!E15</f>
        <v>47</v>
      </c>
      <c r="F15" s="49">
        <f>'First Milk'!F15</f>
        <v>47</v>
      </c>
      <c r="G15" s="49">
        <f>'First Milk'!G15</f>
        <v>47</v>
      </c>
      <c r="H15" s="49">
        <f>'First Milk'!H15</f>
        <v>47</v>
      </c>
      <c r="I15" s="49">
        <f>'First Milk'!I15</f>
        <v>47</v>
      </c>
      <c r="J15" s="49">
        <f>'First Milk'!J15</f>
        <v>47</v>
      </c>
      <c r="K15" s="49">
        <f>'First Milk'!K15</f>
        <v>47</v>
      </c>
      <c r="L15" s="49">
        <f>'First Milk'!L15</f>
        <v>47</v>
      </c>
      <c r="M15" s="49">
        <f>'First Milk'!M15</f>
        <v>47</v>
      </c>
      <c r="N15" s="49">
        <f>'First Milk'!N15</f>
        <v>47</v>
      </c>
      <c r="O15" s="49">
        <f>'First Milk'!O15</f>
        <v>47</v>
      </c>
      <c r="P15" s="49">
        <f>'First Milk'!P15</f>
        <v>47</v>
      </c>
      <c r="Q15" s="49">
        <f>'First Milk'!Q15</f>
        <v>47</v>
      </c>
      <c r="R15" s="49">
        <f>'First Milk'!R15</f>
        <v>0</v>
      </c>
      <c r="S15" s="49">
        <f>'First Milk'!S15</f>
        <v>0</v>
      </c>
      <c r="T15" s="49">
        <f>'First Milk'!T15</f>
        <v>0</v>
      </c>
      <c r="U15" s="49">
        <f>'First Milk'!U15</f>
        <v>0</v>
      </c>
      <c r="V15" s="102">
        <f>'First Milk'!V15</f>
        <v>0</v>
      </c>
      <c r="AD15" s="22" t="s">
        <v>144</v>
      </c>
      <c r="AE15" s="22">
        <v>7</v>
      </c>
      <c r="AI15" s="43" t="s">
        <v>101</v>
      </c>
      <c r="AJ15" s="51">
        <v>1.8</v>
      </c>
      <c r="AK15" s="45">
        <v>5.4</v>
      </c>
      <c r="AL15" s="9">
        <v>13</v>
      </c>
      <c r="AM15" s="9">
        <v>6.7</v>
      </c>
      <c r="AN15" s="9" t="s">
        <v>135</v>
      </c>
    </row>
    <row r="16" spans="1:41" ht="13.5" thickBot="1" x14ac:dyDescent="0.3">
      <c r="A16" s="156" t="s">
        <v>44</v>
      </c>
      <c r="B16" s="157"/>
      <c r="C16" s="104" t="str">
        <f>'First Milk'!C16</f>
        <v>Medium/Clay</v>
      </c>
      <c r="D16" s="104" t="str">
        <f>'First Milk'!D16</f>
        <v>Medium/Clay</v>
      </c>
      <c r="E16" s="104" t="str">
        <f>'First Milk'!E16</f>
        <v>Medium/Clay</v>
      </c>
      <c r="F16" s="104" t="str">
        <f>'First Milk'!F16</f>
        <v>Medium/Clay</v>
      </c>
      <c r="G16" s="104" t="str">
        <f>'First Milk'!G16</f>
        <v>Medium/Clay</v>
      </c>
      <c r="H16" s="104" t="str">
        <f>'First Milk'!H16</f>
        <v>Medium/Clay</v>
      </c>
      <c r="I16" s="104" t="str">
        <f>'First Milk'!I16</f>
        <v>Medium/Clay</v>
      </c>
      <c r="J16" s="104" t="str">
        <f>'First Milk'!J16</f>
        <v>Medium/Clay</v>
      </c>
      <c r="K16" s="104" t="str">
        <f>'First Milk'!K16</f>
        <v>Medium/Clay</v>
      </c>
      <c r="L16" s="104" t="str">
        <f>'First Milk'!L16</f>
        <v>Medium/Clay</v>
      </c>
      <c r="M16" s="104" t="str">
        <f>'First Milk'!M16</f>
        <v>Medium/Clay</v>
      </c>
      <c r="N16" s="104" t="str">
        <f>'First Milk'!N16</f>
        <v>Medium/Clay</v>
      </c>
      <c r="O16" s="104" t="str">
        <f>'First Milk'!O16</f>
        <v>Medium/Clay</v>
      </c>
      <c r="P16" s="104" t="str">
        <f>'First Milk'!P16</f>
        <v>Medium/Clay</v>
      </c>
      <c r="Q16" s="104" t="str">
        <f>'First Milk'!Q16</f>
        <v>Medium/Clay</v>
      </c>
      <c r="R16" s="104">
        <f>'First Milk'!R16</f>
        <v>0</v>
      </c>
      <c r="S16" s="104">
        <f>'First Milk'!S16</f>
        <v>0</v>
      </c>
      <c r="T16" s="104">
        <f>'First Milk'!T16</f>
        <v>0</v>
      </c>
      <c r="U16" s="104">
        <f>'First Milk'!U16</f>
        <v>0</v>
      </c>
      <c r="V16" s="105">
        <f>'First Milk'!V16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79.899999999999991</v>
      </c>
      <c r="J17" s="20">
        <f t="shared" si="0"/>
        <v>79.899999999999991</v>
      </c>
      <c r="K17" s="20">
        <f t="shared" si="0"/>
        <v>79.899999999999991</v>
      </c>
      <c r="L17" s="20">
        <f t="shared" si="0"/>
        <v>79.899999999999991</v>
      </c>
      <c r="M17" s="20">
        <f t="shared" si="0"/>
        <v>79.899999999999991</v>
      </c>
      <c r="N17" s="20">
        <f t="shared" si="0"/>
        <v>79.899999999999991</v>
      </c>
      <c r="O17" s="20">
        <f t="shared" si="0"/>
        <v>79.899999999999991</v>
      </c>
      <c r="P17" s="20">
        <f t="shared" si="0"/>
        <v>79.899999999999991</v>
      </c>
      <c r="Q17" s="20">
        <f t="shared" si="0"/>
        <v>79.899999999999991</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66.668099999999995</v>
      </c>
      <c r="D18" s="12">
        <f>$D32</f>
        <v>0</v>
      </c>
      <c r="E18" s="12">
        <f>$D33</f>
        <v>66.668099999999995</v>
      </c>
      <c r="F18" s="12">
        <f>$D34</f>
        <v>66.668099999999995</v>
      </c>
      <c r="G18" s="12">
        <f>$D35</f>
        <v>0</v>
      </c>
      <c r="H18" s="12">
        <f>$D36</f>
        <v>0</v>
      </c>
      <c r="I18" s="12">
        <f>$D37</f>
        <v>66.668099999999995</v>
      </c>
      <c r="J18" s="12">
        <f>$D38</f>
        <v>66.668099999999995</v>
      </c>
      <c r="K18" s="12">
        <f>$D39</f>
        <v>66.668099999999995</v>
      </c>
      <c r="L18" s="12">
        <f>$D40</f>
        <v>66.668099999999995</v>
      </c>
      <c r="M18" s="12">
        <f>$D41</f>
        <v>66.668099999999995</v>
      </c>
      <c r="N18" s="12">
        <f>$D42</f>
        <v>0</v>
      </c>
      <c r="O18" s="12">
        <f>$D43</f>
        <v>0</v>
      </c>
      <c r="P18" s="12">
        <f>$D44</f>
        <v>0</v>
      </c>
      <c r="Q18" s="12">
        <f>$D45</f>
        <v>66.668099999999995</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-13.231899999999996</v>
      </c>
      <c r="D19" s="12">
        <f t="shared" ref="D19:V19" si="1">D18-D17</f>
        <v>-79.899999999999991</v>
      </c>
      <c r="E19" s="12">
        <f t="shared" si="1"/>
        <v>-13.231899999999996</v>
      </c>
      <c r="F19" s="12">
        <f t="shared" si="1"/>
        <v>-13.231899999999996</v>
      </c>
      <c r="G19" s="12">
        <f t="shared" si="1"/>
        <v>-79.899999999999991</v>
      </c>
      <c r="H19" s="12">
        <f t="shared" si="1"/>
        <v>-79.899999999999991</v>
      </c>
      <c r="I19" s="12">
        <f t="shared" si="1"/>
        <v>-13.231899999999996</v>
      </c>
      <c r="J19" s="12">
        <f t="shared" si="1"/>
        <v>-13.231899999999996</v>
      </c>
      <c r="K19" s="12">
        <f t="shared" si="1"/>
        <v>-13.231899999999996</v>
      </c>
      <c r="L19" s="12">
        <f t="shared" si="1"/>
        <v>-13.231899999999996</v>
      </c>
      <c r="M19" s="12">
        <f t="shared" si="1"/>
        <v>-13.231899999999996</v>
      </c>
      <c r="N19" s="12">
        <f t="shared" si="1"/>
        <v>-79.899999999999991</v>
      </c>
      <c r="O19" s="12">
        <f t="shared" si="1"/>
        <v>-79.899999999999991</v>
      </c>
      <c r="P19" s="12">
        <f t="shared" si="1"/>
        <v>-79.899999999999991</v>
      </c>
      <c r="Q19" s="12">
        <f t="shared" si="1"/>
        <v>-13.231899999999996</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DECREASE</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282</v>
      </c>
      <c r="D21" s="20">
        <f t="shared" ref="D21:V21" si="2">(VLOOKUP(D$14,$AI2:$AK26,3,FALSE))*D$15</f>
        <v>282</v>
      </c>
      <c r="E21" s="20">
        <f t="shared" si="2"/>
        <v>282</v>
      </c>
      <c r="F21" s="20">
        <f t="shared" si="2"/>
        <v>282</v>
      </c>
      <c r="G21" s="20">
        <f t="shared" si="2"/>
        <v>282</v>
      </c>
      <c r="H21" s="20">
        <f t="shared" si="2"/>
        <v>282</v>
      </c>
      <c r="I21" s="20">
        <f t="shared" si="2"/>
        <v>282</v>
      </c>
      <c r="J21" s="20">
        <f t="shared" si="2"/>
        <v>282</v>
      </c>
      <c r="K21" s="20">
        <f t="shared" si="2"/>
        <v>282</v>
      </c>
      <c r="L21" s="20">
        <f t="shared" si="2"/>
        <v>282</v>
      </c>
      <c r="M21" s="20">
        <f t="shared" si="2"/>
        <v>282</v>
      </c>
      <c r="N21" s="20">
        <f t="shared" si="2"/>
        <v>282</v>
      </c>
      <c r="O21" s="20">
        <f t="shared" si="2"/>
        <v>282</v>
      </c>
      <c r="P21" s="20">
        <f t="shared" si="2"/>
        <v>282</v>
      </c>
      <c r="Q21" s="20">
        <f t="shared" si="2"/>
        <v>282</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5.2189152500000002</v>
      </c>
      <c r="D22" s="12">
        <f>$E32</f>
        <v>0</v>
      </c>
      <c r="E22" s="12">
        <f>$E33</f>
        <v>5.2189152500000002</v>
      </c>
      <c r="F22" s="12">
        <f>$E34</f>
        <v>5.2189152500000002</v>
      </c>
      <c r="G22" s="12">
        <f>$E35</f>
        <v>0</v>
      </c>
      <c r="H22" s="12">
        <f>$E36</f>
        <v>0</v>
      </c>
      <c r="I22" s="12">
        <f>$E37</f>
        <v>5.2189152500000002</v>
      </c>
      <c r="J22" s="12">
        <f>$E38</f>
        <v>5.2189152500000002</v>
      </c>
      <c r="K22" s="12">
        <f>$E39</f>
        <v>5.2189152500000002</v>
      </c>
      <c r="L22" s="12">
        <f>$E40</f>
        <v>5.2189152500000002</v>
      </c>
      <c r="M22" s="12">
        <f>$E41</f>
        <v>5.2189152500000002</v>
      </c>
      <c r="N22" s="12">
        <f>$E42</f>
        <v>0</v>
      </c>
      <c r="O22" s="12">
        <f>$E43</f>
        <v>0</v>
      </c>
      <c r="P22" s="12">
        <f>$E44</f>
        <v>0</v>
      </c>
      <c r="Q22" s="12">
        <f>$E45</f>
        <v>5.2189152500000002</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-276.78108474999999</v>
      </c>
      <c r="D23" s="12">
        <f t="shared" ref="D23:V23" si="3">D22-D21</f>
        <v>-282</v>
      </c>
      <c r="E23" s="12">
        <f t="shared" si="3"/>
        <v>-276.78108474999999</v>
      </c>
      <c r="F23" s="12">
        <f t="shared" si="3"/>
        <v>-276.78108474999999</v>
      </c>
      <c r="G23" s="12">
        <f t="shared" si="3"/>
        <v>-282</v>
      </c>
      <c r="H23" s="12">
        <f t="shared" si="3"/>
        <v>-282</v>
      </c>
      <c r="I23" s="12">
        <f t="shared" si="3"/>
        <v>-276.78108474999999</v>
      </c>
      <c r="J23" s="12">
        <f t="shared" si="3"/>
        <v>-276.78108474999999</v>
      </c>
      <c r="K23" s="12">
        <f t="shared" si="3"/>
        <v>-276.78108474999999</v>
      </c>
      <c r="L23" s="12">
        <f t="shared" si="3"/>
        <v>-276.78108474999999</v>
      </c>
      <c r="M23" s="12">
        <f t="shared" si="3"/>
        <v>-276.78108474999999</v>
      </c>
      <c r="N23" s="12">
        <f t="shared" si="3"/>
        <v>-282</v>
      </c>
      <c r="O23" s="12">
        <f t="shared" si="3"/>
        <v>-282</v>
      </c>
      <c r="P23" s="12">
        <f t="shared" si="3"/>
        <v>-282</v>
      </c>
      <c r="Q23" s="12">
        <f t="shared" si="3"/>
        <v>-276.78108474999999</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1.94</v>
      </c>
      <c r="C28" s="11">
        <v>1.69</v>
      </c>
      <c r="D28" s="11">
        <v>0.6</v>
      </c>
      <c r="E28" s="11">
        <v>8.9300000000000004E-2</v>
      </c>
      <c r="F28" s="11">
        <v>390</v>
      </c>
      <c r="G28" s="11">
        <v>80.099999999999994</v>
      </c>
      <c r="H28" s="11">
        <v>126</v>
      </c>
      <c r="I28" s="11">
        <v>63.7</v>
      </c>
      <c r="J28" s="11">
        <v>1.1299999999999999</v>
      </c>
      <c r="K28" s="15">
        <v>1.03</v>
      </c>
      <c r="L28" s="11">
        <v>52.4</v>
      </c>
      <c r="M28" s="11">
        <v>44.2</v>
      </c>
      <c r="N28" s="11">
        <v>138000</v>
      </c>
      <c r="O28" s="11">
        <v>24500</v>
      </c>
      <c r="P28" s="11"/>
      <c r="Q28" s="11">
        <v>8000</v>
      </c>
      <c r="R28" s="11"/>
      <c r="S28" s="11">
        <v>39.4</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4B</v>
      </c>
      <c r="B31" s="11">
        <v>250</v>
      </c>
      <c r="C31" s="65">
        <f>IF(C$27="%w/w SAR",((C$28*10)*$B31),IF(C$27="%w/w DM",(((C$28*10)*($B$28/100))*$B31),IF(C$27="kg/t SAR",(C$28*$B31),IF(C$27="kg/t DM",((C$28*($B$28/100))*$B31),IF(C$27="mg/kg SAR",((C$28*0.001)*$B31),IF(C$27="mg/kg DM",(((C$28*0.001)*($B$28/100))*$B31),0))))))</f>
        <v>81.964999999999989</v>
      </c>
      <c r="D31" s="65">
        <f>(IF(D$27="%w/w SAR",((D$28*10)*$B31),IF(D$27="%w/w DM",(((D$28*10)*($B$28/100))*$B31),IF(D$27="kg/t SAR",(D$28*$B31),IF(D$27="kg/t DM",((D$28*($B$28/100))*$B31),IF(D$27="mg/kg SAR",((D$28*0.001)*$B31),IF(D$27="mg/kg DM",(((D$28*0.001)*($B$28/100))*$B31),"0")))))))*2.291</f>
        <v>66.668099999999995</v>
      </c>
      <c r="E31" s="65">
        <f>(IF(E$27="%w/w SAR",((E$28*10)*$B31),IF(E$27="%w/w DM",(((E$28*10)*($B$28/100))*$B31),IF(E$27="kg/t SAR",(E$28*$B31),IF(E$27="kg/t DM",((E$28*($B$28/100))*$B31),IF(E$27="mg/kg SAR",((E$28*0.001)*$B31),IF(E$27="mg/kg DM",(((E$28*0.001)*($B$28/100))*$B31),"0")))))))*1.205</f>
        <v>5.2189152500000002</v>
      </c>
      <c r="F31" s="65">
        <f>(IF(F$27="%w/w SAR",((F$28*10)*$B31),IF(F$27="%w/w DM",(((F$28*10)*($B$28/100))*$B31),IF(F$27="kg/t SAR",(F$28*$B31),IF(F$27="kg/t DM",((F$28*($B$28/100))*$B31),IF(F$27="mg/kg SAR",((F$28*0.001)*$B31),IF(F$27="mg/kg DM",(((F$28*0.001)*($B$28/100))*$B31),"0")))))))*1.658</f>
        <v>3.136107</v>
      </c>
      <c r="G31" s="65">
        <f t="shared" ref="G31:P46" si="5">IF(G$27="%w/w SAR",((G$28*10)*$B31),IF(G$27="%w/w DM",(((G$28*10)*($B$28/100))*$B31),IF(G$27="kg/t SAR",(G$28*$B31),IF(G$27="kg/t DM",((G$28*($B$28/100))*$B31),IF(G$27="mg/kg SAR",((G$28*0.001)*$B31),IF(G$27="mg/kg DM",(((G$28*0.001)*($B$28/100))*$B31),0))))))</f>
        <v>0.38848499999999997</v>
      </c>
      <c r="H31" s="65">
        <f t="shared" si="5"/>
        <v>0.61110000000000009</v>
      </c>
      <c r="I31" s="65">
        <f t="shared" si="5"/>
        <v>0.30894500000000003</v>
      </c>
      <c r="J31" s="65">
        <f t="shared" si="5"/>
        <v>5.4804999999999993E-3</v>
      </c>
      <c r="K31" s="65">
        <f t="shared" si="5"/>
        <v>4.9955000000000008E-3</v>
      </c>
      <c r="L31" s="65">
        <f t="shared" si="5"/>
        <v>0.25414000000000003</v>
      </c>
      <c r="M31" s="65">
        <f t="shared" si="5"/>
        <v>0.21437000000000003</v>
      </c>
      <c r="N31" s="65">
        <f t="shared" si="5"/>
        <v>669.3</v>
      </c>
      <c r="O31" s="65">
        <f t="shared" si="5"/>
        <v>118.825</v>
      </c>
      <c r="P31" s="65">
        <f t="shared" si="5"/>
        <v>0</v>
      </c>
      <c r="Q31" s="65">
        <f>(IF(Q$27="%w/w SAR",((Q$28*10)*$B31),IF(Q$27="%w/w DM",(((Q$28*10)*($B$28/100))*$B31),IF(Q$27="kg/t SAR",(Q$28*$B31),IF(Q$27="kg/t DM",((Q$28*($B$28/100))*$B31),IF(Q$27="mg/kg SAR",((Q$28*0.001)*$B31),IF(Q$27="mg/kg DM",(((Q$28*0.001)*($B$28/100))*$B31),0)))))))*2.5</f>
        <v>97.000000000000014</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0.19108999999999998</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5B</v>
      </c>
      <c r="B32" s="11">
        <v>0</v>
      </c>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6B</v>
      </c>
      <c r="B33" s="11">
        <v>250</v>
      </c>
      <c r="C33" s="65">
        <f t="shared" si="6"/>
        <v>81.964999999999989</v>
      </c>
      <c r="D33" s="65">
        <f t="shared" si="7"/>
        <v>66.668099999999995</v>
      </c>
      <c r="E33" s="65">
        <f t="shared" si="8"/>
        <v>5.2189152500000002</v>
      </c>
      <c r="F33" s="65">
        <f t="shared" si="9"/>
        <v>3.136107</v>
      </c>
      <c r="G33" s="65">
        <f t="shared" si="5"/>
        <v>0.38848499999999997</v>
      </c>
      <c r="H33" s="65">
        <f t="shared" si="5"/>
        <v>0.61110000000000009</v>
      </c>
      <c r="I33" s="65">
        <f t="shared" si="5"/>
        <v>0.30894500000000003</v>
      </c>
      <c r="J33" s="65">
        <f t="shared" si="5"/>
        <v>5.4804999999999993E-3</v>
      </c>
      <c r="K33" s="65">
        <f t="shared" si="5"/>
        <v>4.9955000000000008E-3</v>
      </c>
      <c r="L33" s="65">
        <f t="shared" si="5"/>
        <v>0.25414000000000003</v>
      </c>
      <c r="M33" s="65">
        <f t="shared" si="5"/>
        <v>0.21437000000000003</v>
      </c>
      <c r="N33" s="65">
        <f t="shared" si="5"/>
        <v>669.3</v>
      </c>
      <c r="O33" s="65">
        <f t="shared" si="5"/>
        <v>118.825</v>
      </c>
      <c r="P33" s="65">
        <f t="shared" si="5"/>
        <v>0</v>
      </c>
      <c r="Q33" s="65">
        <f t="shared" si="10"/>
        <v>97.000000000000014</v>
      </c>
      <c r="R33" s="65">
        <f t="shared" si="11"/>
        <v>0</v>
      </c>
      <c r="S33" s="65">
        <f t="shared" si="11"/>
        <v>0.19108999999999998</v>
      </c>
      <c r="T33" s="65">
        <f t="shared" si="11"/>
        <v>0</v>
      </c>
      <c r="U33" s="126">
        <f t="shared" si="11"/>
        <v>0</v>
      </c>
    </row>
    <row r="34" spans="1:21" s="48" customFormat="1" ht="13" x14ac:dyDescent="0.35">
      <c r="A34" s="125" t="str">
        <f>F8</f>
        <v>7B</v>
      </c>
      <c r="B34" s="11">
        <v>250</v>
      </c>
      <c r="C34" s="65">
        <f t="shared" si="6"/>
        <v>81.964999999999989</v>
      </c>
      <c r="D34" s="65">
        <f t="shared" si="7"/>
        <v>66.668099999999995</v>
      </c>
      <c r="E34" s="65">
        <f t="shared" si="8"/>
        <v>5.2189152500000002</v>
      </c>
      <c r="F34" s="65">
        <f t="shared" si="9"/>
        <v>3.136107</v>
      </c>
      <c r="G34" s="65">
        <f t="shared" si="5"/>
        <v>0.38848499999999997</v>
      </c>
      <c r="H34" s="65">
        <f t="shared" si="5"/>
        <v>0.61110000000000009</v>
      </c>
      <c r="I34" s="65">
        <f t="shared" si="5"/>
        <v>0.30894500000000003</v>
      </c>
      <c r="J34" s="65">
        <f t="shared" si="5"/>
        <v>5.4804999999999993E-3</v>
      </c>
      <c r="K34" s="65">
        <f t="shared" si="5"/>
        <v>4.9955000000000008E-3</v>
      </c>
      <c r="L34" s="65">
        <f t="shared" si="5"/>
        <v>0.25414000000000003</v>
      </c>
      <c r="M34" s="65">
        <f t="shared" si="5"/>
        <v>0.21437000000000003</v>
      </c>
      <c r="N34" s="65">
        <f t="shared" si="5"/>
        <v>669.3</v>
      </c>
      <c r="O34" s="65">
        <f t="shared" si="5"/>
        <v>118.825</v>
      </c>
      <c r="P34" s="65">
        <f t="shared" si="5"/>
        <v>0</v>
      </c>
      <c r="Q34" s="65">
        <f t="shared" si="10"/>
        <v>97.000000000000014</v>
      </c>
      <c r="R34" s="65">
        <f t="shared" si="11"/>
        <v>0</v>
      </c>
      <c r="S34" s="65">
        <f t="shared" si="11"/>
        <v>0.19108999999999998</v>
      </c>
      <c r="T34" s="65">
        <f t="shared" si="11"/>
        <v>0</v>
      </c>
      <c r="U34" s="126">
        <f t="shared" si="11"/>
        <v>0</v>
      </c>
    </row>
    <row r="35" spans="1:21" s="48" customFormat="1" ht="13" x14ac:dyDescent="0.35">
      <c r="A35" s="125" t="str">
        <f>G8</f>
        <v>8B</v>
      </c>
      <c r="B35" s="11">
        <v>0</v>
      </c>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9B</v>
      </c>
      <c r="B36" s="11">
        <v>0</v>
      </c>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8222</v>
      </c>
      <c r="B37" s="11">
        <v>250</v>
      </c>
      <c r="C37" s="65">
        <f t="shared" si="6"/>
        <v>81.964999999999989</v>
      </c>
      <c r="D37" s="65">
        <f t="shared" si="7"/>
        <v>66.668099999999995</v>
      </c>
      <c r="E37" s="65">
        <f t="shared" si="8"/>
        <v>5.2189152500000002</v>
      </c>
      <c r="F37" s="65">
        <f t="shared" si="9"/>
        <v>3.136107</v>
      </c>
      <c r="G37" s="65">
        <f t="shared" si="5"/>
        <v>0.38848499999999997</v>
      </c>
      <c r="H37" s="65">
        <f t="shared" si="5"/>
        <v>0.61110000000000009</v>
      </c>
      <c r="I37" s="65">
        <f t="shared" si="5"/>
        <v>0.30894500000000003</v>
      </c>
      <c r="J37" s="65">
        <f t="shared" si="5"/>
        <v>5.4804999999999993E-3</v>
      </c>
      <c r="K37" s="65">
        <f t="shared" si="5"/>
        <v>4.9955000000000008E-3</v>
      </c>
      <c r="L37" s="65">
        <f t="shared" si="5"/>
        <v>0.25414000000000003</v>
      </c>
      <c r="M37" s="65">
        <f t="shared" si="5"/>
        <v>0.21437000000000003</v>
      </c>
      <c r="N37" s="65">
        <f t="shared" si="5"/>
        <v>669.3</v>
      </c>
      <c r="O37" s="65">
        <f t="shared" si="5"/>
        <v>118.825</v>
      </c>
      <c r="P37" s="65">
        <f t="shared" si="5"/>
        <v>0</v>
      </c>
      <c r="Q37" s="65">
        <f t="shared" si="10"/>
        <v>97.000000000000014</v>
      </c>
      <c r="R37" s="65">
        <f t="shared" si="11"/>
        <v>0</v>
      </c>
      <c r="S37" s="65">
        <f t="shared" si="11"/>
        <v>0.19108999999999998</v>
      </c>
      <c r="T37" s="65">
        <f t="shared" si="11"/>
        <v>0</v>
      </c>
      <c r="U37" s="126">
        <f t="shared" si="11"/>
        <v>0</v>
      </c>
    </row>
    <row r="38" spans="1:21" s="48" customFormat="1" ht="13" x14ac:dyDescent="0.35">
      <c r="A38" s="125">
        <f>J8</f>
        <v>7233</v>
      </c>
      <c r="B38" s="11">
        <v>250</v>
      </c>
      <c r="C38" s="65">
        <f t="shared" si="6"/>
        <v>81.964999999999989</v>
      </c>
      <c r="D38" s="65">
        <f t="shared" si="7"/>
        <v>66.668099999999995</v>
      </c>
      <c r="E38" s="65">
        <f t="shared" si="8"/>
        <v>5.2189152500000002</v>
      </c>
      <c r="F38" s="65">
        <f t="shared" si="9"/>
        <v>3.136107</v>
      </c>
      <c r="G38" s="65">
        <f t="shared" si="5"/>
        <v>0.38848499999999997</v>
      </c>
      <c r="H38" s="65">
        <f t="shared" si="5"/>
        <v>0.61110000000000009</v>
      </c>
      <c r="I38" s="65">
        <f t="shared" si="5"/>
        <v>0.30894500000000003</v>
      </c>
      <c r="J38" s="65">
        <f t="shared" si="5"/>
        <v>5.4804999999999993E-3</v>
      </c>
      <c r="K38" s="65">
        <f t="shared" si="5"/>
        <v>4.9955000000000008E-3</v>
      </c>
      <c r="L38" s="65">
        <f t="shared" si="5"/>
        <v>0.25414000000000003</v>
      </c>
      <c r="M38" s="65">
        <f t="shared" si="5"/>
        <v>0.21437000000000003</v>
      </c>
      <c r="N38" s="65">
        <f t="shared" si="5"/>
        <v>669.3</v>
      </c>
      <c r="O38" s="65">
        <f t="shared" si="5"/>
        <v>118.825</v>
      </c>
      <c r="P38" s="65">
        <f t="shared" si="5"/>
        <v>0</v>
      </c>
      <c r="Q38" s="65">
        <f t="shared" si="10"/>
        <v>97.000000000000014</v>
      </c>
      <c r="R38" s="65">
        <f t="shared" si="11"/>
        <v>0</v>
      </c>
      <c r="S38" s="65">
        <f t="shared" si="11"/>
        <v>0.19108999999999998</v>
      </c>
      <c r="T38" s="65">
        <f t="shared" si="11"/>
        <v>0</v>
      </c>
      <c r="U38" s="126">
        <f t="shared" si="11"/>
        <v>0</v>
      </c>
    </row>
    <row r="39" spans="1:21" s="48" customFormat="1" ht="13" x14ac:dyDescent="0.35">
      <c r="A39" s="125">
        <f>K8</f>
        <v>5641</v>
      </c>
      <c r="B39" s="11">
        <v>250</v>
      </c>
      <c r="C39" s="65">
        <f t="shared" si="6"/>
        <v>81.964999999999989</v>
      </c>
      <c r="D39" s="65">
        <f t="shared" si="7"/>
        <v>66.668099999999995</v>
      </c>
      <c r="E39" s="65">
        <f t="shared" si="8"/>
        <v>5.2189152500000002</v>
      </c>
      <c r="F39" s="65">
        <f t="shared" si="9"/>
        <v>3.136107</v>
      </c>
      <c r="G39" s="65">
        <f t="shared" si="5"/>
        <v>0.38848499999999997</v>
      </c>
      <c r="H39" s="65">
        <f t="shared" si="5"/>
        <v>0.61110000000000009</v>
      </c>
      <c r="I39" s="65">
        <f t="shared" si="5"/>
        <v>0.30894500000000003</v>
      </c>
      <c r="J39" s="65">
        <f t="shared" si="5"/>
        <v>5.4804999999999993E-3</v>
      </c>
      <c r="K39" s="65">
        <f t="shared" si="5"/>
        <v>4.9955000000000008E-3</v>
      </c>
      <c r="L39" s="65">
        <f t="shared" si="5"/>
        <v>0.25414000000000003</v>
      </c>
      <c r="M39" s="65">
        <f t="shared" si="5"/>
        <v>0.21437000000000003</v>
      </c>
      <c r="N39" s="65">
        <f t="shared" si="5"/>
        <v>669.3</v>
      </c>
      <c r="O39" s="65">
        <f t="shared" si="5"/>
        <v>118.825</v>
      </c>
      <c r="P39" s="65">
        <f t="shared" si="5"/>
        <v>0</v>
      </c>
      <c r="Q39" s="65">
        <f t="shared" si="10"/>
        <v>97.000000000000014</v>
      </c>
      <c r="R39" s="65">
        <f t="shared" si="11"/>
        <v>0</v>
      </c>
      <c r="S39" s="65">
        <f t="shared" si="11"/>
        <v>0.19108999999999998</v>
      </c>
      <c r="T39" s="65">
        <f t="shared" si="11"/>
        <v>0</v>
      </c>
      <c r="U39" s="126">
        <f t="shared" si="11"/>
        <v>0</v>
      </c>
    </row>
    <row r="40" spans="1:21" s="48" customFormat="1" ht="13" x14ac:dyDescent="0.35">
      <c r="A40" s="125">
        <f>L8</f>
        <v>4956</v>
      </c>
      <c r="B40" s="11">
        <v>250</v>
      </c>
      <c r="C40" s="65">
        <f t="shared" si="6"/>
        <v>81.964999999999989</v>
      </c>
      <c r="D40" s="65">
        <f t="shared" si="7"/>
        <v>66.668099999999995</v>
      </c>
      <c r="E40" s="65">
        <f t="shared" si="8"/>
        <v>5.2189152500000002</v>
      </c>
      <c r="F40" s="65">
        <f t="shared" si="9"/>
        <v>3.136107</v>
      </c>
      <c r="G40" s="65">
        <f t="shared" si="5"/>
        <v>0.38848499999999997</v>
      </c>
      <c r="H40" s="65">
        <f t="shared" si="5"/>
        <v>0.61110000000000009</v>
      </c>
      <c r="I40" s="65">
        <f t="shared" si="5"/>
        <v>0.30894500000000003</v>
      </c>
      <c r="J40" s="65">
        <f t="shared" si="5"/>
        <v>5.4804999999999993E-3</v>
      </c>
      <c r="K40" s="65">
        <f t="shared" si="5"/>
        <v>4.9955000000000008E-3</v>
      </c>
      <c r="L40" s="65">
        <f t="shared" si="5"/>
        <v>0.25414000000000003</v>
      </c>
      <c r="M40" s="65">
        <f t="shared" si="5"/>
        <v>0.21437000000000003</v>
      </c>
      <c r="N40" s="65">
        <f t="shared" si="5"/>
        <v>669.3</v>
      </c>
      <c r="O40" s="65">
        <f t="shared" si="5"/>
        <v>118.825</v>
      </c>
      <c r="P40" s="65">
        <f t="shared" si="5"/>
        <v>0</v>
      </c>
      <c r="Q40" s="65">
        <f t="shared" si="10"/>
        <v>97.000000000000014</v>
      </c>
      <c r="R40" s="65">
        <f t="shared" si="11"/>
        <v>0</v>
      </c>
      <c r="S40" s="65">
        <f t="shared" si="11"/>
        <v>0.19108999999999998</v>
      </c>
      <c r="T40" s="65">
        <f t="shared" si="11"/>
        <v>0</v>
      </c>
      <c r="U40" s="126">
        <f t="shared" si="11"/>
        <v>0</v>
      </c>
    </row>
    <row r="41" spans="1:21" s="48" customFormat="1" ht="13" x14ac:dyDescent="0.35">
      <c r="A41" s="125">
        <f>M8</f>
        <v>2849</v>
      </c>
      <c r="B41" s="11">
        <v>250</v>
      </c>
      <c r="C41" s="65">
        <f t="shared" si="6"/>
        <v>81.964999999999989</v>
      </c>
      <c r="D41" s="65">
        <f t="shared" si="7"/>
        <v>66.668099999999995</v>
      </c>
      <c r="E41" s="65">
        <f t="shared" si="8"/>
        <v>5.2189152500000002</v>
      </c>
      <c r="F41" s="65">
        <f t="shared" si="9"/>
        <v>3.136107</v>
      </c>
      <c r="G41" s="65">
        <f t="shared" si="5"/>
        <v>0.38848499999999997</v>
      </c>
      <c r="H41" s="65">
        <f t="shared" si="5"/>
        <v>0.61110000000000009</v>
      </c>
      <c r="I41" s="65">
        <f t="shared" si="5"/>
        <v>0.30894500000000003</v>
      </c>
      <c r="J41" s="65">
        <f t="shared" si="5"/>
        <v>5.4804999999999993E-3</v>
      </c>
      <c r="K41" s="65">
        <f t="shared" si="5"/>
        <v>4.9955000000000008E-3</v>
      </c>
      <c r="L41" s="65">
        <f t="shared" si="5"/>
        <v>0.25414000000000003</v>
      </c>
      <c r="M41" s="65">
        <f t="shared" si="5"/>
        <v>0.21437000000000003</v>
      </c>
      <c r="N41" s="65">
        <f t="shared" si="5"/>
        <v>669.3</v>
      </c>
      <c r="O41" s="65">
        <f t="shared" si="5"/>
        <v>118.825</v>
      </c>
      <c r="P41" s="65">
        <f t="shared" si="5"/>
        <v>0</v>
      </c>
      <c r="Q41" s="65">
        <f t="shared" si="10"/>
        <v>97.000000000000014</v>
      </c>
      <c r="R41" s="65">
        <f t="shared" si="11"/>
        <v>0</v>
      </c>
      <c r="S41" s="65">
        <f t="shared" si="11"/>
        <v>0.19108999999999998</v>
      </c>
      <c r="T41" s="65">
        <f t="shared" si="11"/>
        <v>0</v>
      </c>
      <c r="U41" s="126">
        <f t="shared" si="11"/>
        <v>0</v>
      </c>
    </row>
    <row r="42" spans="1:21" s="48" customFormat="1" ht="13" x14ac:dyDescent="0.35">
      <c r="A42" s="125">
        <f>N8</f>
        <v>3836</v>
      </c>
      <c r="B42" s="11">
        <v>0</v>
      </c>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4718</v>
      </c>
      <c r="B43" s="11">
        <v>0</v>
      </c>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3107</v>
      </c>
      <c r="B44" s="11">
        <v>0</v>
      </c>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6609</v>
      </c>
      <c r="B45" s="11">
        <v>250</v>
      </c>
      <c r="C45" s="65">
        <f t="shared" si="6"/>
        <v>81.964999999999989</v>
      </c>
      <c r="D45" s="65">
        <f t="shared" si="7"/>
        <v>66.668099999999995</v>
      </c>
      <c r="E45" s="65">
        <f t="shared" si="8"/>
        <v>5.2189152500000002</v>
      </c>
      <c r="F45" s="65">
        <f t="shared" si="9"/>
        <v>3.136107</v>
      </c>
      <c r="G45" s="65">
        <f t="shared" si="5"/>
        <v>0.38848499999999997</v>
      </c>
      <c r="H45" s="65">
        <f t="shared" si="5"/>
        <v>0.61110000000000009</v>
      </c>
      <c r="I45" s="65">
        <f t="shared" si="5"/>
        <v>0.30894500000000003</v>
      </c>
      <c r="J45" s="65">
        <f t="shared" si="5"/>
        <v>5.4804999999999993E-3</v>
      </c>
      <c r="K45" s="65">
        <f t="shared" si="5"/>
        <v>4.9955000000000008E-3</v>
      </c>
      <c r="L45" s="65">
        <f t="shared" si="5"/>
        <v>0.25414000000000003</v>
      </c>
      <c r="M45" s="65">
        <f t="shared" si="5"/>
        <v>0.21437000000000003</v>
      </c>
      <c r="N45" s="65">
        <f t="shared" si="5"/>
        <v>669.3</v>
      </c>
      <c r="O45" s="65">
        <f t="shared" si="5"/>
        <v>118.825</v>
      </c>
      <c r="P45" s="65">
        <f t="shared" si="5"/>
        <v>0</v>
      </c>
      <c r="Q45" s="65">
        <f t="shared" si="10"/>
        <v>97.000000000000014</v>
      </c>
      <c r="R45" s="65">
        <f t="shared" si="11"/>
        <v>0</v>
      </c>
      <c r="S45" s="65">
        <f t="shared" si="11"/>
        <v>0.19108999999999998</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4B</v>
      </c>
      <c r="C57" s="8" t="str">
        <f t="shared" ref="C57:U57" si="13">D8</f>
        <v>5B</v>
      </c>
      <c r="D57" s="8" t="str">
        <f t="shared" si="13"/>
        <v>6B</v>
      </c>
      <c r="E57" s="8" t="str">
        <f t="shared" si="13"/>
        <v>7B</v>
      </c>
      <c r="F57" s="8" t="str">
        <f t="shared" si="13"/>
        <v>8B</v>
      </c>
      <c r="G57" s="8" t="str">
        <f t="shared" si="13"/>
        <v>9B</v>
      </c>
      <c r="H57" s="8">
        <f t="shared" si="13"/>
        <v>8222</v>
      </c>
      <c r="I57" s="8">
        <f t="shared" si="13"/>
        <v>7233</v>
      </c>
      <c r="J57" s="8">
        <f t="shared" si="13"/>
        <v>5641</v>
      </c>
      <c r="K57" s="8">
        <f t="shared" si="13"/>
        <v>4956</v>
      </c>
      <c r="L57" s="8">
        <f t="shared" si="13"/>
        <v>2849</v>
      </c>
      <c r="M57" s="8">
        <f t="shared" si="13"/>
        <v>3836</v>
      </c>
      <c r="N57" s="8">
        <f t="shared" si="13"/>
        <v>4718</v>
      </c>
      <c r="O57" s="8">
        <f t="shared" si="13"/>
        <v>3107</v>
      </c>
      <c r="P57" s="8">
        <f t="shared" si="13"/>
        <v>6609</v>
      </c>
      <c r="Q57" s="8">
        <f t="shared" si="13"/>
        <v>0</v>
      </c>
      <c r="R57" s="8">
        <f t="shared" si="13"/>
        <v>0</v>
      </c>
      <c r="S57" s="8">
        <f t="shared" si="13"/>
        <v>0</v>
      </c>
      <c r="T57" s="8">
        <f t="shared" si="13"/>
        <v>0</v>
      </c>
      <c r="U57" s="8">
        <f t="shared" si="13"/>
        <v>0</v>
      </c>
    </row>
    <row r="58" spans="1:21" ht="13" x14ac:dyDescent="0.35">
      <c r="A58" s="79" t="s">
        <v>136</v>
      </c>
      <c r="B58" s="10" t="str">
        <f>C16&amp;" I "&amp;(VLOOKUP(C14,Table24581112[],6,FALSE))</f>
        <v>Medium/Clay I Grass</v>
      </c>
      <c r="C58" s="10" t="str">
        <f>D16&amp;" I "&amp;(VLOOKUP(D14,Table24581112[],6,FALSE))</f>
        <v>Medium/Clay I Grass</v>
      </c>
      <c r="D58" s="10" t="str">
        <f>E16&amp;" I "&amp;(VLOOKUP(E14,Table24581112[],6,FALSE))</f>
        <v>Medium/Clay I Grass</v>
      </c>
      <c r="E58" s="10" t="str">
        <f>F16&amp;" I "&amp;(VLOOKUP(F14,Table24581112[],6,FALSE))</f>
        <v>Medium/Clay I Grass</v>
      </c>
      <c r="F58" s="10" t="str">
        <f>G16&amp;" I "&amp;(VLOOKUP(G14,Table24581112[],6,FALSE))</f>
        <v>Medium/Clay I Grass</v>
      </c>
      <c r="G58" s="10" t="str">
        <f>H16&amp;" I "&amp;(VLOOKUP(H14,Table24581112[],6,FALSE))</f>
        <v>Medium/Clay I Grass</v>
      </c>
      <c r="H58" s="10" t="str">
        <f>I16&amp;" I "&amp;(VLOOKUP(I14,Table24581112[],6,FALSE))</f>
        <v>Medium/Clay I Grass</v>
      </c>
      <c r="I58" s="10" t="str">
        <f>J16&amp;" I "&amp;(VLOOKUP(J14,Table24581112[],6,FALSE))</f>
        <v>Medium/Clay I Grass</v>
      </c>
      <c r="J58" s="10" t="str">
        <f>K16&amp;" I "&amp;(VLOOKUP(K14,Table24581112[],6,FALSE))</f>
        <v>Medium/Clay I Grass</v>
      </c>
      <c r="K58" s="10" t="str">
        <f>L16&amp;" I "&amp;(VLOOKUP(L14,Table24581112[],6,FALSE))</f>
        <v>Medium/Clay I Grass</v>
      </c>
      <c r="L58" s="10" t="str">
        <f>M16&amp;" I "&amp;(VLOOKUP(M14,Table24581112[],6,FALSE))</f>
        <v>Medium/Clay I Grass</v>
      </c>
      <c r="M58" s="10" t="str">
        <f>N16&amp;" I "&amp;(VLOOKUP(N14,Table24581112[],6,FALSE))</f>
        <v>Medium/Clay I Grass</v>
      </c>
      <c r="N58" s="10" t="str">
        <f>O16&amp;" I "&amp;(VLOOKUP(O14,Table24581112[],6,FALSE))</f>
        <v>Medium/Clay I Grass</v>
      </c>
      <c r="O58" s="10" t="str">
        <f>P16&amp;" I "&amp;(VLOOKUP(P14,Table24581112[],6,FALSE))</f>
        <v>Medium/Clay I Grass</v>
      </c>
      <c r="P58" s="10" t="str">
        <f>Q16&amp;" I "&amp;(VLOOKUP(Q14,Table24581112[],6,FALSE))</f>
        <v>Medium/Clay I Grass</v>
      </c>
      <c r="Q58" s="10" t="e">
        <f>R16&amp;" I "&amp;(VLOOKUP(R14,Table24581112[],6,FALSE))</f>
        <v>#N/A</v>
      </c>
      <c r="R58" s="10" t="e">
        <f>S16&amp;" I "&amp;(VLOOKUP(S14,Table24581112[],6,FALSE))</f>
        <v>#N/A</v>
      </c>
      <c r="S58" s="10" t="e">
        <f>T16&amp;" I "&amp;(VLOOKUP(T14,Table24581112[],6,FALSE))</f>
        <v>#N/A</v>
      </c>
      <c r="T58" s="10" t="e">
        <f>U16&amp;" I "&amp;(VLOOKUP(U14,Table24581112[],6,FALSE))</f>
        <v>#N/A</v>
      </c>
      <c r="U58" s="10" t="e">
        <f>V16&amp;" I "&amp;(VLOOKUP(V14,Table24581112[],6,FALSE))</f>
        <v>#N/A</v>
      </c>
    </row>
    <row r="59" spans="1:21" ht="13" x14ac:dyDescent="0.3">
      <c r="A59" s="87" t="s">
        <v>132</v>
      </c>
      <c r="B59" s="64">
        <f>VLOOKUP(C$14,Table24581112[],5,FALSE)</f>
        <v>6.2</v>
      </c>
      <c r="C59" s="64">
        <f>VLOOKUP(D$14,Table24581112[],5,FALSE)</f>
        <v>6.2</v>
      </c>
      <c r="D59" s="64">
        <f>VLOOKUP(E$14,Table24581112[],5,FALSE)</f>
        <v>6.2</v>
      </c>
      <c r="E59" s="64">
        <f>VLOOKUP(F$14,Table24581112[],5,FALSE)</f>
        <v>6.2</v>
      </c>
      <c r="F59" s="64">
        <f>VLOOKUP(G$14,Table24581112[],5,FALSE)</f>
        <v>6.2</v>
      </c>
      <c r="G59" s="64">
        <f>VLOOKUP(H$14,Table24581112[],5,FALSE)</f>
        <v>6.2</v>
      </c>
      <c r="H59" s="64">
        <f>VLOOKUP(I$14,Table24581112[],5,FALSE)</f>
        <v>6.2</v>
      </c>
      <c r="I59" s="64">
        <f>VLOOKUP(J$14,Table24581112[],5,FALSE)</f>
        <v>6.2</v>
      </c>
      <c r="J59" s="64">
        <f>VLOOKUP(K$14,Table24581112[],5,FALSE)</f>
        <v>6.2</v>
      </c>
      <c r="K59" s="64">
        <f>VLOOKUP(L$14,Table24581112[],5,FALSE)</f>
        <v>6.2</v>
      </c>
      <c r="L59" s="64">
        <f>VLOOKUP(M$14,Table24581112[],5,FALSE)</f>
        <v>6.2</v>
      </c>
      <c r="M59" s="64">
        <f>VLOOKUP(N$14,Table24581112[],5,FALSE)</f>
        <v>6.2</v>
      </c>
      <c r="N59" s="64">
        <f>VLOOKUP(O$14,Table24581112[],5,FALSE)</f>
        <v>6.2</v>
      </c>
      <c r="O59" s="64">
        <f>VLOOKUP(P$14,Table24581112[],5,FALSE)</f>
        <v>6.2</v>
      </c>
      <c r="P59" s="64">
        <f>VLOOKUP(Q$14,Table24581112[],5,FALSE)</f>
        <v>6.2</v>
      </c>
      <c r="Q59" s="64" t="e">
        <f>VLOOKUP(R$14,Table24581112[],5,FALSE)</f>
        <v>#N/A</v>
      </c>
      <c r="R59" s="64" t="e">
        <f>VLOOKUP(S$14,Table24581112[],5,FALSE)</f>
        <v>#N/A</v>
      </c>
      <c r="S59" s="64" t="e">
        <f>VLOOKUP(T$14,Table24581112[],5,FALSE)</f>
        <v>#N/A</v>
      </c>
      <c r="T59" s="64" t="e">
        <f>VLOOKUP(U$14,Table24581112[],5,FALSE)</f>
        <v>#N/A</v>
      </c>
      <c r="U59" s="64" t="e">
        <f>VLOOKUP(V$14,Table24581112[],5,FALSE)</f>
        <v>#N/A</v>
      </c>
    </row>
    <row r="60" spans="1:21" ht="13" x14ac:dyDescent="0.3">
      <c r="A60" s="87" t="s">
        <v>4</v>
      </c>
      <c r="B60" s="64">
        <f>C10</f>
        <v>6</v>
      </c>
      <c r="C60" s="64">
        <f t="shared" ref="C60:U60" si="14">D10</f>
        <v>5.8</v>
      </c>
      <c r="D60" s="64">
        <f t="shared" si="14"/>
        <v>6.1</v>
      </c>
      <c r="E60" s="64">
        <f t="shared" si="14"/>
        <v>6.1</v>
      </c>
      <c r="F60" s="64">
        <f t="shared" si="14"/>
        <v>5.8</v>
      </c>
      <c r="G60" s="64">
        <f t="shared" si="14"/>
        <v>5.9</v>
      </c>
      <c r="H60" s="64">
        <f t="shared" si="14"/>
        <v>6</v>
      </c>
      <c r="I60" s="64">
        <f t="shared" si="14"/>
        <v>6.3</v>
      </c>
      <c r="J60" s="64">
        <f t="shared" si="14"/>
        <v>6.3</v>
      </c>
      <c r="K60" s="64">
        <f t="shared" si="14"/>
        <v>6</v>
      </c>
      <c r="L60" s="64">
        <f t="shared" si="14"/>
        <v>6.1</v>
      </c>
      <c r="M60" s="64">
        <f t="shared" si="14"/>
        <v>5.6</v>
      </c>
      <c r="N60" s="64">
        <f t="shared" si="14"/>
        <v>5.9</v>
      </c>
      <c r="O60" s="64">
        <f t="shared" si="14"/>
        <v>5.9</v>
      </c>
      <c r="P60" s="64">
        <f t="shared" si="14"/>
        <v>6.1</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t="e">
        <f t="shared" si="15"/>
        <v>#N/A</v>
      </c>
      <c r="R61" s="64" t="e">
        <f t="shared" si="15"/>
        <v>#N/A</v>
      </c>
      <c r="S61" s="64" t="e">
        <f t="shared" si="15"/>
        <v>#N/A</v>
      </c>
      <c r="T61" s="64" t="e">
        <f t="shared" si="15"/>
        <v>#N/A</v>
      </c>
      <c r="U61" s="64" t="e">
        <f t="shared" si="15"/>
        <v>#N/A</v>
      </c>
    </row>
    <row r="62" spans="1:21" ht="13" x14ac:dyDescent="0.3">
      <c r="A62" s="87" t="s">
        <v>134</v>
      </c>
      <c r="B62" s="65">
        <f>B31</f>
        <v>250</v>
      </c>
      <c r="C62" s="65">
        <f>B32</f>
        <v>0</v>
      </c>
      <c r="D62" s="65">
        <f>B33</f>
        <v>250</v>
      </c>
      <c r="E62" s="65">
        <f>B34</f>
        <v>250</v>
      </c>
      <c r="F62" s="65">
        <f>B35</f>
        <v>0</v>
      </c>
      <c r="G62" s="65">
        <f>B36</f>
        <v>0</v>
      </c>
      <c r="H62" s="65">
        <f>B37</f>
        <v>250</v>
      </c>
      <c r="I62" s="65">
        <f>B38</f>
        <v>250</v>
      </c>
      <c r="J62" s="65">
        <f>B39</f>
        <v>250</v>
      </c>
      <c r="K62" s="65">
        <f>B40</f>
        <v>250</v>
      </c>
      <c r="L62" s="65">
        <f>B41</f>
        <v>250</v>
      </c>
      <c r="M62" s="65">
        <f>B42</f>
        <v>0</v>
      </c>
      <c r="N62" s="65">
        <f>B43</f>
        <v>0</v>
      </c>
      <c r="O62" s="65">
        <f>B44</f>
        <v>0</v>
      </c>
      <c r="P62" s="65">
        <f>B45</f>
        <v>250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2.4000000000000021</v>
      </c>
      <c r="D64" s="65">
        <f t="shared" si="17"/>
        <v>0.6000000000000032</v>
      </c>
      <c r="E64" s="65">
        <f t="shared" si="17"/>
        <v>0.6000000000000032</v>
      </c>
      <c r="F64" s="65">
        <f t="shared" si="17"/>
        <v>2.4000000000000021</v>
      </c>
      <c r="G64" s="65">
        <f t="shared" si="17"/>
        <v>1.7999999999999989</v>
      </c>
      <c r="H64" s="65">
        <f t="shared" si="17"/>
        <v>1.2000000000000011</v>
      </c>
      <c r="I64" s="65">
        <f t="shared" si="17"/>
        <v>-0.59999999999999787</v>
      </c>
      <c r="J64" s="65">
        <f t="shared" si="17"/>
        <v>-0.59999999999999787</v>
      </c>
      <c r="K64" s="65">
        <f t="shared" si="17"/>
        <v>1.2000000000000011</v>
      </c>
      <c r="L64" s="65">
        <f t="shared" si="17"/>
        <v>0.6000000000000032</v>
      </c>
      <c r="M64" s="65">
        <f t="shared" si="17"/>
        <v>3.6000000000000032</v>
      </c>
      <c r="N64" s="65">
        <f t="shared" si="17"/>
        <v>1.7999999999999989</v>
      </c>
      <c r="O64" s="65">
        <f t="shared" si="17"/>
        <v>1.7999999999999989</v>
      </c>
      <c r="P64" s="65">
        <f t="shared" si="17"/>
        <v>0.6000000000000032</v>
      </c>
      <c r="Q64" s="65" t="e">
        <f t="shared" si="17"/>
        <v>#N/A</v>
      </c>
      <c r="R64" s="65" t="e">
        <f t="shared" si="17"/>
        <v>#N/A</v>
      </c>
      <c r="S64" s="65" t="e">
        <f t="shared" si="17"/>
        <v>#N/A</v>
      </c>
      <c r="T64" s="65" t="e">
        <f t="shared" si="17"/>
        <v>#N/A</v>
      </c>
      <c r="U64" s="65" t="e">
        <f t="shared" si="17"/>
        <v>#N/A</v>
      </c>
    </row>
    <row r="65" spans="1:21" ht="52" x14ac:dyDescent="0.3">
      <c r="A65" s="88" t="s">
        <v>157</v>
      </c>
      <c r="B65" s="65">
        <f>B63-B64</f>
        <v>-1.2000000000000011</v>
      </c>
      <c r="C65" s="65">
        <f t="shared" ref="C65:U65" si="18">C63-C64</f>
        <v>-2.4000000000000021</v>
      </c>
      <c r="D65" s="65">
        <f t="shared" si="18"/>
        <v>-0.6000000000000032</v>
      </c>
      <c r="E65" s="65">
        <f t="shared" si="18"/>
        <v>-0.6000000000000032</v>
      </c>
      <c r="F65" s="65">
        <f t="shared" si="18"/>
        <v>-2.4000000000000021</v>
      </c>
      <c r="G65" s="65">
        <f t="shared" si="18"/>
        <v>-1.7999999999999989</v>
      </c>
      <c r="H65" s="65">
        <f t="shared" si="18"/>
        <v>-1.2000000000000011</v>
      </c>
      <c r="I65" s="65">
        <f t="shared" si="18"/>
        <v>0.59999999999999787</v>
      </c>
      <c r="J65" s="65">
        <f t="shared" si="18"/>
        <v>0.59999999999999787</v>
      </c>
      <c r="K65" s="65">
        <f t="shared" si="18"/>
        <v>-1.2000000000000011</v>
      </c>
      <c r="L65" s="65">
        <f t="shared" si="18"/>
        <v>-0.6000000000000032</v>
      </c>
      <c r="M65" s="65">
        <f t="shared" si="18"/>
        <v>-3.6000000000000032</v>
      </c>
      <c r="N65" s="65">
        <f t="shared" si="18"/>
        <v>-1.7999999999999989</v>
      </c>
      <c r="O65" s="65">
        <f t="shared" si="18"/>
        <v>-1.7999999999999989</v>
      </c>
      <c r="P65" s="65">
        <f t="shared" si="18"/>
        <v>-0.6000000000000032</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OVER</v>
      </c>
      <c r="J66" s="66" t="str">
        <f t="shared" si="19"/>
        <v>OVER</v>
      </c>
      <c r="K66" s="66" t="str">
        <f t="shared" si="19"/>
        <v>UNDER</v>
      </c>
      <c r="L66" s="66" t="str">
        <f t="shared" si="19"/>
        <v>UNDER</v>
      </c>
      <c r="M66" s="66" t="str">
        <f t="shared" si="19"/>
        <v>UNDER</v>
      </c>
      <c r="N66" s="66" t="str">
        <f t="shared" si="19"/>
        <v>UNDER</v>
      </c>
      <c r="O66" s="66" t="str">
        <f t="shared" si="19"/>
        <v>UNDER</v>
      </c>
      <c r="P66" s="66" t="str">
        <f t="shared" si="19"/>
        <v>UNDER</v>
      </c>
      <c r="Q66" s="66" t="e">
        <f t="shared" si="19"/>
        <v>#N/A</v>
      </c>
      <c r="R66" s="66" t="e">
        <f t="shared" si="19"/>
        <v>#N/A</v>
      </c>
      <c r="S66" s="66" t="e">
        <f t="shared" si="19"/>
        <v>#N/A</v>
      </c>
      <c r="T66" s="66" t="e">
        <f t="shared" si="19"/>
        <v>#N/A</v>
      </c>
      <c r="U66" s="66" t="e">
        <f t="shared" si="19"/>
        <v>#N/A</v>
      </c>
    </row>
  </sheetData>
  <sheetProtection algorithmName="SHA-512" hashValue="/BhDEJOIgdMitzQl27u5SnRwPr8aZ3pO9vBjHOYtzEYSwhU8z2jwgYlHd9qH/tSLCBgePbTa1j+Oblz1EH5oVw==" saltValue="3CD0IDqAAAwl/J7mGa/pB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02" priority="39" operator="greaterThan">
      <formula>$B$51</formula>
    </cfRule>
  </conditionalFormatting>
  <conditionalFormatting sqref="B66:U66">
    <cfRule type="cellIs" dxfId="201" priority="14" operator="equal">
      <formula>"UNDER"</formula>
    </cfRule>
    <cfRule type="cellIs" dxfId="200" priority="15" operator="equal">
      <formula>"OVER"</formula>
    </cfRule>
  </conditionalFormatting>
  <conditionalFormatting sqref="C31:C50">
    <cfRule type="cellIs" dxfId="199" priority="38" operator="greaterThan">
      <formula>$C$51</formula>
    </cfRule>
  </conditionalFormatting>
  <conditionalFormatting sqref="C11:V13">
    <cfRule type="cellIs" dxfId="198" priority="1" operator="greaterThan">
      <formula>2</formula>
    </cfRule>
  </conditionalFormatting>
  <conditionalFormatting sqref="C17:V19">
    <cfRule type="cellIs" dxfId="197" priority="35" operator="equal">
      <formula>0</formula>
    </cfRule>
  </conditionalFormatting>
  <conditionalFormatting sqref="C20:V21">
    <cfRule type="cellIs" dxfId="196" priority="40" operator="equal">
      <formula>"DECREASE"</formula>
    </cfRule>
    <cfRule type="cellIs" dxfId="195" priority="41" operator="equal">
      <formula>"INCREASE"</formula>
    </cfRule>
  </conditionalFormatting>
  <conditionalFormatting sqref="C21:V21">
    <cfRule type="cellIs" dxfId="194" priority="16" operator="equal">
      <formula>0</formula>
    </cfRule>
  </conditionalFormatting>
  <conditionalFormatting sqref="C22:V23">
    <cfRule type="cellIs" dxfId="193" priority="20" operator="equal">
      <formula>0</formula>
    </cfRule>
  </conditionalFormatting>
  <conditionalFormatting sqref="C24:V24">
    <cfRule type="cellIs" dxfId="192" priority="21" operator="equal">
      <formula>"DECREASE"</formula>
    </cfRule>
    <cfRule type="cellIs" dxfId="191" priority="22" operator="equal">
      <formula>"INCREASE"</formula>
    </cfRule>
  </conditionalFormatting>
  <conditionalFormatting sqref="G31:G50">
    <cfRule type="cellIs" dxfId="190" priority="34" operator="greaterThan">
      <formula>$G$51</formula>
    </cfRule>
  </conditionalFormatting>
  <conditionalFormatting sqref="H31:H50">
    <cfRule type="cellIs" dxfId="189" priority="33" operator="greaterThan">
      <formula>$H$51</formula>
    </cfRule>
  </conditionalFormatting>
  <conditionalFormatting sqref="I1">
    <cfRule type="cellIs" dxfId="188" priority="6" operator="between">
      <formula>0.1</formula>
      <formula>5</formula>
    </cfRule>
  </conditionalFormatting>
  <conditionalFormatting sqref="I2">
    <cfRule type="cellIs" dxfId="187" priority="5" operator="greaterThan">
      <formula>5000.1</formula>
    </cfRule>
  </conditionalFormatting>
  <conditionalFormatting sqref="I3">
    <cfRule type="cellIs" dxfId="186" priority="4" operator="greaterThan">
      <formula>40000.01</formula>
    </cfRule>
  </conditionalFormatting>
  <conditionalFormatting sqref="I31:I50">
    <cfRule type="cellIs" dxfId="185" priority="32" operator="greaterThan">
      <formula>$I$51</formula>
    </cfRule>
  </conditionalFormatting>
  <conditionalFormatting sqref="J31:J50">
    <cfRule type="cellIs" dxfId="184" priority="11" operator="greaterThan">
      <formula>$J$51</formula>
    </cfRule>
  </conditionalFormatting>
  <conditionalFormatting sqref="K31:K50">
    <cfRule type="cellIs" dxfId="183" priority="31" operator="greaterThan">
      <formula>$K$51</formula>
    </cfRule>
  </conditionalFormatting>
  <conditionalFormatting sqref="L3">
    <cfRule type="cellIs" dxfId="182" priority="7" operator="lessThan">
      <formula>30</formula>
    </cfRule>
    <cfRule type="cellIs" dxfId="181" priority="8" operator="greaterThanOrEqual">
      <formula>30</formula>
    </cfRule>
  </conditionalFormatting>
  <conditionalFormatting sqref="L31:L50">
    <cfRule type="cellIs" dxfId="180" priority="30" operator="greaterThan">
      <formula>$L$51</formula>
    </cfRule>
  </conditionalFormatting>
  <conditionalFormatting sqref="M31:M50">
    <cfRule type="cellIs" dxfId="179" priority="29" operator="greaterThan">
      <formula>$M$51</formula>
    </cfRule>
  </conditionalFormatting>
  <conditionalFormatting sqref="P31:P50">
    <cfRule type="cellIs" dxfId="178" priority="28" operator="greaterThan">
      <formula>$P$51</formula>
    </cfRule>
  </conditionalFormatting>
  <conditionalFormatting sqref="R31:R50">
    <cfRule type="cellIs" dxfId="177" priority="27" operator="greaterThan">
      <formula>$R$51</formula>
    </cfRule>
  </conditionalFormatting>
  <conditionalFormatting sqref="S31:S50">
    <cfRule type="cellIs" dxfId="176" priority="26" operator="greaterThan">
      <formula>$S$51</formula>
    </cfRule>
  </conditionalFormatting>
  <conditionalFormatting sqref="T31:T50">
    <cfRule type="cellIs" dxfId="175" priority="25" operator="greaterThan">
      <formula>$T$51</formula>
    </cfRule>
  </conditionalFormatting>
  <conditionalFormatting sqref="U31:U50">
    <cfRule type="cellIs" dxfId="174" priority="24"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topLeftCell="A5" zoomScale="90" zoomScaleNormal="90" workbookViewId="0">
      <selection activeCell="E29" sqref="E29"/>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42" width="0" style="9" hidden="1" customWidth="1"/>
    <col min="43" max="16384" width="13.1796875" style="9"/>
  </cols>
  <sheetData>
    <row r="1" spans="1:41" ht="13" x14ac:dyDescent="0.3">
      <c r="A1" s="158" t="s">
        <v>41</v>
      </c>
      <c r="B1" s="159"/>
      <c r="C1" s="166" t="str">
        <f>'First Milk'!C1:D1</f>
        <v xml:space="preserve">PAN-031796 </v>
      </c>
      <c r="D1" s="167"/>
      <c r="E1" s="106" t="s">
        <v>45</v>
      </c>
      <c r="F1" s="113">
        <f>'First Milk'!F1</f>
        <v>49.1</v>
      </c>
      <c r="G1" s="134" t="s">
        <v>43</v>
      </c>
      <c r="H1" s="135"/>
      <c r="I1" s="109">
        <v>7.8</v>
      </c>
      <c r="J1" s="158" t="s">
        <v>153</v>
      </c>
      <c r="K1" s="159"/>
      <c r="L1" s="109">
        <v>973</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'First Milk'!C2:D2</f>
        <v>EPR/AB3891CX</v>
      </c>
      <c r="D2" s="169"/>
      <c r="E2" s="96" t="s">
        <v>109</v>
      </c>
      <c r="F2" s="110" t="s">
        <v>174</v>
      </c>
      <c r="G2" s="136" t="s">
        <v>110</v>
      </c>
      <c r="H2" s="137"/>
      <c r="I2" s="110"/>
      <c r="J2" s="138" t="s">
        <v>158</v>
      </c>
      <c r="K2" s="139"/>
      <c r="L2" s="110">
        <v>1.21</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'First Milk'!C3:D3</f>
        <v>Mr Daniel James and Mrs Carys James</v>
      </c>
      <c r="D3" s="169"/>
      <c r="E3" s="96" t="s">
        <v>108</v>
      </c>
      <c r="F3" s="111" t="s">
        <v>78</v>
      </c>
      <c r="G3" s="138" t="s">
        <v>159</v>
      </c>
      <c r="H3" s="139"/>
      <c r="I3" s="110"/>
      <c r="J3" s="160" t="s">
        <v>154</v>
      </c>
      <c r="K3" s="161"/>
      <c r="L3" s="110">
        <f>(L1/(L2*10000))*100</f>
        <v>8.0413223140495873</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'First Milk'!C4:D4</f>
        <v>Hafod Farm, Gwbert, Cardigan, Ceredigion, SA43 1PU</v>
      </c>
      <c r="D4" s="171"/>
      <c r="E4" s="99" t="s">
        <v>1</v>
      </c>
      <c r="F4" s="110" t="s">
        <v>178</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'First Milk'!C5:D5</f>
        <v>Owen Clee</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'First Milk'!C8</f>
        <v>4B</v>
      </c>
      <c r="D8" s="49" t="str">
        <f>'First Milk'!D8</f>
        <v>5B</v>
      </c>
      <c r="E8" s="49" t="str">
        <f>'First Milk'!E8</f>
        <v>6B</v>
      </c>
      <c r="F8" s="49" t="str">
        <f>'First Milk'!F8</f>
        <v>7B</v>
      </c>
      <c r="G8" s="49" t="str">
        <f>'First Milk'!G8</f>
        <v>8B</v>
      </c>
      <c r="H8" s="49" t="str">
        <f>'First Milk'!H8</f>
        <v>9B</v>
      </c>
      <c r="I8" s="49">
        <f>'First Milk'!I8</f>
        <v>8222</v>
      </c>
      <c r="J8" s="49">
        <f>'First Milk'!J8</f>
        <v>7233</v>
      </c>
      <c r="K8" s="49">
        <f>'First Milk'!K8</f>
        <v>5641</v>
      </c>
      <c r="L8" s="49">
        <f>'First Milk'!L8</f>
        <v>4956</v>
      </c>
      <c r="M8" s="49">
        <f>'First Milk'!M8</f>
        <v>2849</v>
      </c>
      <c r="N8" s="49">
        <f>'First Milk'!N8</f>
        <v>3836</v>
      </c>
      <c r="O8" s="49">
        <f>'First Milk'!O8</f>
        <v>4718</v>
      </c>
      <c r="P8" s="49">
        <f>'First Milk'!P8</f>
        <v>3107</v>
      </c>
      <c r="Q8" s="49">
        <f>'First Milk'!Q8</f>
        <v>6609</v>
      </c>
      <c r="R8" s="49">
        <f>'First Milk'!R8</f>
        <v>0</v>
      </c>
      <c r="S8" s="49">
        <f>'First Milk'!S8</f>
        <v>0</v>
      </c>
      <c r="T8" s="49">
        <f>'First Milk'!T8</f>
        <v>0</v>
      </c>
      <c r="U8" s="49">
        <f>'First Milk'!U8</f>
        <v>0</v>
      </c>
      <c r="V8" s="102">
        <f>'First Milk'!V8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'First Milk'!C9</f>
        <v>Moderate</v>
      </c>
      <c r="D9" s="49" t="str">
        <f>'First Milk'!D9</f>
        <v>Moderate</v>
      </c>
      <c r="E9" s="49" t="str">
        <f>'First Milk'!E9</f>
        <v>Moderate</v>
      </c>
      <c r="F9" s="49" t="str">
        <f>'First Milk'!F9</f>
        <v>Moderate</v>
      </c>
      <c r="G9" s="49" t="str">
        <f>'First Milk'!G9</f>
        <v>Moderate</v>
      </c>
      <c r="H9" s="49" t="str">
        <f>'First Milk'!H9</f>
        <v>Moderate</v>
      </c>
      <c r="I9" s="49" t="str">
        <f>'First Milk'!I9</f>
        <v>Moderate</v>
      </c>
      <c r="J9" s="49" t="str">
        <f>'First Milk'!J9</f>
        <v>Moderate</v>
      </c>
      <c r="K9" s="49" t="str">
        <f>'First Milk'!K9</f>
        <v>Moderate</v>
      </c>
      <c r="L9" s="49" t="str">
        <f>'First Milk'!L9</f>
        <v>Moderate</v>
      </c>
      <c r="M9" s="49" t="str">
        <f>'First Milk'!M9</f>
        <v>Moderate</v>
      </c>
      <c r="N9" s="49" t="str">
        <f>'First Milk'!N9</f>
        <v>Moderate</v>
      </c>
      <c r="O9" s="49" t="str">
        <f>'First Milk'!O9</f>
        <v>Moderate</v>
      </c>
      <c r="P9" s="49" t="str">
        <f>'First Milk'!P9</f>
        <v>Moderate</v>
      </c>
      <c r="Q9" s="49" t="str">
        <f>'First Milk'!Q9</f>
        <v>Moderate</v>
      </c>
      <c r="R9" s="49">
        <f>'First Milk'!R9</f>
        <v>0</v>
      </c>
      <c r="S9" s="49">
        <f>'First Milk'!S9</f>
        <v>0</v>
      </c>
      <c r="T9" s="49">
        <f>'First Milk'!T9</f>
        <v>0</v>
      </c>
      <c r="U9" s="49">
        <f>'First Milk'!U9</f>
        <v>0</v>
      </c>
      <c r="V9" s="102">
        <f>'First Milk'!V9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'First Milk'!C10</f>
        <v>6</v>
      </c>
      <c r="D10" s="49">
        <f>'First Milk'!D10</f>
        <v>5.8</v>
      </c>
      <c r="E10" s="49">
        <f>'First Milk'!E10</f>
        <v>6.1</v>
      </c>
      <c r="F10" s="49">
        <f>'First Milk'!F10</f>
        <v>6.1</v>
      </c>
      <c r="G10" s="49">
        <f>'First Milk'!G10</f>
        <v>5.8</v>
      </c>
      <c r="H10" s="49">
        <f>'First Milk'!H10</f>
        <v>5.9</v>
      </c>
      <c r="I10" s="49">
        <f>'First Milk'!I10</f>
        <v>6</v>
      </c>
      <c r="J10" s="49">
        <f>'First Milk'!J10</f>
        <v>6.3</v>
      </c>
      <c r="K10" s="49">
        <f>'First Milk'!K10</f>
        <v>6.3</v>
      </c>
      <c r="L10" s="49">
        <f>'First Milk'!L10</f>
        <v>6</v>
      </c>
      <c r="M10" s="49">
        <f>'First Milk'!M10</f>
        <v>6.1</v>
      </c>
      <c r="N10" s="49">
        <f>'First Milk'!N10</f>
        <v>5.6</v>
      </c>
      <c r="O10" s="49">
        <f>'First Milk'!O10</f>
        <v>5.9</v>
      </c>
      <c r="P10" s="49">
        <f>'First Milk'!P10</f>
        <v>5.9</v>
      </c>
      <c r="Q10" s="49">
        <f>'First Milk'!Q10</f>
        <v>6.1</v>
      </c>
      <c r="R10" s="49">
        <f>'First Milk'!R10</f>
        <v>0</v>
      </c>
      <c r="S10" s="49">
        <f>'First Milk'!S10</f>
        <v>0</v>
      </c>
      <c r="T10" s="49">
        <f>'First Milk'!T10</f>
        <v>0</v>
      </c>
      <c r="U10" s="49">
        <f>'First Milk'!U10</f>
        <v>0</v>
      </c>
      <c r="V10" s="102">
        <f>'First Milk'!V10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'First Milk'!C11</f>
        <v>3</v>
      </c>
      <c r="D11" s="49">
        <f>'First Milk'!D11</f>
        <v>2</v>
      </c>
      <c r="E11" s="49">
        <f>'First Milk'!E11</f>
        <v>2</v>
      </c>
      <c r="F11" s="49">
        <f>'First Milk'!F11</f>
        <v>2</v>
      </c>
      <c r="G11" s="49">
        <f>'First Milk'!G11</f>
        <v>3</v>
      </c>
      <c r="H11" s="49">
        <f>'First Milk'!H11</f>
        <v>2</v>
      </c>
      <c r="I11" s="49">
        <f>'First Milk'!I11</f>
        <v>2</v>
      </c>
      <c r="J11" s="49">
        <f>'First Milk'!J11</f>
        <v>2</v>
      </c>
      <c r="K11" s="49">
        <f>'First Milk'!K11</f>
        <v>2</v>
      </c>
      <c r="L11" s="49">
        <f>'First Milk'!L11</f>
        <v>3</v>
      </c>
      <c r="M11" s="49">
        <f>'First Milk'!M11</f>
        <v>3</v>
      </c>
      <c r="N11" s="49">
        <f>'First Milk'!N11</f>
        <v>3</v>
      </c>
      <c r="O11" s="49">
        <f>'First Milk'!O11</f>
        <v>3</v>
      </c>
      <c r="P11" s="49">
        <f>'First Milk'!P11</f>
        <v>3</v>
      </c>
      <c r="Q11" s="49">
        <f>'First Milk'!Q11</f>
        <v>3</v>
      </c>
      <c r="R11" s="49">
        <f>'First Milk'!R11</f>
        <v>0</v>
      </c>
      <c r="S11" s="49">
        <f>'First Milk'!S11</f>
        <v>0</v>
      </c>
      <c r="T11" s="49">
        <f>'First Milk'!T11</f>
        <v>0</v>
      </c>
      <c r="U11" s="49">
        <f>'First Milk'!U11</f>
        <v>0</v>
      </c>
      <c r="V11" s="102">
        <f>'First Milk'!V11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'First Milk'!C12</f>
        <v>3</v>
      </c>
      <c r="D12" s="49">
        <f>'First Milk'!D12</f>
        <v>3</v>
      </c>
      <c r="E12" s="49">
        <f>'First Milk'!E12</f>
        <v>3</v>
      </c>
      <c r="F12" s="49">
        <f>'First Milk'!F12</f>
        <v>2</v>
      </c>
      <c r="G12" s="49">
        <f>'First Milk'!G12</f>
        <v>3</v>
      </c>
      <c r="H12" s="49">
        <f>'First Milk'!H12</f>
        <v>3</v>
      </c>
      <c r="I12" s="49">
        <f>'First Milk'!I12</f>
        <v>3</v>
      </c>
      <c r="J12" s="49">
        <f>'First Milk'!J12</f>
        <v>3</v>
      </c>
      <c r="K12" s="49">
        <f>'First Milk'!K12</f>
        <v>3</v>
      </c>
      <c r="L12" s="49">
        <f>'First Milk'!L12</f>
        <v>3</v>
      </c>
      <c r="M12" s="49">
        <f>'First Milk'!M12</f>
        <v>1</v>
      </c>
      <c r="N12" s="49">
        <f>'First Milk'!N12</f>
        <v>1</v>
      </c>
      <c r="O12" s="49">
        <f>'First Milk'!O12</f>
        <v>1</v>
      </c>
      <c r="P12" s="49">
        <f>'First Milk'!P12</f>
        <v>1</v>
      </c>
      <c r="Q12" s="49">
        <f>'First Milk'!Q12</f>
        <v>1</v>
      </c>
      <c r="R12" s="49">
        <f>'First Milk'!R12</f>
        <v>0</v>
      </c>
      <c r="S12" s="49">
        <f>'First Milk'!S12</f>
        <v>0</v>
      </c>
      <c r="T12" s="49">
        <f>'First Milk'!T12</f>
        <v>0</v>
      </c>
      <c r="U12" s="49">
        <f>'First Milk'!U12</f>
        <v>0</v>
      </c>
      <c r="V12" s="102">
        <f>'First Milk'!V12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'First Milk'!C13</f>
        <v>3</v>
      </c>
      <c r="D13" s="49">
        <f>'First Milk'!D13</f>
        <v>3</v>
      </c>
      <c r="E13" s="49">
        <f>'First Milk'!E13</f>
        <v>3</v>
      </c>
      <c r="F13" s="49">
        <f>'First Milk'!F13</f>
        <v>3</v>
      </c>
      <c r="G13" s="49">
        <f>'First Milk'!G13</f>
        <v>3</v>
      </c>
      <c r="H13" s="49">
        <f>'First Milk'!H13</f>
        <v>2</v>
      </c>
      <c r="I13" s="49">
        <f>'First Milk'!I13</f>
        <v>3</v>
      </c>
      <c r="J13" s="49">
        <f>'First Milk'!J13</f>
        <v>3</v>
      </c>
      <c r="K13" s="49">
        <f>'First Milk'!K13</f>
        <v>3</v>
      </c>
      <c r="L13" s="49">
        <f>'First Milk'!L13</f>
        <v>3</v>
      </c>
      <c r="M13" s="49">
        <f>'First Milk'!M13</f>
        <v>3</v>
      </c>
      <c r="N13" s="49">
        <f>'First Milk'!N13</f>
        <v>3</v>
      </c>
      <c r="O13" s="49">
        <f>'First Milk'!O13</f>
        <v>3</v>
      </c>
      <c r="P13" s="49">
        <f>'First Milk'!P13</f>
        <v>3</v>
      </c>
      <c r="Q13" s="49">
        <f>'First Milk'!Q13</f>
        <v>3</v>
      </c>
      <c r="R13" s="49">
        <f>'First Milk'!R13</f>
        <v>0</v>
      </c>
      <c r="S13" s="49">
        <f>'First Milk'!S13</f>
        <v>0</v>
      </c>
      <c r="T13" s="49">
        <f>'First Milk'!T13</f>
        <v>0</v>
      </c>
      <c r="U13" s="49">
        <f>'First Milk'!U13</f>
        <v>0</v>
      </c>
      <c r="V13" s="102">
        <f>'First Milk'!V13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'First Milk'!C14</f>
        <v xml:space="preserve">Grass Silage (25% DM) </v>
      </c>
      <c r="D14" s="83" t="str">
        <f>'First Milk'!D14</f>
        <v xml:space="preserve">Grass Silage (25% DM) </v>
      </c>
      <c r="E14" s="83" t="str">
        <f>'First Milk'!E14</f>
        <v xml:space="preserve">Grass Silage (25% DM) </v>
      </c>
      <c r="F14" s="83" t="str">
        <f>'First Milk'!F14</f>
        <v xml:space="preserve">Grass Silage (25% DM) </v>
      </c>
      <c r="G14" s="83" t="str">
        <f>'First Milk'!G14</f>
        <v xml:space="preserve">Grass Silage (25% DM) </v>
      </c>
      <c r="H14" s="83" t="str">
        <f>'First Milk'!H14</f>
        <v xml:space="preserve">Grass Silage (25% DM) </v>
      </c>
      <c r="I14" s="83" t="str">
        <f>'First Milk'!I14</f>
        <v xml:space="preserve">Grass Silage (25% DM) </v>
      </c>
      <c r="J14" s="83" t="str">
        <f>'First Milk'!J14</f>
        <v xml:space="preserve">Grass Silage (25% DM) </v>
      </c>
      <c r="K14" s="83" t="str">
        <f>'First Milk'!K14</f>
        <v xml:space="preserve">Grass Silage (25% DM) </v>
      </c>
      <c r="L14" s="83" t="str">
        <f>'First Milk'!L14</f>
        <v xml:space="preserve">Grass Silage (25% DM) </v>
      </c>
      <c r="M14" s="83" t="str">
        <f>'First Milk'!M14</f>
        <v xml:space="preserve">Grass Silage (25% DM) </v>
      </c>
      <c r="N14" s="83" t="str">
        <f>'First Milk'!N14</f>
        <v xml:space="preserve">Grass Silage (25% DM) </v>
      </c>
      <c r="O14" s="83" t="str">
        <f>'First Milk'!O14</f>
        <v xml:space="preserve">Grass Silage (25% DM) </v>
      </c>
      <c r="P14" s="83" t="str">
        <f>'First Milk'!P14</f>
        <v xml:space="preserve">Grass Silage (25% DM) </v>
      </c>
      <c r="Q14" s="83" t="str">
        <f>'First Milk'!Q14</f>
        <v xml:space="preserve">Grass Silage (25% DM) </v>
      </c>
      <c r="R14" s="83">
        <f>'First Milk'!R14</f>
        <v>0</v>
      </c>
      <c r="S14" s="83">
        <f>'First Milk'!S14</f>
        <v>0</v>
      </c>
      <c r="T14" s="83">
        <f>'First Milk'!T14</f>
        <v>0</v>
      </c>
      <c r="U14" s="83">
        <f>'First Milk'!U14</f>
        <v>0</v>
      </c>
      <c r="V14" s="103">
        <f>'First Milk'!V14</f>
        <v>0</v>
      </c>
      <c r="AD14" s="22" t="s">
        <v>138</v>
      </c>
      <c r="AE14" s="22">
        <v>6</v>
      </c>
      <c r="AI14" s="43" t="s">
        <v>119</v>
      </c>
      <c r="AJ14" s="44">
        <v>0.8</v>
      </c>
      <c r="AK14" s="45">
        <v>1.7</v>
      </c>
      <c r="AL14" s="9">
        <v>12</v>
      </c>
      <c r="AM14" s="9">
        <v>6.7</v>
      </c>
      <c r="AN14" s="9" t="s">
        <v>135</v>
      </c>
    </row>
    <row r="15" spans="1:41" ht="13" x14ac:dyDescent="0.25">
      <c r="A15" s="152" t="s">
        <v>9</v>
      </c>
      <c r="B15" s="153"/>
      <c r="C15" s="49">
        <f>'First Milk'!C15</f>
        <v>47</v>
      </c>
      <c r="D15" s="49">
        <f>'First Milk'!D15</f>
        <v>47</v>
      </c>
      <c r="E15" s="49">
        <f>'First Milk'!E15</f>
        <v>47</v>
      </c>
      <c r="F15" s="49">
        <f>'First Milk'!F15</f>
        <v>47</v>
      </c>
      <c r="G15" s="49">
        <f>'First Milk'!G15</f>
        <v>47</v>
      </c>
      <c r="H15" s="49">
        <f>'First Milk'!H15</f>
        <v>47</v>
      </c>
      <c r="I15" s="49">
        <f>'First Milk'!I15</f>
        <v>47</v>
      </c>
      <c r="J15" s="49">
        <f>'First Milk'!J15</f>
        <v>47</v>
      </c>
      <c r="K15" s="49">
        <f>'First Milk'!K15</f>
        <v>47</v>
      </c>
      <c r="L15" s="49">
        <f>'First Milk'!L15</f>
        <v>47</v>
      </c>
      <c r="M15" s="49">
        <f>'First Milk'!M15</f>
        <v>47</v>
      </c>
      <c r="N15" s="49">
        <f>'First Milk'!N15</f>
        <v>47</v>
      </c>
      <c r="O15" s="49">
        <f>'First Milk'!O15</f>
        <v>47</v>
      </c>
      <c r="P15" s="49">
        <f>'First Milk'!P15</f>
        <v>47</v>
      </c>
      <c r="Q15" s="49">
        <f>'First Milk'!Q15</f>
        <v>47</v>
      </c>
      <c r="R15" s="49">
        <f>'First Milk'!R15</f>
        <v>0</v>
      </c>
      <c r="S15" s="49">
        <f>'First Milk'!S15</f>
        <v>0</v>
      </c>
      <c r="T15" s="49">
        <f>'First Milk'!T15</f>
        <v>0</v>
      </c>
      <c r="U15" s="49">
        <f>'First Milk'!U15</f>
        <v>0</v>
      </c>
      <c r="V15" s="102">
        <f>'First Milk'!V15</f>
        <v>0</v>
      </c>
      <c r="AD15" s="22" t="s">
        <v>144</v>
      </c>
      <c r="AE15" s="22">
        <v>7</v>
      </c>
      <c r="AI15" s="43" t="s">
        <v>101</v>
      </c>
      <c r="AJ15" s="51">
        <v>1.8</v>
      </c>
      <c r="AK15" s="45">
        <v>5.4</v>
      </c>
      <c r="AL15" s="9">
        <v>13</v>
      </c>
      <c r="AM15" s="9">
        <v>6.7</v>
      </c>
      <c r="AN15" s="9" t="s">
        <v>135</v>
      </c>
    </row>
    <row r="16" spans="1:41" ht="13.5" thickBot="1" x14ac:dyDescent="0.3">
      <c r="A16" s="156" t="s">
        <v>44</v>
      </c>
      <c r="B16" s="157"/>
      <c r="C16" s="104" t="str">
        <f>'First Milk'!C16</f>
        <v>Medium/Clay</v>
      </c>
      <c r="D16" s="104" t="str">
        <f>'First Milk'!D16</f>
        <v>Medium/Clay</v>
      </c>
      <c r="E16" s="104" t="str">
        <f>'First Milk'!E16</f>
        <v>Medium/Clay</v>
      </c>
      <c r="F16" s="104" t="str">
        <f>'First Milk'!F16</f>
        <v>Medium/Clay</v>
      </c>
      <c r="G16" s="104" t="str">
        <f>'First Milk'!G16</f>
        <v>Medium/Clay</v>
      </c>
      <c r="H16" s="104" t="str">
        <f>'First Milk'!H16</f>
        <v>Medium/Clay</v>
      </c>
      <c r="I16" s="104" t="str">
        <f>'First Milk'!I16</f>
        <v>Medium/Clay</v>
      </c>
      <c r="J16" s="104" t="str">
        <f>'First Milk'!J16</f>
        <v>Medium/Clay</v>
      </c>
      <c r="K16" s="104" t="str">
        <f>'First Milk'!K16</f>
        <v>Medium/Clay</v>
      </c>
      <c r="L16" s="104" t="str">
        <f>'First Milk'!L16</f>
        <v>Medium/Clay</v>
      </c>
      <c r="M16" s="104" t="str">
        <f>'First Milk'!M16</f>
        <v>Medium/Clay</v>
      </c>
      <c r="N16" s="104" t="str">
        <f>'First Milk'!N16</f>
        <v>Medium/Clay</v>
      </c>
      <c r="O16" s="104" t="str">
        <f>'First Milk'!O16</f>
        <v>Medium/Clay</v>
      </c>
      <c r="P16" s="104" t="str">
        <f>'First Milk'!P16</f>
        <v>Medium/Clay</v>
      </c>
      <c r="Q16" s="104" t="str">
        <f>'First Milk'!Q16</f>
        <v>Medium/Clay</v>
      </c>
      <c r="R16" s="104">
        <f>'First Milk'!R16</f>
        <v>0</v>
      </c>
      <c r="S16" s="104">
        <f>'First Milk'!S16</f>
        <v>0</v>
      </c>
      <c r="T16" s="104">
        <f>'First Milk'!T16</f>
        <v>0</v>
      </c>
      <c r="U16" s="104">
        <f>'First Milk'!U16</f>
        <v>0</v>
      </c>
      <c r="V16" s="105">
        <f>'First Milk'!V16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79.899999999999991</v>
      </c>
      <c r="J17" s="20">
        <f t="shared" si="0"/>
        <v>79.899999999999991</v>
      </c>
      <c r="K17" s="20">
        <f t="shared" si="0"/>
        <v>79.899999999999991</v>
      </c>
      <c r="L17" s="20">
        <f t="shared" si="0"/>
        <v>79.899999999999991</v>
      </c>
      <c r="M17" s="20">
        <f t="shared" si="0"/>
        <v>79.899999999999991</v>
      </c>
      <c r="N17" s="20">
        <f t="shared" si="0"/>
        <v>79.899999999999991</v>
      </c>
      <c r="O17" s="20">
        <f t="shared" si="0"/>
        <v>79.899999999999991</v>
      </c>
      <c r="P17" s="20">
        <f t="shared" si="0"/>
        <v>79.899999999999991</v>
      </c>
      <c r="Q17" s="20">
        <f t="shared" si="0"/>
        <v>79.899999999999991</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66.772569599999997</v>
      </c>
      <c r="D18" s="12">
        <f>$D32</f>
        <v>79.671815999999993</v>
      </c>
      <c r="E18" s="12">
        <f>$D33</f>
        <v>79.671815999999993</v>
      </c>
      <c r="F18" s="12">
        <f>$D34</f>
        <v>79.671815999999993</v>
      </c>
      <c r="G18" s="12">
        <f>$D35</f>
        <v>66.772569599999997</v>
      </c>
      <c r="H18" s="12">
        <f>$D36</f>
        <v>79.671815999999993</v>
      </c>
      <c r="I18" s="12">
        <f>$D37</f>
        <v>79.671815999999993</v>
      </c>
      <c r="J18" s="12">
        <f>$D38</f>
        <v>79.671815999999993</v>
      </c>
      <c r="K18" s="12">
        <f>$D39</f>
        <v>79.671815999999993</v>
      </c>
      <c r="L18" s="12">
        <f>$D40</f>
        <v>79.671815999999993</v>
      </c>
      <c r="M18" s="12">
        <f>$D41</f>
        <v>66.772569599999997</v>
      </c>
      <c r="N18" s="12">
        <f>$D42</f>
        <v>66.772569599999997</v>
      </c>
      <c r="O18" s="12">
        <f>$D43</f>
        <v>66.772569599999997</v>
      </c>
      <c r="P18" s="12">
        <f>$D44</f>
        <v>66.772569599999997</v>
      </c>
      <c r="Q18" s="12">
        <f>$D45</f>
        <v>66.772569599999997</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-13.127430399999994</v>
      </c>
      <c r="D19" s="12">
        <f t="shared" ref="D19:V19" si="1">D18-D17</f>
        <v>-0.22818399999999883</v>
      </c>
      <c r="E19" s="12">
        <f t="shared" si="1"/>
        <v>-0.22818399999999883</v>
      </c>
      <c r="F19" s="12">
        <f t="shared" si="1"/>
        <v>-0.22818399999999883</v>
      </c>
      <c r="G19" s="12">
        <f t="shared" si="1"/>
        <v>-13.127430399999994</v>
      </c>
      <c r="H19" s="12">
        <f t="shared" si="1"/>
        <v>-0.22818399999999883</v>
      </c>
      <c r="I19" s="12">
        <f t="shared" si="1"/>
        <v>-0.22818399999999883</v>
      </c>
      <c r="J19" s="12">
        <f t="shared" si="1"/>
        <v>-0.22818399999999883</v>
      </c>
      <c r="K19" s="12">
        <f t="shared" si="1"/>
        <v>-0.22818399999999883</v>
      </c>
      <c r="L19" s="12">
        <f t="shared" si="1"/>
        <v>-0.22818399999999883</v>
      </c>
      <c r="M19" s="12">
        <f t="shared" si="1"/>
        <v>-13.127430399999994</v>
      </c>
      <c r="N19" s="12">
        <f t="shared" si="1"/>
        <v>-13.127430399999994</v>
      </c>
      <c r="O19" s="12">
        <f t="shared" si="1"/>
        <v>-13.127430399999994</v>
      </c>
      <c r="P19" s="12">
        <f t="shared" si="1"/>
        <v>-13.127430399999994</v>
      </c>
      <c r="Q19" s="12">
        <f t="shared" si="1"/>
        <v>-13.127430399999994</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DECREASE</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282</v>
      </c>
      <c r="D21" s="20">
        <f t="shared" ref="D21:V21" si="2">(VLOOKUP(D$14,$AI2:$AK26,3,FALSE))*D$15</f>
        <v>282</v>
      </c>
      <c r="E21" s="20">
        <f t="shared" si="2"/>
        <v>282</v>
      </c>
      <c r="F21" s="20">
        <f t="shared" si="2"/>
        <v>282</v>
      </c>
      <c r="G21" s="20">
        <f t="shared" si="2"/>
        <v>282</v>
      </c>
      <c r="H21" s="20">
        <f t="shared" si="2"/>
        <v>282</v>
      </c>
      <c r="I21" s="20">
        <f t="shared" si="2"/>
        <v>282</v>
      </c>
      <c r="J21" s="20">
        <f t="shared" si="2"/>
        <v>282</v>
      </c>
      <c r="K21" s="20">
        <f t="shared" si="2"/>
        <v>282</v>
      </c>
      <c r="L21" s="20">
        <f t="shared" si="2"/>
        <v>282</v>
      </c>
      <c r="M21" s="20">
        <f t="shared" si="2"/>
        <v>282</v>
      </c>
      <c r="N21" s="20">
        <f t="shared" si="2"/>
        <v>282</v>
      </c>
      <c r="O21" s="20">
        <f t="shared" si="2"/>
        <v>282</v>
      </c>
      <c r="P21" s="20">
        <f t="shared" si="2"/>
        <v>282</v>
      </c>
      <c r="Q21" s="20">
        <f t="shared" si="2"/>
        <v>282</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1.8350434080000002</v>
      </c>
      <c r="D22" s="12">
        <f>$E32</f>
        <v>2.1895404300000001</v>
      </c>
      <c r="E22" s="12">
        <f>$E33</f>
        <v>2.1895404300000001</v>
      </c>
      <c r="F22" s="12">
        <f>$E34</f>
        <v>2.1895404300000001</v>
      </c>
      <c r="G22" s="12">
        <f>$E35</f>
        <v>1.8350434080000002</v>
      </c>
      <c r="H22" s="12">
        <f>$E36</f>
        <v>2.1895404300000001</v>
      </c>
      <c r="I22" s="12">
        <f>$E37</f>
        <v>2.1895404300000001</v>
      </c>
      <c r="J22" s="12">
        <f>$E38</f>
        <v>2.1895404300000001</v>
      </c>
      <c r="K22" s="12">
        <f>$E39</f>
        <v>2.1895404300000001</v>
      </c>
      <c r="L22" s="12">
        <f>$E40</f>
        <v>2.1895404300000001</v>
      </c>
      <c r="M22" s="12">
        <f>$E41</f>
        <v>1.8350434080000002</v>
      </c>
      <c r="N22" s="12">
        <f>$E42</f>
        <v>1.8350434080000002</v>
      </c>
      <c r="O22" s="12">
        <f>$E43</f>
        <v>1.8350434080000002</v>
      </c>
      <c r="P22" s="12">
        <f>$E44</f>
        <v>1.8350434080000002</v>
      </c>
      <c r="Q22" s="12">
        <f>$E45</f>
        <v>1.8350434080000002</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-280.16495659200001</v>
      </c>
      <c r="D23" s="12">
        <f t="shared" ref="D23:V23" si="3">D22-D21</f>
        <v>-279.81045956999998</v>
      </c>
      <c r="E23" s="12">
        <f t="shared" si="3"/>
        <v>-279.81045956999998</v>
      </c>
      <c r="F23" s="12">
        <f t="shared" si="3"/>
        <v>-279.81045956999998</v>
      </c>
      <c r="G23" s="12">
        <f t="shared" si="3"/>
        <v>-280.16495659200001</v>
      </c>
      <c r="H23" s="12">
        <f t="shared" si="3"/>
        <v>-279.81045956999998</v>
      </c>
      <c r="I23" s="12">
        <f t="shared" si="3"/>
        <v>-279.81045956999998</v>
      </c>
      <c r="J23" s="12">
        <f t="shared" si="3"/>
        <v>-279.81045956999998</v>
      </c>
      <c r="K23" s="12">
        <f t="shared" si="3"/>
        <v>-279.81045956999998</v>
      </c>
      <c r="L23" s="12">
        <f t="shared" si="3"/>
        <v>-279.81045956999998</v>
      </c>
      <c r="M23" s="12">
        <f t="shared" si="3"/>
        <v>-280.16495659200001</v>
      </c>
      <c r="N23" s="12">
        <f t="shared" si="3"/>
        <v>-280.16495659200001</v>
      </c>
      <c r="O23" s="12">
        <f t="shared" si="3"/>
        <v>-280.16495659200001</v>
      </c>
      <c r="P23" s="12">
        <f t="shared" si="3"/>
        <v>-280.16495659200001</v>
      </c>
      <c r="Q23" s="12">
        <f t="shared" si="3"/>
        <v>-280.16495659200001</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4.1399999999999997</v>
      </c>
      <c r="C28" s="11">
        <v>1.21</v>
      </c>
      <c r="D28" s="11">
        <v>0.8</v>
      </c>
      <c r="E28" s="11">
        <v>4.1799999999999997E-2</v>
      </c>
      <c r="F28" s="11">
        <v>973</v>
      </c>
      <c r="G28" s="11">
        <v>37.4</v>
      </c>
      <c r="H28" s="11">
        <v>547</v>
      </c>
      <c r="I28" s="11">
        <v>102</v>
      </c>
      <c r="J28" s="11">
        <v>1.06</v>
      </c>
      <c r="K28" s="15">
        <v>0.48</v>
      </c>
      <c r="L28" s="11">
        <v>26.3</v>
      </c>
      <c r="M28" s="11">
        <v>20.6</v>
      </c>
      <c r="N28" s="11">
        <v>7990</v>
      </c>
      <c r="O28" s="11">
        <v>394000</v>
      </c>
      <c r="P28" s="11"/>
      <c r="Q28" s="11">
        <v>3370</v>
      </c>
      <c r="R28" s="11"/>
      <c r="S28" s="11">
        <v>60.8</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4B</v>
      </c>
      <c r="B31" s="11">
        <v>88</v>
      </c>
      <c r="C31" s="65">
        <f>IF(C$27="%w/w SAR",((C$28*10)*$B31),IF(C$27="%w/w DM",(((C$28*10)*($B$28/100))*$B31),IF(C$27="kg/t SAR",(C$28*$B31),IF(C$27="kg/t DM",((C$28*($B$28/100))*$B31),IF(C$27="mg/kg SAR",((C$28*0.001)*$B31),IF(C$27="mg/kg DM",(((C$28*0.001)*($B$28/100))*$B31),0))))))</f>
        <v>44.082719999999995</v>
      </c>
      <c r="D31" s="65">
        <f>(IF(D$27="%w/w SAR",((D$28*10)*$B31),IF(D$27="%w/w DM",(((D$28*10)*($B$28/100))*$B31),IF(D$27="kg/t SAR",(D$28*$B31),IF(D$27="kg/t DM",((D$28*($B$28/100))*$B31),IF(D$27="mg/kg SAR",((D$28*0.001)*$B31),IF(D$27="mg/kg DM",(((D$28*0.001)*($B$28/100))*$B31),"0")))))))*2.291</f>
        <v>66.772569599999997</v>
      </c>
      <c r="E31" s="65">
        <f>(IF(E$27="%w/w SAR",((E$28*10)*$B31),IF(E$27="%w/w DM",(((E$28*10)*($B$28/100))*$B31),IF(E$27="kg/t SAR",(E$28*$B31),IF(E$27="kg/t DM",((E$28*($B$28/100))*$B31),IF(E$27="mg/kg SAR",((E$28*0.001)*$B31),IF(E$27="mg/kg DM",(((E$28*0.001)*($B$28/100))*$B31),"0")))))))*1.205</f>
        <v>1.8350434080000002</v>
      </c>
      <c r="F31" s="65">
        <f>(IF(F$27="%w/w SAR",((F$28*10)*$B31),IF(F$27="%w/w DM",(((F$28*10)*($B$28/100))*$B31),IF(F$27="kg/t SAR",(F$28*$B31),IF(F$27="kg/t DM",((F$28*($B$28/100))*$B31),IF(F$27="mg/kg SAR",((F$28*0.001)*$B31),IF(F$27="mg/kg DM",(((F$28*0.001)*($B$28/100))*$B31),"0")))))))*1.658</f>
        <v>5.8773341087999986</v>
      </c>
      <c r="G31" s="65">
        <f t="shared" ref="G31:P46" si="5">IF(G$27="%w/w SAR",((G$28*10)*$B31),IF(G$27="%w/w DM",(((G$28*10)*($B$28/100))*$B31),IF(G$27="kg/t SAR",(G$28*$B31),IF(G$27="kg/t DM",((G$28*($B$28/100))*$B31),IF(G$27="mg/kg SAR",((G$28*0.001)*$B31),IF(G$27="mg/kg DM",(((G$28*0.001)*($B$28/100))*$B31),0))))))</f>
        <v>0.13625568000000002</v>
      </c>
      <c r="H31" s="65">
        <f t="shared" si="5"/>
        <v>1.9928304000000001</v>
      </c>
      <c r="I31" s="65">
        <f t="shared" si="5"/>
        <v>0.37160640000000006</v>
      </c>
      <c r="J31" s="65">
        <f t="shared" si="5"/>
        <v>3.8617920000000006E-3</v>
      </c>
      <c r="K31" s="65">
        <f t="shared" si="5"/>
        <v>1.7487359999999999E-3</v>
      </c>
      <c r="L31" s="65">
        <f t="shared" si="5"/>
        <v>9.5816160000000011E-2</v>
      </c>
      <c r="M31" s="65">
        <f t="shared" si="5"/>
        <v>7.5049920000000006E-2</v>
      </c>
      <c r="N31" s="65">
        <f t="shared" si="5"/>
        <v>29.109168000000004</v>
      </c>
      <c r="O31" s="65">
        <f t="shared" si="5"/>
        <v>1435.4207999999999</v>
      </c>
      <c r="P31" s="65">
        <f t="shared" si="5"/>
        <v>0</v>
      </c>
      <c r="Q31" s="65">
        <f>(IF(Q$27="%w/w SAR",((Q$28*10)*$B31),IF(Q$27="%w/w DM",(((Q$28*10)*($B$28/100))*$B31),IF(Q$27="kg/t SAR",(Q$28*$B31),IF(Q$27="kg/t DM",((Q$28*($B$28/100))*$B31),IF(Q$27="mg/kg SAR",((Q$28*0.001)*$B31),IF(Q$27="mg/kg DM",(((Q$28*0.001)*($B$28/100))*$B31),0)))))))*2.5</f>
        <v>30.693960000000004</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0.22150655999999999</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5B</v>
      </c>
      <c r="B32" s="11">
        <v>105</v>
      </c>
      <c r="C32" s="65">
        <f t="shared" ref="C32:C50" si="6">IF(C$27="%w/w SAR",((C$28*10)*$B32),IF(C$27="%w/w DM",(((C$28*10)*($B$28/100))*$B32),IF(C$27="kg/t SAR",(C$28*$B32),IF(C$27="kg/t DM",((C$28*($B$28/100))*$B32),IF(C$27="mg/kg SAR",((C$28*0.001)*$B32),IF(C$27="mg/kg DM",(((C$28*0.001)*($B$28/100))*$B32),0))))))</f>
        <v>52.598699999999994</v>
      </c>
      <c r="D32" s="65">
        <f t="shared" ref="D32:D50" si="7">(IF(D$27="%w/w SAR",((D$28*10)*$B32),IF(D$27="%w/w DM",(((D$28*10)*($B$28/100))*$B32),IF(D$27="kg/t SAR",(D$28*$B32),IF(D$27="kg/t DM",((D$28*($B$28/100))*$B32),IF(D$27="mg/kg SAR",((D$28*0.001)*$B32),IF(D$27="mg/kg DM",(((D$28*0.001)*($B$28/100))*$B32),"0")))))))*2.291</f>
        <v>79.671815999999993</v>
      </c>
      <c r="E32" s="65">
        <f t="shared" ref="E32:E50" si="8">(IF(E$27="%w/w SAR",((E$28*10)*$B32),IF(E$27="%w/w DM",(((E$28*10)*($B$28/100))*$B32),IF(E$27="kg/t SAR",(E$28*$B32),IF(E$27="kg/t DM",((E$28*($B$28/100))*$B32),IF(E$27="mg/kg SAR",((E$28*0.001)*$B32),IF(E$27="mg/kg DM",(((E$28*0.001)*($B$28/100))*$B32),"0")))))))*1.205</f>
        <v>2.1895404300000001</v>
      </c>
      <c r="F32" s="65">
        <f t="shared" ref="F32:F50" si="9">(IF(F$27="%w/w SAR",((F$28*10)*$B32),IF(F$27="%w/w DM",(((F$28*10)*($B$28/100))*$B32),IF(F$27="kg/t SAR",(F$28*$B32),IF(F$27="kg/t DM",((F$28*($B$28/100))*$B32),IF(F$27="mg/kg SAR",((F$28*0.001)*$B32),IF(F$27="mg/kg DM",(((F$28*0.001)*($B$28/100))*$B32),"0")))))))*1.658</f>
        <v>7.0127281979999987</v>
      </c>
      <c r="G32" s="65">
        <f t="shared" si="5"/>
        <v>0.16257780000000002</v>
      </c>
      <c r="H32" s="65">
        <f t="shared" si="5"/>
        <v>2.3778090000000001</v>
      </c>
      <c r="I32" s="65">
        <f t="shared" si="5"/>
        <v>0.44339400000000007</v>
      </c>
      <c r="J32" s="65">
        <f t="shared" si="5"/>
        <v>4.6078200000000012E-3</v>
      </c>
      <c r="K32" s="65">
        <f t="shared" si="5"/>
        <v>2.0865599999999999E-3</v>
      </c>
      <c r="L32" s="65">
        <f t="shared" si="5"/>
        <v>0.11432610000000001</v>
      </c>
      <c r="M32" s="65">
        <f t="shared" si="5"/>
        <v>8.9548199999999994E-2</v>
      </c>
      <c r="N32" s="65">
        <f t="shared" si="5"/>
        <v>34.732530000000004</v>
      </c>
      <c r="O32" s="65">
        <f t="shared" si="5"/>
        <v>1712.7179999999998</v>
      </c>
      <c r="P32" s="65">
        <f t="shared" si="5"/>
        <v>0</v>
      </c>
      <c r="Q32" s="65">
        <f t="shared" ref="Q32:Q50" si="10">(IF(Q$27="%w/w SAR",((Q$28*10)*$B32),IF(Q$27="%w/w DM",(((Q$28*10)*($B$28/100))*$B32),IF(Q$27="kg/t SAR",(Q$28*$B32),IF(Q$27="kg/t DM",((Q$28*($B$28/100))*$B32),IF(Q$27="mg/kg SAR",((Q$28*0.001)*$B32),IF(Q$27="mg/kg DM",(((Q$28*0.001)*($B$28/100))*$B32),0)))))))*2.5</f>
        <v>36.623474999999999</v>
      </c>
      <c r="R32" s="65">
        <f t="shared" ref="R32:U50" si="11">IF(R$27="%w/w SAR",((R$28*10)*$B32),IF(R$27="%w/w DM",(((R$28*10)*($B$28/100))*$B32),IF(R$27="kg/t SAR",(R$28*$B32),IF(R$27="kg/t DM",((R$28*($B$28/100))*$B32),IF(R$27="mg/kg SAR",((R$28*0.001)*$B32),IF(R$27="mg/kg DM",(((R$28*0.001)*($B$28/100))*$B32),0))))))</f>
        <v>0</v>
      </c>
      <c r="S32" s="65">
        <f t="shared" si="11"/>
        <v>0.26429759999999997</v>
      </c>
      <c r="T32" s="65">
        <f t="shared" si="11"/>
        <v>0</v>
      </c>
      <c r="U32" s="126">
        <f t="shared" si="11"/>
        <v>0</v>
      </c>
    </row>
    <row r="33" spans="1:21" s="48" customFormat="1" ht="13" x14ac:dyDescent="0.35">
      <c r="A33" s="125" t="str">
        <f>E8</f>
        <v>6B</v>
      </c>
      <c r="B33" s="11">
        <v>105</v>
      </c>
      <c r="C33" s="65">
        <f t="shared" si="6"/>
        <v>52.598699999999994</v>
      </c>
      <c r="D33" s="65">
        <f t="shared" si="7"/>
        <v>79.671815999999993</v>
      </c>
      <c r="E33" s="65">
        <f t="shared" si="8"/>
        <v>2.1895404300000001</v>
      </c>
      <c r="F33" s="65">
        <f t="shared" si="9"/>
        <v>7.0127281979999987</v>
      </c>
      <c r="G33" s="65">
        <f t="shared" si="5"/>
        <v>0.16257780000000002</v>
      </c>
      <c r="H33" s="65">
        <f t="shared" si="5"/>
        <v>2.3778090000000001</v>
      </c>
      <c r="I33" s="65">
        <f t="shared" si="5"/>
        <v>0.44339400000000007</v>
      </c>
      <c r="J33" s="65">
        <f t="shared" si="5"/>
        <v>4.6078200000000012E-3</v>
      </c>
      <c r="K33" s="65">
        <f t="shared" si="5"/>
        <v>2.0865599999999999E-3</v>
      </c>
      <c r="L33" s="65">
        <f t="shared" si="5"/>
        <v>0.11432610000000001</v>
      </c>
      <c r="M33" s="65">
        <f t="shared" si="5"/>
        <v>8.9548199999999994E-2</v>
      </c>
      <c r="N33" s="65">
        <f t="shared" si="5"/>
        <v>34.732530000000004</v>
      </c>
      <c r="O33" s="65">
        <f t="shared" si="5"/>
        <v>1712.7179999999998</v>
      </c>
      <c r="P33" s="65">
        <f t="shared" si="5"/>
        <v>0</v>
      </c>
      <c r="Q33" s="65">
        <f t="shared" si="10"/>
        <v>36.623474999999999</v>
      </c>
      <c r="R33" s="65">
        <f t="shared" si="11"/>
        <v>0</v>
      </c>
      <c r="S33" s="65">
        <f t="shared" si="11"/>
        <v>0.26429759999999997</v>
      </c>
      <c r="T33" s="65">
        <f t="shared" si="11"/>
        <v>0</v>
      </c>
      <c r="U33" s="126">
        <f t="shared" si="11"/>
        <v>0</v>
      </c>
    </row>
    <row r="34" spans="1:21" s="48" customFormat="1" ht="13" x14ac:dyDescent="0.35">
      <c r="A34" s="125" t="str">
        <f>F8</f>
        <v>7B</v>
      </c>
      <c r="B34" s="11">
        <v>105</v>
      </c>
      <c r="C34" s="65">
        <f t="shared" si="6"/>
        <v>52.598699999999994</v>
      </c>
      <c r="D34" s="65">
        <f t="shared" si="7"/>
        <v>79.671815999999993</v>
      </c>
      <c r="E34" s="65">
        <f t="shared" si="8"/>
        <v>2.1895404300000001</v>
      </c>
      <c r="F34" s="65">
        <f t="shared" si="9"/>
        <v>7.0127281979999987</v>
      </c>
      <c r="G34" s="65">
        <f t="shared" si="5"/>
        <v>0.16257780000000002</v>
      </c>
      <c r="H34" s="65">
        <f t="shared" si="5"/>
        <v>2.3778090000000001</v>
      </c>
      <c r="I34" s="65">
        <f t="shared" si="5"/>
        <v>0.44339400000000007</v>
      </c>
      <c r="J34" s="65">
        <f t="shared" si="5"/>
        <v>4.6078200000000012E-3</v>
      </c>
      <c r="K34" s="65">
        <f t="shared" si="5"/>
        <v>2.0865599999999999E-3</v>
      </c>
      <c r="L34" s="65">
        <f t="shared" si="5"/>
        <v>0.11432610000000001</v>
      </c>
      <c r="M34" s="65">
        <f t="shared" si="5"/>
        <v>8.9548199999999994E-2</v>
      </c>
      <c r="N34" s="65">
        <f t="shared" si="5"/>
        <v>34.732530000000004</v>
      </c>
      <c r="O34" s="65">
        <f t="shared" si="5"/>
        <v>1712.7179999999998</v>
      </c>
      <c r="P34" s="65">
        <f t="shared" si="5"/>
        <v>0</v>
      </c>
      <c r="Q34" s="65">
        <f t="shared" si="10"/>
        <v>36.623474999999999</v>
      </c>
      <c r="R34" s="65">
        <f t="shared" si="11"/>
        <v>0</v>
      </c>
      <c r="S34" s="65">
        <f t="shared" si="11"/>
        <v>0.26429759999999997</v>
      </c>
      <c r="T34" s="65">
        <f t="shared" si="11"/>
        <v>0</v>
      </c>
      <c r="U34" s="126">
        <f t="shared" si="11"/>
        <v>0</v>
      </c>
    </row>
    <row r="35" spans="1:21" s="48" customFormat="1" ht="13" x14ac:dyDescent="0.35">
      <c r="A35" s="125" t="str">
        <f>G8</f>
        <v>8B</v>
      </c>
      <c r="B35" s="11">
        <v>88</v>
      </c>
      <c r="C35" s="65">
        <f t="shared" si="6"/>
        <v>44.082719999999995</v>
      </c>
      <c r="D35" s="65">
        <f t="shared" si="7"/>
        <v>66.772569599999997</v>
      </c>
      <c r="E35" s="65">
        <f t="shared" si="8"/>
        <v>1.8350434080000002</v>
      </c>
      <c r="F35" s="65">
        <f t="shared" si="9"/>
        <v>5.8773341087999986</v>
      </c>
      <c r="G35" s="65">
        <f t="shared" si="5"/>
        <v>0.13625568000000002</v>
      </c>
      <c r="H35" s="65">
        <f t="shared" si="5"/>
        <v>1.9928304000000001</v>
      </c>
      <c r="I35" s="65">
        <f t="shared" si="5"/>
        <v>0.37160640000000006</v>
      </c>
      <c r="J35" s="65">
        <f t="shared" si="5"/>
        <v>3.8617920000000006E-3</v>
      </c>
      <c r="K35" s="65">
        <f t="shared" si="5"/>
        <v>1.7487359999999999E-3</v>
      </c>
      <c r="L35" s="65">
        <f t="shared" si="5"/>
        <v>9.5816160000000011E-2</v>
      </c>
      <c r="M35" s="65">
        <f t="shared" si="5"/>
        <v>7.5049920000000006E-2</v>
      </c>
      <c r="N35" s="65">
        <f t="shared" si="5"/>
        <v>29.109168000000004</v>
      </c>
      <c r="O35" s="65">
        <f t="shared" si="5"/>
        <v>1435.4207999999999</v>
      </c>
      <c r="P35" s="65">
        <f t="shared" si="5"/>
        <v>0</v>
      </c>
      <c r="Q35" s="65">
        <f t="shared" si="10"/>
        <v>30.693960000000004</v>
      </c>
      <c r="R35" s="65">
        <f t="shared" si="11"/>
        <v>0</v>
      </c>
      <c r="S35" s="65">
        <f t="shared" si="11"/>
        <v>0.22150655999999999</v>
      </c>
      <c r="T35" s="65">
        <f t="shared" si="11"/>
        <v>0</v>
      </c>
      <c r="U35" s="126">
        <f t="shared" si="11"/>
        <v>0</v>
      </c>
    </row>
    <row r="36" spans="1:21" s="48" customFormat="1" ht="13" x14ac:dyDescent="0.35">
      <c r="A36" s="125" t="str">
        <f>H8</f>
        <v>9B</v>
      </c>
      <c r="B36" s="11">
        <v>105</v>
      </c>
      <c r="C36" s="65">
        <f t="shared" si="6"/>
        <v>52.598699999999994</v>
      </c>
      <c r="D36" s="65">
        <f t="shared" si="7"/>
        <v>79.671815999999993</v>
      </c>
      <c r="E36" s="65">
        <f t="shared" si="8"/>
        <v>2.1895404300000001</v>
      </c>
      <c r="F36" s="65">
        <f t="shared" si="9"/>
        <v>7.0127281979999987</v>
      </c>
      <c r="G36" s="65">
        <f t="shared" si="5"/>
        <v>0.16257780000000002</v>
      </c>
      <c r="H36" s="65">
        <f t="shared" si="5"/>
        <v>2.3778090000000001</v>
      </c>
      <c r="I36" s="65">
        <f t="shared" si="5"/>
        <v>0.44339400000000007</v>
      </c>
      <c r="J36" s="65">
        <f t="shared" si="5"/>
        <v>4.6078200000000012E-3</v>
      </c>
      <c r="K36" s="65">
        <f t="shared" si="5"/>
        <v>2.0865599999999999E-3</v>
      </c>
      <c r="L36" s="65">
        <f t="shared" si="5"/>
        <v>0.11432610000000001</v>
      </c>
      <c r="M36" s="65">
        <f t="shared" si="5"/>
        <v>8.9548199999999994E-2</v>
      </c>
      <c r="N36" s="65">
        <f t="shared" si="5"/>
        <v>34.732530000000004</v>
      </c>
      <c r="O36" s="65">
        <f t="shared" si="5"/>
        <v>1712.7179999999998</v>
      </c>
      <c r="P36" s="65">
        <f t="shared" si="5"/>
        <v>0</v>
      </c>
      <c r="Q36" s="65">
        <f t="shared" si="10"/>
        <v>36.623474999999999</v>
      </c>
      <c r="R36" s="65">
        <f t="shared" si="11"/>
        <v>0</v>
      </c>
      <c r="S36" s="65">
        <f t="shared" si="11"/>
        <v>0.26429759999999997</v>
      </c>
      <c r="T36" s="65">
        <f t="shared" si="11"/>
        <v>0</v>
      </c>
      <c r="U36" s="126">
        <f t="shared" si="11"/>
        <v>0</v>
      </c>
    </row>
    <row r="37" spans="1:21" s="48" customFormat="1" ht="13" x14ac:dyDescent="0.35">
      <c r="A37" s="125">
        <f>I8</f>
        <v>8222</v>
      </c>
      <c r="B37" s="11">
        <v>105</v>
      </c>
      <c r="C37" s="65">
        <f t="shared" si="6"/>
        <v>52.598699999999994</v>
      </c>
      <c r="D37" s="65">
        <f t="shared" si="7"/>
        <v>79.671815999999993</v>
      </c>
      <c r="E37" s="65">
        <f t="shared" si="8"/>
        <v>2.1895404300000001</v>
      </c>
      <c r="F37" s="65">
        <f t="shared" si="9"/>
        <v>7.0127281979999987</v>
      </c>
      <c r="G37" s="65">
        <f t="shared" si="5"/>
        <v>0.16257780000000002</v>
      </c>
      <c r="H37" s="65">
        <f t="shared" si="5"/>
        <v>2.3778090000000001</v>
      </c>
      <c r="I37" s="65">
        <f t="shared" si="5"/>
        <v>0.44339400000000007</v>
      </c>
      <c r="J37" s="65">
        <f t="shared" si="5"/>
        <v>4.6078200000000012E-3</v>
      </c>
      <c r="K37" s="65">
        <f t="shared" si="5"/>
        <v>2.0865599999999999E-3</v>
      </c>
      <c r="L37" s="65">
        <f t="shared" si="5"/>
        <v>0.11432610000000001</v>
      </c>
      <c r="M37" s="65">
        <f t="shared" si="5"/>
        <v>8.9548199999999994E-2</v>
      </c>
      <c r="N37" s="65">
        <f t="shared" si="5"/>
        <v>34.732530000000004</v>
      </c>
      <c r="O37" s="65">
        <f t="shared" si="5"/>
        <v>1712.7179999999998</v>
      </c>
      <c r="P37" s="65">
        <f t="shared" si="5"/>
        <v>0</v>
      </c>
      <c r="Q37" s="65">
        <f t="shared" si="10"/>
        <v>36.623474999999999</v>
      </c>
      <c r="R37" s="65">
        <f t="shared" si="11"/>
        <v>0</v>
      </c>
      <c r="S37" s="65">
        <f t="shared" si="11"/>
        <v>0.26429759999999997</v>
      </c>
      <c r="T37" s="65">
        <f t="shared" si="11"/>
        <v>0</v>
      </c>
      <c r="U37" s="126">
        <f t="shared" si="11"/>
        <v>0</v>
      </c>
    </row>
    <row r="38" spans="1:21" s="48" customFormat="1" ht="13" x14ac:dyDescent="0.35">
      <c r="A38" s="125">
        <f>J8</f>
        <v>7233</v>
      </c>
      <c r="B38" s="11">
        <v>105</v>
      </c>
      <c r="C38" s="65">
        <f t="shared" si="6"/>
        <v>52.598699999999994</v>
      </c>
      <c r="D38" s="65">
        <f t="shared" si="7"/>
        <v>79.671815999999993</v>
      </c>
      <c r="E38" s="65">
        <f t="shared" si="8"/>
        <v>2.1895404300000001</v>
      </c>
      <c r="F38" s="65">
        <f t="shared" si="9"/>
        <v>7.0127281979999987</v>
      </c>
      <c r="G38" s="65">
        <f t="shared" si="5"/>
        <v>0.16257780000000002</v>
      </c>
      <c r="H38" s="65">
        <f t="shared" si="5"/>
        <v>2.3778090000000001</v>
      </c>
      <c r="I38" s="65">
        <f t="shared" si="5"/>
        <v>0.44339400000000007</v>
      </c>
      <c r="J38" s="65">
        <f t="shared" si="5"/>
        <v>4.6078200000000012E-3</v>
      </c>
      <c r="K38" s="65">
        <f t="shared" si="5"/>
        <v>2.0865599999999999E-3</v>
      </c>
      <c r="L38" s="65">
        <f t="shared" si="5"/>
        <v>0.11432610000000001</v>
      </c>
      <c r="M38" s="65">
        <f t="shared" si="5"/>
        <v>8.9548199999999994E-2</v>
      </c>
      <c r="N38" s="65">
        <f t="shared" si="5"/>
        <v>34.732530000000004</v>
      </c>
      <c r="O38" s="65">
        <f t="shared" si="5"/>
        <v>1712.7179999999998</v>
      </c>
      <c r="P38" s="65">
        <f t="shared" si="5"/>
        <v>0</v>
      </c>
      <c r="Q38" s="65">
        <f t="shared" si="10"/>
        <v>36.623474999999999</v>
      </c>
      <c r="R38" s="65">
        <f t="shared" si="11"/>
        <v>0</v>
      </c>
      <c r="S38" s="65">
        <f t="shared" si="11"/>
        <v>0.26429759999999997</v>
      </c>
      <c r="T38" s="65">
        <f t="shared" si="11"/>
        <v>0</v>
      </c>
      <c r="U38" s="126">
        <f t="shared" si="11"/>
        <v>0</v>
      </c>
    </row>
    <row r="39" spans="1:21" s="48" customFormat="1" ht="13" x14ac:dyDescent="0.35">
      <c r="A39" s="125">
        <f>K8</f>
        <v>5641</v>
      </c>
      <c r="B39" s="11">
        <v>105</v>
      </c>
      <c r="C39" s="65">
        <f t="shared" si="6"/>
        <v>52.598699999999994</v>
      </c>
      <c r="D39" s="65">
        <f t="shared" si="7"/>
        <v>79.671815999999993</v>
      </c>
      <c r="E39" s="65">
        <f t="shared" si="8"/>
        <v>2.1895404300000001</v>
      </c>
      <c r="F39" s="65">
        <f t="shared" si="9"/>
        <v>7.0127281979999987</v>
      </c>
      <c r="G39" s="65">
        <f t="shared" si="5"/>
        <v>0.16257780000000002</v>
      </c>
      <c r="H39" s="65">
        <f t="shared" si="5"/>
        <v>2.3778090000000001</v>
      </c>
      <c r="I39" s="65">
        <f t="shared" si="5"/>
        <v>0.44339400000000007</v>
      </c>
      <c r="J39" s="65">
        <f t="shared" si="5"/>
        <v>4.6078200000000012E-3</v>
      </c>
      <c r="K39" s="65">
        <f t="shared" si="5"/>
        <v>2.0865599999999999E-3</v>
      </c>
      <c r="L39" s="65">
        <f t="shared" si="5"/>
        <v>0.11432610000000001</v>
      </c>
      <c r="M39" s="65">
        <f t="shared" si="5"/>
        <v>8.9548199999999994E-2</v>
      </c>
      <c r="N39" s="65">
        <f t="shared" si="5"/>
        <v>34.732530000000004</v>
      </c>
      <c r="O39" s="65">
        <f t="shared" si="5"/>
        <v>1712.7179999999998</v>
      </c>
      <c r="P39" s="65">
        <f t="shared" si="5"/>
        <v>0</v>
      </c>
      <c r="Q39" s="65">
        <f t="shared" si="10"/>
        <v>36.623474999999999</v>
      </c>
      <c r="R39" s="65">
        <f t="shared" si="11"/>
        <v>0</v>
      </c>
      <c r="S39" s="65">
        <f t="shared" si="11"/>
        <v>0.26429759999999997</v>
      </c>
      <c r="T39" s="65">
        <f t="shared" si="11"/>
        <v>0</v>
      </c>
      <c r="U39" s="126">
        <f t="shared" si="11"/>
        <v>0</v>
      </c>
    </row>
    <row r="40" spans="1:21" s="48" customFormat="1" ht="13" x14ac:dyDescent="0.35">
      <c r="A40" s="125">
        <f>L8</f>
        <v>4956</v>
      </c>
      <c r="B40" s="11">
        <v>105</v>
      </c>
      <c r="C40" s="65">
        <f t="shared" si="6"/>
        <v>52.598699999999994</v>
      </c>
      <c r="D40" s="65">
        <f t="shared" si="7"/>
        <v>79.671815999999993</v>
      </c>
      <c r="E40" s="65">
        <f t="shared" si="8"/>
        <v>2.1895404300000001</v>
      </c>
      <c r="F40" s="65">
        <f t="shared" si="9"/>
        <v>7.0127281979999987</v>
      </c>
      <c r="G40" s="65">
        <f t="shared" si="5"/>
        <v>0.16257780000000002</v>
      </c>
      <c r="H40" s="65">
        <f t="shared" si="5"/>
        <v>2.3778090000000001</v>
      </c>
      <c r="I40" s="65">
        <f t="shared" si="5"/>
        <v>0.44339400000000007</v>
      </c>
      <c r="J40" s="65">
        <f t="shared" si="5"/>
        <v>4.6078200000000012E-3</v>
      </c>
      <c r="K40" s="65">
        <f t="shared" si="5"/>
        <v>2.0865599999999999E-3</v>
      </c>
      <c r="L40" s="65">
        <f t="shared" si="5"/>
        <v>0.11432610000000001</v>
      </c>
      <c r="M40" s="65">
        <f t="shared" si="5"/>
        <v>8.9548199999999994E-2</v>
      </c>
      <c r="N40" s="65">
        <f t="shared" si="5"/>
        <v>34.732530000000004</v>
      </c>
      <c r="O40" s="65">
        <f t="shared" si="5"/>
        <v>1712.7179999999998</v>
      </c>
      <c r="P40" s="65">
        <f t="shared" si="5"/>
        <v>0</v>
      </c>
      <c r="Q40" s="65">
        <f t="shared" si="10"/>
        <v>36.623474999999999</v>
      </c>
      <c r="R40" s="65">
        <f t="shared" si="11"/>
        <v>0</v>
      </c>
      <c r="S40" s="65">
        <f t="shared" si="11"/>
        <v>0.26429759999999997</v>
      </c>
      <c r="T40" s="65">
        <f t="shared" si="11"/>
        <v>0</v>
      </c>
      <c r="U40" s="126">
        <f t="shared" si="11"/>
        <v>0</v>
      </c>
    </row>
    <row r="41" spans="1:21" s="48" customFormat="1" ht="13" x14ac:dyDescent="0.35">
      <c r="A41" s="125">
        <f>M8</f>
        <v>2849</v>
      </c>
      <c r="B41" s="11">
        <v>88</v>
      </c>
      <c r="C41" s="65">
        <f t="shared" si="6"/>
        <v>44.082719999999995</v>
      </c>
      <c r="D41" s="65">
        <f t="shared" si="7"/>
        <v>66.772569599999997</v>
      </c>
      <c r="E41" s="65">
        <f t="shared" si="8"/>
        <v>1.8350434080000002</v>
      </c>
      <c r="F41" s="65">
        <f t="shared" si="9"/>
        <v>5.8773341087999986</v>
      </c>
      <c r="G41" s="65">
        <f t="shared" si="5"/>
        <v>0.13625568000000002</v>
      </c>
      <c r="H41" s="65">
        <f t="shared" si="5"/>
        <v>1.9928304000000001</v>
      </c>
      <c r="I41" s="65">
        <f t="shared" si="5"/>
        <v>0.37160640000000006</v>
      </c>
      <c r="J41" s="65">
        <f t="shared" si="5"/>
        <v>3.8617920000000006E-3</v>
      </c>
      <c r="K41" s="65">
        <f t="shared" si="5"/>
        <v>1.7487359999999999E-3</v>
      </c>
      <c r="L41" s="65">
        <f t="shared" si="5"/>
        <v>9.5816160000000011E-2</v>
      </c>
      <c r="M41" s="65">
        <f t="shared" si="5"/>
        <v>7.5049920000000006E-2</v>
      </c>
      <c r="N41" s="65">
        <f t="shared" si="5"/>
        <v>29.109168000000004</v>
      </c>
      <c r="O41" s="65">
        <f t="shared" si="5"/>
        <v>1435.4207999999999</v>
      </c>
      <c r="P41" s="65">
        <f t="shared" si="5"/>
        <v>0</v>
      </c>
      <c r="Q41" s="65">
        <f t="shared" si="10"/>
        <v>30.693960000000004</v>
      </c>
      <c r="R41" s="65">
        <f t="shared" si="11"/>
        <v>0</v>
      </c>
      <c r="S41" s="65">
        <f t="shared" si="11"/>
        <v>0.22150655999999999</v>
      </c>
      <c r="T41" s="65">
        <f t="shared" si="11"/>
        <v>0</v>
      </c>
      <c r="U41" s="126">
        <f t="shared" si="11"/>
        <v>0</v>
      </c>
    </row>
    <row r="42" spans="1:21" s="48" customFormat="1" ht="13" x14ac:dyDescent="0.35">
      <c r="A42" s="125">
        <f>N8</f>
        <v>3836</v>
      </c>
      <c r="B42" s="11">
        <v>88</v>
      </c>
      <c r="C42" s="65">
        <f t="shared" si="6"/>
        <v>44.082719999999995</v>
      </c>
      <c r="D42" s="65">
        <f t="shared" si="7"/>
        <v>66.772569599999997</v>
      </c>
      <c r="E42" s="65">
        <f t="shared" si="8"/>
        <v>1.8350434080000002</v>
      </c>
      <c r="F42" s="65">
        <f t="shared" si="9"/>
        <v>5.8773341087999986</v>
      </c>
      <c r="G42" s="65">
        <f t="shared" si="5"/>
        <v>0.13625568000000002</v>
      </c>
      <c r="H42" s="65">
        <f t="shared" si="5"/>
        <v>1.9928304000000001</v>
      </c>
      <c r="I42" s="65">
        <f t="shared" si="5"/>
        <v>0.37160640000000006</v>
      </c>
      <c r="J42" s="65">
        <f t="shared" si="5"/>
        <v>3.8617920000000006E-3</v>
      </c>
      <c r="K42" s="65">
        <f t="shared" si="5"/>
        <v>1.7487359999999999E-3</v>
      </c>
      <c r="L42" s="65">
        <f t="shared" si="5"/>
        <v>9.5816160000000011E-2</v>
      </c>
      <c r="M42" s="65">
        <f t="shared" si="5"/>
        <v>7.5049920000000006E-2</v>
      </c>
      <c r="N42" s="65">
        <f t="shared" si="5"/>
        <v>29.109168000000004</v>
      </c>
      <c r="O42" s="65">
        <f t="shared" si="5"/>
        <v>1435.4207999999999</v>
      </c>
      <c r="P42" s="65">
        <f t="shared" si="5"/>
        <v>0</v>
      </c>
      <c r="Q42" s="65">
        <f t="shared" si="10"/>
        <v>30.693960000000004</v>
      </c>
      <c r="R42" s="65">
        <f t="shared" si="11"/>
        <v>0</v>
      </c>
      <c r="S42" s="65">
        <f t="shared" si="11"/>
        <v>0.22150655999999999</v>
      </c>
      <c r="T42" s="65">
        <f t="shared" si="11"/>
        <v>0</v>
      </c>
      <c r="U42" s="126">
        <f t="shared" si="11"/>
        <v>0</v>
      </c>
    </row>
    <row r="43" spans="1:21" s="48" customFormat="1" ht="13" x14ac:dyDescent="0.35">
      <c r="A43" s="125">
        <f>O8</f>
        <v>4718</v>
      </c>
      <c r="B43" s="11">
        <v>88</v>
      </c>
      <c r="C43" s="65">
        <f t="shared" si="6"/>
        <v>44.082719999999995</v>
      </c>
      <c r="D43" s="65">
        <f t="shared" si="7"/>
        <v>66.772569599999997</v>
      </c>
      <c r="E43" s="65">
        <f t="shared" si="8"/>
        <v>1.8350434080000002</v>
      </c>
      <c r="F43" s="65">
        <f t="shared" si="9"/>
        <v>5.8773341087999986</v>
      </c>
      <c r="G43" s="65">
        <f t="shared" si="5"/>
        <v>0.13625568000000002</v>
      </c>
      <c r="H43" s="65">
        <f t="shared" si="5"/>
        <v>1.9928304000000001</v>
      </c>
      <c r="I43" s="65">
        <f t="shared" si="5"/>
        <v>0.37160640000000006</v>
      </c>
      <c r="J43" s="65">
        <f t="shared" si="5"/>
        <v>3.8617920000000006E-3</v>
      </c>
      <c r="K43" s="65">
        <f t="shared" si="5"/>
        <v>1.7487359999999999E-3</v>
      </c>
      <c r="L43" s="65">
        <f t="shared" si="5"/>
        <v>9.5816160000000011E-2</v>
      </c>
      <c r="M43" s="65">
        <f t="shared" si="5"/>
        <v>7.5049920000000006E-2</v>
      </c>
      <c r="N43" s="65">
        <f t="shared" si="5"/>
        <v>29.109168000000004</v>
      </c>
      <c r="O43" s="65">
        <f t="shared" si="5"/>
        <v>1435.4207999999999</v>
      </c>
      <c r="P43" s="65">
        <f t="shared" si="5"/>
        <v>0</v>
      </c>
      <c r="Q43" s="65">
        <f t="shared" si="10"/>
        <v>30.693960000000004</v>
      </c>
      <c r="R43" s="65">
        <f t="shared" si="11"/>
        <v>0</v>
      </c>
      <c r="S43" s="65">
        <f t="shared" si="11"/>
        <v>0.22150655999999999</v>
      </c>
      <c r="T43" s="65">
        <f t="shared" si="11"/>
        <v>0</v>
      </c>
      <c r="U43" s="126">
        <f t="shared" si="11"/>
        <v>0</v>
      </c>
    </row>
    <row r="44" spans="1:21" s="48" customFormat="1" ht="13" x14ac:dyDescent="0.35">
      <c r="A44" s="125">
        <f>P8</f>
        <v>3107</v>
      </c>
      <c r="B44" s="11">
        <v>88</v>
      </c>
      <c r="C44" s="65">
        <f t="shared" si="6"/>
        <v>44.082719999999995</v>
      </c>
      <c r="D44" s="65">
        <f t="shared" si="7"/>
        <v>66.772569599999997</v>
      </c>
      <c r="E44" s="65">
        <f t="shared" si="8"/>
        <v>1.8350434080000002</v>
      </c>
      <c r="F44" s="65">
        <f t="shared" si="9"/>
        <v>5.8773341087999986</v>
      </c>
      <c r="G44" s="65">
        <f t="shared" si="5"/>
        <v>0.13625568000000002</v>
      </c>
      <c r="H44" s="65">
        <f t="shared" si="5"/>
        <v>1.9928304000000001</v>
      </c>
      <c r="I44" s="65">
        <f t="shared" si="5"/>
        <v>0.37160640000000006</v>
      </c>
      <c r="J44" s="65">
        <f t="shared" si="5"/>
        <v>3.8617920000000006E-3</v>
      </c>
      <c r="K44" s="65">
        <f t="shared" si="5"/>
        <v>1.7487359999999999E-3</v>
      </c>
      <c r="L44" s="65">
        <f t="shared" si="5"/>
        <v>9.5816160000000011E-2</v>
      </c>
      <c r="M44" s="65">
        <f t="shared" si="5"/>
        <v>7.5049920000000006E-2</v>
      </c>
      <c r="N44" s="65">
        <f t="shared" si="5"/>
        <v>29.109168000000004</v>
      </c>
      <c r="O44" s="65">
        <f t="shared" si="5"/>
        <v>1435.4207999999999</v>
      </c>
      <c r="P44" s="65">
        <f t="shared" si="5"/>
        <v>0</v>
      </c>
      <c r="Q44" s="65">
        <f t="shared" si="10"/>
        <v>30.693960000000004</v>
      </c>
      <c r="R44" s="65">
        <f t="shared" si="11"/>
        <v>0</v>
      </c>
      <c r="S44" s="65">
        <f t="shared" si="11"/>
        <v>0.22150655999999999</v>
      </c>
      <c r="T44" s="65">
        <f t="shared" si="11"/>
        <v>0</v>
      </c>
      <c r="U44" s="126">
        <f t="shared" si="11"/>
        <v>0</v>
      </c>
    </row>
    <row r="45" spans="1:21" s="48" customFormat="1" ht="13" x14ac:dyDescent="0.35">
      <c r="A45" s="125">
        <f>Q8</f>
        <v>6609</v>
      </c>
      <c r="B45" s="11">
        <v>88</v>
      </c>
      <c r="C45" s="65">
        <f t="shared" si="6"/>
        <v>44.082719999999995</v>
      </c>
      <c r="D45" s="65">
        <f t="shared" si="7"/>
        <v>66.772569599999997</v>
      </c>
      <c r="E45" s="65">
        <f t="shared" si="8"/>
        <v>1.8350434080000002</v>
      </c>
      <c r="F45" s="65">
        <f t="shared" si="9"/>
        <v>5.8773341087999986</v>
      </c>
      <c r="G45" s="65">
        <f t="shared" si="5"/>
        <v>0.13625568000000002</v>
      </c>
      <c r="H45" s="65">
        <f t="shared" si="5"/>
        <v>1.9928304000000001</v>
      </c>
      <c r="I45" s="65">
        <f t="shared" si="5"/>
        <v>0.37160640000000006</v>
      </c>
      <c r="J45" s="65">
        <f t="shared" si="5"/>
        <v>3.8617920000000006E-3</v>
      </c>
      <c r="K45" s="65">
        <f t="shared" si="5"/>
        <v>1.7487359999999999E-3</v>
      </c>
      <c r="L45" s="65">
        <f t="shared" si="5"/>
        <v>9.5816160000000011E-2</v>
      </c>
      <c r="M45" s="65">
        <f t="shared" si="5"/>
        <v>7.5049920000000006E-2</v>
      </c>
      <c r="N45" s="65">
        <f t="shared" si="5"/>
        <v>29.109168000000004</v>
      </c>
      <c r="O45" s="65">
        <f t="shared" si="5"/>
        <v>1435.4207999999999</v>
      </c>
      <c r="P45" s="65">
        <f t="shared" si="5"/>
        <v>0</v>
      </c>
      <c r="Q45" s="65">
        <f t="shared" si="10"/>
        <v>30.693960000000004</v>
      </c>
      <c r="R45" s="65">
        <f t="shared" si="11"/>
        <v>0</v>
      </c>
      <c r="S45" s="65">
        <f t="shared" si="11"/>
        <v>0.22150655999999999</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4B</v>
      </c>
      <c r="C57" s="8" t="str">
        <f t="shared" ref="C57:U57" si="13">D8</f>
        <v>5B</v>
      </c>
      <c r="D57" s="8" t="str">
        <f t="shared" si="13"/>
        <v>6B</v>
      </c>
      <c r="E57" s="8" t="str">
        <f t="shared" si="13"/>
        <v>7B</v>
      </c>
      <c r="F57" s="8" t="str">
        <f t="shared" si="13"/>
        <v>8B</v>
      </c>
      <c r="G57" s="8" t="str">
        <f t="shared" si="13"/>
        <v>9B</v>
      </c>
      <c r="H57" s="8">
        <f t="shared" si="13"/>
        <v>8222</v>
      </c>
      <c r="I57" s="8">
        <f t="shared" si="13"/>
        <v>7233</v>
      </c>
      <c r="J57" s="8">
        <f t="shared" si="13"/>
        <v>5641</v>
      </c>
      <c r="K57" s="8">
        <f t="shared" si="13"/>
        <v>4956</v>
      </c>
      <c r="L57" s="8">
        <f t="shared" si="13"/>
        <v>2849</v>
      </c>
      <c r="M57" s="8">
        <f t="shared" si="13"/>
        <v>3836</v>
      </c>
      <c r="N57" s="8">
        <f t="shared" si="13"/>
        <v>4718</v>
      </c>
      <c r="O57" s="8">
        <f t="shared" si="13"/>
        <v>3107</v>
      </c>
      <c r="P57" s="8">
        <f t="shared" si="13"/>
        <v>6609</v>
      </c>
      <c r="Q57" s="8">
        <f t="shared" si="13"/>
        <v>0</v>
      </c>
      <c r="R57" s="8">
        <f t="shared" si="13"/>
        <v>0</v>
      </c>
      <c r="S57" s="8">
        <f t="shared" si="13"/>
        <v>0</v>
      </c>
      <c r="T57" s="8">
        <f t="shared" si="13"/>
        <v>0</v>
      </c>
      <c r="U57" s="8">
        <f t="shared" si="13"/>
        <v>0</v>
      </c>
    </row>
    <row r="58" spans="1:21" ht="13" x14ac:dyDescent="0.35">
      <c r="A58" s="79" t="s">
        <v>136</v>
      </c>
      <c r="B58" s="10" t="str">
        <f>C16&amp;" I "&amp;(VLOOKUP(C14,Table24581114[],6,FALSE))</f>
        <v>Medium/Clay I Grass</v>
      </c>
      <c r="C58" s="10" t="str">
        <f>D16&amp;" I "&amp;(VLOOKUP(D14,Table24581114[],6,FALSE))</f>
        <v>Medium/Clay I Grass</v>
      </c>
      <c r="D58" s="10" t="str">
        <f>E16&amp;" I "&amp;(VLOOKUP(E14,Table24581114[],6,FALSE))</f>
        <v>Medium/Clay I Grass</v>
      </c>
      <c r="E58" s="10" t="str">
        <f>F16&amp;" I "&amp;(VLOOKUP(F14,Table24581114[],6,FALSE))</f>
        <v>Medium/Clay I Grass</v>
      </c>
      <c r="F58" s="10" t="str">
        <f>G16&amp;" I "&amp;(VLOOKUP(G14,Table24581114[],6,FALSE))</f>
        <v>Medium/Clay I Grass</v>
      </c>
      <c r="G58" s="10" t="str">
        <f>H16&amp;" I "&amp;(VLOOKUP(H14,Table24581114[],6,FALSE))</f>
        <v>Medium/Clay I Grass</v>
      </c>
      <c r="H58" s="10" t="str">
        <f>I16&amp;" I "&amp;(VLOOKUP(I14,Table24581114[],6,FALSE))</f>
        <v>Medium/Clay I Grass</v>
      </c>
      <c r="I58" s="10" t="str">
        <f>J16&amp;" I "&amp;(VLOOKUP(J14,Table24581114[],6,FALSE))</f>
        <v>Medium/Clay I Grass</v>
      </c>
      <c r="J58" s="10" t="str">
        <f>K16&amp;" I "&amp;(VLOOKUP(K14,Table24581114[],6,FALSE))</f>
        <v>Medium/Clay I Grass</v>
      </c>
      <c r="K58" s="10" t="str">
        <f>L16&amp;" I "&amp;(VLOOKUP(L14,Table24581114[],6,FALSE))</f>
        <v>Medium/Clay I Grass</v>
      </c>
      <c r="L58" s="10" t="str">
        <f>M16&amp;" I "&amp;(VLOOKUP(M14,Table24581114[],6,FALSE))</f>
        <v>Medium/Clay I Grass</v>
      </c>
      <c r="M58" s="10" t="str">
        <f>N16&amp;" I "&amp;(VLOOKUP(N14,Table24581114[],6,FALSE))</f>
        <v>Medium/Clay I Grass</v>
      </c>
      <c r="N58" s="10" t="str">
        <f>O16&amp;" I "&amp;(VLOOKUP(O14,Table24581114[],6,FALSE))</f>
        <v>Medium/Clay I Grass</v>
      </c>
      <c r="O58" s="10" t="str">
        <f>P16&amp;" I "&amp;(VLOOKUP(P14,Table24581114[],6,FALSE))</f>
        <v>Medium/Clay I Grass</v>
      </c>
      <c r="P58" s="10" t="str">
        <f>Q16&amp;" I "&amp;(VLOOKUP(Q14,Table24581114[],6,FALSE))</f>
        <v>Medium/Clay I Grass</v>
      </c>
      <c r="Q58" s="10" t="e">
        <f>R16&amp;" I "&amp;(VLOOKUP(R14,Table24581114[],6,FALSE))</f>
        <v>#N/A</v>
      </c>
      <c r="R58" s="10" t="e">
        <f>S16&amp;" I "&amp;(VLOOKUP(S14,Table24581114[],6,FALSE))</f>
        <v>#N/A</v>
      </c>
      <c r="S58" s="10" t="e">
        <f>T16&amp;" I "&amp;(VLOOKUP(T14,Table24581114[],6,FALSE))</f>
        <v>#N/A</v>
      </c>
      <c r="T58" s="10" t="e">
        <f>U16&amp;" I "&amp;(VLOOKUP(U14,Table24581114[],6,FALSE))</f>
        <v>#N/A</v>
      </c>
      <c r="U58" s="10" t="e">
        <f>V16&amp;" I "&amp;(VLOOKUP(V14,Table24581114[],6,FALSE))</f>
        <v>#N/A</v>
      </c>
    </row>
    <row r="59" spans="1:21" ht="13" x14ac:dyDescent="0.3">
      <c r="A59" s="87" t="s">
        <v>132</v>
      </c>
      <c r="B59" s="64">
        <f>VLOOKUP(C$14,Table24581114[],5,FALSE)</f>
        <v>6.2</v>
      </c>
      <c r="C59" s="64">
        <f>VLOOKUP(D$14,Table24581114[],5,FALSE)</f>
        <v>6.2</v>
      </c>
      <c r="D59" s="64">
        <f>VLOOKUP(E$14,Table24581114[],5,FALSE)</f>
        <v>6.2</v>
      </c>
      <c r="E59" s="64">
        <f>VLOOKUP(F$14,Table24581114[],5,FALSE)</f>
        <v>6.2</v>
      </c>
      <c r="F59" s="64">
        <f>VLOOKUP(G$14,Table24581114[],5,FALSE)</f>
        <v>6.2</v>
      </c>
      <c r="G59" s="64">
        <f>VLOOKUP(H$14,Table24581114[],5,FALSE)</f>
        <v>6.2</v>
      </c>
      <c r="H59" s="64">
        <f>VLOOKUP(I$14,Table24581114[],5,FALSE)</f>
        <v>6.2</v>
      </c>
      <c r="I59" s="64">
        <f>VLOOKUP(J$14,Table24581114[],5,FALSE)</f>
        <v>6.2</v>
      </c>
      <c r="J59" s="64">
        <f>VLOOKUP(K$14,Table24581114[],5,FALSE)</f>
        <v>6.2</v>
      </c>
      <c r="K59" s="64">
        <f>VLOOKUP(L$14,Table24581114[],5,FALSE)</f>
        <v>6.2</v>
      </c>
      <c r="L59" s="64">
        <f>VLOOKUP(M$14,Table24581114[],5,FALSE)</f>
        <v>6.2</v>
      </c>
      <c r="M59" s="64">
        <f>VLOOKUP(N$14,Table24581114[],5,FALSE)</f>
        <v>6.2</v>
      </c>
      <c r="N59" s="64">
        <f>VLOOKUP(O$14,Table24581114[],5,FALSE)</f>
        <v>6.2</v>
      </c>
      <c r="O59" s="64">
        <f>VLOOKUP(P$14,Table24581114[],5,FALSE)</f>
        <v>6.2</v>
      </c>
      <c r="P59" s="64">
        <f>VLOOKUP(Q$14,Table24581114[],5,FALSE)</f>
        <v>6.2</v>
      </c>
      <c r="Q59" s="64" t="e">
        <f>VLOOKUP(R$14,Table24581114[],5,FALSE)</f>
        <v>#N/A</v>
      </c>
      <c r="R59" s="64" t="e">
        <f>VLOOKUP(S$14,Table24581114[],5,FALSE)</f>
        <v>#N/A</v>
      </c>
      <c r="S59" s="64" t="e">
        <f>VLOOKUP(T$14,Table24581114[],5,FALSE)</f>
        <v>#N/A</v>
      </c>
      <c r="T59" s="64" t="e">
        <f>VLOOKUP(U$14,Table24581114[],5,FALSE)</f>
        <v>#N/A</v>
      </c>
      <c r="U59" s="64" t="e">
        <f>VLOOKUP(V$14,Table24581114[],5,FALSE)</f>
        <v>#N/A</v>
      </c>
    </row>
    <row r="60" spans="1:21" ht="13" x14ac:dyDescent="0.3">
      <c r="A60" s="87" t="s">
        <v>4</v>
      </c>
      <c r="B60" s="64">
        <f>C10</f>
        <v>6</v>
      </c>
      <c r="C60" s="64">
        <f t="shared" ref="C60:U60" si="14">D10</f>
        <v>5.8</v>
      </c>
      <c r="D60" s="64">
        <f t="shared" si="14"/>
        <v>6.1</v>
      </c>
      <c r="E60" s="64">
        <f t="shared" si="14"/>
        <v>6.1</v>
      </c>
      <c r="F60" s="64">
        <f t="shared" si="14"/>
        <v>5.8</v>
      </c>
      <c r="G60" s="64">
        <f t="shared" si="14"/>
        <v>5.9</v>
      </c>
      <c r="H60" s="64">
        <f t="shared" si="14"/>
        <v>6</v>
      </c>
      <c r="I60" s="64">
        <f t="shared" si="14"/>
        <v>6.3</v>
      </c>
      <c r="J60" s="64">
        <f t="shared" si="14"/>
        <v>6.3</v>
      </c>
      <c r="K60" s="64">
        <f t="shared" si="14"/>
        <v>6</v>
      </c>
      <c r="L60" s="64">
        <f t="shared" si="14"/>
        <v>6.1</v>
      </c>
      <c r="M60" s="64">
        <f t="shared" si="14"/>
        <v>5.6</v>
      </c>
      <c r="N60" s="64">
        <f t="shared" si="14"/>
        <v>5.9</v>
      </c>
      <c r="O60" s="64">
        <f t="shared" si="14"/>
        <v>5.9</v>
      </c>
      <c r="P60" s="64">
        <f t="shared" si="14"/>
        <v>6.1</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t="e">
        <f t="shared" si="15"/>
        <v>#N/A</v>
      </c>
      <c r="R61" s="64" t="e">
        <f t="shared" si="15"/>
        <v>#N/A</v>
      </c>
      <c r="S61" s="64" t="e">
        <f t="shared" si="15"/>
        <v>#N/A</v>
      </c>
      <c r="T61" s="64" t="e">
        <f t="shared" si="15"/>
        <v>#N/A</v>
      </c>
      <c r="U61" s="64" t="e">
        <f t="shared" si="15"/>
        <v>#N/A</v>
      </c>
    </row>
    <row r="62" spans="1:21" ht="13" x14ac:dyDescent="0.3">
      <c r="A62" s="87" t="s">
        <v>134</v>
      </c>
      <c r="B62" s="65">
        <f>B31</f>
        <v>88</v>
      </c>
      <c r="C62" s="65">
        <f>B32</f>
        <v>105</v>
      </c>
      <c r="D62" s="65">
        <f>B33</f>
        <v>105</v>
      </c>
      <c r="E62" s="65">
        <f>B34</f>
        <v>105</v>
      </c>
      <c r="F62" s="65">
        <f>B35</f>
        <v>88</v>
      </c>
      <c r="G62" s="65">
        <f>B36</f>
        <v>105</v>
      </c>
      <c r="H62" s="65">
        <f>B37</f>
        <v>105</v>
      </c>
      <c r="I62" s="65">
        <f>B38</f>
        <v>105</v>
      </c>
      <c r="J62" s="65">
        <f>B39</f>
        <v>105</v>
      </c>
      <c r="K62" s="65">
        <f>B40</f>
        <v>105</v>
      </c>
      <c r="L62" s="65">
        <f>B41</f>
        <v>88</v>
      </c>
      <c r="M62" s="65">
        <f>B42</f>
        <v>88</v>
      </c>
      <c r="N62" s="65">
        <f>B43</f>
        <v>88</v>
      </c>
      <c r="O62" s="65">
        <f>B44</f>
        <v>88</v>
      </c>
      <c r="P62" s="65">
        <f>B45</f>
        <v>88</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2.4000000000000021</v>
      </c>
      <c r="D64" s="65">
        <f t="shared" si="17"/>
        <v>0.6000000000000032</v>
      </c>
      <c r="E64" s="65">
        <f t="shared" si="17"/>
        <v>0.6000000000000032</v>
      </c>
      <c r="F64" s="65">
        <f t="shared" si="17"/>
        <v>2.4000000000000021</v>
      </c>
      <c r="G64" s="65">
        <f t="shared" si="17"/>
        <v>1.7999999999999989</v>
      </c>
      <c r="H64" s="65">
        <f t="shared" si="17"/>
        <v>1.2000000000000011</v>
      </c>
      <c r="I64" s="65">
        <f t="shared" si="17"/>
        <v>-0.59999999999999787</v>
      </c>
      <c r="J64" s="65">
        <f t="shared" si="17"/>
        <v>-0.59999999999999787</v>
      </c>
      <c r="K64" s="65">
        <f t="shared" si="17"/>
        <v>1.2000000000000011</v>
      </c>
      <c r="L64" s="65">
        <f t="shared" si="17"/>
        <v>0.6000000000000032</v>
      </c>
      <c r="M64" s="65">
        <f t="shared" si="17"/>
        <v>3.6000000000000032</v>
      </c>
      <c r="N64" s="65">
        <f t="shared" si="17"/>
        <v>1.7999999999999989</v>
      </c>
      <c r="O64" s="65">
        <f t="shared" si="17"/>
        <v>1.7999999999999989</v>
      </c>
      <c r="P64" s="65">
        <f t="shared" si="17"/>
        <v>0.6000000000000032</v>
      </c>
      <c r="Q64" s="65" t="e">
        <f t="shared" si="17"/>
        <v>#N/A</v>
      </c>
      <c r="R64" s="65" t="e">
        <f t="shared" si="17"/>
        <v>#N/A</v>
      </c>
      <c r="S64" s="65" t="e">
        <f t="shared" si="17"/>
        <v>#N/A</v>
      </c>
      <c r="T64" s="65" t="e">
        <f t="shared" si="17"/>
        <v>#N/A</v>
      </c>
      <c r="U64" s="65" t="e">
        <f t="shared" si="17"/>
        <v>#N/A</v>
      </c>
    </row>
    <row r="65" spans="1:21" ht="52" x14ac:dyDescent="0.3">
      <c r="A65" s="88" t="s">
        <v>157</v>
      </c>
      <c r="B65" s="65">
        <f>B63-B64</f>
        <v>-1.2000000000000011</v>
      </c>
      <c r="C65" s="65">
        <f t="shared" ref="C65:U65" si="18">C63-C64</f>
        <v>-2.4000000000000021</v>
      </c>
      <c r="D65" s="65">
        <f t="shared" si="18"/>
        <v>-0.6000000000000032</v>
      </c>
      <c r="E65" s="65">
        <f t="shared" si="18"/>
        <v>-0.6000000000000032</v>
      </c>
      <c r="F65" s="65">
        <f t="shared" si="18"/>
        <v>-2.4000000000000021</v>
      </c>
      <c r="G65" s="65">
        <f t="shared" si="18"/>
        <v>-1.7999999999999989</v>
      </c>
      <c r="H65" s="65">
        <f t="shared" si="18"/>
        <v>-1.2000000000000011</v>
      </c>
      <c r="I65" s="65">
        <f t="shared" si="18"/>
        <v>0.59999999999999787</v>
      </c>
      <c r="J65" s="65">
        <f t="shared" si="18"/>
        <v>0.59999999999999787</v>
      </c>
      <c r="K65" s="65">
        <f t="shared" si="18"/>
        <v>-1.2000000000000011</v>
      </c>
      <c r="L65" s="65">
        <f t="shared" si="18"/>
        <v>-0.6000000000000032</v>
      </c>
      <c r="M65" s="65">
        <f t="shared" si="18"/>
        <v>-3.6000000000000032</v>
      </c>
      <c r="N65" s="65">
        <f t="shared" si="18"/>
        <v>-1.7999999999999989</v>
      </c>
      <c r="O65" s="65">
        <f t="shared" si="18"/>
        <v>-1.7999999999999989</v>
      </c>
      <c r="P65" s="65">
        <f t="shared" si="18"/>
        <v>-0.6000000000000032</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OVER</v>
      </c>
      <c r="J66" s="66" t="str">
        <f t="shared" si="19"/>
        <v>OVER</v>
      </c>
      <c r="K66" s="66" t="str">
        <f t="shared" si="19"/>
        <v>UNDER</v>
      </c>
      <c r="L66" s="66" t="str">
        <f t="shared" si="19"/>
        <v>UNDER</v>
      </c>
      <c r="M66" s="66" t="str">
        <f t="shared" si="19"/>
        <v>UNDER</v>
      </c>
      <c r="N66" s="66" t="str">
        <f t="shared" si="19"/>
        <v>UNDER</v>
      </c>
      <c r="O66" s="66" t="str">
        <f t="shared" si="19"/>
        <v>UNDER</v>
      </c>
      <c r="P66" s="66" t="str">
        <f t="shared" si="19"/>
        <v>UNDER</v>
      </c>
      <c r="Q66" s="66" t="e">
        <f t="shared" si="19"/>
        <v>#N/A</v>
      </c>
      <c r="R66" s="66" t="e">
        <f t="shared" si="19"/>
        <v>#N/A</v>
      </c>
      <c r="S66" s="66" t="e">
        <f t="shared" si="19"/>
        <v>#N/A</v>
      </c>
      <c r="T66" s="66" t="e">
        <f t="shared" si="19"/>
        <v>#N/A</v>
      </c>
      <c r="U66" s="66" t="e">
        <f t="shared" si="19"/>
        <v>#N/A</v>
      </c>
    </row>
  </sheetData>
  <sheetProtection algorithmName="SHA-512" hashValue="WhzUUPkBpyOD+UHSWyGlyOt9g+Pjx0KCoBM87iDPAlCt8cNnTMWlxM/ocKYCfu+8rcuYjaTIiP/MkCHQbTjt7Q==" saltValue="DifvXWJt52MeDgXfMqSce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73" priority="39" operator="greaterThan">
      <formula>$B$51</formula>
    </cfRule>
  </conditionalFormatting>
  <conditionalFormatting sqref="B66:U66">
    <cfRule type="cellIs" dxfId="172" priority="14" operator="equal">
      <formula>"UNDER"</formula>
    </cfRule>
    <cfRule type="cellIs" dxfId="171" priority="15" operator="equal">
      <formula>"OVER"</formula>
    </cfRule>
  </conditionalFormatting>
  <conditionalFormatting sqref="C31:C50">
    <cfRule type="cellIs" dxfId="170" priority="38" operator="greaterThan">
      <formula>$C$51</formula>
    </cfRule>
  </conditionalFormatting>
  <conditionalFormatting sqref="C11:V13">
    <cfRule type="cellIs" dxfId="169" priority="1" operator="greaterThan">
      <formula>2</formula>
    </cfRule>
  </conditionalFormatting>
  <conditionalFormatting sqref="C17:V19">
    <cfRule type="cellIs" dxfId="168" priority="35" operator="equal">
      <formula>0</formula>
    </cfRule>
  </conditionalFormatting>
  <conditionalFormatting sqref="C20:V21">
    <cfRule type="cellIs" dxfId="167" priority="40" operator="equal">
      <formula>"DECREASE"</formula>
    </cfRule>
    <cfRule type="cellIs" dxfId="166" priority="41" operator="equal">
      <formula>"INCREASE"</formula>
    </cfRule>
  </conditionalFormatting>
  <conditionalFormatting sqref="C21:V21">
    <cfRule type="cellIs" dxfId="165" priority="16" operator="equal">
      <formula>0</formula>
    </cfRule>
  </conditionalFormatting>
  <conditionalFormatting sqref="C22:V23">
    <cfRule type="cellIs" dxfId="164" priority="20" operator="equal">
      <formula>0</formula>
    </cfRule>
  </conditionalFormatting>
  <conditionalFormatting sqref="C24:V24">
    <cfRule type="cellIs" dxfId="163" priority="21" operator="equal">
      <formula>"DECREASE"</formula>
    </cfRule>
    <cfRule type="cellIs" dxfId="162" priority="22" operator="equal">
      <formula>"INCREASE"</formula>
    </cfRule>
  </conditionalFormatting>
  <conditionalFormatting sqref="G31:G50">
    <cfRule type="cellIs" dxfId="161" priority="34" operator="greaterThan">
      <formula>$G$51</formula>
    </cfRule>
  </conditionalFormatting>
  <conditionalFormatting sqref="H31:H50">
    <cfRule type="cellIs" dxfId="160" priority="33" operator="greaterThan">
      <formula>$H$51</formula>
    </cfRule>
  </conditionalFormatting>
  <conditionalFormatting sqref="I1">
    <cfRule type="cellIs" dxfId="159" priority="6" operator="between">
      <formula>0.1</formula>
      <formula>5</formula>
    </cfRule>
  </conditionalFormatting>
  <conditionalFormatting sqref="I2">
    <cfRule type="cellIs" dxfId="158" priority="5" operator="greaterThan">
      <formula>5000.1</formula>
    </cfRule>
  </conditionalFormatting>
  <conditionalFormatting sqref="I3">
    <cfRule type="cellIs" dxfId="157" priority="4" operator="greaterThan">
      <formula>40000.01</formula>
    </cfRule>
  </conditionalFormatting>
  <conditionalFormatting sqref="I31:I50">
    <cfRule type="cellIs" dxfId="156" priority="32" operator="greaterThan">
      <formula>$I$51</formula>
    </cfRule>
  </conditionalFormatting>
  <conditionalFormatting sqref="J31:J50">
    <cfRule type="cellIs" dxfId="155" priority="11" operator="greaterThan">
      <formula>$J$51</formula>
    </cfRule>
  </conditionalFormatting>
  <conditionalFormatting sqref="K31:K50">
    <cfRule type="cellIs" dxfId="154" priority="31" operator="greaterThan">
      <formula>$K$51</formula>
    </cfRule>
  </conditionalFormatting>
  <conditionalFormatting sqref="L3">
    <cfRule type="cellIs" dxfId="153" priority="7" operator="lessThan">
      <formula>30</formula>
    </cfRule>
    <cfRule type="cellIs" dxfId="152" priority="8" operator="greaterThanOrEqual">
      <formula>30</formula>
    </cfRule>
  </conditionalFormatting>
  <conditionalFormatting sqref="L31:L50">
    <cfRule type="cellIs" dxfId="151" priority="30" operator="greaterThan">
      <formula>$L$51</formula>
    </cfRule>
  </conditionalFormatting>
  <conditionalFormatting sqref="M31:M50">
    <cfRule type="cellIs" dxfId="150" priority="29" operator="greaterThan">
      <formula>$M$51</formula>
    </cfRule>
  </conditionalFormatting>
  <conditionalFormatting sqref="P31:P50">
    <cfRule type="cellIs" dxfId="149" priority="28" operator="greaterThan">
      <formula>$P$51</formula>
    </cfRule>
  </conditionalFormatting>
  <conditionalFormatting sqref="R31:R50">
    <cfRule type="cellIs" dxfId="148" priority="27" operator="greaterThan">
      <formula>$R$51</formula>
    </cfRule>
  </conditionalFormatting>
  <conditionalFormatting sqref="S31:S50">
    <cfRule type="cellIs" dxfId="147" priority="26" operator="greaterThan">
      <formula>$S$51</formula>
    </cfRule>
  </conditionalFormatting>
  <conditionalFormatting sqref="T31:T50">
    <cfRule type="cellIs" dxfId="146" priority="25" operator="greaterThan">
      <formula>$T$51</formula>
    </cfRule>
  </conditionalFormatting>
  <conditionalFormatting sqref="U31:U50">
    <cfRule type="cellIs" dxfId="145" priority="24"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U28" sqref="U28"/>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'First Milk'!C1:D1</f>
        <v xml:space="preserve">PAN-031796 </v>
      </c>
      <c r="D1" s="167"/>
      <c r="E1" s="106" t="s">
        <v>45</v>
      </c>
      <c r="F1" s="113">
        <f>'First Milk'!F1</f>
        <v>49.1</v>
      </c>
      <c r="G1" s="134" t="s">
        <v>43</v>
      </c>
      <c r="H1" s="135"/>
      <c r="I1" s="109">
        <v>6.7</v>
      </c>
      <c r="J1" s="158" t="s">
        <v>153</v>
      </c>
      <c r="K1" s="159"/>
      <c r="L1" s="109">
        <v>109</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'First Milk'!C2:D2</f>
        <v>EPR/AB3891CX</v>
      </c>
      <c r="D2" s="169"/>
      <c r="E2" s="96" t="s">
        <v>109</v>
      </c>
      <c r="F2" s="110" t="s">
        <v>174</v>
      </c>
      <c r="G2" s="136" t="s">
        <v>110</v>
      </c>
      <c r="H2" s="137"/>
      <c r="I2" s="110"/>
      <c r="J2" s="138" t="s">
        <v>158</v>
      </c>
      <c r="K2" s="139"/>
      <c r="L2" s="110">
        <v>0.56799999999999995</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'First Milk'!C3:D3</f>
        <v>Mr Daniel James and Mrs Carys James</v>
      </c>
      <c r="D3" s="169"/>
      <c r="E3" s="96" t="s">
        <v>108</v>
      </c>
      <c r="F3" s="111" t="s">
        <v>78</v>
      </c>
      <c r="G3" s="138" t="s">
        <v>159</v>
      </c>
      <c r="H3" s="139"/>
      <c r="I3" s="110"/>
      <c r="J3" s="160" t="s">
        <v>154</v>
      </c>
      <c r="K3" s="161"/>
      <c r="L3" s="110">
        <f>(L1/(L2*10000))*100</f>
        <v>1.9190140845070425</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'First Milk'!C4:D4</f>
        <v>Hafod Farm, Gwbert, Cardigan, Ceredigion, SA43 1PU</v>
      </c>
      <c r="D4" s="171"/>
      <c r="E4" s="99" t="s">
        <v>1</v>
      </c>
      <c r="F4" s="110" t="s">
        <v>179</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'First Milk'!C5:D5</f>
        <v>Owen Clee</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'First Milk'!C8</f>
        <v>4B</v>
      </c>
      <c r="D8" s="49" t="str">
        <f>'First Milk'!D8</f>
        <v>5B</v>
      </c>
      <c r="E8" s="49" t="str">
        <f>'First Milk'!E8</f>
        <v>6B</v>
      </c>
      <c r="F8" s="49" t="str">
        <f>'First Milk'!F8</f>
        <v>7B</v>
      </c>
      <c r="G8" s="49" t="str">
        <f>'First Milk'!G8</f>
        <v>8B</v>
      </c>
      <c r="H8" s="49" t="str">
        <f>'First Milk'!H8</f>
        <v>9B</v>
      </c>
      <c r="I8" s="49">
        <f>'First Milk'!I8</f>
        <v>8222</v>
      </c>
      <c r="J8" s="49">
        <f>'First Milk'!J8</f>
        <v>7233</v>
      </c>
      <c r="K8" s="49">
        <f>'First Milk'!K8</f>
        <v>5641</v>
      </c>
      <c r="L8" s="49">
        <f>'First Milk'!L8</f>
        <v>4956</v>
      </c>
      <c r="M8" s="49">
        <f>'First Milk'!M8</f>
        <v>2849</v>
      </c>
      <c r="N8" s="49">
        <f>'First Milk'!N8</f>
        <v>3836</v>
      </c>
      <c r="O8" s="49">
        <f>'First Milk'!O8</f>
        <v>4718</v>
      </c>
      <c r="P8" s="49">
        <f>'First Milk'!P8</f>
        <v>3107</v>
      </c>
      <c r="Q8" s="49">
        <f>'First Milk'!Q8</f>
        <v>6609</v>
      </c>
      <c r="R8" s="49">
        <f>'First Milk'!R8</f>
        <v>0</v>
      </c>
      <c r="S8" s="49">
        <f>'First Milk'!S8</f>
        <v>0</v>
      </c>
      <c r="T8" s="49">
        <f>'First Milk'!T8</f>
        <v>0</v>
      </c>
      <c r="U8" s="49">
        <f>'First Milk'!U8</f>
        <v>0</v>
      </c>
      <c r="V8" s="102">
        <f>'First Milk'!V8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'First Milk'!C9</f>
        <v>Moderate</v>
      </c>
      <c r="D9" s="49" t="str">
        <f>'First Milk'!D9</f>
        <v>Moderate</v>
      </c>
      <c r="E9" s="49" t="str">
        <f>'First Milk'!E9</f>
        <v>Moderate</v>
      </c>
      <c r="F9" s="49" t="str">
        <f>'First Milk'!F9</f>
        <v>Moderate</v>
      </c>
      <c r="G9" s="49" t="str">
        <f>'First Milk'!G9</f>
        <v>Moderate</v>
      </c>
      <c r="H9" s="49" t="str">
        <f>'First Milk'!H9</f>
        <v>Moderate</v>
      </c>
      <c r="I9" s="49" t="str">
        <f>'First Milk'!I9</f>
        <v>Moderate</v>
      </c>
      <c r="J9" s="49" t="str">
        <f>'First Milk'!J9</f>
        <v>Moderate</v>
      </c>
      <c r="K9" s="49" t="str">
        <f>'First Milk'!K9</f>
        <v>Moderate</v>
      </c>
      <c r="L9" s="49" t="str">
        <f>'First Milk'!L9</f>
        <v>Moderate</v>
      </c>
      <c r="M9" s="49" t="str">
        <f>'First Milk'!M9</f>
        <v>Moderate</v>
      </c>
      <c r="N9" s="49" t="str">
        <f>'First Milk'!N9</f>
        <v>Moderate</v>
      </c>
      <c r="O9" s="49" t="str">
        <f>'First Milk'!O9</f>
        <v>Moderate</v>
      </c>
      <c r="P9" s="49" t="str">
        <f>'First Milk'!P9</f>
        <v>Moderate</v>
      </c>
      <c r="Q9" s="49" t="str">
        <f>'First Milk'!Q9</f>
        <v>Moderate</v>
      </c>
      <c r="R9" s="49">
        <f>'First Milk'!R9</f>
        <v>0</v>
      </c>
      <c r="S9" s="49">
        <f>'First Milk'!S9</f>
        <v>0</v>
      </c>
      <c r="T9" s="49">
        <f>'First Milk'!T9</f>
        <v>0</v>
      </c>
      <c r="U9" s="49">
        <f>'First Milk'!U9</f>
        <v>0</v>
      </c>
      <c r="V9" s="102">
        <f>'First Milk'!V9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'First Milk'!C10</f>
        <v>6</v>
      </c>
      <c r="D10" s="49">
        <f>'First Milk'!D10</f>
        <v>5.8</v>
      </c>
      <c r="E10" s="49">
        <f>'First Milk'!E10</f>
        <v>6.1</v>
      </c>
      <c r="F10" s="49">
        <f>'First Milk'!F10</f>
        <v>6.1</v>
      </c>
      <c r="G10" s="49">
        <f>'First Milk'!G10</f>
        <v>5.8</v>
      </c>
      <c r="H10" s="49">
        <f>'First Milk'!H10</f>
        <v>5.9</v>
      </c>
      <c r="I10" s="49">
        <f>'First Milk'!I10</f>
        <v>6</v>
      </c>
      <c r="J10" s="49">
        <f>'First Milk'!J10</f>
        <v>6.3</v>
      </c>
      <c r="K10" s="49">
        <f>'First Milk'!K10</f>
        <v>6.3</v>
      </c>
      <c r="L10" s="49">
        <f>'First Milk'!L10</f>
        <v>6</v>
      </c>
      <c r="M10" s="49">
        <f>'First Milk'!M10</f>
        <v>6.1</v>
      </c>
      <c r="N10" s="49">
        <f>'First Milk'!N10</f>
        <v>5.6</v>
      </c>
      <c r="O10" s="49">
        <f>'First Milk'!O10</f>
        <v>5.9</v>
      </c>
      <c r="P10" s="49">
        <f>'First Milk'!P10</f>
        <v>5.9</v>
      </c>
      <c r="Q10" s="49">
        <f>'First Milk'!Q10</f>
        <v>6.1</v>
      </c>
      <c r="R10" s="49">
        <f>'First Milk'!R10</f>
        <v>0</v>
      </c>
      <c r="S10" s="49">
        <f>'First Milk'!S10</f>
        <v>0</v>
      </c>
      <c r="T10" s="49">
        <f>'First Milk'!T10</f>
        <v>0</v>
      </c>
      <c r="U10" s="49">
        <f>'First Milk'!U10</f>
        <v>0</v>
      </c>
      <c r="V10" s="102">
        <f>'First Milk'!V10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'First Milk'!C11</f>
        <v>3</v>
      </c>
      <c r="D11" s="49">
        <f>'First Milk'!D11</f>
        <v>2</v>
      </c>
      <c r="E11" s="49">
        <f>'First Milk'!E11</f>
        <v>2</v>
      </c>
      <c r="F11" s="49">
        <f>'First Milk'!F11</f>
        <v>2</v>
      </c>
      <c r="G11" s="49">
        <f>'First Milk'!G11</f>
        <v>3</v>
      </c>
      <c r="H11" s="49">
        <f>'First Milk'!H11</f>
        <v>2</v>
      </c>
      <c r="I11" s="49">
        <f>'First Milk'!I11</f>
        <v>2</v>
      </c>
      <c r="J11" s="49">
        <f>'First Milk'!J11</f>
        <v>2</v>
      </c>
      <c r="K11" s="49">
        <f>'First Milk'!K11</f>
        <v>2</v>
      </c>
      <c r="L11" s="49">
        <f>'First Milk'!L11</f>
        <v>3</v>
      </c>
      <c r="M11" s="49">
        <f>'First Milk'!M11</f>
        <v>3</v>
      </c>
      <c r="N11" s="49">
        <f>'First Milk'!N11</f>
        <v>3</v>
      </c>
      <c r="O11" s="49">
        <f>'First Milk'!O11</f>
        <v>3</v>
      </c>
      <c r="P11" s="49">
        <f>'First Milk'!P11</f>
        <v>3</v>
      </c>
      <c r="Q11" s="49">
        <f>'First Milk'!Q11</f>
        <v>3</v>
      </c>
      <c r="R11" s="49">
        <f>'First Milk'!R11</f>
        <v>0</v>
      </c>
      <c r="S11" s="49">
        <f>'First Milk'!S11</f>
        <v>0</v>
      </c>
      <c r="T11" s="49">
        <f>'First Milk'!T11</f>
        <v>0</v>
      </c>
      <c r="U11" s="49">
        <f>'First Milk'!U11</f>
        <v>0</v>
      </c>
      <c r="V11" s="102">
        <f>'First Milk'!V11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'First Milk'!C12</f>
        <v>3</v>
      </c>
      <c r="D12" s="49">
        <f>'First Milk'!D12</f>
        <v>3</v>
      </c>
      <c r="E12" s="49">
        <f>'First Milk'!E12</f>
        <v>3</v>
      </c>
      <c r="F12" s="49">
        <f>'First Milk'!F12</f>
        <v>2</v>
      </c>
      <c r="G12" s="49">
        <f>'First Milk'!G12</f>
        <v>3</v>
      </c>
      <c r="H12" s="49">
        <f>'First Milk'!H12</f>
        <v>3</v>
      </c>
      <c r="I12" s="49">
        <f>'First Milk'!I12</f>
        <v>3</v>
      </c>
      <c r="J12" s="49">
        <f>'First Milk'!J12</f>
        <v>3</v>
      </c>
      <c r="K12" s="49">
        <f>'First Milk'!K12</f>
        <v>3</v>
      </c>
      <c r="L12" s="49">
        <f>'First Milk'!L12</f>
        <v>3</v>
      </c>
      <c r="M12" s="49">
        <f>'First Milk'!M12</f>
        <v>1</v>
      </c>
      <c r="N12" s="49">
        <f>'First Milk'!N12</f>
        <v>1</v>
      </c>
      <c r="O12" s="49">
        <f>'First Milk'!O12</f>
        <v>1</v>
      </c>
      <c r="P12" s="49">
        <f>'First Milk'!P12</f>
        <v>1</v>
      </c>
      <c r="Q12" s="49">
        <f>'First Milk'!Q12</f>
        <v>1</v>
      </c>
      <c r="R12" s="49">
        <f>'First Milk'!R12</f>
        <v>0</v>
      </c>
      <c r="S12" s="49">
        <f>'First Milk'!S12</f>
        <v>0</v>
      </c>
      <c r="T12" s="49">
        <f>'First Milk'!T12</f>
        <v>0</v>
      </c>
      <c r="U12" s="49">
        <f>'First Milk'!U12</f>
        <v>0</v>
      </c>
      <c r="V12" s="102">
        <f>'First Milk'!V12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'First Milk'!C13</f>
        <v>3</v>
      </c>
      <c r="D13" s="49">
        <f>'First Milk'!D13</f>
        <v>3</v>
      </c>
      <c r="E13" s="49">
        <f>'First Milk'!E13</f>
        <v>3</v>
      </c>
      <c r="F13" s="49">
        <f>'First Milk'!F13</f>
        <v>3</v>
      </c>
      <c r="G13" s="49">
        <f>'First Milk'!G13</f>
        <v>3</v>
      </c>
      <c r="H13" s="49">
        <f>'First Milk'!H13</f>
        <v>2</v>
      </c>
      <c r="I13" s="49">
        <f>'First Milk'!I13</f>
        <v>3</v>
      </c>
      <c r="J13" s="49">
        <f>'First Milk'!J13</f>
        <v>3</v>
      </c>
      <c r="K13" s="49">
        <f>'First Milk'!K13</f>
        <v>3</v>
      </c>
      <c r="L13" s="49">
        <f>'First Milk'!L13</f>
        <v>3</v>
      </c>
      <c r="M13" s="49">
        <f>'First Milk'!M13</f>
        <v>3</v>
      </c>
      <c r="N13" s="49">
        <f>'First Milk'!N13</f>
        <v>3</v>
      </c>
      <c r="O13" s="49">
        <f>'First Milk'!O13</f>
        <v>3</v>
      </c>
      <c r="P13" s="49">
        <f>'First Milk'!P13</f>
        <v>3</v>
      </c>
      <c r="Q13" s="49">
        <f>'First Milk'!Q13</f>
        <v>3</v>
      </c>
      <c r="R13" s="49">
        <f>'First Milk'!R13</f>
        <v>0</v>
      </c>
      <c r="S13" s="49">
        <f>'First Milk'!S13</f>
        <v>0</v>
      </c>
      <c r="T13" s="49">
        <f>'First Milk'!T13</f>
        <v>0</v>
      </c>
      <c r="U13" s="49">
        <f>'First Milk'!U13</f>
        <v>0</v>
      </c>
      <c r="V13" s="102">
        <f>'First Milk'!V13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'First Milk'!C14</f>
        <v xml:space="preserve">Grass Silage (25% DM) </v>
      </c>
      <c r="D14" s="83" t="str">
        <f>'First Milk'!D14</f>
        <v xml:space="preserve">Grass Silage (25% DM) </v>
      </c>
      <c r="E14" s="83" t="str">
        <f>'First Milk'!E14</f>
        <v xml:space="preserve">Grass Silage (25% DM) </v>
      </c>
      <c r="F14" s="83" t="str">
        <f>'First Milk'!F14</f>
        <v xml:space="preserve">Grass Silage (25% DM) </v>
      </c>
      <c r="G14" s="83" t="str">
        <f>'First Milk'!G14</f>
        <v xml:space="preserve">Grass Silage (25% DM) </v>
      </c>
      <c r="H14" s="83" t="str">
        <f>'First Milk'!H14</f>
        <v xml:space="preserve">Grass Silage (25% DM) </v>
      </c>
      <c r="I14" s="83" t="str">
        <f>'First Milk'!I14</f>
        <v xml:space="preserve">Grass Silage (25% DM) </v>
      </c>
      <c r="J14" s="83" t="str">
        <f>'First Milk'!J14</f>
        <v xml:space="preserve">Grass Silage (25% DM) </v>
      </c>
      <c r="K14" s="83" t="str">
        <f>'First Milk'!K14</f>
        <v xml:space="preserve">Grass Silage (25% DM) </v>
      </c>
      <c r="L14" s="83" t="str">
        <f>'First Milk'!L14</f>
        <v xml:space="preserve">Grass Silage (25% DM) </v>
      </c>
      <c r="M14" s="83" t="str">
        <f>'First Milk'!M14</f>
        <v xml:space="preserve">Grass Silage (25% DM) </v>
      </c>
      <c r="N14" s="83" t="str">
        <f>'First Milk'!N14</f>
        <v xml:space="preserve">Grass Silage (25% DM) </v>
      </c>
      <c r="O14" s="83" t="str">
        <f>'First Milk'!O14</f>
        <v xml:space="preserve">Grass Silage (25% DM) </v>
      </c>
      <c r="P14" s="83" t="str">
        <f>'First Milk'!P14</f>
        <v xml:space="preserve">Grass Silage (25% DM) </v>
      </c>
      <c r="Q14" s="83" t="str">
        <f>'First Milk'!Q14</f>
        <v xml:space="preserve">Grass Silage (25% DM) </v>
      </c>
      <c r="R14" s="83">
        <f>'First Milk'!R14</f>
        <v>0</v>
      </c>
      <c r="S14" s="83">
        <f>'First Milk'!S14</f>
        <v>0</v>
      </c>
      <c r="T14" s="83">
        <f>'First Milk'!T14</f>
        <v>0</v>
      </c>
      <c r="U14" s="83">
        <f>'First Milk'!U14</f>
        <v>0</v>
      </c>
      <c r="V14" s="103">
        <f>'First Milk'!V14</f>
        <v>0</v>
      </c>
      <c r="AD14" s="22" t="s">
        <v>138</v>
      </c>
      <c r="AE14" s="22">
        <v>6</v>
      </c>
      <c r="AI14" s="43" t="s">
        <v>119</v>
      </c>
      <c r="AJ14" s="44">
        <v>0.8</v>
      </c>
      <c r="AK14" s="45">
        <v>1.7</v>
      </c>
      <c r="AL14" s="9">
        <v>12</v>
      </c>
      <c r="AM14" s="9">
        <v>6.7</v>
      </c>
      <c r="AN14" s="9" t="s">
        <v>135</v>
      </c>
    </row>
    <row r="15" spans="1:41" ht="13" x14ac:dyDescent="0.25">
      <c r="A15" s="152" t="s">
        <v>9</v>
      </c>
      <c r="B15" s="153"/>
      <c r="C15" s="49">
        <f>'First Milk'!C15</f>
        <v>47</v>
      </c>
      <c r="D15" s="49">
        <f>'First Milk'!D15</f>
        <v>47</v>
      </c>
      <c r="E15" s="49">
        <f>'First Milk'!E15</f>
        <v>47</v>
      </c>
      <c r="F15" s="49">
        <f>'First Milk'!F15</f>
        <v>47</v>
      </c>
      <c r="G15" s="49">
        <f>'First Milk'!G15</f>
        <v>47</v>
      </c>
      <c r="H15" s="49">
        <f>'First Milk'!H15</f>
        <v>47</v>
      </c>
      <c r="I15" s="49">
        <f>'First Milk'!I15</f>
        <v>47</v>
      </c>
      <c r="J15" s="49">
        <f>'First Milk'!J15</f>
        <v>47</v>
      </c>
      <c r="K15" s="49">
        <f>'First Milk'!K15</f>
        <v>47</v>
      </c>
      <c r="L15" s="49">
        <f>'First Milk'!L15</f>
        <v>47</v>
      </c>
      <c r="M15" s="49">
        <f>'First Milk'!M15</f>
        <v>47</v>
      </c>
      <c r="N15" s="49">
        <f>'First Milk'!N15</f>
        <v>47</v>
      </c>
      <c r="O15" s="49">
        <f>'First Milk'!O15</f>
        <v>47</v>
      </c>
      <c r="P15" s="49">
        <f>'First Milk'!P15</f>
        <v>47</v>
      </c>
      <c r="Q15" s="49">
        <f>'First Milk'!Q15</f>
        <v>47</v>
      </c>
      <c r="R15" s="49">
        <f>'First Milk'!R15</f>
        <v>0</v>
      </c>
      <c r="S15" s="49">
        <f>'First Milk'!S15</f>
        <v>0</v>
      </c>
      <c r="T15" s="49">
        <f>'First Milk'!T15</f>
        <v>0</v>
      </c>
      <c r="U15" s="49">
        <f>'First Milk'!U15</f>
        <v>0</v>
      </c>
      <c r="V15" s="102">
        <f>'First Milk'!V15</f>
        <v>0</v>
      </c>
      <c r="AD15" s="22" t="s">
        <v>144</v>
      </c>
      <c r="AE15" s="22">
        <v>7</v>
      </c>
      <c r="AI15" s="43" t="s">
        <v>101</v>
      </c>
      <c r="AJ15" s="51">
        <v>1.8</v>
      </c>
      <c r="AK15" s="45">
        <v>5.4</v>
      </c>
      <c r="AL15" s="9">
        <v>13</v>
      </c>
      <c r="AM15" s="9">
        <v>6.7</v>
      </c>
      <c r="AN15" s="9" t="s">
        <v>135</v>
      </c>
    </row>
    <row r="16" spans="1:41" ht="13.5" thickBot="1" x14ac:dyDescent="0.3">
      <c r="A16" s="156" t="s">
        <v>44</v>
      </c>
      <c r="B16" s="157"/>
      <c r="C16" s="104" t="str">
        <f>'First Milk'!C16</f>
        <v>Medium/Clay</v>
      </c>
      <c r="D16" s="104" t="str">
        <f>'First Milk'!D16</f>
        <v>Medium/Clay</v>
      </c>
      <c r="E16" s="104" t="str">
        <f>'First Milk'!E16</f>
        <v>Medium/Clay</v>
      </c>
      <c r="F16" s="104" t="str">
        <f>'First Milk'!F16</f>
        <v>Medium/Clay</v>
      </c>
      <c r="G16" s="104" t="str">
        <f>'First Milk'!G16</f>
        <v>Medium/Clay</v>
      </c>
      <c r="H16" s="104" t="str">
        <f>'First Milk'!H16</f>
        <v>Medium/Clay</v>
      </c>
      <c r="I16" s="104" t="str">
        <f>'First Milk'!I16</f>
        <v>Medium/Clay</v>
      </c>
      <c r="J16" s="104" t="str">
        <f>'First Milk'!J16</f>
        <v>Medium/Clay</v>
      </c>
      <c r="K16" s="104" t="str">
        <f>'First Milk'!K16</f>
        <v>Medium/Clay</v>
      </c>
      <c r="L16" s="104" t="str">
        <f>'First Milk'!L16</f>
        <v>Medium/Clay</v>
      </c>
      <c r="M16" s="104" t="str">
        <f>'First Milk'!M16</f>
        <v>Medium/Clay</v>
      </c>
      <c r="N16" s="104" t="str">
        <f>'First Milk'!N16</f>
        <v>Medium/Clay</v>
      </c>
      <c r="O16" s="104" t="str">
        <f>'First Milk'!O16</f>
        <v>Medium/Clay</v>
      </c>
      <c r="P16" s="104" t="str">
        <f>'First Milk'!P16</f>
        <v>Medium/Clay</v>
      </c>
      <c r="Q16" s="104" t="str">
        <f>'First Milk'!Q16</f>
        <v>Medium/Clay</v>
      </c>
      <c r="R16" s="104">
        <f>'First Milk'!R16</f>
        <v>0</v>
      </c>
      <c r="S16" s="104">
        <f>'First Milk'!S16</f>
        <v>0</v>
      </c>
      <c r="T16" s="104">
        <f>'First Milk'!T16</f>
        <v>0</v>
      </c>
      <c r="U16" s="104">
        <f>'First Milk'!U16</f>
        <v>0</v>
      </c>
      <c r="V16" s="105">
        <f>'First Milk'!V16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79.899999999999991</v>
      </c>
      <c r="J17" s="20">
        <f t="shared" si="0"/>
        <v>79.899999999999991</v>
      </c>
      <c r="K17" s="20">
        <f t="shared" si="0"/>
        <v>79.899999999999991</v>
      </c>
      <c r="L17" s="20">
        <f t="shared" si="0"/>
        <v>79.899999999999991</v>
      </c>
      <c r="M17" s="20">
        <f t="shared" si="0"/>
        <v>79.899999999999991</v>
      </c>
      <c r="N17" s="20">
        <f t="shared" si="0"/>
        <v>79.899999999999991</v>
      </c>
      <c r="O17" s="20">
        <f t="shared" si="0"/>
        <v>79.899999999999991</v>
      </c>
      <c r="P17" s="20">
        <f t="shared" si="0"/>
        <v>79.899999999999991</v>
      </c>
      <c r="Q17" s="20">
        <f t="shared" si="0"/>
        <v>79.899999999999991</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45.801672000000003</v>
      </c>
      <c r="D18" s="12">
        <f>$D32</f>
        <v>45.801672000000003</v>
      </c>
      <c r="E18" s="12">
        <f>$D33</f>
        <v>45.801672000000003</v>
      </c>
      <c r="F18" s="12">
        <f>$D34</f>
        <v>45.801672000000003</v>
      </c>
      <c r="G18" s="12">
        <f>$D35</f>
        <v>45.801672000000003</v>
      </c>
      <c r="H18" s="12">
        <f>$D36</f>
        <v>45.801672000000003</v>
      </c>
      <c r="I18" s="12">
        <f>$D37</f>
        <v>45.801672000000003</v>
      </c>
      <c r="J18" s="12">
        <f>$D38</f>
        <v>45.801672000000003</v>
      </c>
      <c r="K18" s="12">
        <f>$D39</f>
        <v>45.801672000000003</v>
      </c>
      <c r="L18" s="12">
        <f>$D40</f>
        <v>45.801672000000003</v>
      </c>
      <c r="M18" s="12">
        <f>$D41</f>
        <v>45.801672000000003</v>
      </c>
      <c r="N18" s="12">
        <f>$D42</f>
        <v>45.801672000000003</v>
      </c>
      <c r="O18" s="12">
        <f>$D43</f>
        <v>45.801672000000003</v>
      </c>
      <c r="P18" s="12">
        <f>$D44</f>
        <v>45.801672000000003</v>
      </c>
      <c r="Q18" s="12">
        <f>$D45</f>
        <v>45.801672000000003</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-34.098327999999988</v>
      </c>
      <c r="D19" s="12">
        <f t="shared" ref="D19:V19" si="1">D18-D17</f>
        <v>-34.098327999999988</v>
      </c>
      <c r="E19" s="12">
        <f t="shared" si="1"/>
        <v>-34.098327999999988</v>
      </c>
      <c r="F19" s="12">
        <f t="shared" si="1"/>
        <v>-34.098327999999988</v>
      </c>
      <c r="G19" s="12">
        <f t="shared" si="1"/>
        <v>-34.098327999999988</v>
      </c>
      <c r="H19" s="12">
        <f t="shared" si="1"/>
        <v>-34.098327999999988</v>
      </c>
      <c r="I19" s="12">
        <f t="shared" si="1"/>
        <v>-34.098327999999988</v>
      </c>
      <c r="J19" s="12">
        <f t="shared" si="1"/>
        <v>-34.098327999999988</v>
      </c>
      <c r="K19" s="12">
        <f t="shared" si="1"/>
        <v>-34.098327999999988</v>
      </c>
      <c r="L19" s="12">
        <f t="shared" si="1"/>
        <v>-34.098327999999988</v>
      </c>
      <c r="M19" s="12">
        <f t="shared" si="1"/>
        <v>-34.098327999999988</v>
      </c>
      <c r="N19" s="12">
        <f t="shared" si="1"/>
        <v>-34.098327999999988</v>
      </c>
      <c r="O19" s="12">
        <f t="shared" si="1"/>
        <v>-34.098327999999988</v>
      </c>
      <c r="P19" s="12">
        <f t="shared" si="1"/>
        <v>-34.098327999999988</v>
      </c>
      <c r="Q19" s="12">
        <f t="shared" si="1"/>
        <v>-34.098327999999988</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DECREASE</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282</v>
      </c>
      <c r="D21" s="20">
        <f t="shared" ref="D21:V21" si="2">(VLOOKUP(D$14,$AI2:$AK26,3,FALSE))*D$15</f>
        <v>282</v>
      </c>
      <c r="E21" s="20">
        <f t="shared" si="2"/>
        <v>282</v>
      </c>
      <c r="F21" s="20">
        <f t="shared" si="2"/>
        <v>282</v>
      </c>
      <c r="G21" s="20">
        <f t="shared" si="2"/>
        <v>282</v>
      </c>
      <c r="H21" s="20">
        <f t="shared" si="2"/>
        <v>282</v>
      </c>
      <c r="I21" s="20">
        <f t="shared" si="2"/>
        <v>282</v>
      </c>
      <c r="J21" s="20">
        <f t="shared" si="2"/>
        <v>282</v>
      </c>
      <c r="K21" s="20">
        <f t="shared" si="2"/>
        <v>282</v>
      </c>
      <c r="L21" s="20">
        <f t="shared" si="2"/>
        <v>282</v>
      </c>
      <c r="M21" s="20">
        <f t="shared" si="2"/>
        <v>282</v>
      </c>
      <c r="N21" s="20">
        <f t="shared" si="2"/>
        <v>282</v>
      </c>
      <c r="O21" s="20">
        <f t="shared" si="2"/>
        <v>282</v>
      </c>
      <c r="P21" s="20">
        <f t="shared" si="2"/>
        <v>282</v>
      </c>
      <c r="Q21" s="20">
        <f t="shared" si="2"/>
        <v>282</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3.5906107999999999</v>
      </c>
      <c r="D22" s="12">
        <f>$E32</f>
        <v>3.5906107999999999</v>
      </c>
      <c r="E22" s="12">
        <f>$E33</f>
        <v>3.5906107999999999</v>
      </c>
      <c r="F22" s="12">
        <f>$E34</f>
        <v>3.5906107999999999</v>
      </c>
      <c r="G22" s="12">
        <f>$E35</f>
        <v>3.5906107999999999</v>
      </c>
      <c r="H22" s="12">
        <f>$E36</f>
        <v>3.5906107999999999</v>
      </c>
      <c r="I22" s="12">
        <f>$E37</f>
        <v>3.5906107999999999</v>
      </c>
      <c r="J22" s="12">
        <f>$E38</f>
        <v>3.5906107999999999</v>
      </c>
      <c r="K22" s="12">
        <f>$E39</f>
        <v>3.5906107999999999</v>
      </c>
      <c r="L22" s="12">
        <f>$E40</f>
        <v>3.5906107999999999</v>
      </c>
      <c r="M22" s="12">
        <f>$E41</f>
        <v>3.5906107999999999</v>
      </c>
      <c r="N22" s="12">
        <f>$E42</f>
        <v>3.5906107999999999</v>
      </c>
      <c r="O22" s="12">
        <f>$E43</f>
        <v>3.5906107999999999</v>
      </c>
      <c r="P22" s="12">
        <f>$E44</f>
        <v>3.5906107999999999</v>
      </c>
      <c r="Q22" s="12">
        <f>$E45</f>
        <v>3.5906107999999999</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-278.40938920000002</v>
      </c>
      <c r="D23" s="12">
        <f t="shared" ref="D23:V23" si="3">D22-D21</f>
        <v>-278.40938920000002</v>
      </c>
      <c r="E23" s="12">
        <f t="shared" si="3"/>
        <v>-278.40938920000002</v>
      </c>
      <c r="F23" s="12">
        <f t="shared" si="3"/>
        <v>-278.40938920000002</v>
      </c>
      <c r="G23" s="12">
        <f t="shared" si="3"/>
        <v>-278.40938920000002</v>
      </c>
      <c r="H23" s="12">
        <f t="shared" si="3"/>
        <v>-278.40938920000002</v>
      </c>
      <c r="I23" s="12">
        <f t="shared" si="3"/>
        <v>-278.40938920000002</v>
      </c>
      <c r="J23" s="12">
        <f t="shared" si="3"/>
        <v>-278.40938920000002</v>
      </c>
      <c r="K23" s="12">
        <f t="shared" si="3"/>
        <v>-278.40938920000002</v>
      </c>
      <c r="L23" s="12">
        <f t="shared" si="3"/>
        <v>-278.40938920000002</v>
      </c>
      <c r="M23" s="12">
        <f t="shared" si="3"/>
        <v>-278.40938920000002</v>
      </c>
      <c r="N23" s="12">
        <f t="shared" si="3"/>
        <v>-278.40938920000002</v>
      </c>
      <c r="O23" s="12">
        <f t="shared" si="3"/>
        <v>-278.40938920000002</v>
      </c>
      <c r="P23" s="12">
        <f t="shared" si="3"/>
        <v>-278.40938920000002</v>
      </c>
      <c r="Q23" s="12">
        <f t="shared" si="3"/>
        <v>-278.40938920000002</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5.6</v>
      </c>
      <c r="C28" s="11">
        <v>0.58599999999999997</v>
      </c>
      <c r="D28" s="11">
        <v>0.21</v>
      </c>
      <c r="E28" s="11">
        <v>3.1300000000000001E-2</v>
      </c>
      <c r="F28" s="11">
        <v>653</v>
      </c>
      <c r="G28" s="11">
        <v>28.1</v>
      </c>
      <c r="H28" s="11">
        <v>181</v>
      </c>
      <c r="I28" s="11">
        <v>38.200000000000003</v>
      </c>
      <c r="J28" s="11">
        <v>0.4</v>
      </c>
      <c r="K28" s="15">
        <v>0.36</v>
      </c>
      <c r="L28" s="11">
        <v>18.399999999999999</v>
      </c>
      <c r="M28" s="11">
        <v>29.5</v>
      </c>
      <c r="N28" s="11">
        <v>2930</v>
      </c>
      <c r="O28" s="11">
        <v>420000</v>
      </c>
      <c r="P28" s="11"/>
      <c r="Q28" s="11">
        <v>2570</v>
      </c>
      <c r="R28" s="11"/>
      <c r="S28" s="11">
        <v>15.4</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4B</v>
      </c>
      <c r="B31" s="11">
        <v>170</v>
      </c>
      <c r="C31" s="65">
        <f>IF(C$27="%w/w SAR",((C$28*10)*$B31),IF(C$27="%w/w DM",(((C$28*10)*($B$28/100))*$B31),IF(C$27="kg/t SAR",(C$28*$B31),IF(C$27="kg/t DM",((C$28*($B$28/100))*$B31),IF(C$27="mg/kg SAR",((C$28*0.001)*$B31),IF(C$27="mg/kg DM",(((C$28*0.001)*($B$28/100))*$B31),0))))))</f>
        <v>55.787199999999991</v>
      </c>
      <c r="D31" s="65">
        <f>(IF(D$27="%w/w SAR",((D$28*10)*$B31),IF(D$27="%w/w DM",(((D$28*10)*($B$28/100))*$B31),IF(D$27="kg/t SAR",(D$28*$B31),IF(D$27="kg/t DM",((D$28*($B$28/100))*$B31),IF(D$27="mg/kg SAR",((D$28*0.001)*$B31),IF(D$27="mg/kg DM",(((D$28*0.001)*($B$28/100))*$B31),"0")))))))*2.291</f>
        <v>45.801672000000003</v>
      </c>
      <c r="E31" s="65">
        <f>(IF(E$27="%w/w SAR",((E$28*10)*$B31),IF(E$27="%w/w DM",(((E$28*10)*($B$28/100))*$B31),IF(E$27="kg/t SAR",(E$28*$B31),IF(E$27="kg/t DM",((E$28*($B$28/100))*$B31),IF(E$27="mg/kg SAR",((E$28*0.001)*$B31),IF(E$27="mg/kg DM",(((E$28*0.001)*($B$28/100))*$B31),"0")))))))*1.205</f>
        <v>3.5906107999999999</v>
      </c>
      <c r="F31" s="65">
        <f>(IF(F$27="%w/w SAR",((F$28*10)*$B31),IF(F$27="%w/w DM",(((F$28*10)*($B$28/100))*$B31),IF(F$27="kg/t SAR",(F$28*$B31),IF(F$27="kg/t DM",((F$28*($B$28/100))*$B31),IF(F$27="mg/kg SAR",((F$28*0.001)*$B31),IF(F$27="mg/kg DM",(((F$28*0.001)*($B$28/100))*$B31),"0")))))))*1.658</f>
        <v>10.307056479999998</v>
      </c>
      <c r="G31" s="65">
        <f t="shared" ref="G31:P46" si="5">IF(G$27="%w/w SAR",((G$28*10)*$B31),IF(G$27="%w/w DM",(((G$28*10)*($B$28/100))*$B31),IF(G$27="kg/t SAR",(G$28*$B31),IF(G$27="kg/t DM",((G$28*($B$28/100))*$B31),IF(G$27="mg/kg SAR",((G$28*0.001)*$B31),IF(G$27="mg/kg DM",(((G$28*0.001)*($B$28/100))*$B31),0))))))</f>
        <v>0.26751200000000003</v>
      </c>
      <c r="H31" s="65">
        <f t="shared" si="5"/>
        <v>1.7231199999999998</v>
      </c>
      <c r="I31" s="65">
        <f t="shared" si="5"/>
        <v>0.36366399999999999</v>
      </c>
      <c r="J31" s="65">
        <f t="shared" si="5"/>
        <v>3.8079999999999998E-3</v>
      </c>
      <c r="K31" s="65">
        <f t="shared" si="5"/>
        <v>3.4271999999999996E-3</v>
      </c>
      <c r="L31" s="65">
        <f t="shared" si="5"/>
        <v>0.17516799999999999</v>
      </c>
      <c r="M31" s="65">
        <f t="shared" si="5"/>
        <v>0.28084000000000003</v>
      </c>
      <c r="N31" s="65">
        <f t="shared" si="5"/>
        <v>27.893599999999999</v>
      </c>
      <c r="O31" s="65">
        <f t="shared" si="5"/>
        <v>3998.3999999999992</v>
      </c>
      <c r="P31" s="65">
        <f t="shared" si="5"/>
        <v>0</v>
      </c>
      <c r="Q31" s="65">
        <f>(IF(Q$27="%w/w SAR",((Q$28*10)*$B31),IF(Q$27="%w/w DM",(((Q$28*10)*($B$28/100))*$B31),IF(Q$27="kg/t SAR",(Q$28*$B31),IF(Q$27="kg/t DM",((Q$28*($B$28/100))*$B31),IF(Q$27="mg/kg SAR",((Q$28*0.001)*$B31),IF(Q$27="mg/kg DM",(((Q$28*0.001)*($B$28/100))*$B31),0)))))))*2.5</f>
        <v>61.165999999999983</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0.14660799999999999</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5B</v>
      </c>
      <c r="B32" s="11">
        <v>170</v>
      </c>
      <c r="C32" s="65">
        <f t="shared" ref="C32:C50" si="6">IF(C$27="%w/w SAR",((C$28*10)*$B32),IF(C$27="%w/w DM",(((C$28*10)*($B$28/100))*$B32),IF(C$27="kg/t SAR",(C$28*$B32),IF(C$27="kg/t DM",((C$28*($B$28/100))*$B32),IF(C$27="mg/kg SAR",((C$28*0.001)*$B32),IF(C$27="mg/kg DM",(((C$28*0.001)*($B$28/100))*$B32),0))))))</f>
        <v>55.787199999999991</v>
      </c>
      <c r="D32" s="65">
        <f t="shared" ref="D32:D50" si="7">(IF(D$27="%w/w SAR",((D$28*10)*$B32),IF(D$27="%w/w DM",(((D$28*10)*($B$28/100))*$B32),IF(D$27="kg/t SAR",(D$28*$B32),IF(D$27="kg/t DM",((D$28*($B$28/100))*$B32),IF(D$27="mg/kg SAR",((D$28*0.001)*$B32),IF(D$27="mg/kg DM",(((D$28*0.001)*($B$28/100))*$B32),"0")))))))*2.291</f>
        <v>45.801672000000003</v>
      </c>
      <c r="E32" s="65">
        <f t="shared" ref="E32:E50" si="8">(IF(E$27="%w/w SAR",((E$28*10)*$B32),IF(E$27="%w/w DM",(((E$28*10)*($B$28/100))*$B32),IF(E$27="kg/t SAR",(E$28*$B32),IF(E$27="kg/t DM",((E$28*($B$28/100))*$B32),IF(E$27="mg/kg SAR",((E$28*0.001)*$B32),IF(E$27="mg/kg DM",(((E$28*0.001)*($B$28/100))*$B32),"0")))))))*1.205</f>
        <v>3.5906107999999999</v>
      </c>
      <c r="F32" s="65">
        <f t="shared" ref="F32:F50" si="9">(IF(F$27="%w/w SAR",((F$28*10)*$B32),IF(F$27="%w/w DM",(((F$28*10)*($B$28/100))*$B32),IF(F$27="kg/t SAR",(F$28*$B32),IF(F$27="kg/t DM",((F$28*($B$28/100))*$B32),IF(F$27="mg/kg SAR",((F$28*0.001)*$B32),IF(F$27="mg/kg DM",(((F$28*0.001)*($B$28/100))*$B32),"0")))))))*1.658</f>
        <v>10.307056479999998</v>
      </c>
      <c r="G32" s="65">
        <f t="shared" si="5"/>
        <v>0.26751200000000003</v>
      </c>
      <c r="H32" s="65">
        <f t="shared" si="5"/>
        <v>1.7231199999999998</v>
      </c>
      <c r="I32" s="65">
        <f t="shared" si="5"/>
        <v>0.36366399999999999</v>
      </c>
      <c r="J32" s="65">
        <f t="shared" si="5"/>
        <v>3.8079999999999998E-3</v>
      </c>
      <c r="K32" s="65">
        <f t="shared" si="5"/>
        <v>3.4271999999999996E-3</v>
      </c>
      <c r="L32" s="65">
        <f t="shared" si="5"/>
        <v>0.17516799999999999</v>
      </c>
      <c r="M32" s="65">
        <f t="shared" si="5"/>
        <v>0.28084000000000003</v>
      </c>
      <c r="N32" s="65">
        <f t="shared" si="5"/>
        <v>27.893599999999999</v>
      </c>
      <c r="O32" s="65">
        <f t="shared" si="5"/>
        <v>3998.3999999999992</v>
      </c>
      <c r="P32" s="65">
        <f t="shared" si="5"/>
        <v>0</v>
      </c>
      <c r="Q32" s="65">
        <f t="shared" ref="Q32:Q50" si="10">(IF(Q$27="%w/w SAR",((Q$28*10)*$B32),IF(Q$27="%w/w DM",(((Q$28*10)*($B$28/100))*$B32),IF(Q$27="kg/t SAR",(Q$28*$B32),IF(Q$27="kg/t DM",((Q$28*($B$28/100))*$B32),IF(Q$27="mg/kg SAR",((Q$28*0.001)*$B32),IF(Q$27="mg/kg DM",(((Q$28*0.001)*($B$28/100))*$B32),0)))))))*2.5</f>
        <v>61.165999999999983</v>
      </c>
      <c r="R32" s="65">
        <f t="shared" ref="R32:U50" si="11">IF(R$27="%w/w SAR",((R$28*10)*$B32),IF(R$27="%w/w DM",(((R$28*10)*($B$28/100))*$B32),IF(R$27="kg/t SAR",(R$28*$B32),IF(R$27="kg/t DM",((R$28*($B$28/100))*$B32),IF(R$27="mg/kg SAR",((R$28*0.001)*$B32),IF(R$27="mg/kg DM",(((R$28*0.001)*($B$28/100))*$B32),0))))))</f>
        <v>0</v>
      </c>
      <c r="S32" s="65">
        <f t="shared" si="11"/>
        <v>0.14660799999999999</v>
      </c>
      <c r="T32" s="65">
        <f t="shared" si="11"/>
        <v>0</v>
      </c>
      <c r="U32" s="126">
        <f t="shared" si="11"/>
        <v>0</v>
      </c>
    </row>
    <row r="33" spans="1:21" s="48" customFormat="1" ht="13" x14ac:dyDescent="0.35">
      <c r="A33" s="125" t="str">
        <f>E8</f>
        <v>6B</v>
      </c>
      <c r="B33" s="11">
        <v>170</v>
      </c>
      <c r="C33" s="65">
        <f t="shared" si="6"/>
        <v>55.787199999999991</v>
      </c>
      <c r="D33" s="65">
        <f t="shared" si="7"/>
        <v>45.801672000000003</v>
      </c>
      <c r="E33" s="65">
        <f t="shared" si="8"/>
        <v>3.5906107999999999</v>
      </c>
      <c r="F33" s="65">
        <f t="shared" si="9"/>
        <v>10.307056479999998</v>
      </c>
      <c r="G33" s="65">
        <f t="shared" si="5"/>
        <v>0.26751200000000003</v>
      </c>
      <c r="H33" s="65">
        <f t="shared" si="5"/>
        <v>1.7231199999999998</v>
      </c>
      <c r="I33" s="65">
        <f t="shared" si="5"/>
        <v>0.36366399999999999</v>
      </c>
      <c r="J33" s="65">
        <f t="shared" si="5"/>
        <v>3.8079999999999998E-3</v>
      </c>
      <c r="K33" s="65">
        <f t="shared" si="5"/>
        <v>3.4271999999999996E-3</v>
      </c>
      <c r="L33" s="65">
        <f t="shared" si="5"/>
        <v>0.17516799999999999</v>
      </c>
      <c r="M33" s="65">
        <f t="shared" si="5"/>
        <v>0.28084000000000003</v>
      </c>
      <c r="N33" s="65">
        <f t="shared" si="5"/>
        <v>27.893599999999999</v>
      </c>
      <c r="O33" s="65">
        <f t="shared" si="5"/>
        <v>3998.3999999999992</v>
      </c>
      <c r="P33" s="65">
        <f t="shared" si="5"/>
        <v>0</v>
      </c>
      <c r="Q33" s="65">
        <f t="shared" si="10"/>
        <v>61.165999999999983</v>
      </c>
      <c r="R33" s="65">
        <f t="shared" si="11"/>
        <v>0</v>
      </c>
      <c r="S33" s="65">
        <f t="shared" si="11"/>
        <v>0.14660799999999999</v>
      </c>
      <c r="T33" s="65">
        <f t="shared" si="11"/>
        <v>0</v>
      </c>
      <c r="U33" s="126">
        <f t="shared" si="11"/>
        <v>0</v>
      </c>
    </row>
    <row r="34" spans="1:21" s="48" customFormat="1" ht="13" x14ac:dyDescent="0.35">
      <c r="A34" s="125" t="str">
        <f>F8</f>
        <v>7B</v>
      </c>
      <c r="B34" s="11">
        <v>170</v>
      </c>
      <c r="C34" s="65">
        <f t="shared" si="6"/>
        <v>55.787199999999991</v>
      </c>
      <c r="D34" s="65">
        <f t="shared" si="7"/>
        <v>45.801672000000003</v>
      </c>
      <c r="E34" s="65">
        <f t="shared" si="8"/>
        <v>3.5906107999999999</v>
      </c>
      <c r="F34" s="65">
        <f t="shared" si="9"/>
        <v>10.307056479999998</v>
      </c>
      <c r="G34" s="65">
        <f t="shared" si="5"/>
        <v>0.26751200000000003</v>
      </c>
      <c r="H34" s="65">
        <f t="shared" si="5"/>
        <v>1.7231199999999998</v>
      </c>
      <c r="I34" s="65">
        <f t="shared" si="5"/>
        <v>0.36366399999999999</v>
      </c>
      <c r="J34" s="65">
        <f t="shared" si="5"/>
        <v>3.8079999999999998E-3</v>
      </c>
      <c r="K34" s="65">
        <f t="shared" si="5"/>
        <v>3.4271999999999996E-3</v>
      </c>
      <c r="L34" s="65">
        <f t="shared" si="5"/>
        <v>0.17516799999999999</v>
      </c>
      <c r="M34" s="65">
        <f t="shared" si="5"/>
        <v>0.28084000000000003</v>
      </c>
      <c r="N34" s="65">
        <f t="shared" si="5"/>
        <v>27.893599999999999</v>
      </c>
      <c r="O34" s="65">
        <f t="shared" si="5"/>
        <v>3998.3999999999992</v>
      </c>
      <c r="P34" s="65">
        <f t="shared" si="5"/>
        <v>0</v>
      </c>
      <c r="Q34" s="65">
        <f t="shared" si="10"/>
        <v>61.165999999999983</v>
      </c>
      <c r="R34" s="65">
        <f t="shared" si="11"/>
        <v>0</v>
      </c>
      <c r="S34" s="65">
        <f t="shared" si="11"/>
        <v>0.14660799999999999</v>
      </c>
      <c r="T34" s="65">
        <f t="shared" si="11"/>
        <v>0</v>
      </c>
      <c r="U34" s="126">
        <f t="shared" si="11"/>
        <v>0</v>
      </c>
    </row>
    <row r="35" spans="1:21" s="48" customFormat="1" ht="13" x14ac:dyDescent="0.35">
      <c r="A35" s="125" t="str">
        <f>G8</f>
        <v>8B</v>
      </c>
      <c r="B35" s="11">
        <v>170</v>
      </c>
      <c r="C35" s="65">
        <f t="shared" si="6"/>
        <v>55.787199999999991</v>
      </c>
      <c r="D35" s="65">
        <f t="shared" si="7"/>
        <v>45.801672000000003</v>
      </c>
      <c r="E35" s="65">
        <f t="shared" si="8"/>
        <v>3.5906107999999999</v>
      </c>
      <c r="F35" s="65">
        <f t="shared" si="9"/>
        <v>10.307056479999998</v>
      </c>
      <c r="G35" s="65">
        <f t="shared" si="5"/>
        <v>0.26751200000000003</v>
      </c>
      <c r="H35" s="65">
        <f t="shared" si="5"/>
        <v>1.7231199999999998</v>
      </c>
      <c r="I35" s="65">
        <f t="shared" si="5"/>
        <v>0.36366399999999999</v>
      </c>
      <c r="J35" s="65">
        <f t="shared" si="5"/>
        <v>3.8079999999999998E-3</v>
      </c>
      <c r="K35" s="65">
        <f t="shared" si="5"/>
        <v>3.4271999999999996E-3</v>
      </c>
      <c r="L35" s="65">
        <f t="shared" si="5"/>
        <v>0.17516799999999999</v>
      </c>
      <c r="M35" s="65">
        <f t="shared" si="5"/>
        <v>0.28084000000000003</v>
      </c>
      <c r="N35" s="65">
        <f t="shared" si="5"/>
        <v>27.893599999999999</v>
      </c>
      <c r="O35" s="65">
        <f t="shared" si="5"/>
        <v>3998.3999999999992</v>
      </c>
      <c r="P35" s="65">
        <f t="shared" si="5"/>
        <v>0</v>
      </c>
      <c r="Q35" s="65">
        <f t="shared" si="10"/>
        <v>61.165999999999983</v>
      </c>
      <c r="R35" s="65">
        <f t="shared" si="11"/>
        <v>0</v>
      </c>
      <c r="S35" s="65">
        <f t="shared" si="11"/>
        <v>0.14660799999999999</v>
      </c>
      <c r="T35" s="65">
        <f t="shared" si="11"/>
        <v>0</v>
      </c>
      <c r="U35" s="126">
        <f t="shared" si="11"/>
        <v>0</v>
      </c>
    </row>
    <row r="36" spans="1:21" s="48" customFormat="1" ht="13" x14ac:dyDescent="0.35">
      <c r="A36" s="125" t="str">
        <f>H8</f>
        <v>9B</v>
      </c>
      <c r="B36" s="11">
        <v>170</v>
      </c>
      <c r="C36" s="65">
        <f t="shared" si="6"/>
        <v>55.787199999999991</v>
      </c>
      <c r="D36" s="65">
        <f t="shared" si="7"/>
        <v>45.801672000000003</v>
      </c>
      <c r="E36" s="65">
        <f t="shared" si="8"/>
        <v>3.5906107999999999</v>
      </c>
      <c r="F36" s="65">
        <f t="shared" si="9"/>
        <v>10.307056479999998</v>
      </c>
      <c r="G36" s="65">
        <f t="shared" si="5"/>
        <v>0.26751200000000003</v>
      </c>
      <c r="H36" s="65">
        <f t="shared" si="5"/>
        <v>1.7231199999999998</v>
      </c>
      <c r="I36" s="65">
        <f t="shared" si="5"/>
        <v>0.36366399999999999</v>
      </c>
      <c r="J36" s="65">
        <f t="shared" si="5"/>
        <v>3.8079999999999998E-3</v>
      </c>
      <c r="K36" s="65">
        <f t="shared" si="5"/>
        <v>3.4271999999999996E-3</v>
      </c>
      <c r="L36" s="65">
        <f t="shared" si="5"/>
        <v>0.17516799999999999</v>
      </c>
      <c r="M36" s="65">
        <f t="shared" si="5"/>
        <v>0.28084000000000003</v>
      </c>
      <c r="N36" s="65">
        <f t="shared" si="5"/>
        <v>27.893599999999999</v>
      </c>
      <c r="O36" s="65">
        <f t="shared" si="5"/>
        <v>3998.3999999999992</v>
      </c>
      <c r="P36" s="65">
        <f t="shared" si="5"/>
        <v>0</v>
      </c>
      <c r="Q36" s="65">
        <f t="shared" si="10"/>
        <v>61.165999999999983</v>
      </c>
      <c r="R36" s="65">
        <f t="shared" si="11"/>
        <v>0</v>
      </c>
      <c r="S36" s="65">
        <f t="shared" si="11"/>
        <v>0.14660799999999999</v>
      </c>
      <c r="T36" s="65">
        <f t="shared" si="11"/>
        <v>0</v>
      </c>
      <c r="U36" s="126">
        <f t="shared" si="11"/>
        <v>0</v>
      </c>
    </row>
    <row r="37" spans="1:21" s="48" customFormat="1" ht="13" x14ac:dyDescent="0.35">
      <c r="A37" s="125">
        <f>I8</f>
        <v>8222</v>
      </c>
      <c r="B37" s="11">
        <v>170</v>
      </c>
      <c r="C37" s="65">
        <f t="shared" si="6"/>
        <v>55.787199999999991</v>
      </c>
      <c r="D37" s="65">
        <f t="shared" si="7"/>
        <v>45.801672000000003</v>
      </c>
      <c r="E37" s="65">
        <f t="shared" si="8"/>
        <v>3.5906107999999999</v>
      </c>
      <c r="F37" s="65">
        <f t="shared" si="9"/>
        <v>10.307056479999998</v>
      </c>
      <c r="G37" s="65">
        <f t="shared" si="5"/>
        <v>0.26751200000000003</v>
      </c>
      <c r="H37" s="65">
        <f t="shared" si="5"/>
        <v>1.7231199999999998</v>
      </c>
      <c r="I37" s="65">
        <f t="shared" si="5"/>
        <v>0.36366399999999999</v>
      </c>
      <c r="J37" s="65">
        <f t="shared" si="5"/>
        <v>3.8079999999999998E-3</v>
      </c>
      <c r="K37" s="65">
        <f t="shared" si="5"/>
        <v>3.4271999999999996E-3</v>
      </c>
      <c r="L37" s="65">
        <f t="shared" si="5"/>
        <v>0.17516799999999999</v>
      </c>
      <c r="M37" s="65">
        <f t="shared" si="5"/>
        <v>0.28084000000000003</v>
      </c>
      <c r="N37" s="65">
        <f t="shared" si="5"/>
        <v>27.893599999999999</v>
      </c>
      <c r="O37" s="65">
        <f t="shared" si="5"/>
        <v>3998.3999999999992</v>
      </c>
      <c r="P37" s="65">
        <f t="shared" si="5"/>
        <v>0</v>
      </c>
      <c r="Q37" s="65">
        <f t="shared" si="10"/>
        <v>61.165999999999983</v>
      </c>
      <c r="R37" s="65">
        <f t="shared" si="11"/>
        <v>0</v>
      </c>
      <c r="S37" s="65">
        <f t="shared" si="11"/>
        <v>0.14660799999999999</v>
      </c>
      <c r="T37" s="65">
        <f t="shared" si="11"/>
        <v>0</v>
      </c>
      <c r="U37" s="126">
        <f t="shared" si="11"/>
        <v>0</v>
      </c>
    </row>
    <row r="38" spans="1:21" s="48" customFormat="1" ht="13" x14ac:dyDescent="0.35">
      <c r="A38" s="125">
        <f>J8</f>
        <v>7233</v>
      </c>
      <c r="B38" s="11">
        <v>170</v>
      </c>
      <c r="C38" s="65">
        <f t="shared" si="6"/>
        <v>55.787199999999991</v>
      </c>
      <c r="D38" s="65">
        <f t="shared" si="7"/>
        <v>45.801672000000003</v>
      </c>
      <c r="E38" s="65">
        <f t="shared" si="8"/>
        <v>3.5906107999999999</v>
      </c>
      <c r="F38" s="65">
        <f t="shared" si="9"/>
        <v>10.307056479999998</v>
      </c>
      <c r="G38" s="65">
        <f t="shared" si="5"/>
        <v>0.26751200000000003</v>
      </c>
      <c r="H38" s="65">
        <f t="shared" si="5"/>
        <v>1.7231199999999998</v>
      </c>
      <c r="I38" s="65">
        <f t="shared" si="5"/>
        <v>0.36366399999999999</v>
      </c>
      <c r="J38" s="65">
        <f t="shared" si="5"/>
        <v>3.8079999999999998E-3</v>
      </c>
      <c r="K38" s="65">
        <f t="shared" si="5"/>
        <v>3.4271999999999996E-3</v>
      </c>
      <c r="L38" s="65">
        <f t="shared" si="5"/>
        <v>0.17516799999999999</v>
      </c>
      <c r="M38" s="65">
        <f t="shared" si="5"/>
        <v>0.28084000000000003</v>
      </c>
      <c r="N38" s="65">
        <f t="shared" si="5"/>
        <v>27.893599999999999</v>
      </c>
      <c r="O38" s="65">
        <f t="shared" si="5"/>
        <v>3998.3999999999992</v>
      </c>
      <c r="P38" s="65">
        <f t="shared" si="5"/>
        <v>0</v>
      </c>
      <c r="Q38" s="65">
        <f t="shared" si="10"/>
        <v>61.165999999999983</v>
      </c>
      <c r="R38" s="65">
        <f t="shared" si="11"/>
        <v>0</v>
      </c>
      <c r="S38" s="65">
        <f t="shared" si="11"/>
        <v>0.14660799999999999</v>
      </c>
      <c r="T38" s="65">
        <f t="shared" si="11"/>
        <v>0</v>
      </c>
      <c r="U38" s="126">
        <f t="shared" si="11"/>
        <v>0</v>
      </c>
    </row>
    <row r="39" spans="1:21" s="48" customFormat="1" ht="13" x14ac:dyDescent="0.35">
      <c r="A39" s="125">
        <f>K8</f>
        <v>5641</v>
      </c>
      <c r="B39" s="11">
        <v>170</v>
      </c>
      <c r="C39" s="65">
        <f t="shared" si="6"/>
        <v>55.787199999999991</v>
      </c>
      <c r="D39" s="65">
        <f t="shared" si="7"/>
        <v>45.801672000000003</v>
      </c>
      <c r="E39" s="65">
        <f t="shared" si="8"/>
        <v>3.5906107999999999</v>
      </c>
      <c r="F39" s="65">
        <f t="shared" si="9"/>
        <v>10.307056479999998</v>
      </c>
      <c r="G39" s="65">
        <f t="shared" si="5"/>
        <v>0.26751200000000003</v>
      </c>
      <c r="H39" s="65">
        <f t="shared" si="5"/>
        <v>1.7231199999999998</v>
      </c>
      <c r="I39" s="65">
        <f t="shared" si="5"/>
        <v>0.36366399999999999</v>
      </c>
      <c r="J39" s="65">
        <f t="shared" si="5"/>
        <v>3.8079999999999998E-3</v>
      </c>
      <c r="K39" s="65">
        <f t="shared" si="5"/>
        <v>3.4271999999999996E-3</v>
      </c>
      <c r="L39" s="65">
        <f t="shared" si="5"/>
        <v>0.17516799999999999</v>
      </c>
      <c r="M39" s="65">
        <f t="shared" si="5"/>
        <v>0.28084000000000003</v>
      </c>
      <c r="N39" s="65">
        <f t="shared" si="5"/>
        <v>27.893599999999999</v>
      </c>
      <c r="O39" s="65">
        <f t="shared" si="5"/>
        <v>3998.3999999999992</v>
      </c>
      <c r="P39" s="65">
        <f t="shared" si="5"/>
        <v>0</v>
      </c>
      <c r="Q39" s="65">
        <f t="shared" si="10"/>
        <v>61.165999999999983</v>
      </c>
      <c r="R39" s="65">
        <f t="shared" si="11"/>
        <v>0</v>
      </c>
      <c r="S39" s="65">
        <f t="shared" si="11"/>
        <v>0.14660799999999999</v>
      </c>
      <c r="T39" s="65">
        <f t="shared" si="11"/>
        <v>0</v>
      </c>
      <c r="U39" s="126">
        <f t="shared" si="11"/>
        <v>0</v>
      </c>
    </row>
    <row r="40" spans="1:21" s="48" customFormat="1" ht="13" x14ac:dyDescent="0.35">
      <c r="A40" s="125">
        <f>L8</f>
        <v>4956</v>
      </c>
      <c r="B40" s="11">
        <v>170</v>
      </c>
      <c r="C40" s="65">
        <f t="shared" si="6"/>
        <v>55.787199999999991</v>
      </c>
      <c r="D40" s="65">
        <f t="shared" si="7"/>
        <v>45.801672000000003</v>
      </c>
      <c r="E40" s="65">
        <f t="shared" si="8"/>
        <v>3.5906107999999999</v>
      </c>
      <c r="F40" s="65">
        <f t="shared" si="9"/>
        <v>10.307056479999998</v>
      </c>
      <c r="G40" s="65">
        <f t="shared" si="5"/>
        <v>0.26751200000000003</v>
      </c>
      <c r="H40" s="65">
        <f t="shared" si="5"/>
        <v>1.7231199999999998</v>
      </c>
      <c r="I40" s="65">
        <f t="shared" si="5"/>
        <v>0.36366399999999999</v>
      </c>
      <c r="J40" s="65">
        <f t="shared" si="5"/>
        <v>3.8079999999999998E-3</v>
      </c>
      <c r="K40" s="65">
        <f t="shared" si="5"/>
        <v>3.4271999999999996E-3</v>
      </c>
      <c r="L40" s="65">
        <f t="shared" si="5"/>
        <v>0.17516799999999999</v>
      </c>
      <c r="M40" s="65">
        <f t="shared" si="5"/>
        <v>0.28084000000000003</v>
      </c>
      <c r="N40" s="65">
        <f t="shared" si="5"/>
        <v>27.893599999999999</v>
      </c>
      <c r="O40" s="65">
        <f t="shared" si="5"/>
        <v>3998.3999999999992</v>
      </c>
      <c r="P40" s="65">
        <f t="shared" si="5"/>
        <v>0</v>
      </c>
      <c r="Q40" s="65">
        <f t="shared" si="10"/>
        <v>61.165999999999983</v>
      </c>
      <c r="R40" s="65">
        <f t="shared" si="11"/>
        <v>0</v>
      </c>
      <c r="S40" s="65">
        <f t="shared" si="11"/>
        <v>0.14660799999999999</v>
      </c>
      <c r="T40" s="65">
        <f t="shared" si="11"/>
        <v>0</v>
      </c>
      <c r="U40" s="126">
        <f t="shared" si="11"/>
        <v>0</v>
      </c>
    </row>
    <row r="41" spans="1:21" s="48" customFormat="1" ht="13" x14ac:dyDescent="0.35">
      <c r="A41" s="125">
        <f>M8</f>
        <v>2849</v>
      </c>
      <c r="B41" s="11">
        <v>170</v>
      </c>
      <c r="C41" s="65">
        <f t="shared" si="6"/>
        <v>55.787199999999991</v>
      </c>
      <c r="D41" s="65">
        <f t="shared" si="7"/>
        <v>45.801672000000003</v>
      </c>
      <c r="E41" s="65">
        <f t="shared" si="8"/>
        <v>3.5906107999999999</v>
      </c>
      <c r="F41" s="65">
        <f t="shared" si="9"/>
        <v>10.307056479999998</v>
      </c>
      <c r="G41" s="65">
        <f t="shared" si="5"/>
        <v>0.26751200000000003</v>
      </c>
      <c r="H41" s="65">
        <f t="shared" si="5"/>
        <v>1.7231199999999998</v>
      </c>
      <c r="I41" s="65">
        <f t="shared" si="5"/>
        <v>0.36366399999999999</v>
      </c>
      <c r="J41" s="65">
        <f t="shared" si="5"/>
        <v>3.8079999999999998E-3</v>
      </c>
      <c r="K41" s="65">
        <f t="shared" si="5"/>
        <v>3.4271999999999996E-3</v>
      </c>
      <c r="L41" s="65">
        <f t="shared" si="5"/>
        <v>0.17516799999999999</v>
      </c>
      <c r="M41" s="65">
        <f t="shared" si="5"/>
        <v>0.28084000000000003</v>
      </c>
      <c r="N41" s="65">
        <f t="shared" si="5"/>
        <v>27.893599999999999</v>
      </c>
      <c r="O41" s="65">
        <f t="shared" si="5"/>
        <v>3998.3999999999992</v>
      </c>
      <c r="P41" s="65">
        <f t="shared" si="5"/>
        <v>0</v>
      </c>
      <c r="Q41" s="65">
        <f t="shared" si="10"/>
        <v>61.165999999999983</v>
      </c>
      <c r="R41" s="65">
        <f t="shared" si="11"/>
        <v>0</v>
      </c>
      <c r="S41" s="65">
        <f t="shared" si="11"/>
        <v>0.14660799999999999</v>
      </c>
      <c r="T41" s="65">
        <f t="shared" si="11"/>
        <v>0</v>
      </c>
      <c r="U41" s="126">
        <f t="shared" si="11"/>
        <v>0</v>
      </c>
    </row>
    <row r="42" spans="1:21" s="48" customFormat="1" ht="13" x14ac:dyDescent="0.35">
      <c r="A42" s="125">
        <f>N8</f>
        <v>3836</v>
      </c>
      <c r="B42" s="11">
        <v>170</v>
      </c>
      <c r="C42" s="65">
        <f t="shared" si="6"/>
        <v>55.787199999999991</v>
      </c>
      <c r="D42" s="65">
        <f t="shared" si="7"/>
        <v>45.801672000000003</v>
      </c>
      <c r="E42" s="65">
        <f t="shared" si="8"/>
        <v>3.5906107999999999</v>
      </c>
      <c r="F42" s="65">
        <f t="shared" si="9"/>
        <v>10.307056479999998</v>
      </c>
      <c r="G42" s="65">
        <f t="shared" si="5"/>
        <v>0.26751200000000003</v>
      </c>
      <c r="H42" s="65">
        <f t="shared" si="5"/>
        <v>1.7231199999999998</v>
      </c>
      <c r="I42" s="65">
        <f t="shared" si="5"/>
        <v>0.36366399999999999</v>
      </c>
      <c r="J42" s="65">
        <f t="shared" si="5"/>
        <v>3.8079999999999998E-3</v>
      </c>
      <c r="K42" s="65">
        <f t="shared" si="5"/>
        <v>3.4271999999999996E-3</v>
      </c>
      <c r="L42" s="65">
        <f t="shared" si="5"/>
        <v>0.17516799999999999</v>
      </c>
      <c r="M42" s="65">
        <f t="shared" si="5"/>
        <v>0.28084000000000003</v>
      </c>
      <c r="N42" s="65">
        <f t="shared" si="5"/>
        <v>27.893599999999999</v>
      </c>
      <c r="O42" s="65">
        <f t="shared" si="5"/>
        <v>3998.3999999999992</v>
      </c>
      <c r="P42" s="65">
        <f t="shared" si="5"/>
        <v>0</v>
      </c>
      <c r="Q42" s="65">
        <f t="shared" si="10"/>
        <v>61.165999999999983</v>
      </c>
      <c r="R42" s="65">
        <f t="shared" si="11"/>
        <v>0</v>
      </c>
      <c r="S42" s="65">
        <f t="shared" si="11"/>
        <v>0.14660799999999999</v>
      </c>
      <c r="T42" s="65">
        <f t="shared" si="11"/>
        <v>0</v>
      </c>
      <c r="U42" s="126">
        <f t="shared" si="11"/>
        <v>0</v>
      </c>
    </row>
    <row r="43" spans="1:21" s="48" customFormat="1" ht="13" x14ac:dyDescent="0.35">
      <c r="A43" s="125">
        <f>O8</f>
        <v>4718</v>
      </c>
      <c r="B43" s="11">
        <v>170</v>
      </c>
      <c r="C43" s="65">
        <f t="shared" si="6"/>
        <v>55.787199999999991</v>
      </c>
      <c r="D43" s="65">
        <f t="shared" si="7"/>
        <v>45.801672000000003</v>
      </c>
      <c r="E43" s="65">
        <f t="shared" si="8"/>
        <v>3.5906107999999999</v>
      </c>
      <c r="F43" s="65">
        <f t="shared" si="9"/>
        <v>10.307056479999998</v>
      </c>
      <c r="G43" s="65">
        <f t="shared" si="5"/>
        <v>0.26751200000000003</v>
      </c>
      <c r="H43" s="65">
        <f t="shared" si="5"/>
        <v>1.7231199999999998</v>
      </c>
      <c r="I43" s="65">
        <f t="shared" si="5"/>
        <v>0.36366399999999999</v>
      </c>
      <c r="J43" s="65">
        <f t="shared" si="5"/>
        <v>3.8079999999999998E-3</v>
      </c>
      <c r="K43" s="65">
        <f t="shared" si="5"/>
        <v>3.4271999999999996E-3</v>
      </c>
      <c r="L43" s="65">
        <f t="shared" si="5"/>
        <v>0.17516799999999999</v>
      </c>
      <c r="M43" s="65">
        <f t="shared" si="5"/>
        <v>0.28084000000000003</v>
      </c>
      <c r="N43" s="65">
        <f t="shared" si="5"/>
        <v>27.893599999999999</v>
      </c>
      <c r="O43" s="65">
        <f t="shared" si="5"/>
        <v>3998.3999999999992</v>
      </c>
      <c r="P43" s="65">
        <f t="shared" si="5"/>
        <v>0</v>
      </c>
      <c r="Q43" s="65">
        <f t="shared" si="10"/>
        <v>61.165999999999983</v>
      </c>
      <c r="R43" s="65">
        <f t="shared" si="11"/>
        <v>0</v>
      </c>
      <c r="S43" s="65">
        <f t="shared" si="11"/>
        <v>0.14660799999999999</v>
      </c>
      <c r="T43" s="65">
        <f t="shared" si="11"/>
        <v>0</v>
      </c>
      <c r="U43" s="126">
        <f t="shared" si="11"/>
        <v>0</v>
      </c>
    </row>
    <row r="44" spans="1:21" s="48" customFormat="1" ht="13" x14ac:dyDescent="0.35">
      <c r="A44" s="125">
        <f>P8</f>
        <v>3107</v>
      </c>
      <c r="B44" s="11">
        <v>170</v>
      </c>
      <c r="C44" s="65">
        <f t="shared" si="6"/>
        <v>55.787199999999991</v>
      </c>
      <c r="D44" s="65">
        <f t="shared" si="7"/>
        <v>45.801672000000003</v>
      </c>
      <c r="E44" s="65">
        <f t="shared" si="8"/>
        <v>3.5906107999999999</v>
      </c>
      <c r="F44" s="65">
        <f t="shared" si="9"/>
        <v>10.307056479999998</v>
      </c>
      <c r="G44" s="65">
        <f t="shared" si="5"/>
        <v>0.26751200000000003</v>
      </c>
      <c r="H44" s="65">
        <f t="shared" si="5"/>
        <v>1.7231199999999998</v>
      </c>
      <c r="I44" s="65">
        <f t="shared" si="5"/>
        <v>0.36366399999999999</v>
      </c>
      <c r="J44" s="65">
        <f t="shared" si="5"/>
        <v>3.8079999999999998E-3</v>
      </c>
      <c r="K44" s="65">
        <f t="shared" si="5"/>
        <v>3.4271999999999996E-3</v>
      </c>
      <c r="L44" s="65">
        <f t="shared" si="5"/>
        <v>0.17516799999999999</v>
      </c>
      <c r="M44" s="65">
        <f t="shared" si="5"/>
        <v>0.28084000000000003</v>
      </c>
      <c r="N44" s="65">
        <f t="shared" si="5"/>
        <v>27.893599999999999</v>
      </c>
      <c r="O44" s="65">
        <f t="shared" si="5"/>
        <v>3998.3999999999992</v>
      </c>
      <c r="P44" s="65">
        <f t="shared" si="5"/>
        <v>0</v>
      </c>
      <c r="Q44" s="65">
        <f t="shared" si="10"/>
        <v>61.165999999999983</v>
      </c>
      <c r="R44" s="65">
        <f t="shared" si="11"/>
        <v>0</v>
      </c>
      <c r="S44" s="65">
        <f t="shared" si="11"/>
        <v>0.14660799999999999</v>
      </c>
      <c r="T44" s="65">
        <f t="shared" si="11"/>
        <v>0</v>
      </c>
      <c r="U44" s="126">
        <f t="shared" si="11"/>
        <v>0</v>
      </c>
    </row>
    <row r="45" spans="1:21" s="48" customFormat="1" ht="13" x14ac:dyDescent="0.35">
      <c r="A45" s="125">
        <f>Q8</f>
        <v>6609</v>
      </c>
      <c r="B45" s="11">
        <v>170</v>
      </c>
      <c r="C45" s="65">
        <f t="shared" si="6"/>
        <v>55.787199999999991</v>
      </c>
      <c r="D45" s="65">
        <f t="shared" si="7"/>
        <v>45.801672000000003</v>
      </c>
      <c r="E45" s="65">
        <f t="shared" si="8"/>
        <v>3.5906107999999999</v>
      </c>
      <c r="F45" s="65">
        <f t="shared" si="9"/>
        <v>10.307056479999998</v>
      </c>
      <c r="G45" s="65">
        <f t="shared" si="5"/>
        <v>0.26751200000000003</v>
      </c>
      <c r="H45" s="65">
        <f t="shared" si="5"/>
        <v>1.7231199999999998</v>
      </c>
      <c r="I45" s="65">
        <f t="shared" si="5"/>
        <v>0.36366399999999999</v>
      </c>
      <c r="J45" s="65">
        <f t="shared" si="5"/>
        <v>3.8079999999999998E-3</v>
      </c>
      <c r="K45" s="65">
        <f t="shared" si="5"/>
        <v>3.4271999999999996E-3</v>
      </c>
      <c r="L45" s="65">
        <f t="shared" si="5"/>
        <v>0.17516799999999999</v>
      </c>
      <c r="M45" s="65">
        <f t="shared" si="5"/>
        <v>0.28084000000000003</v>
      </c>
      <c r="N45" s="65">
        <f t="shared" si="5"/>
        <v>27.893599999999999</v>
      </c>
      <c r="O45" s="65">
        <f t="shared" si="5"/>
        <v>3998.3999999999992</v>
      </c>
      <c r="P45" s="65">
        <f t="shared" si="5"/>
        <v>0</v>
      </c>
      <c r="Q45" s="65">
        <f t="shared" si="10"/>
        <v>61.165999999999983</v>
      </c>
      <c r="R45" s="65">
        <f t="shared" si="11"/>
        <v>0</v>
      </c>
      <c r="S45" s="65">
        <f t="shared" si="11"/>
        <v>0.14660799999999999</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4B</v>
      </c>
      <c r="C57" s="8" t="str">
        <f t="shared" ref="C57:U57" si="13">D8</f>
        <v>5B</v>
      </c>
      <c r="D57" s="8" t="str">
        <f t="shared" si="13"/>
        <v>6B</v>
      </c>
      <c r="E57" s="8" t="str">
        <f t="shared" si="13"/>
        <v>7B</v>
      </c>
      <c r="F57" s="8" t="str">
        <f t="shared" si="13"/>
        <v>8B</v>
      </c>
      <c r="G57" s="8" t="str">
        <f t="shared" si="13"/>
        <v>9B</v>
      </c>
      <c r="H57" s="8">
        <f t="shared" si="13"/>
        <v>8222</v>
      </c>
      <c r="I57" s="8">
        <f t="shared" si="13"/>
        <v>7233</v>
      </c>
      <c r="J57" s="8">
        <f t="shared" si="13"/>
        <v>5641</v>
      </c>
      <c r="K57" s="8">
        <f t="shared" si="13"/>
        <v>4956</v>
      </c>
      <c r="L57" s="8">
        <f t="shared" si="13"/>
        <v>2849</v>
      </c>
      <c r="M57" s="8">
        <f t="shared" si="13"/>
        <v>3836</v>
      </c>
      <c r="N57" s="8">
        <f t="shared" si="13"/>
        <v>4718</v>
      </c>
      <c r="O57" s="8">
        <f t="shared" si="13"/>
        <v>3107</v>
      </c>
      <c r="P57" s="8">
        <f t="shared" si="13"/>
        <v>6609</v>
      </c>
      <c r="Q57" s="8">
        <f t="shared" si="13"/>
        <v>0</v>
      </c>
      <c r="R57" s="8">
        <f t="shared" si="13"/>
        <v>0</v>
      </c>
      <c r="S57" s="8">
        <f t="shared" si="13"/>
        <v>0</v>
      </c>
      <c r="T57" s="8">
        <f t="shared" si="13"/>
        <v>0</v>
      </c>
      <c r="U57" s="8">
        <f t="shared" si="13"/>
        <v>0</v>
      </c>
    </row>
    <row r="58" spans="1:21" ht="13" x14ac:dyDescent="0.35">
      <c r="A58" s="79" t="s">
        <v>136</v>
      </c>
      <c r="B58" s="10" t="str">
        <f>C16&amp;" I "&amp;(VLOOKUP(C14,Table245810[],6,FALSE))</f>
        <v>Medium/Clay I Grass</v>
      </c>
      <c r="C58" s="10" t="str">
        <f>D16&amp;" I "&amp;(VLOOKUP(D14,Table245810[],6,FALSE))</f>
        <v>Medium/Clay I Grass</v>
      </c>
      <c r="D58" s="10" t="str">
        <f>E16&amp;" I "&amp;(VLOOKUP(E14,Table245810[],6,FALSE))</f>
        <v>Medium/Clay I Grass</v>
      </c>
      <c r="E58" s="10" t="str">
        <f>F16&amp;" I "&amp;(VLOOKUP(F14,Table245810[],6,FALSE))</f>
        <v>Medium/Clay I Grass</v>
      </c>
      <c r="F58" s="10" t="str">
        <f>G16&amp;" I "&amp;(VLOOKUP(G14,Table245810[],6,FALSE))</f>
        <v>Medium/Clay I Grass</v>
      </c>
      <c r="G58" s="10" t="str">
        <f>H16&amp;" I "&amp;(VLOOKUP(H14,Table245810[],6,FALSE))</f>
        <v>Medium/Clay I Grass</v>
      </c>
      <c r="H58" s="10" t="str">
        <f>I16&amp;" I "&amp;(VLOOKUP(I14,Table245810[],6,FALSE))</f>
        <v>Medium/Clay I Grass</v>
      </c>
      <c r="I58" s="10" t="str">
        <f>J16&amp;" I "&amp;(VLOOKUP(J14,Table245810[],6,FALSE))</f>
        <v>Medium/Clay I Grass</v>
      </c>
      <c r="J58" s="10" t="str">
        <f>K16&amp;" I "&amp;(VLOOKUP(K14,Table245810[],6,FALSE))</f>
        <v>Medium/Clay I Grass</v>
      </c>
      <c r="K58" s="10" t="str">
        <f>L16&amp;" I "&amp;(VLOOKUP(L14,Table245810[],6,FALSE))</f>
        <v>Medium/Clay I Grass</v>
      </c>
      <c r="L58" s="10" t="str">
        <f>M16&amp;" I "&amp;(VLOOKUP(M14,Table245810[],6,FALSE))</f>
        <v>Medium/Clay I Grass</v>
      </c>
      <c r="M58" s="10" t="str">
        <f>N16&amp;" I "&amp;(VLOOKUP(N14,Table245810[],6,FALSE))</f>
        <v>Medium/Clay I Grass</v>
      </c>
      <c r="N58" s="10" t="str">
        <f>O16&amp;" I "&amp;(VLOOKUP(O14,Table245810[],6,FALSE))</f>
        <v>Medium/Clay I Grass</v>
      </c>
      <c r="O58" s="10" t="str">
        <f>P16&amp;" I "&amp;(VLOOKUP(P14,Table245810[],6,FALSE))</f>
        <v>Medium/Clay I Grass</v>
      </c>
      <c r="P58" s="10" t="str">
        <f>Q16&amp;" I "&amp;(VLOOKUP(Q14,Table245810[],6,FALSE))</f>
        <v>Medium/Clay I Grass</v>
      </c>
      <c r="Q58" s="10" t="e">
        <f>R16&amp;" I "&amp;(VLOOKUP(R14,Table245810[],6,FALSE))</f>
        <v>#N/A</v>
      </c>
      <c r="R58" s="10" t="e">
        <f>S16&amp;" I "&amp;(VLOOKUP(S14,Table245810[],6,FALSE))</f>
        <v>#N/A</v>
      </c>
      <c r="S58" s="10" t="e">
        <f>T16&amp;" I "&amp;(VLOOKUP(T14,Table245810[],6,FALSE))</f>
        <v>#N/A</v>
      </c>
      <c r="T58" s="10" t="e">
        <f>U16&amp;" I "&amp;(VLOOKUP(U14,Table245810[],6,FALSE))</f>
        <v>#N/A</v>
      </c>
      <c r="U58" s="10" t="e">
        <f>V16&amp;" I "&amp;(VLOOKUP(V14,Table245810[],6,FALSE))</f>
        <v>#N/A</v>
      </c>
    </row>
    <row r="59" spans="1:21" ht="13" x14ac:dyDescent="0.3">
      <c r="A59" s="87" t="s">
        <v>132</v>
      </c>
      <c r="B59" s="64">
        <f>VLOOKUP(C$14,Table245810[],5,FALSE)</f>
        <v>6.2</v>
      </c>
      <c r="C59" s="64">
        <f>VLOOKUP(D$14,Table245810[],5,FALSE)</f>
        <v>6.2</v>
      </c>
      <c r="D59" s="64">
        <f>VLOOKUP(E$14,Table245810[],5,FALSE)</f>
        <v>6.2</v>
      </c>
      <c r="E59" s="64">
        <f>VLOOKUP(F$14,Table245810[],5,FALSE)</f>
        <v>6.2</v>
      </c>
      <c r="F59" s="64">
        <f>VLOOKUP(G$14,Table245810[],5,FALSE)</f>
        <v>6.2</v>
      </c>
      <c r="G59" s="64">
        <f>VLOOKUP(H$14,Table245810[],5,FALSE)</f>
        <v>6.2</v>
      </c>
      <c r="H59" s="64">
        <f>VLOOKUP(I$14,Table245810[],5,FALSE)</f>
        <v>6.2</v>
      </c>
      <c r="I59" s="64">
        <f>VLOOKUP(J$14,Table245810[],5,FALSE)</f>
        <v>6.2</v>
      </c>
      <c r="J59" s="64">
        <f>VLOOKUP(K$14,Table245810[],5,FALSE)</f>
        <v>6.2</v>
      </c>
      <c r="K59" s="64">
        <f>VLOOKUP(L$14,Table245810[],5,FALSE)</f>
        <v>6.2</v>
      </c>
      <c r="L59" s="64">
        <f>VLOOKUP(M$14,Table245810[],5,FALSE)</f>
        <v>6.2</v>
      </c>
      <c r="M59" s="64">
        <f>VLOOKUP(N$14,Table245810[],5,FALSE)</f>
        <v>6.2</v>
      </c>
      <c r="N59" s="64">
        <f>VLOOKUP(O$14,Table245810[],5,FALSE)</f>
        <v>6.2</v>
      </c>
      <c r="O59" s="64">
        <f>VLOOKUP(P$14,Table245810[],5,FALSE)</f>
        <v>6.2</v>
      </c>
      <c r="P59" s="64">
        <f>VLOOKUP(Q$14,Table245810[],5,FALSE)</f>
        <v>6.2</v>
      </c>
      <c r="Q59" s="64" t="e">
        <f>VLOOKUP(R$14,Table245810[],5,FALSE)</f>
        <v>#N/A</v>
      </c>
      <c r="R59" s="64" t="e">
        <f>VLOOKUP(S$14,Table245810[],5,FALSE)</f>
        <v>#N/A</v>
      </c>
      <c r="S59" s="64" t="e">
        <f>VLOOKUP(T$14,Table245810[],5,FALSE)</f>
        <v>#N/A</v>
      </c>
      <c r="T59" s="64" t="e">
        <f>VLOOKUP(U$14,Table245810[],5,FALSE)</f>
        <v>#N/A</v>
      </c>
      <c r="U59" s="64" t="e">
        <f>VLOOKUP(V$14,Table245810[],5,FALSE)</f>
        <v>#N/A</v>
      </c>
    </row>
    <row r="60" spans="1:21" ht="13" x14ac:dyDescent="0.3">
      <c r="A60" s="87" t="s">
        <v>4</v>
      </c>
      <c r="B60" s="64">
        <f>C10</f>
        <v>6</v>
      </c>
      <c r="C60" s="64">
        <f t="shared" ref="C60:U60" si="14">D10</f>
        <v>5.8</v>
      </c>
      <c r="D60" s="64">
        <f t="shared" si="14"/>
        <v>6.1</v>
      </c>
      <c r="E60" s="64">
        <f t="shared" si="14"/>
        <v>6.1</v>
      </c>
      <c r="F60" s="64">
        <f t="shared" si="14"/>
        <v>5.8</v>
      </c>
      <c r="G60" s="64">
        <f t="shared" si="14"/>
        <v>5.9</v>
      </c>
      <c r="H60" s="64">
        <f t="shared" si="14"/>
        <v>6</v>
      </c>
      <c r="I60" s="64">
        <f t="shared" si="14"/>
        <v>6.3</v>
      </c>
      <c r="J60" s="64">
        <f t="shared" si="14"/>
        <v>6.3</v>
      </c>
      <c r="K60" s="64">
        <f t="shared" si="14"/>
        <v>6</v>
      </c>
      <c r="L60" s="64">
        <f t="shared" si="14"/>
        <v>6.1</v>
      </c>
      <c r="M60" s="64">
        <f t="shared" si="14"/>
        <v>5.6</v>
      </c>
      <c r="N60" s="64">
        <f t="shared" si="14"/>
        <v>5.9</v>
      </c>
      <c r="O60" s="64">
        <f t="shared" si="14"/>
        <v>5.9</v>
      </c>
      <c r="P60" s="64">
        <f t="shared" si="14"/>
        <v>6.1</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t="e">
        <f t="shared" si="15"/>
        <v>#N/A</v>
      </c>
      <c r="R61" s="64" t="e">
        <f t="shared" si="15"/>
        <v>#N/A</v>
      </c>
      <c r="S61" s="64" t="e">
        <f t="shared" si="15"/>
        <v>#N/A</v>
      </c>
      <c r="T61" s="64" t="e">
        <f t="shared" si="15"/>
        <v>#N/A</v>
      </c>
      <c r="U61" s="64" t="e">
        <f t="shared" si="15"/>
        <v>#N/A</v>
      </c>
    </row>
    <row r="62" spans="1:21" ht="13" x14ac:dyDescent="0.3">
      <c r="A62" s="87" t="s">
        <v>134</v>
      </c>
      <c r="B62" s="65">
        <f>B31</f>
        <v>170</v>
      </c>
      <c r="C62" s="65">
        <f>B32</f>
        <v>170</v>
      </c>
      <c r="D62" s="65">
        <f>B33</f>
        <v>170</v>
      </c>
      <c r="E62" s="65">
        <f>B34</f>
        <v>170</v>
      </c>
      <c r="F62" s="65">
        <f>B35</f>
        <v>170</v>
      </c>
      <c r="G62" s="65">
        <f>B36</f>
        <v>170</v>
      </c>
      <c r="H62" s="65">
        <f>B37</f>
        <v>170</v>
      </c>
      <c r="I62" s="65">
        <f>B38</f>
        <v>170</v>
      </c>
      <c r="J62" s="65">
        <f>B39</f>
        <v>170</v>
      </c>
      <c r="K62" s="65">
        <f>B40</f>
        <v>170</v>
      </c>
      <c r="L62" s="65">
        <f>B41</f>
        <v>170</v>
      </c>
      <c r="M62" s="65">
        <f>B42</f>
        <v>170</v>
      </c>
      <c r="N62" s="65">
        <f>B43</f>
        <v>170</v>
      </c>
      <c r="O62" s="65">
        <f>B44</f>
        <v>170</v>
      </c>
      <c r="P62" s="65">
        <f>B45</f>
        <v>170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2.4000000000000021</v>
      </c>
      <c r="D64" s="65">
        <f t="shared" si="17"/>
        <v>0.6000000000000032</v>
      </c>
      <c r="E64" s="65">
        <f t="shared" si="17"/>
        <v>0.6000000000000032</v>
      </c>
      <c r="F64" s="65">
        <f t="shared" si="17"/>
        <v>2.4000000000000021</v>
      </c>
      <c r="G64" s="65">
        <f t="shared" si="17"/>
        <v>1.7999999999999989</v>
      </c>
      <c r="H64" s="65">
        <f t="shared" si="17"/>
        <v>1.2000000000000011</v>
      </c>
      <c r="I64" s="65">
        <f t="shared" si="17"/>
        <v>-0.59999999999999787</v>
      </c>
      <c r="J64" s="65">
        <f t="shared" si="17"/>
        <v>-0.59999999999999787</v>
      </c>
      <c r="K64" s="65">
        <f t="shared" si="17"/>
        <v>1.2000000000000011</v>
      </c>
      <c r="L64" s="65">
        <f t="shared" si="17"/>
        <v>0.6000000000000032</v>
      </c>
      <c r="M64" s="65">
        <f t="shared" si="17"/>
        <v>3.6000000000000032</v>
      </c>
      <c r="N64" s="65">
        <f t="shared" si="17"/>
        <v>1.7999999999999989</v>
      </c>
      <c r="O64" s="65">
        <f t="shared" si="17"/>
        <v>1.7999999999999989</v>
      </c>
      <c r="P64" s="65">
        <f t="shared" si="17"/>
        <v>0.6000000000000032</v>
      </c>
      <c r="Q64" s="65" t="e">
        <f t="shared" si="17"/>
        <v>#N/A</v>
      </c>
      <c r="R64" s="65" t="e">
        <f t="shared" si="17"/>
        <v>#N/A</v>
      </c>
      <c r="S64" s="65" t="e">
        <f t="shared" si="17"/>
        <v>#N/A</v>
      </c>
      <c r="T64" s="65" t="e">
        <f t="shared" si="17"/>
        <v>#N/A</v>
      </c>
      <c r="U64" s="65" t="e">
        <f t="shared" si="17"/>
        <v>#N/A</v>
      </c>
    </row>
    <row r="65" spans="1:21" ht="52" x14ac:dyDescent="0.3">
      <c r="A65" s="88" t="s">
        <v>157</v>
      </c>
      <c r="B65" s="65">
        <f>B63-B64</f>
        <v>-1.2000000000000011</v>
      </c>
      <c r="C65" s="65">
        <f t="shared" ref="C65:U65" si="18">C63-C64</f>
        <v>-2.4000000000000021</v>
      </c>
      <c r="D65" s="65">
        <f t="shared" si="18"/>
        <v>-0.6000000000000032</v>
      </c>
      <c r="E65" s="65">
        <f t="shared" si="18"/>
        <v>-0.6000000000000032</v>
      </c>
      <c r="F65" s="65">
        <f t="shared" si="18"/>
        <v>-2.4000000000000021</v>
      </c>
      <c r="G65" s="65">
        <f t="shared" si="18"/>
        <v>-1.7999999999999989</v>
      </c>
      <c r="H65" s="65">
        <f t="shared" si="18"/>
        <v>-1.2000000000000011</v>
      </c>
      <c r="I65" s="65">
        <f t="shared" si="18"/>
        <v>0.59999999999999787</v>
      </c>
      <c r="J65" s="65">
        <f t="shared" si="18"/>
        <v>0.59999999999999787</v>
      </c>
      <c r="K65" s="65">
        <f t="shared" si="18"/>
        <v>-1.2000000000000011</v>
      </c>
      <c r="L65" s="65">
        <f t="shared" si="18"/>
        <v>-0.6000000000000032</v>
      </c>
      <c r="M65" s="65">
        <f t="shared" si="18"/>
        <v>-3.6000000000000032</v>
      </c>
      <c r="N65" s="65">
        <f t="shared" si="18"/>
        <v>-1.7999999999999989</v>
      </c>
      <c r="O65" s="65">
        <f t="shared" si="18"/>
        <v>-1.7999999999999989</v>
      </c>
      <c r="P65" s="65">
        <f t="shared" si="18"/>
        <v>-0.6000000000000032</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OVER</v>
      </c>
      <c r="J66" s="66" t="str">
        <f t="shared" si="19"/>
        <v>OVER</v>
      </c>
      <c r="K66" s="66" t="str">
        <f t="shared" si="19"/>
        <v>UNDER</v>
      </c>
      <c r="L66" s="66" t="str">
        <f t="shared" si="19"/>
        <v>UNDER</v>
      </c>
      <c r="M66" s="66" t="str">
        <f t="shared" si="19"/>
        <v>UNDER</v>
      </c>
      <c r="N66" s="66" t="str">
        <f t="shared" si="19"/>
        <v>UNDER</v>
      </c>
      <c r="O66" s="66" t="str">
        <f t="shared" si="19"/>
        <v>UNDER</v>
      </c>
      <c r="P66" s="66" t="str">
        <f t="shared" si="19"/>
        <v>UNDER</v>
      </c>
      <c r="Q66" s="66" t="e">
        <f t="shared" si="19"/>
        <v>#N/A</v>
      </c>
      <c r="R66" s="66" t="e">
        <f t="shared" si="19"/>
        <v>#N/A</v>
      </c>
      <c r="S66" s="66" t="e">
        <f t="shared" si="19"/>
        <v>#N/A</v>
      </c>
      <c r="T66" s="66" t="e">
        <f t="shared" si="19"/>
        <v>#N/A</v>
      </c>
      <c r="U66" s="66" t="e">
        <f t="shared" si="19"/>
        <v>#N/A</v>
      </c>
    </row>
  </sheetData>
  <sheetProtection algorithmName="SHA-512" hashValue="CgSLzMkVwyhgkzHbH9rBx0jFwdFyHpt2edfSf5K3x4fA5q2kpxHty49O/6dEym1vcgQNcj1VMxJkRQjSC72/yg==" saltValue="MFVLg1wmFR4bm+mmmdEPq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44" priority="39" operator="greaterThan">
      <formula>$B$51</formula>
    </cfRule>
  </conditionalFormatting>
  <conditionalFormatting sqref="B66:U66">
    <cfRule type="cellIs" dxfId="143" priority="14" operator="equal">
      <formula>"UNDER"</formula>
    </cfRule>
    <cfRule type="cellIs" dxfId="142" priority="15" operator="equal">
      <formula>"OVER"</formula>
    </cfRule>
  </conditionalFormatting>
  <conditionalFormatting sqref="C31:C50">
    <cfRule type="cellIs" dxfId="141" priority="38" operator="greaterThan">
      <formula>$C$51</formula>
    </cfRule>
  </conditionalFormatting>
  <conditionalFormatting sqref="C11:V13">
    <cfRule type="cellIs" dxfId="140" priority="1" operator="greaterThan">
      <formula>2</formula>
    </cfRule>
  </conditionalFormatting>
  <conditionalFormatting sqref="C17:V19">
    <cfRule type="cellIs" dxfId="139" priority="35" operator="equal">
      <formula>0</formula>
    </cfRule>
  </conditionalFormatting>
  <conditionalFormatting sqref="C20:V21">
    <cfRule type="cellIs" dxfId="138" priority="40" operator="equal">
      <formula>"DECREASE"</formula>
    </cfRule>
    <cfRule type="cellIs" dxfId="137" priority="41" operator="equal">
      <formula>"INCREASE"</formula>
    </cfRule>
  </conditionalFormatting>
  <conditionalFormatting sqref="C21:V21">
    <cfRule type="cellIs" dxfId="136" priority="16" operator="equal">
      <formula>0</formula>
    </cfRule>
  </conditionalFormatting>
  <conditionalFormatting sqref="C22:V23">
    <cfRule type="cellIs" dxfId="135" priority="20" operator="equal">
      <formula>0</formula>
    </cfRule>
  </conditionalFormatting>
  <conditionalFormatting sqref="C24:V24">
    <cfRule type="cellIs" dxfId="134" priority="21" operator="equal">
      <formula>"DECREASE"</formula>
    </cfRule>
    <cfRule type="cellIs" dxfId="133" priority="22" operator="equal">
      <formula>"INCREASE"</formula>
    </cfRule>
  </conditionalFormatting>
  <conditionalFormatting sqref="G31:G50">
    <cfRule type="cellIs" dxfId="132" priority="34" operator="greaterThan">
      <formula>$G$51</formula>
    </cfRule>
  </conditionalFormatting>
  <conditionalFormatting sqref="H31:H50">
    <cfRule type="cellIs" dxfId="131" priority="33" operator="greaterThan">
      <formula>$H$51</formula>
    </cfRule>
  </conditionalFormatting>
  <conditionalFormatting sqref="I1">
    <cfRule type="cellIs" dxfId="130" priority="6" operator="between">
      <formula>0.1</formula>
      <formula>5</formula>
    </cfRule>
  </conditionalFormatting>
  <conditionalFormatting sqref="I2">
    <cfRule type="cellIs" dxfId="129" priority="5" operator="greaterThan">
      <formula>5000.1</formula>
    </cfRule>
  </conditionalFormatting>
  <conditionalFormatting sqref="I3">
    <cfRule type="cellIs" dxfId="128" priority="4" operator="greaterThan">
      <formula>40000.01</formula>
    </cfRule>
  </conditionalFormatting>
  <conditionalFormatting sqref="I31:I50">
    <cfRule type="cellIs" dxfId="127" priority="32" operator="greaterThan">
      <formula>$I$51</formula>
    </cfRule>
  </conditionalFormatting>
  <conditionalFormatting sqref="J31:J50">
    <cfRule type="cellIs" dxfId="126" priority="11" operator="greaterThan">
      <formula>$J$51</formula>
    </cfRule>
  </conditionalFormatting>
  <conditionalFormatting sqref="K31:K50">
    <cfRule type="cellIs" dxfId="125" priority="31" operator="greaterThan">
      <formula>$K$51</formula>
    </cfRule>
  </conditionalFormatting>
  <conditionalFormatting sqref="L3">
    <cfRule type="cellIs" dxfId="124" priority="7" operator="lessThan">
      <formula>30</formula>
    </cfRule>
    <cfRule type="cellIs" dxfId="123" priority="8" operator="greaterThanOrEqual">
      <formula>30</formula>
    </cfRule>
  </conditionalFormatting>
  <conditionalFormatting sqref="L31:L50">
    <cfRule type="cellIs" dxfId="122" priority="30" operator="greaterThan">
      <formula>$L$51</formula>
    </cfRule>
  </conditionalFormatting>
  <conditionalFormatting sqref="M31:M50">
    <cfRule type="cellIs" dxfId="121" priority="29" operator="greaterThan">
      <formula>$M$51</formula>
    </cfRule>
  </conditionalFormatting>
  <conditionalFormatting sqref="P31:P50">
    <cfRule type="cellIs" dxfId="120" priority="28" operator="greaterThan">
      <formula>$P$51</formula>
    </cfRule>
  </conditionalFormatting>
  <conditionalFormatting sqref="R31:R50">
    <cfRule type="cellIs" dxfId="119" priority="27" operator="greaterThan">
      <formula>$R$51</formula>
    </cfRule>
  </conditionalFormatting>
  <conditionalFormatting sqref="S31:S50">
    <cfRule type="cellIs" dxfId="118" priority="26" operator="greaterThan">
      <formula>$S$51</formula>
    </cfRule>
  </conditionalFormatting>
  <conditionalFormatting sqref="T31:T50">
    <cfRule type="cellIs" dxfId="117" priority="25" operator="greaterThan">
      <formula>$T$51</formula>
    </cfRule>
  </conditionalFormatting>
  <conditionalFormatting sqref="U31:U50">
    <cfRule type="cellIs" dxfId="116" priority="24"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U28" sqref="U28"/>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'First Milk'!C1:D1</f>
        <v xml:space="preserve">PAN-031796 </v>
      </c>
      <c r="D1" s="167"/>
      <c r="E1" s="106" t="s">
        <v>45</v>
      </c>
      <c r="F1" s="113">
        <f>'First Milk'!F1</f>
        <v>49.1</v>
      </c>
      <c r="G1" s="134" t="s">
        <v>43</v>
      </c>
      <c r="H1" s="135"/>
      <c r="I1" s="109">
        <v>6.2</v>
      </c>
      <c r="J1" s="158" t="s">
        <v>153</v>
      </c>
      <c r="K1" s="159"/>
      <c r="L1" s="109">
        <v>131</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'First Milk'!C2:D2</f>
        <v>EPR/AB3891CX</v>
      </c>
      <c r="D2" s="169"/>
      <c r="E2" s="96" t="s">
        <v>109</v>
      </c>
      <c r="F2" s="110" t="s">
        <v>174</v>
      </c>
      <c r="G2" s="136" t="s">
        <v>110</v>
      </c>
      <c r="H2" s="137"/>
      <c r="I2" s="110"/>
      <c r="J2" s="138" t="s">
        <v>158</v>
      </c>
      <c r="K2" s="139"/>
      <c r="L2" s="110">
        <v>0.55300000000000005</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'First Milk'!C3:D3</f>
        <v>Mr Daniel James and Mrs Carys James</v>
      </c>
      <c r="D3" s="169"/>
      <c r="E3" s="96" t="s">
        <v>108</v>
      </c>
      <c r="F3" s="111" t="s">
        <v>78</v>
      </c>
      <c r="G3" s="138" t="s">
        <v>159</v>
      </c>
      <c r="H3" s="139"/>
      <c r="I3" s="110"/>
      <c r="J3" s="160" t="s">
        <v>154</v>
      </c>
      <c r="K3" s="161"/>
      <c r="L3" s="110">
        <f>(L1/(L2*10000))*100</f>
        <v>2.3688969258589507</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'First Milk'!C4:D4</f>
        <v>Hafod Farm, Gwbert, Cardigan, Ceredigion, SA43 1PU</v>
      </c>
      <c r="D4" s="171"/>
      <c r="E4" s="99" t="s">
        <v>1</v>
      </c>
      <c r="F4" s="110" t="s">
        <v>180</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'First Milk'!C5:D5</f>
        <v>Owen Clee</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'First Milk'!C8</f>
        <v>4B</v>
      </c>
      <c r="D8" s="49" t="str">
        <f>'First Milk'!D8</f>
        <v>5B</v>
      </c>
      <c r="E8" s="49" t="str">
        <f>'First Milk'!E8</f>
        <v>6B</v>
      </c>
      <c r="F8" s="49" t="str">
        <f>'First Milk'!F8</f>
        <v>7B</v>
      </c>
      <c r="G8" s="49" t="str">
        <f>'First Milk'!G8</f>
        <v>8B</v>
      </c>
      <c r="H8" s="49" t="str">
        <f>'First Milk'!H8</f>
        <v>9B</v>
      </c>
      <c r="I8" s="49">
        <f>'First Milk'!I8</f>
        <v>8222</v>
      </c>
      <c r="J8" s="49">
        <f>'First Milk'!J8</f>
        <v>7233</v>
      </c>
      <c r="K8" s="49">
        <f>'First Milk'!K8</f>
        <v>5641</v>
      </c>
      <c r="L8" s="49">
        <f>'First Milk'!L8</f>
        <v>4956</v>
      </c>
      <c r="M8" s="49">
        <f>'First Milk'!M8</f>
        <v>2849</v>
      </c>
      <c r="N8" s="49">
        <f>'First Milk'!N8</f>
        <v>3836</v>
      </c>
      <c r="O8" s="49">
        <f>'First Milk'!O8</f>
        <v>4718</v>
      </c>
      <c r="P8" s="49">
        <f>'First Milk'!P8</f>
        <v>3107</v>
      </c>
      <c r="Q8" s="49">
        <f>'First Milk'!Q8</f>
        <v>6609</v>
      </c>
      <c r="R8" s="49">
        <f>'First Milk'!R8</f>
        <v>0</v>
      </c>
      <c r="S8" s="49">
        <f>'First Milk'!S8</f>
        <v>0</v>
      </c>
      <c r="T8" s="49">
        <f>'First Milk'!T8</f>
        <v>0</v>
      </c>
      <c r="U8" s="49">
        <f>'First Milk'!U8</f>
        <v>0</v>
      </c>
      <c r="V8" s="102">
        <f>'First Milk'!V8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'First Milk'!C9</f>
        <v>Moderate</v>
      </c>
      <c r="D9" s="49" t="str">
        <f>'First Milk'!D9</f>
        <v>Moderate</v>
      </c>
      <c r="E9" s="49" t="str">
        <f>'First Milk'!E9</f>
        <v>Moderate</v>
      </c>
      <c r="F9" s="49" t="str">
        <f>'First Milk'!F9</f>
        <v>Moderate</v>
      </c>
      <c r="G9" s="49" t="str">
        <f>'First Milk'!G9</f>
        <v>Moderate</v>
      </c>
      <c r="H9" s="49" t="str">
        <f>'First Milk'!H9</f>
        <v>Moderate</v>
      </c>
      <c r="I9" s="49" t="str">
        <f>'First Milk'!I9</f>
        <v>Moderate</v>
      </c>
      <c r="J9" s="49" t="str">
        <f>'First Milk'!J9</f>
        <v>Moderate</v>
      </c>
      <c r="K9" s="49" t="str">
        <f>'First Milk'!K9</f>
        <v>Moderate</v>
      </c>
      <c r="L9" s="49" t="str">
        <f>'First Milk'!L9</f>
        <v>Moderate</v>
      </c>
      <c r="M9" s="49" t="str">
        <f>'First Milk'!M9</f>
        <v>Moderate</v>
      </c>
      <c r="N9" s="49" t="str">
        <f>'First Milk'!N9</f>
        <v>Moderate</v>
      </c>
      <c r="O9" s="49" t="str">
        <f>'First Milk'!O9</f>
        <v>Moderate</v>
      </c>
      <c r="P9" s="49" t="str">
        <f>'First Milk'!P9</f>
        <v>Moderate</v>
      </c>
      <c r="Q9" s="49" t="str">
        <f>'First Milk'!Q9</f>
        <v>Moderate</v>
      </c>
      <c r="R9" s="49">
        <f>'First Milk'!R9</f>
        <v>0</v>
      </c>
      <c r="S9" s="49">
        <f>'First Milk'!S9</f>
        <v>0</v>
      </c>
      <c r="T9" s="49">
        <f>'First Milk'!T9</f>
        <v>0</v>
      </c>
      <c r="U9" s="49">
        <f>'First Milk'!U9</f>
        <v>0</v>
      </c>
      <c r="V9" s="102">
        <f>'First Milk'!V9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'First Milk'!C10</f>
        <v>6</v>
      </c>
      <c r="D10" s="49">
        <f>'First Milk'!D10</f>
        <v>5.8</v>
      </c>
      <c r="E10" s="49">
        <f>'First Milk'!E10</f>
        <v>6.1</v>
      </c>
      <c r="F10" s="49">
        <f>'First Milk'!F10</f>
        <v>6.1</v>
      </c>
      <c r="G10" s="49">
        <f>'First Milk'!G10</f>
        <v>5.8</v>
      </c>
      <c r="H10" s="49">
        <f>'First Milk'!H10</f>
        <v>5.9</v>
      </c>
      <c r="I10" s="49">
        <f>'First Milk'!I10</f>
        <v>6</v>
      </c>
      <c r="J10" s="49">
        <f>'First Milk'!J10</f>
        <v>6.3</v>
      </c>
      <c r="K10" s="49">
        <f>'First Milk'!K10</f>
        <v>6.3</v>
      </c>
      <c r="L10" s="49">
        <f>'First Milk'!L10</f>
        <v>6</v>
      </c>
      <c r="M10" s="49">
        <f>'First Milk'!M10</f>
        <v>6.1</v>
      </c>
      <c r="N10" s="49">
        <f>'First Milk'!N10</f>
        <v>5.6</v>
      </c>
      <c r="O10" s="49">
        <f>'First Milk'!O10</f>
        <v>5.9</v>
      </c>
      <c r="P10" s="49">
        <f>'First Milk'!P10</f>
        <v>5.9</v>
      </c>
      <c r="Q10" s="49">
        <f>'First Milk'!Q10</f>
        <v>6.1</v>
      </c>
      <c r="R10" s="49">
        <f>'First Milk'!R10</f>
        <v>0</v>
      </c>
      <c r="S10" s="49">
        <f>'First Milk'!S10</f>
        <v>0</v>
      </c>
      <c r="T10" s="49">
        <f>'First Milk'!T10</f>
        <v>0</v>
      </c>
      <c r="U10" s="49">
        <f>'First Milk'!U10</f>
        <v>0</v>
      </c>
      <c r="V10" s="102">
        <f>'First Milk'!V10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'First Milk'!C11</f>
        <v>3</v>
      </c>
      <c r="D11" s="49">
        <f>'First Milk'!D11</f>
        <v>2</v>
      </c>
      <c r="E11" s="49">
        <f>'First Milk'!E11</f>
        <v>2</v>
      </c>
      <c r="F11" s="49">
        <f>'First Milk'!F11</f>
        <v>2</v>
      </c>
      <c r="G11" s="49">
        <f>'First Milk'!G11</f>
        <v>3</v>
      </c>
      <c r="H11" s="49">
        <f>'First Milk'!H11</f>
        <v>2</v>
      </c>
      <c r="I11" s="49">
        <f>'First Milk'!I11</f>
        <v>2</v>
      </c>
      <c r="J11" s="49">
        <f>'First Milk'!J11</f>
        <v>2</v>
      </c>
      <c r="K11" s="49">
        <f>'First Milk'!K11</f>
        <v>2</v>
      </c>
      <c r="L11" s="49">
        <f>'First Milk'!L11</f>
        <v>3</v>
      </c>
      <c r="M11" s="49">
        <f>'First Milk'!M11</f>
        <v>3</v>
      </c>
      <c r="N11" s="49">
        <f>'First Milk'!N11</f>
        <v>3</v>
      </c>
      <c r="O11" s="49">
        <f>'First Milk'!O11</f>
        <v>3</v>
      </c>
      <c r="P11" s="49">
        <f>'First Milk'!P11</f>
        <v>3</v>
      </c>
      <c r="Q11" s="49">
        <f>'First Milk'!Q11</f>
        <v>3</v>
      </c>
      <c r="R11" s="49">
        <f>'First Milk'!R11</f>
        <v>0</v>
      </c>
      <c r="S11" s="49">
        <f>'First Milk'!S11</f>
        <v>0</v>
      </c>
      <c r="T11" s="49">
        <f>'First Milk'!T11</f>
        <v>0</v>
      </c>
      <c r="U11" s="49">
        <f>'First Milk'!U11</f>
        <v>0</v>
      </c>
      <c r="V11" s="102">
        <f>'First Milk'!V11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'First Milk'!C12</f>
        <v>3</v>
      </c>
      <c r="D12" s="49">
        <f>'First Milk'!D12</f>
        <v>3</v>
      </c>
      <c r="E12" s="49">
        <f>'First Milk'!E12</f>
        <v>3</v>
      </c>
      <c r="F12" s="49">
        <f>'First Milk'!F12</f>
        <v>2</v>
      </c>
      <c r="G12" s="49">
        <f>'First Milk'!G12</f>
        <v>3</v>
      </c>
      <c r="H12" s="49">
        <f>'First Milk'!H12</f>
        <v>3</v>
      </c>
      <c r="I12" s="49">
        <f>'First Milk'!I12</f>
        <v>3</v>
      </c>
      <c r="J12" s="49">
        <f>'First Milk'!J12</f>
        <v>3</v>
      </c>
      <c r="K12" s="49">
        <f>'First Milk'!K12</f>
        <v>3</v>
      </c>
      <c r="L12" s="49">
        <f>'First Milk'!L12</f>
        <v>3</v>
      </c>
      <c r="M12" s="49">
        <f>'First Milk'!M12</f>
        <v>1</v>
      </c>
      <c r="N12" s="49">
        <f>'First Milk'!N12</f>
        <v>1</v>
      </c>
      <c r="O12" s="49">
        <f>'First Milk'!O12</f>
        <v>1</v>
      </c>
      <c r="P12" s="49">
        <f>'First Milk'!P12</f>
        <v>1</v>
      </c>
      <c r="Q12" s="49">
        <f>'First Milk'!Q12</f>
        <v>1</v>
      </c>
      <c r="R12" s="49">
        <f>'First Milk'!R12</f>
        <v>0</v>
      </c>
      <c r="S12" s="49">
        <f>'First Milk'!S12</f>
        <v>0</v>
      </c>
      <c r="T12" s="49">
        <f>'First Milk'!T12</f>
        <v>0</v>
      </c>
      <c r="U12" s="49">
        <f>'First Milk'!U12</f>
        <v>0</v>
      </c>
      <c r="V12" s="102">
        <f>'First Milk'!V12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'First Milk'!C13</f>
        <v>3</v>
      </c>
      <c r="D13" s="49">
        <f>'First Milk'!D13</f>
        <v>3</v>
      </c>
      <c r="E13" s="49">
        <f>'First Milk'!E13</f>
        <v>3</v>
      </c>
      <c r="F13" s="49">
        <f>'First Milk'!F13</f>
        <v>3</v>
      </c>
      <c r="G13" s="49">
        <f>'First Milk'!G13</f>
        <v>3</v>
      </c>
      <c r="H13" s="49">
        <f>'First Milk'!H13</f>
        <v>2</v>
      </c>
      <c r="I13" s="49">
        <f>'First Milk'!I13</f>
        <v>3</v>
      </c>
      <c r="J13" s="49">
        <f>'First Milk'!J13</f>
        <v>3</v>
      </c>
      <c r="K13" s="49">
        <f>'First Milk'!K13</f>
        <v>3</v>
      </c>
      <c r="L13" s="49">
        <f>'First Milk'!L13</f>
        <v>3</v>
      </c>
      <c r="M13" s="49">
        <f>'First Milk'!M13</f>
        <v>3</v>
      </c>
      <c r="N13" s="49">
        <f>'First Milk'!N13</f>
        <v>3</v>
      </c>
      <c r="O13" s="49">
        <f>'First Milk'!O13</f>
        <v>3</v>
      </c>
      <c r="P13" s="49">
        <f>'First Milk'!P13</f>
        <v>3</v>
      </c>
      <c r="Q13" s="49">
        <f>'First Milk'!Q13</f>
        <v>3</v>
      </c>
      <c r="R13" s="49">
        <f>'First Milk'!R13</f>
        <v>0</v>
      </c>
      <c r="S13" s="49">
        <f>'First Milk'!S13</f>
        <v>0</v>
      </c>
      <c r="T13" s="49">
        <f>'First Milk'!T13</f>
        <v>0</v>
      </c>
      <c r="U13" s="49">
        <f>'First Milk'!U13</f>
        <v>0</v>
      </c>
      <c r="V13" s="102">
        <f>'First Milk'!V13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'First Milk'!C14</f>
        <v xml:space="preserve">Grass Silage (25% DM) </v>
      </c>
      <c r="D14" s="83" t="str">
        <f>'First Milk'!D14</f>
        <v xml:space="preserve">Grass Silage (25% DM) </v>
      </c>
      <c r="E14" s="83" t="str">
        <f>'First Milk'!E14</f>
        <v xml:space="preserve">Grass Silage (25% DM) </v>
      </c>
      <c r="F14" s="83" t="str">
        <f>'First Milk'!F14</f>
        <v xml:space="preserve">Grass Silage (25% DM) </v>
      </c>
      <c r="G14" s="83" t="str">
        <f>'First Milk'!G14</f>
        <v xml:space="preserve">Grass Silage (25% DM) </v>
      </c>
      <c r="H14" s="83" t="str">
        <f>'First Milk'!H14</f>
        <v xml:space="preserve">Grass Silage (25% DM) </v>
      </c>
      <c r="I14" s="83" t="str">
        <f>'First Milk'!I14</f>
        <v xml:space="preserve">Grass Silage (25% DM) </v>
      </c>
      <c r="J14" s="83" t="str">
        <f>'First Milk'!J14</f>
        <v xml:space="preserve">Grass Silage (25% DM) </v>
      </c>
      <c r="K14" s="83" t="str">
        <f>'First Milk'!K14</f>
        <v xml:space="preserve">Grass Silage (25% DM) </v>
      </c>
      <c r="L14" s="83" t="str">
        <f>'First Milk'!L14</f>
        <v xml:space="preserve">Grass Silage (25% DM) </v>
      </c>
      <c r="M14" s="83" t="str">
        <f>'First Milk'!M14</f>
        <v xml:space="preserve">Grass Silage (25% DM) </v>
      </c>
      <c r="N14" s="83" t="str">
        <f>'First Milk'!N14</f>
        <v xml:space="preserve">Grass Silage (25% DM) </v>
      </c>
      <c r="O14" s="83" t="str">
        <f>'First Milk'!O14</f>
        <v xml:space="preserve">Grass Silage (25% DM) </v>
      </c>
      <c r="P14" s="83" t="str">
        <f>'First Milk'!P14</f>
        <v xml:space="preserve">Grass Silage (25% DM) </v>
      </c>
      <c r="Q14" s="83" t="str">
        <f>'First Milk'!Q14</f>
        <v xml:space="preserve">Grass Silage (25% DM) </v>
      </c>
      <c r="R14" s="83">
        <f>'First Milk'!R14</f>
        <v>0</v>
      </c>
      <c r="S14" s="83">
        <f>'First Milk'!S14</f>
        <v>0</v>
      </c>
      <c r="T14" s="83">
        <f>'First Milk'!T14</f>
        <v>0</v>
      </c>
      <c r="U14" s="83">
        <f>'First Milk'!U14</f>
        <v>0</v>
      </c>
      <c r="V14" s="103">
        <f>'First Milk'!V14</f>
        <v>0</v>
      </c>
      <c r="AD14" s="22" t="s">
        <v>138</v>
      </c>
      <c r="AE14" s="22">
        <v>6</v>
      </c>
      <c r="AI14" s="43" t="s">
        <v>119</v>
      </c>
      <c r="AJ14" s="44">
        <v>0.8</v>
      </c>
      <c r="AK14" s="45">
        <v>1.7</v>
      </c>
      <c r="AL14" s="9">
        <v>12</v>
      </c>
      <c r="AM14" s="9">
        <v>6.7</v>
      </c>
      <c r="AN14" s="9" t="s">
        <v>135</v>
      </c>
    </row>
    <row r="15" spans="1:41" ht="13" x14ac:dyDescent="0.25">
      <c r="A15" s="152" t="s">
        <v>9</v>
      </c>
      <c r="B15" s="153"/>
      <c r="C15" s="49">
        <f>'First Milk'!C15</f>
        <v>47</v>
      </c>
      <c r="D15" s="49">
        <f>'First Milk'!D15</f>
        <v>47</v>
      </c>
      <c r="E15" s="49">
        <f>'First Milk'!E15</f>
        <v>47</v>
      </c>
      <c r="F15" s="49">
        <f>'First Milk'!F15</f>
        <v>47</v>
      </c>
      <c r="G15" s="49">
        <f>'First Milk'!G15</f>
        <v>47</v>
      </c>
      <c r="H15" s="49">
        <f>'First Milk'!H15</f>
        <v>47</v>
      </c>
      <c r="I15" s="49">
        <f>'First Milk'!I15</f>
        <v>47</v>
      </c>
      <c r="J15" s="49">
        <f>'First Milk'!J15</f>
        <v>47</v>
      </c>
      <c r="K15" s="49">
        <f>'First Milk'!K15</f>
        <v>47</v>
      </c>
      <c r="L15" s="49">
        <f>'First Milk'!L15</f>
        <v>47</v>
      </c>
      <c r="M15" s="49">
        <f>'First Milk'!M15</f>
        <v>47</v>
      </c>
      <c r="N15" s="49">
        <f>'First Milk'!N15</f>
        <v>47</v>
      </c>
      <c r="O15" s="49">
        <f>'First Milk'!O15</f>
        <v>47</v>
      </c>
      <c r="P15" s="49">
        <f>'First Milk'!P15</f>
        <v>47</v>
      </c>
      <c r="Q15" s="49">
        <f>'First Milk'!Q15</f>
        <v>47</v>
      </c>
      <c r="R15" s="49">
        <f>'First Milk'!R15</f>
        <v>0</v>
      </c>
      <c r="S15" s="49">
        <f>'First Milk'!S15</f>
        <v>0</v>
      </c>
      <c r="T15" s="49">
        <f>'First Milk'!T15</f>
        <v>0</v>
      </c>
      <c r="U15" s="49">
        <f>'First Milk'!U15</f>
        <v>0</v>
      </c>
      <c r="V15" s="102">
        <f>'First Milk'!V15</f>
        <v>0</v>
      </c>
      <c r="AD15" s="22" t="s">
        <v>144</v>
      </c>
      <c r="AE15" s="22">
        <v>7</v>
      </c>
      <c r="AI15" s="43" t="s">
        <v>101</v>
      </c>
      <c r="AJ15" s="51">
        <v>1.8</v>
      </c>
      <c r="AK15" s="45">
        <v>5.4</v>
      </c>
      <c r="AL15" s="9">
        <v>13</v>
      </c>
      <c r="AM15" s="9">
        <v>6.7</v>
      </c>
      <c r="AN15" s="9" t="s">
        <v>135</v>
      </c>
    </row>
    <row r="16" spans="1:41" ht="13.5" thickBot="1" x14ac:dyDescent="0.3">
      <c r="A16" s="156" t="s">
        <v>44</v>
      </c>
      <c r="B16" s="157"/>
      <c r="C16" s="104" t="str">
        <f>'First Milk'!C16</f>
        <v>Medium/Clay</v>
      </c>
      <c r="D16" s="104" t="str">
        <f>'First Milk'!D16</f>
        <v>Medium/Clay</v>
      </c>
      <c r="E16" s="104" t="str">
        <f>'First Milk'!E16</f>
        <v>Medium/Clay</v>
      </c>
      <c r="F16" s="104" t="str">
        <f>'First Milk'!F16</f>
        <v>Medium/Clay</v>
      </c>
      <c r="G16" s="104" t="str">
        <f>'First Milk'!G16</f>
        <v>Medium/Clay</v>
      </c>
      <c r="H16" s="104" t="str">
        <f>'First Milk'!H16</f>
        <v>Medium/Clay</v>
      </c>
      <c r="I16" s="104" t="str">
        <f>'First Milk'!I16</f>
        <v>Medium/Clay</v>
      </c>
      <c r="J16" s="104" t="str">
        <f>'First Milk'!J16</f>
        <v>Medium/Clay</v>
      </c>
      <c r="K16" s="104" t="str">
        <f>'First Milk'!K16</f>
        <v>Medium/Clay</v>
      </c>
      <c r="L16" s="104" t="str">
        <f>'First Milk'!L16</f>
        <v>Medium/Clay</v>
      </c>
      <c r="M16" s="104" t="str">
        <f>'First Milk'!M16</f>
        <v>Medium/Clay</v>
      </c>
      <c r="N16" s="104" t="str">
        <f>'First Milk'!N16</f>
        <v>Medium/Clay</v>
      </c>
      <c r="O16" s="104" t="str">
        <f>'First Milk'!O16</f>
        <v>Medium/Clay</v>
      </c>
      <c r="P16" s="104" t="str">
        <f>'First Milk'!P16</f>
        <v>Medium/Clay</v>
      </c>
      <c r="Q16" s="104" t="str">
        <f>'First Milk'!Q16</f>
        <v>Medium/Clay</v>
      </c>
      <c r="R16" s="104">
        <f>'First Milk'!R16</f>
        <v>0</v>
      </c>
      <c r="S16" s="104">
        <f>'First Milk'!S16</f>
        <v>0</v>
      </c>
      <c r="T16" s="104">
        <f>'First Milk'!T16</f>
        <v>0</v>
      </c>
      <c r="U16" s="104">
        <f>'First Milk'!U16</f>
        <v>0</v>
      </c>
      <c r="V16" s="105">
        <f>'First Milk'!V16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79.899999999999991</v>
      </c>
      <c r="J17" s="20">
        <f t="shared" si="0"/>
        <v>79.899999999999991</v>
      </c>
      <c r="K17" s="20">
        <f t="shared" si="0"/>
        <v>79.899999999999991</v>
      </c>
      <c r="L17" s="20">
        <f t="shared" si="0"/>
        <v>79.899999999999991</v>
      </c>
      <c r="M17" s="20">
        <f t="shared" si="0"/>
        <v>79.899999999999991</v>
      </c>
      <c r="N17" s="20">
        <f t="shared" si="0"/>
        <v>79.899999999999991</v>
      </c>
      <c r="O17" s="20">
        <f t="shared" si="0"/>
        <v>79.899999999999991</v>
      </c>
      <c r="P17" s="20">
        <f t="shared" si="0"/>
        <v>79.899999999999991</v>
      </c>
      <c r="Q17" s="20">
        <f t="shared" si="0"/>
        <v>79.899999999999991</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50.711285000000004</v>
      </c>
      <c r="D18" s="12">
        <f>$D32</f>
        <v>50.711285000000004</v>
      </c>
      <c r="E18" s="12">
        <f>$D33</f>
        <v>50.711285000000004</v>
      </c>
      <c r="F18" s="12">
        <f>$D34</f>
        <v>50.711285000000004</v>
      </c>
      <c r="G18" s="12">
        <f>$D35</f>
        <v>50.711285000000004</v>
      </c>
      <c r="H18" s="12">
        <f>$D36</f>
        <v>50.711285000000004</v>
      </c>
      <c r="I18" s="12">
        <f>$D37</f>
        <v>50.711285000000004</v>
      </c>
      <c r="J18" s="12">
        <f>$D38</f>
        <v>50.711285000000004</v>
      </c>
      <c r="K18" s="12">
        <f>$D39</f>
        <v>50.711285000000004</v>
      </c>
      <c r="L18" s="12">
        <f>$D40</f>
        <v>50.711285000000004</v>
      </c>
      <c r="M18" s="12">
        <f>$D41</f>
        <v>50.711285000000004</v>
      </c>
      <c r="N18" s="12">
        <f>$D42</f>
        <v>50.711285000000004</v>
      </c>
      <c r="O18" s="12">
        <f>$D43</f>
        <v>50.711285000000004</v>
      </c>
      <c r="P18" s="12">
        <f>$D44</f>
        <v>50.711285000000004</v>
      </c>
      <c r="Q18" s="12">
        <f>$D45</f>
        <v>50.711285000000004</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-29.188714999999988</v>
      </c>
      <c r="D19" s="12">
        <f t="shared" ref="D19:V19" si="1">D18-D17</f>
        <v>-29.188714999999988</v>
      </c>
      <c r="E19" s="12">
        <f t="shared" si="1"/>
        <v>-29.188714999999988</v>
      </c>
      <c r="F19" s="12">
        <f t="shared" si="1"/>
        <v>-29.188714999999988</v>
      </c>
      <c r="G19" s="12">
        <f t="shared" si="1"/>
        <v>-29.188714999999988</v>
      </c>
      <c r="H19" s="12">
        <f t="shared" si="1"/>
        <v>-29.188714999999988</v>
      </c>
      <c r="I19" s="12">
        <f t="shared" si="1"/>
        <v>-29.188714999999988</v>
      </c>
      <c r="J19" s="12">
        <f t="shared" si="1"/>
        <v>-29.188714999999988</v>
      </c>
      <c r="K19" s="12">
        <f t="shared" si="1"/>
        <v>-29.188714999999988</v>
      </c>
      <c r="L19" s="12">
        <f t="shared" si="1"/>
        <v>-29.188714999999988</v>
      </c>
      <c r="M19" s="12">
        <f t="shared" si="1"/>
        <v>-29.188714999999988</v>
      </c>
      <c r="N19" s="12">
        <f t="shared" si="1"/>
        <v>-29.188714999999988</v>
      </c>
      <c r="O19" s="12">
        <f t="shared" si="1"/>
        <v>-29.188714999999988</v>
      </c>
      <c r="P19" s="12">
        <f t="shared" si="1"/>
        <v>-29.188714999999988</v>
      </c>
      <c r="Q19" s="12">
        <f t="shared" si="1"/>
        <v>-29.188714999999988</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DECREASE</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282</v>
      </c>
      <c r="D21" s="20">
        <f t="shared" ref="D21:V21" si="2">(VLOOKUP(D$14,$AI2:$AK26,3,FALSE))*D$15</f>
        <v>282</v>
      </c>
      <c r="E21" s="20">
        <f t="shared" si="2"/>
        <v>282</v>
      </c>
      <c r="F21" s="20">
        <f t="shared" si="2"/>
        <v>282</v>
      </c>
      <c r="G21" s="20">
        <f t="shared" si="2"/>
        <v>282</v>
      </c>
      <c r="H21" s="20">
        <f t="shared" si="2"/>
        <v>282</v>
      </c>
      <c r="I21" s="20">
        <f t="shared" si="2"/>
        <v>282</v>
      </c>
      <c r="J21" s="20">
        <f t="shared" si="2"/>
        <v>282</v>
      </c>
      <c r="K21" s="20">
        <f t="shared" si="2"/>
        <v>282</v>
      </c>
      <c r="L21" s="20">
        <f t="shared" si="2"/>
        <v>282</v>
      </c>
      <c r="M21" s="20">
        <f t="shared" si="2"/>
        <v>282</v>
      </c>
      <c r="N21" s="20">
        <f t="shared" si="2"/>
        <v>282</v>
      </c>
      <c r="O21" s="20">
        <f t="shared" si="2"/>
        <v>282</v>
      </c>
      <c r="P21" s="20">
        <f t="shared" si="2"/>
        <v>282</v>
      </c>
      <c r="Q21" s="20">
        <f t="shared" si="2"/>
        <v>282</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4.2356207900000005</v>
      </c>
      <c r="D22" s="12">
        <f>$E32</f>
        <v>4.2356207900000005</v>
      </c>
      <c r="E22" s="12">
        <f>$E33</f>
        <v>4.2356207900000005</v>
      </c>
      <c r="F22" s="12">
        <f>$E34</f>
        <v>4.2356207900000005</v>
      </c>
      <c r="G22" s="12">
        <f>$E35</f>
        <v>4.2356207900000005</v>
      </c>
      <c r="H22" s="12">
        <f>$E36</f>
        <v>4.2356207900000005</v>
      </c>
      <c r="I22" s="12">
        <f>$E37</f>
        <v>4.2356207900000005</v>
      </c>
      <c r="J22" s="12">
        <f>$E38</f>
        <v>4.2356207900000005</v>
      </c>
      <c r="K22" s="12">
        <f>$E39</f>
        <v>4.2356207900000005</v>
      </c>
      <c r="L22" s="12">
        <f>$E40</f>
        <v>4.2356207900000005</v>
      </c>
      <c r="M22" s="12">
        <f>$E41</f>
        <v>4.2356207900000005</v>
      </c>
      <c r="N22" s="12">
        <f>$E42</f>
        <v>4.2356207900000005</v>
      </c>
      <c r="O22" s="12">
        <f>$E43</f>
        <v>4.2356207900000005</v>
      </c>
      <c r="P22" s="12">
        <f>$E44</f>
        <v>4.2356207900000005</v>
      </c>
      <c r="Q22" s="12">
        <f>$E45</f>
        <v>4.2356207900000005</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-277.76437921000002</v>
      </c>
      <c r="D23" s="12">
        <f t="shared" ref="D23:V23" si="3">D22-D21</f>
        <v>-277.76437921000002</v>
      </c>
      <c r="E23" s="12">
        <f t="shared" si="3"/>
        <v>-277.76437921000002</v>
      </c>
      <c r="F23" s="12">
        <f t="shared" si="3"/>
        <v>-277.76437921000002</v>
      </c>
      <c r="G23" s="12">
        <f t="shared" si="3"/>
        <v>-277.76437921000002</v>
      </c>
      <c r="H23" s="12">
        <f t="shared" si="3"/>
        <v>-277.76437921000002</v>
      </c>
      <c r="I23" s="12">
        <f t="shared" si="3"/>
        <v>-277.76437921000002</v>
      </c>
      <c r="J23" s="12">
        <f t="shared" si="3"/>
        <v>-277.76437921000002</v>
      </c>
      <c r="K23" s="12">
        <f t="shared" si="3"/>
        <v>-277.76437921000002</v>
      </c>
      <c r="L23" s="12">
        <f t="shared" si="3"/>
        <v>-277.76437921000002</v>
      </c>
      <c r="M23" s="12">
        <f t="shared" si="3"/>
        <v>-277.76437921000002</v>
      </c>
      <c r="N23" s="12">
        <f t="shared" si="3"/>
        <v>-277.76437921000002</v>
      </c>
      <c r="O23" s="12">
        <f t="shared" si="3"/>
        <v>-277.76437921000002</v>
      </c>
      <c r="P23" s="12">
        <f t="shared" si="3"/>
        <v>-277.76437921000002</v>
      </c>
      <c r="Q23" s="12">
        <f t="shared" si="3"/>
        <v>-277.76437921000002</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4.66</v>
      </c>
      <c r="C28" s="11">
        <v>0.55300000000000005</v>
      </c>
      <c r="D28" s="11">
        <v>0.25</v>
      </c>
      <c r="E28" s="11">
        <v>3.9699999999999999E-2</v>
      </c>
      <c r="F28" s="11">
        <v>1160</v>
      </c>
      <c r="G28" s="11">
        <v>39.700000000000003</v>
      </c>
      <c r="H28" s="11">
        <v>196</v>
      </c>
      <c r="I28" s="11">
        <v>55</v>
      </c>
      <c r="J28" s="11">
        <v>0.47</v>
      </c>
      <c r="K28" s="15">
        <v>0.43</v>
      </c>
      <c r="L28" s="11">
        <v>21.8</v>
      </c>
      <c r="M28" s="11">
        <v>38.299999999999997</v>
      </c>
      <c r="N28" s="11">
        <v>4740</v>
      </c>
      <c r="O28" s="11">
        <v>450000</v>
      </c>
      <c r="P28" s="11"/>
      <c r="Q28" s="11">
        <v>2330</v>
      </c>
      <c r="R28" s="11"/>
      <c r="S28" s="11">
        <v>23.8</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4B</v>
      </c>
      <c r="B31" s="11">
        <v>190</v>
      </c>
      <c r="C31" s="65">
        <f>IF(C$27="%w/w SAR",((C$28*10)*$B31),IF(C$27="%w/w DM",(((C$28*10)*($B$28/100))*$B31),IF(C$27="kg/t SAR",(C$28*$B31),IF(C$27="kg/t DM",((C$28*($B$28/100))*$B31),IF(C$27="mg/kg SAR",((C$28*0.001)*$B31),IF(C$27="mg/kg DM",(((C$28*0.001)*($B$28/100))*$B31),0))))))</f>
        <v>48.962620000000008</v>
      </c>
      <c r="D31" s="65">
        <f>(IF(D$27="%w/w SAR",((D$28*10)*$B31),IF(D$27="%w/w DM",(((D$28*10)*($B$28/100))*$B31),IF(D$27="kg/t SAR",(D$28*$B31),IF(D$27="kg/t DM",((D$28*($B$28/100))*$B31),IF(D$27="mg/kg SAR",((D$28*0.001)*$B31),IF(D$27="mg/kg DM",(((D$28*0.001)*($B$28/100))*$B31),"0")))))))*2.291</f>
        <v>50.711285000000004</v>
      </c>
      <c r="E31" s="65">
        <f>(IF(E$27="%w/w SAR",((E$28*10)*$B31),IF(E$27="%w/w DM",(((E$28*10)*($B$28/100))*$B31),IF(E$27="kg/t SAR",(E$28*$B31),IF(E$27="kg/t DM",((E$28*($B$28/100))*$B31),IF(E$27="mg/kg SAR",((E$28*0.001)*$B31),IF(E$27="mg/kg DM",(((E$28*0.001)*($B$28/100))*$B31),"0")))))))*1.205</f>
        <v>4.2356207900000005</v>
      </c>
      <c r="F31" s="65">
        <f>(IF(F$27="%w/w SAR",((F$28*10)*$B31),IF(F$27="%w/w DM",(((F$28*10)*($B$28/100))*$B31),IF(F$27="kg/t SAR",(F$28*$B31),IF(F$27="kg/t DM",((F$28*($B$28/100))*$B31),IF(F$27="mg/kg SAR",((F$28*0.001)*$B31),IF(F$27="mg/kg DM",(((F$28*0.001)*($B$28/100))*$B31),"0")))))))*1.658</f>
        <v>17.02872112</v>
      </c>
      <c r="G31" s="65">
        <f t="shared" ref="G31:P46" si="5">IF(G$27="%w/w SAR",((G$28*10)*$B31),IF(G$27="%w/w DM",(((G$28*10)*($B$28/100))*$B31),IF(G$27="kg/t SAR",(G$28*$B31),IF(G$27="kg/t DM",((G$28*($B$28/100))*$B31),IF(G$27="mg/kg SAR",((G$28*0.001)*$B31),IF(G$27="mg/kg DM",(((G$28*0.001)*($B$28/100))*$B31),0))))))</f>
        <v>0.35150380000000009</v>
      </c>
      <c r="H31" s="65">
        <f t="shared" si="5"/>
        <v>1.735384</v>
      </c>
      <c r="I31" s="65">
        <f t="shared" si="5"/>
        <v>0.48697000000000001</v>
      </c>
      <c r="J31" s="65">
        <f t="shared" si="5"/>
        <v>4.1613800000000001E-3</v>
      </c>
      <c r="K31" s="65">
        <f t="shared" si="5"/>
        <v>3.80722E-3</v>
      </c>
      <c r="L31" s="65">
        <f t="shared" si="5"/>
        <v>0.1930172</v>
      </c>
      <c r="M31" s="65">
        <f t="shared" si="5"/>
        <v>0.33910820000000003</v>
      </c>
      <c r="N31" s="65">
        <f t="shared" si="5"/>
        <v>41.967960000000005</v>
      </c>
      <c r="O31" s="65">
        <f t="shared" si="5"/>
        <v>3984.3000000000006</v>
      </c>
      <c r="P31" s="65">
        <f t="shared" si="5"/>
        <v>0</v>
      </c>
      <c r="Q31" s="65">
        <f>(IF(Q$27="%w/w SAR",((Q$28*10)*$B31),IF(Q$27="%w/w DM",(((Q$28*10)*($B$28/100))*$B31),IF(Q$27="kg/t SAR",(Q$28*$B31),IF(Q$27="kg/t DM",((Q$28*($B$28/100))*$B31),IF(Q$27="mg/kg SAR",((Q$28*0.001)*$B31),IF(Q$27="mg/kg DM",(((Q$28*0.001)*($B$28/100))*$B31),0)))))))*2.5</f>
        <v>51.574550000000002</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0.21072520000000003</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5B</v>
      </c>
      <c r="B32" s="11">
        <v>190</v>
      </c>
      <c r="C32" s="65">
        <f t="shared" ref="C32:C50" si="6">IF(C$27="%w/w SAR",((C$28*10)*$B32),IF(C$27="%w/w DM",(((C$28*10)*($B$28/100))*$B32),IF(C$27="kg/t SAR",(C$28*$B32),IF(C$27="kg/t DM",((C$28*($B$28/100))*$B32),IF(C$27="mg/kg SAR",((C$28*0.001)*$B32),IF(C$27="mg/kg DM",(((C$28*0.001)*($B$28/100))*$B32),0))))))</f>
        <v>48.962620000000008</v>
      </c>
      <c r="D32" s="65">
        <f t="shared" ref="D32:D50" si="7">(IF(D$27="%w/w SAR",((D$28*10)*$B32),IF(D$27="%w/w DM",(((D$28*10)*($B$28/100))*$B32),IF(D$27="kg/t SAR",(D$28*$B32),IF(D$27="kg/t DM",((D$28*($B$28/100))*$B32),IF(D$27="mg/kg SAR",((D$28*0.001)*$B32),IF(D$27="mg/kg DM",(((D$28*0.001)*($B$28/100))*$B32),"0")))))))*2.291</f>
        <v>50.711285000000004</v>
      </c>
      <c r="E32" s="65">
        <f t="shared" ref="E32:E50" si="8">(IF(E$27="%w/w SAR",((E$28*10)*$B32),IF(E$27="%w/w DM",(((E$28*10)*($B$28/100))*$B32),IF(E$27="kg/t SAR",(E$28*$B32),IF(E$27="kg/t DM",((E$28*($B$28/100))*$B32),IF(E$27="mg/kg SAR",((E$28*0.001)*$B32),IF(E$27="mg/kg DM",(((E$28*0.001)*($B$28/100))*$B32),"0")))))))*1.205</f>
        <v>4.2356207900000005</v>
      </c>
      <c r="F32" s="65">
        <f t="shared" ref="F32:F50" si="9">(IF(F$27="%w/w SAR",((F$28*10)*$B32),IF(F$27="%w/w DM",(((F$28*10)*($B$28/100))*$B32),IF(F$27="kg/t SAR",(F$28*$B32),IF(F$27="kg/t DM",((F$28*($B$28/100))*$B32),IF(F$27="mg/kg SAR",((F$28*0.001)*$B32),IF(F$27="mg/kg DM",(((F$28*0.001)*($B$28/100))*$B32),"0")))))))*1.658</f>
        <v>17.02872112</v>
      </c>
      <c r="G32" s="65">
        <f t="shared" si="5"/>
        <v>0.35150380000000009</v>
      </c>
      <c r="H32" s="65">
        <f t="shared" si="5"/>
        <v>1.735384</v>
      </c>
      <c r="I32" s="65">
        <f t="shared" si="5"/>
        <v>0.48697000000000001</v>
      </c>
      <c r="J32" s="65">
        <f t="shared" si="5"/>
        <v>4.1613800000000001E-3</v>
      </c>
      <c r="K32" s="65">
        <f t="shared" si="5"/>
        <v>3.80722E-3</v>
      </c>
      <c r="L32" s="65">
        <f t="shared" si="5"/>
        <v>0.1930172</v>
      </c>
      <c r="M32" s="65">
        <f t="shared" si="5"/>
        <v>0.33910820000000003</v>
      </c>
      <c r="N32" s="65">
        <f t="shared" si="5"/>
        <v>41.967960000000005</v>
      </c>
      <c r="O32" s="65">
        <f t="shared" si="5"/>
        <v>3984.3000000000006</v>
      </c>
      <c r="P32" s="65">
        <f t="shared" si="5"/>
        <v>0</v>
      </c>
      <c r="Q32" s="65">
        <f t="shared" ref="Q32:Q50" si="10">(IF(Q$27="%w/w SAR",((Q$28*10)*$B32),IF(Q$27="%w/w DM",(((Q$28*10)*($B$28/100))*$B32),IF(Q$27="kg/t SAR",(Q$28*$B32),IF(Q$27="kg/t DM",((Q$28*($B$28/100))*$B32),IF(Q$27="mg/kg SAR",((Q$28*0.001)*$B32),IF(Q$27="mg/kg DM",(((Q$28*0.001)*($B$28/100))*$B32),0)))))))*2.5</f>
        <v>51.574550000000002</v>
      </c>
      <c r="R32" s="65">
        <f t="shared" ref="R32:U50" si="11">IF(R$27="%w/w SAR",((R$28*10)*$B32),IF(R$27="%w/w DM",(((R$28*10)*($B$28/100))*$B32),IF(R$27="kg/t SAR",(R$28*$B32),IF(R$27="kg/t DM",((R$28*($B$28/100))*$B32),IF(R$27="mg/kg SAR",((R$28*0.001)*$B32),IF(R$27="mg/kg DM",(((R$28*0.001)*($B$28/100))*$B32),0))))))</f>
        <v>0</v>
      </c>
      <c r="S32" s="65">
        <f t="shared" si="11"/>
        <v>0.21072520000000003</v>
      </c>
      <c r="T32" s="65">
        <f t="shared" si="11"/>
        <v>0</v>
      </c>
      <c r="U32" s="126">
        <f t="shared" si="11"/>
        <v>0</v>
      </c>
    </row>
    <row r="33" spans="1:21" s="48" customFormat="1" ht="13" x14ac:dyDescent="0.35">
      <c r="A33" s="125" t="str">
        <f>E8</f>
        <v>6B</v>
      </c>
      <c r="B33" s="11">
        <v>190</v>
      </c>
      <c r="C33" s="65">
        <f t="shared" si="6"/>
        <v>48.962620000000008</v>
      </c>
      <c r="D33" s="65">
        <f t="shared" si="7"/>
        <v>50.711285000000004</v>
      </c>
      <c r="E33" s="65">
        <f t="shared" si="8"/>
        <v>4.2356207900000005</v>
      </c>
      <c r="F33" s="65">
        <f t="shared" si="9"/>
        <v>17.02872112</v>
      </c>
      <c r="G33" s="65">
        <f t="shared" si="5"/>
        <v>0.35150380000000009</v>
      </c>
      <c r="H33" s="65">
        <f t="shared" si="5"/>
        <v>1.735384</v>
      </c>
      <c r="I33" s="65">
        <f t="shared" si="5"/>
        <v>0.48697000000000001</v>
      </c>
      <c r="J33" s="65">
        <f t="shared" si="5"/>
        <v>4.1613800000000001E-3</v>
      </c>
      <c r="K33" s="65">
        <f t="shared" si="5"/>
        <v>3.80722E-3</v>
      </c>
      <c r="L33" s="65">
        <f t="shared" si="5"/>
        <v>0.1930172</v>
      </c>
      <c r="M33" s="65">
        <f t="shared" si="5"/>
        <v>0.33910820000000003</v>
      </c>
      <c r="N33" s="65">
        <f t="shared" si="5"/>
        <v>41.967960000000005</v>
      </c>
      <c r="O33" s="65">
        <f t="shared" si="5"/>
        <v>3984.3000000000006</v>
      </c>
      <c r="P33" s="65">
        <f t="shared" si="5"/>
        <v>0</v>
      </c>
      <c r="Q33" s="65">
        <f t="shared" si="10"/>
        <v>51.574550000000002</v>
      </c>
      <c r="R33" s="65">
        <f t="shared" si="11"/>
        <v>0</v>
      </c>
      <c r="S33" s="65">
        <f t="shared" si="11"/>
        <v>0.21072520000000003</v>
      </c>
      <c r="T33" s="65">
        <f t="shared" si="11"/>
        <v>0</v>
      </c>
      <c r="U33" s="126">
        <f t="shared" si="11"/>
        <v>0</v>
      </c>
    </row>
    <row r="34" spans="1:21" s="48" customFormat="1" ht="13" x14ac:dyDescent="0.35">
      <c r="A34" s="125" t="str">
        <f>F8</f>
        <v>7B</v>
      </c>
      <c r="B34" s="11">
        <v>190</v>
      </c>
      <c r="C34" s="65">
        <f t="shared" si="6"/>
        <v>48.962620000000008</v>
      </c>
      <c r="D34" s="65">
        <f t="shared" si="7"/>
        <v>50.711285000000004</v>
      </c>
      <c r="E34" s="65">
        <f t="shared" si="8"/>
        <v>4.2356207900000005</v>
      </c>
      <c r="F34" s="65">
        <f t="shared" si="9"/>
        <v>17.02872112</v>
      </c>
      <c r="G34" s="65">
        <f t="shared" si="5"/>
        <v>0.35150380000000009</v>
      </c>
      <c r="H34" s="65">
        <f t="shared" si="5"/>
        <v>1.735384</v>
      </c>
      <c r="I34" s="65">
        <f t="shared" si="5"/>
        <v>0.48697000000000001</v>
      </c>
      <c r="J34" s="65">
        <f t="shared" si="5"/>
        <v>4.1613800000000001E-3</v>
      </c>
      <c r="K34" s="65">
        <f t="shared" si="5"/>
        <v>3.80722E-3</v>
      </c>
      <c r="L34" s="65">
        <f t="shared" si="5"/>
        <v>0.1930172</v>
      </c>
      <c r="M34" s="65">
        <f t="shared" si="5"/>
        <v>0.33910820000000003</v>
      </c>
      <c r="N34" s="65">
        <f t="shared" si="5"/>
        <v>41.967960000000005</v>
      </c>
      <c r="O34" s="65">
        <f t="shared" si="5"/>
        <v>3984.3000000000006</v>
      </c>
      <c r="P34" s="65">
        <f t="shared" si="5"/>
        <v>0</v>
      </c>
      <c r="Q34" s="65">
        <f t="shared" si="10"/>
        <v>51.574550000000002</v>
      </c>
      <c r="R34" s="65">
        <f t="shared" si="11"/>
        <v>0</v>
      </c>
      <c r="S34" s="65">
        <f t="shared" si="11"/>
        <v>0.21072520000000003</v>
      </c>
      <c r="T34" s="65">
        <f t="shared" si="11"/>
        <v>0</v>
      </c>
      <c r="U34" s="126">
        <f t="shared" si="11"/>
        <v>0</v>
      </c>
    </row>
    <row r="35" spans="1:21" s="48" customFormat="1" ht="13" x14ac:dyDescent="0.35">
      <c r="A35" s="125" t="str">
        <f>G8</f>
        <v>8B</v>
      </c>
      <c r="B35" s="11">
        <v>190</v>
      </c>
      <c r="C35" s="65">
        <f t="shared" si="6"/>
        <v>48.962620000000008</v>
      </c>
      <c r="D35" s="65">
        <f t="shared" si="7"/>
        <v>50.711285000000004</v>
      </c>
      <c r="E35" s="65">
        <f t="shared" si="8"/>
        <v>4.2356207900000005</v>
      </c>
      <c r="F35" s="65">
        <f t="shared" si="9"/>
        <v>17.02872112</v>
      </c>
      <c r="G35" s="65">
        <f t="shared" si="5"/>
        <v>0.35150380000000009</v>
      </c>
      <c r="H35" s="65">
        <f t="shared" si="5"/>
        <v>1.735384</v>
      </c>
      <c r="I35" s="65">
        <f t="shared" si="5"/>
        <v>0.48697000000000001</v>
      </c>
      <c r="J35" s="65">
        <f t="shared" si="5"/>
        <v>4.1613800000000001E-3</v>
      </c>
      <c r="K35" s="65">
        <f t="shared" si="5"/>
        <v>3.80722E-3</v>
      </c>
      <c r="L35" s="65">
        <f t="shared" si="5"/>
        <v>0.1930172</v>
      </c>
      <c r="M35" s="65">
        <f t="shared" si="5"/>
        <v>0.33910820000000003</v>
      </c>
      <c r="N35" s="65">
        <f t="shared" si="5"/>
        <v>41.967960000000005</v>
      </c>
      <c r="O35" s="65">
        <f t="shared" si="5"/>
        <v>3984.3000000000006</v>
      </c>
      <c r="P35" s="65">
        <f t="shared" si="5"/>
        <v>0</v>
      </c>
      <c r="Q35" s="65">
        <f t="shared" si="10"/>
        <v>51.574550000000002</v>
      </c>
      <c r="R35" s="65">
        <f t="shared" si="11"/>
        <v>0</v>
      </c>
      <c r="S35" s="65">
        <f t="shared" si="11"/>
        <v>0.21072520000000003</v>
      </c>
      <c r="T35" s="65">
        <f t="shared" si="11"/>
        <v>0</v>
      </c>
      <c r="U35" s="126">
        <f t="shared" si="11"/>
        <v>0</v>
      </c>
    </row>
    <row r="36" spans="1:21" s="48" customFormat="1" ht="13" x14ac:dyDescent="0.35">
      <c r="A36" s="125" t="str">
        <f>H8</f>
        <v>9B</v>
      </c>
      <c r="B36" s="11">
        <v>190</v>
      </c>
      <c r="C36" s="65">
        <f t="shared" si="6"/>
        <v>48.962620000000008</v>
      </c>
      <c r="D36" s="65">
        <f t="shared" si="7"/>
        <v>50.711285000000004</v>
      </c>
      <c r="E36" s="65">
        <f t="shared" si="8"/>
        <v>4.2356207900000005</v>
      </c>
      <c r="F36" s="65">
        <f t="shared" si="9"/>
        <v>17.02872112</v>
      </c>
      <c r="G36" s="65">
        <f t="shared" si="5"/>
        <v>0.35150380000000009</v>
      </c>
      <c r="H36" s="65">
        <f t="shared" si="5"/>
        <v>1.735384</v>
      </c>
      <c r="I36" s="65">
        <f t="shared" si="5"/>
        <v>0.48697000000000001</v>
      </c>
      <c r="J36" s="65">
        <f t="shared" si="5"/>
        <v>4.1613800000000001E-3</v>
      </c>
      <c r="K36" s="65">
        <f t="shared" si="5"/>
        <v>3.80722E-3</v>
      </c>
      <c r="L36" s="65">
        <f t="shared" si="5"/>
        <v>0.1930172</v>
      </c>
      <c r="M36" s="65">
        <f t="shared" si="5"/>
        <v>0.33910820000000003</v>
      </c>
      <c r="N36" s="65">
        <f t="shared" si="5"/>
        <v>41.967960000000005</v>
      </c>
      <c r="O36" s="65">
        <f t="shared" si="5"/>
        <v>3984.3000000000006</v>
      </c>
      <c r="P36" s="65">
        <f t="shared" si="5"/>
        <v>0</v>
      </c>
      <c r="Q36" s="65">
        <f t="shared" si="10"/>
        <v>51.574550000000002</v>
      </c>
      <c r="R36" s="65">
        <f t="shared" si="11"/>
        <v>0</v>
      </c>
      <c r="S36" s="65">
        <f t="shared" si="11"/>
        <v>0.21072520000000003</v>
      </c>
      <c r="T36" s="65">
        <f t="shared" si="11"/>
        <v>0</v>
      </c>
      <c r="U36" s="126">
        <f t="shared" si="11"/>
        <v>0</v>
      </c>
    </row>
    <row r="37" spans="1:21" s="48" customFormat="1" ht="13" x14ac:dyDescent="0.35">
      <c r="A37" s="125">
        <f>I8</f>
        <v>8222</v>
      </c>
      <c r="B37" s="11">
        <v>190</v>
      </c>
      <c r="C37" s="65">
        <f t="shared" si="6"/>
        <v>48.962620000000008</v>
      </c>
      <c r="D37" s="65">
        <f t="shared" si="7"/>
        <v>50.711285000000004</v>
      </c>
      <c r="E37" s="65">
        <f t="shared" si="8"/>
        <v>4.2356207900000005</v>
      </c>
      <c r="F37" s="65">
        <f t="shared" si="9"/>
        <v>17.02872112</v>
      </c>
      <c r="G37" s="65">
        <f t="shared" si="5"/>
        <v>0.35150380000000009</v>
      </c>
      <c r="H37" s="65">
        <f t="shared" si="5"/>
        <v>1.735384</v>
      </c>
      <c r="I37" s="65">
        <f t="shared" si="5"/>
        <v>0.48697000000000001</v>
      </c>
      <c r="J37" s="65">
        <f t="shared" si="5"/>
        <v>4.1613800000000001E-3</v>
      </c>
      <c r="K37" s="65">
        <f t="shared" si="5"/>
        <v>3.80722E-3</v>
      </c>
      <c r="L37" s="65">
        <f t="shared" si="5"/>
        <v>0.1930172</v>
      </c>
      <c r="M37" s="65">
        <f t="shared" si="5"/>
        <v>0.33910820000000003</v>
      </c>
      <c r="N37" s="65">
        <f t="shared" si="5"/>
        <v>41.967960000000005</v>
      </c>
      <c r="O37" s="65">
        <f t="shared" si="5"/>
        <v>3984.3000000000006</v>
      </c>
      <c r="P37" s="65">
        <f t="shared" si="5"/>
        <v>0</v>
      </c>
      <c r="Q37" s="65">
        <f t="shared" si="10"/>
        <v>51.574550000000002</v>
      </c>
      <c r="R37" s="65">
        <f t="shared" si="11"/>
        <v>0</v>
      </c>
      <c r="S37" s="65">
        <f t="shared" si="11"/>
        <v>0.21072520000000003</v>
      </c>
      <c r="T37" s="65">
        <f t="shared" si="11"/>
        <v>0</v>
      </c>
      <c r="U37" s="126">
        <f t="shared" si="11"/>
        <v>0</v>
      </c>
    </row>
    <row r="38" spans="1:21" s="48" customFormat="1" ht="13" x14ac:dyDescent="0.35">
      <c r="A38" s="125">
        <f>J8</f>
        <v>7233</v>
      </c>
      <c r="B38" s="11">
        <v>190</v>
      </c>
      <c r="C38" s="65">
        <f t="shared" si="6"/>
        <v>48.962620000000008</v>
      </c>
      <c r="D38" s="65">
        <f t="shared" si="7"/>
        <v>50.711285000000004</v>
      </c>
      <c r="E38" s="65">
        <f t="shared" si="8"/>
        <v>4.2356207900000005</v>
      </c>
      <c r="F38" s="65">
        <f t="shared" si="9"/>
        <v>17.02872112</v>
      </c>
      <c r="G38" s="65">
        <f t="shared" si="5"/>
        <v>0.35150380000000009</v>
      </c>
      <c r="H38" s="65">
        <f t="shared" si="5"/>
        <v>1.735384</v>
      </c>
      <c r="I38" s="65">
        <f t="shared" si="5"/>
        <v>0.48697000000000001</v>
      </c>
      <c r="J38" s="65">
        <f t="shared" si="5"/>
        <v>4.1613800000000001E-3</v>
      </c>
      <c r="K38" s="65">
        <f t="shared" si="5"/>
        <v>3.80722E-3</v>
      </c>
      <c r="L38" s="65">
        <f t="shared" si="5"/>
        <v>0.1930172</v>
      </c>
      <c r="M38" s="65">
        <f t="shared" si="5"/>
        <v>0.33910820000000003</v>
      </c>
      <c r="N38" s="65">
        <f t="shared" si="5"/>
        <v>41.967960000000005</v>
      </c>
      <c r="O38" s="65">
        <f t="shared" si="5"/>
        <v>3984.3000000000006</v>
      </c>
      <c r="P38" s="65">
        <f t="shared" si="5"/>
        <v>0</v>
      </c>
      <c r="Q38" s="65">
        <f t="shared" si="10"/>
        <v>51.574550000000002</v>
      </c>
      <c r="R38" s="65">
        <f t="shared" si="11"/>
        <v>0</v>
      </c>
      <c r="S38" s="65">
        <f t="shared" si="11"/>
        <v>0.21072520000000003</v>
      </c>
      <c r="T38" s="65">
        <f t="shared" si="11"/>
        <v>0</v>
      </c>
      <c r="U38" s="126">
        <f t="shared" si="11"/>
        <v>0</v>
      </c>
    </row>
    <row r="39" spans="1:21" s="48" customFormat="1" ht="13" x14ac:dyDescent="0.35">
      <c r="A39" s="125">
        <f>K8</f>
        <v>5641</v>
      </c>
      <c r="B39" s="11">
        <v>190</v>
      </c>
      <c r="C39" s="65">
        <f t="shared" si="6"/>
        <v>48.962620000000008</v>
      </c>
      <c r="D39" s="65">
        <f t="shared" si="7"/>
        <v>50.711285000000004</v>
      </c>
      <c r="E39" s="65">
        <f t="shared" si="8"/>
        <v>4.2356207900000005</v>
      </c>
      <c r="F39" s="65">
        <f t="shared" si="9"/>
        <v>17.02872112</v>
      </c>
      <c r="G39" s="65">
        <f t="shared" si="5"/>
        <v>0.35150380000000009</v>
      </c>
      <c r="H39" s="65">
        <f t="shared" si="5"/>
        <v>1.735384</v>
      </c>
      <c r="I39" s="65">
        <f t="shared" si="5"/>
        <v>0.48697000000000001</v>
      </c>
      <c r="J39" s="65">
        <f t="shared" si="5"/>
        <v>4.1613800000000001E-3</v>
      </c>
      <c r="K39" s="65">
        <f t="shared" si="5"/>
        <v>3.80722E-3</v>
      </c>
      <c r="L39" s="65">
        <f t="shared" si="5"/>
        <v>0.1930172</v>
      </c>
      <c r="M39" s="65">
        <f t="shared" si="5"/>
        <v>0.33910820000000003</v>
      </c>
      <c r="N39" s="65">
        <f t="shared" si="5"/>
        <v>41.967960000000005</v>
      </c>
      <c r="O39" s="65">
        <f t="shared" si="5"/>
        <v>3984.3000000000006</v>
      </c>
      <c r="P39" s="65">
        <f t="shared" si="5"/>
        <v>0</v>
      </c>
      <c r="Q39" s="65">
        <f t="shared" si="10"/>
        <v>51.574550000000002</v>
      </c>
      <c r="R39" s="65">
        <f t="shared" si="11"/>
        <v>0</v>
      </c>
      <c r="S39" s="65">
        <f t="shared" si="11"/>
        <v>0.21072520000000003</v>
      </c>
      <c r="T39" s="65">
        <f t="shared" si="11"/>
        <v>0</v>
      </c>
      <c r="U39" s="126">
        <f t="shared" si="11"/>
        <v>0</v>
      </c>
    </row>
    <row r="40" spans="1:21" s="48" customFormat="1" ht="13" x14ac:dyDescent="0.35">
      <c r="A40" s="125">
        <f>L8</f>
        <v>4956</v>
      </c>
      <c r="B40" s="11">
        <v>190</v>
      </c>
      <c r="C40" s="65">
        <f t="shared" si="6"/>
        <v>48.962620000000008</v>
      </c>
      <c r="D40" s="65">
        <f t="shared" si="7"/>
        <v>50.711285000000004</v>
      </c>
      <c r="E40" s="65">
        <f t="shared" si="8"/>
        <v>4.2356207900000005</v>
      </c>
      <c r="F40" s="65">
        <f t="shared" si="9"/>
        <v>17.02872112</v>
      </c>
      <c r="G40" s="65">
        <f t="shared" si="5"/>
        <v>0.35150380000000009</v>
      </c>
      <c r="H40" s="65">
        <f t="shared" si="5"/>
        <v>1.735384</v>
      </c>
      <c r="I40" s="65">
        <f t="shared" si="5"/>
        <v>0.48697000000000001</v>
      </c>
      <c r="J40" s="65">
        <f t="shared" si="5"/>
        <v>4.1613800000000001E-3</v>
      </c>
      <c r="K40" s="65">
        <f t="shared" si="5"/>
        <v>3.80722E-3</v>
      </c>
      <c r="L40" s="65">
        <f t="shared" si="5"/>
        <v>0.1930172</v>
      </c>
      <c r="M40" s="65">
        <f t="shared" si="5"/>
        <v>0.33910820000000003</v>
      </c>
      <c r="N40" s="65">
        <f t="shared" si="5"/>
        <v>41.967960000000005</v>
      </c>
      <c r="O40" s="65">
        <f t="shared" si="5"/>
        <v>3984.3000000000006</v>
      </c>
      <c r="P40" s="65">
        <f t="shared" si="5"/>
        <v>0</v>
      </c>
      <c r="Q40" s="65">
        <f t="shared" si="10"/>
        <v>51.574550000000002</v>
      </c>
      <c r="R40" s="65">
        <f t="shared" si="11"/>
        <v>0</v>
      </c>
      <c r="S40" s="65">
        <f t="shared" si="11"/>
        <v>0.21072520000000003</v>
      </c>
      <c r="T40" s="65">
        <f t="shared" si="11"/>
        <v>0</v>
      </c>
      <c r="U40" s="126">
        <f t="shared" si="11"/>
        <v>0</v>
      </c>
    </row>
    <row r="41" spans="1:21" s="48" customFormat="1" ht="13" x14ac:dyDescent="0.35">
      <c r="A41" s="125">
        <f>M8</f>
        <v>2849</v>
      </c>
      <c r="B41" s="11">
        <v>190</v>
      </c>
      <c r="C41" s="65">
        <f t="shared" si="6"/>
        <v>48.962620000000008</v>
      </c>
      <c r="D41" s="65">
        <f t="shared" si="7"/>
        <v>50.711285000000004</v>
      </c>
      <c r="E41" s="65">
        <f t="shared" si="8"/>
        <v>4.2356207900000005</v>
      </c>
      <c r="F41" s="65">
        <f t="shared" si="9"/>
        <v>17.02872112</v>
      </c>
      <c r="G41" s="65">
        <f t="shared" si="5"/>
        <v>0.35150380000000009</v>
      </c>
      <c r="H41" s="65">
        <f t="shared" si="5"/>
        <v>1.735384</v>
      </c>
      <c r="I41" s="65">
        <f t="shared" si="5"/>
        <v>0.48697000000000001</v>
      </c>
      <c r="J41" s="65">
        <f t="shared" si="5"/>
        <v>4.1613800000000001E-3</v>
      </c>
      <c r="K41" s="65">
        <f t="shared" si="5"/>
        <v>3.80722E-3</v>
      </c>
      <c r="L41" s="65">
        <f t="shared" si="5"/>
        <v>0.1930172</v>
      </c>
      <c r="M41" s="65">
        <f t="shared" si="5"/>
        <v>0.33910820000000003</v>
      </c>
      <c r="N41" s="65">
        <f t="shared" si="5"/>
        <v>41.967960000000005</v>
      </c>
      <c r="O41" s="65">
        <f t="shared" si="5"/>
        <v>3984.3000000000006</v>
      </c>
      <c r="P41" s="65">
        <f t="shared" si="5"/>
        <v>0</v>
      </c>
      <c r="Q41" s="65">
        <f t="shared" si="10"/>
        <v>51.574550000000002</v>
      </c>
      <c r="R41" s="65">
        <f t="shared" si="11"/>
        <v>0</v>
      </c>
      <c r="S41" s="65">
        <f t="shared" si="11"/>
        <v>0.21072520000000003</v>
      </c>
      <c r="T41" s="65">
        <f t="shared" si="11"/>
        <v>0</v>
      </c>
      <c r="U41" s="126">
        <f t="shared" si="11"/>
        <v>0</v>
      </c>
    </row>
    <row r="42" spans="1:21" s="48" customFormat="1" ht="13" x14ac:dyDescent="0.35">
      <c r="A42" s="125">
        <f>N8</f>
        <v>3836</v>
      </c>
      <c r="B42" s="11">
        <v>190</v>
      </c>
      <c r="C42" s="65">
        <f t="shared" si="6"/>
        <v>48.962620000000008</v>
      </c>
      <c r="D42" s="65">
        <f t="shared" si="7"/>
        <v>50.711285000000004</v>
      </c>
      <c r="E42" s="65">
        <f t="shared" si="8"/>
        <v>4.2356207900000005</v>
      </c>
      <c r="F42" s="65">
        <f t="shared" si="9"/>
        <v>17.02872112</v>
      </c>
      <c r="G42" s="65">
        <f t="shared" si="5"/>
        <v>0.35150380000000009</v>
      </c>
      <c r="H42" s="65">
        <f t="shared" si="5"/>
        <v>1.735384</v>
      </c>
      <c r="I42" s="65">
        <f t="shared" si="5"/>
        <v>0.48697000000000001</v>
      </c>
      <c r="J42" s="65">
        <f t="shared" si="5"/>
        <v>4.1613800000000001E-3</v>
      </c>
      <c r="K42" s="65">
        <f t="shared" si="5"/>
        <v>3.80722E-3</v>
      </c>
      <c r="L42" s="65">
        <f t="shared" si="5"/>
        <v>0.1930172</v>
      </c>
      <c r="M42" s="65">
        <f t="shared" si="5"/>
        <v>0.33910820000000003</v>
      </c>
      <c r="N42" s="65">
        <f t="shared" si="5"/>
        <v>41.967960000000005</v>
      </c>
      <c r="O42" s="65">
        <f t="shared" si="5"/>
        <v>3984.3000000000006</v>
      </c>
      <c r="P42" s="65">
        <f t="shared" si="5"/>
        <v>0</v>
      </c>
      <c r="Q42" s="65">
        <f t="shared" si="10"/>
        <v>51.574550000000002</v>
      </c>
      <c r="R42" s="65">
        <f t="shared" si="11"/>
        <v>0</v>
      </c>
      <c r="S42" s="65">
        <f t="shared" si="11"/>
        <v>0.21072520000000003</v>
      </c>
      <c r="T42" s="65">
        <f t="shared" si="11"/>
        <v>0</v>
      </c>
      <c r="U42" s="126">
        <f t="shared" si="11"/>
        <v>0</v>
      </c>
    </row>
    <row r="43" spans="1:21" s="48" customFormat="1" ht="13" x14ac:dyDescent="0.35">
      <c r="A43" s="125">
        <f>O8</f>
        <v>4718</v>
      </c>
      <c r="B43" s="11">
        <v>190</v>
      </c>
      <c r="C43" s="65">
        <f t="shared" si="6"/>
        <v>48.962620000000008</v>
      </c>
      <c r="D43" s="65">
        <f t="shared" si="7"/>
        <v>50.711285000000004</v>
      </c>
      <c r="E43" s="65">
        <f t="shared" si="8"/>
        <v>4.2356207900000005</v>
      </c>
      <c r="F43" s="65">
        <f t="shared" si="9"/>
        <v>17.02872112</v>
      </c>
      <c r="G43" s="65">
        <f t="shared" si="5"/>
        <v>0.35150380000000009</v>
      </c>
      <c r="H43" s="65">
        <f t="shared" si="5"/>
        <v>1.735384</v>
      </c>
      <c r="I43" s="65">
        <f t="shared" si="5"/>
        <v>0.48697000000000001</v>
      </c>
      <c r="J43" s="65">
        <f t="shared" si="5"/>
        <v>4.1613800000000001E-3</v>
      </c>
      <c r="K43" s="65">
        <f t="shared" si="5"/>
        <v>3.80722E-3</v>
      </c>
      <c r="L43" s="65">
        <f t="shared" si="5"/>
        <v>0.1930172</v>
      </c>
      <c r="M43" s="65">
        <f t="shared" si="5"/>
        <v>0.33910820000000003</v>
      </c>
      <c r="N43" s="65">
        <f t="shared" si="5"/>
        <v>41.967960000000005</v>
      </c>
      <c r="O43" s="65">
        <f t="shared" si="5"/>
        <v>3984.3000000000006</v>
      </c>
      <c r="P43" s="65">
        <f t="shared" si="5"/>
        <v>0</v>
      </c>
      <c r="Q43" s="65">
        <f t="shared" si="10"/>
        <v>51.574550000000002</v>
      </c>
      <c r="R43" s="65">
        <f t="shared" si="11"/>
        <v>0</v>
      </c>
      <c r="S43" s="65">
        <f t="shared" si="11"/>
        <v>0.21072520000000003</v>
      </c>
      <c r="T43" s="65">
        <f t="shared" si="11"/>
        <v>0</v>
      </c>
      <c r="U43" s="126">
        <f t="shared" si="11"/>
        <v>0</v>
      </c>
    </row>
    <row r="44" spans="1:21" s="48" customFormat="1" ht="13" x14ac:dyDescent="0.35">
      <c r="A44" s="125">
        <f>P8</f>
        <v>3107</v>
      </c>
      <c r="B44" s="11">
        <v>190</v>
      </c>
      <c r="C44" s="65">
        <f t="shared" si="6"/>
        <v>48.962620000000008</v>
      </c>
      <c r="D44" s="65">
        <f t="shared" si="7"/>
        <v>50.711285000000004</v>
      </c>
      <c r="E44" s="65">
        <f t="shared" si="8"/>
        <v>4.2356207900000005</v>
      </c>
      <c r="F44" s="65">
        <f t="shared" si="9"/>
        <v>17.02872112</v>
      </c>
      <c r="G44" s="65">
        <f t="shared" si="5"/>
        <v>0.35150380000000009</v>
      </c>
      <c r="H44" s="65">
        <f t="shared" si="5"/>
        <v>1.735384</v>
      </c>
      <c r="I44" s="65">
        <f t="shared" si="5"/>
        <v>0.48697000000000001</v>
      </c>
      <c r="J44" s="65">
        <f t="shared" si="5"/>
        <v>4.1613800000000001E-3</v>
      </c>
      <c r="K44" s="65">
        <f t="shared" si="5"/>
        <v>3.80722E-3</v>
      </c>
      <c r="L44" s="65">
        <f t="shared" si="5"/>
        <v>0.1930172</v>
      </c>
      <c r="M44" s="65">
        <f t="shared" si="5"/>
        <v>0.33910820000000003</v>
      </c>
      <c r="N44" s="65">
        <f t="shared" si="5"/>
        <v>41.967960000000005</v>
      </c>
      <c r="O44" s="65">
        <f t="shared" si="5"/>
        <v>3984.3000000000006</v>
      </c>
      <c r="P44" s="65">
        <f t="shared" si="5"/>
        <v>0</v>
      </c>
      <c r="Q44" s="65">
        <f t="shared" si="10"/>
        <v>51.574550000000002</v>
      </c>
      <c r="R44" s="65">
        <f t="shared" si="11"/>
        <v>0</v>
      </c>
      <c r="S44" s="65">
        <f t="shared" si="11"/>
        <v>0.21072520000000003</v>
      </c>
      <c r="T44" s="65">
        <f t="shared" si="11"/>
        <v>0</v>
      </c>
      <c r="U44" s="126">
        <f t="shared" si="11"/>
        <v>0</v>
      </c>
    </row>
    <row r="45" spans="1:21" s="48" customFormat="1" ht="13" x14ac:dyDescent="0.35">
      <c r="A45" s="125">
        <f>Q8</f>
        <v>6609</v>
      </c>
      <c r="B45" s="11">
        <v>190</v>
      </c>
      <c r="C45" s="65">
        <f t="shared" si="6"/>
        <v>48.962620000000008</v>
      </c>
      <c r="D45" s="65">
        <f t="shared" si="7"/>
        <v>50.711285000000004</v>
      </c>
      <c r="E45" s="65">
        <f t="shared" si="8"/>
        <v>4.2356207900000005</v>
      </c>
      <c r="F45" s="65">
        <f t="shared" si="9"/>
        <v>17.02872112</v>
      </c>
      <c r="G45" s="65">
        <f t="shared" si="5"/>
        <v>0.35150380000000009</v>
      </c>
      <c r="H45" s="65">
        <f t="shared" si="5"/>
        <v>1.735384</v>
      </c>
      <c r="I45" s="65">
        <f t="shared" si="5"/>
        <v>0.48697000000000001</v>
      </c>
      <c r="J45" s="65">
        <f t="shared" si="5"/>
        <v>4.1613800000000001E-3</v>
      </c>
      <c r="K45" s="65">
        <f t="shared" si="5"/>
        <v>3.80722E-3</v>
      </c>
      <c r="L45" s="65">
        <f t="shared" si="5"/>
        <v>0.1930172</v>
      </c>
      <c r="M45" s="65">
        <f t="shared" si="5"/>
        <v>0.33910820000000003</v>
      </c>
      <c r="N45" s="65">
        <f t="shared" si="5"/>
        <v>41.967960000000005</v>
      </c>
      <c r="O45" s="65">
        <f t="shared" si="5"/>
        <v>3984.3000000000006</v>
      </c>
      <c r="P45" s="65">
        <f t="shared" si="5"/>
        <v>0</v>
      </c>
      <c r="Q45" s="65">
        <f t="shared" si="10"/>
        <v>51.574550000000002</v>
      </c>
      <c r="R45" s="65">
        <f t="shared" si="11"/>
        <v>0</v>
      </c>
      <c r="S45" s="65">
        <f t="shared" si="11"/>
        <v>0.21072520000000003</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4B</v>
      </c>
      <c r="C57" s="8" t="str">
        <f t="shared" ref="C57:U57" si="13">D8</f>
        <v>5B</v>
      </c>
      <c r="D57" s="8" t="str">
        <f t="shared" si="13"/>
        <v>6B</v>
      </c>
      <c r="E57" s="8" t="str">
        <f t="shared" si="13"/>
        <v>7B</v>
      </c>
      <c r="F57" s="8" t="str">
        <f t="shared" si="13"/>
        <v>8B</v>
      </c>
      <c r="G57" s="8" t="str">
        <f t="shared" si="13"/>
        <v>9B</v>
      </c>
      <c r="H57" s="8">
        <f t="shared" si="13"/>
        <v>8222</v>
      </c>
      <c r="I57" s="8">
        <f t="shared" si="13"/>
        <v>7233</v>
      </c>
      <c r="J57" s="8">
        <f t="shared" si="13"/>
        <v>5641</v>
      </c>
      <c r="K57" s="8">
        <f t="shared" si="13"/>
        <v>4956</v>
      </c>
      <c r="L57" s="8">
        <f t="shared" si="13"/>
        <v>2849</v>
      </c>
      <c r="M57" s="8">
        <f t="shared" si="13"/>
        <v>3836</v>
      </c>
      <c r="N57" s="8">
        <f t="shared" si="13"/>
        <v>4718</v>
      </c>
      <c r="O57" s="8">
        <f t="shared" si="13"/>
        <v>3107</v>
      </c>
      <c r="P57" s="8">
        <f t="shared" si="13"/>
        <v>6609</v>
      </c>
      <c r="Q57" s="8">
        <f t="shared" si="13"/>
        <v>0</v>
      </c>
      <c r="R57" s="8">
        <f t="shared" si="13"/>
        <v>0</v>
      </c>
      <c r="S57" s="8">
        <f t="shared" si="13"/>
        <v>0</v>
      </c>
      <c r="T57" s="8">
        <f t="shared" si="13"/>
        <v>0</v>
      </c>
      <c r="U57" s="8">
        <f t="shared" si="13"/>
        <v>0</v>
      </c>
    </row>
    <row r="58" spans="1:21" ht="13" x14ac:dyDescent="0.35">
      <c r="A58" s="79" t="s">
        <v>136</v>
      </c>
      <c r="B58" s="10" t="str">
        <f>C16&amp;" I "&amp;(VLOOKUP(C14,Table2458[],6,FALSE))</f>
        <v>Medium/Clay I Grass</v>
      </c>
      <c r="C58" s="10" t="str">
        <f>D16&amp;" I "&amp;(VLOOKUP(D14,Table2458[],6,FALSE))</f>
        <v>Medium/Clay I Grass</v>
      </c>
      <c r="D58" s="10" t="str">
        <f>E16&amp;" I "&amp;(VLOOKUP(E14,Table2458[],6,FALSE))</f>
        <v>Medium/Clay I Grass</v>
      </c>
      <c r="E58" s="10" t="str">
        <f>F16&amp;" I "&amp;(VLOOKUP(F14,Table2458[],6,FALSE))</f>
        <v>Medium/Clay I Grass</v>
      </c>
      <c r="F58" s="10" t="str">
        <f>G16&amp;" I "&amp;(VLOOKUP(G14,Table2458[],6,FALSE))</f>
        <v>Medium/Clay I Grass</v>
      </c>
      <c r="G58" s="10" t="str">
        <f>H16&amp;" I "&amp;(VLOOKUP(H14,Table2458[],6,FALSE))</f>
        <v>Medium/Clay I Grass</v>
      </c>
      <c r="H58" s="10" t="str">
        <f>I16&amp;" I "&amp;(VLOOKUP(I14,Table2458[],6,FALSE))</f>
        <v>Medium/Clay I Grass</v>
      </c>
      <c r="I58" s="10" t="str">
        <f>J16&amp;" I "&amp;(VLOOKUP(J14,Table2458[],6,FALSE))</f>
        <v>Medium/Clay I Grass</v>
      </c>
      <c r="J58" s="10" t="str">
        <f>K16&amp;" I "&amp;(VLOOKUP(K14,Table2458[],6,FALSE))</f>
        <v>Medium/Clay I Grass</v>
      </c>
      <c r="K58" s="10" t="str">
        <f>L16&amp;" I "&amp;(VLOOKUP(L14,Table2458[],6,FALSE))</f>
        <v>Medium/Clay I Grass</v>
      </c>
      <c r="L58" s="10" t="str">
        <f>M16&amp;" I "&amp;(VLOOKUP(M14,Table2458[],6,FALSE))</f>
        <v>Medium/Clay I Grass</v>
      </c>
      <c r="M58" s="10" t="str">
        <f>N16&amp;" I "&amp;(VLOOKUP(N14,Table2458[],6,FALSE))</f>
        <v>Medium/Clay I Grass</v>
      </c>
      <c r="N58" s="10" t="str">
        <f>O16&amp;" I "&amp;(VLOOKUP(O14,Table2458[],6,FALSE))</f>
        <v>Medium/Clay I Grass</v>
      </c>
      <c r="O58" s="10" t="str">
        <f>P16&amp;" I "&amp;(VLOOKUP(P14,Table2458[],6,FALSE))</f>
        <v>Medium/Clay I Grass</v>
      </c>
      <c r="P58" s="10" t="str">
        <f>Q16&amp;" I "&amp;(VLOOKUP(Q14,Table2458[],6,FALSE))</f>
        <v>Medium/Clay I Grass</v>
      </c>
      <c r="Q58" s="10" t="e">
        <f>R16&amp;" I "&amp;(VLOOKUP(R14,Table2458[],6,FALSE))</f>
        <v>#N/A</v>
      </c>
      <c r="R58" s="10" t="e">
        <f>S16&amp;" I "&amp;(VLOOKUP(S14,Table2458[],6,FALSE))</f>
        <v>#N/A</v>
      </c>
      <c r="S58" s="10" t="e">
        <f>T16&amp;" I "&amp;(VLOOKUP(T14,Table2458[],6,FALSE))</f>
        <v>#N/A</v>
      </c>
      <c r="T58" s="10" t="e">
        <f>U16&amp;" I "&amp;(VLOOKUP(U14,Table2458[],6,FALSE))</f>
        <v>#N/A</v>
      </c>
      <c r="U58" s="10" t="e">
        <f>V16&amp;" I "&amp;(VLOOKUP(V14,Table2458[],6,FALSE))</f>
        <v>#N/A</v>
      </c>
    </row>
    <row r="59" spans="1:21" ht="13" x14ac:dyDescent="0.3">
      <c r="A59" s="87" t="s">
        <v>132</v>
      </c>
      <c r="B59" s="64">
        <f>VLOOKUP(C$14,Table2458[],5,FALSE)</f>
        <v>6.2</v>
      </c>
      <c r="C59" s="64">
        <f>VLOOKUP(D$14,Table2458[],5,FALSE)</f>
        <v>6.2</v>
      </c>
      <c r="D59" s="64">
        <f>VLOOKUP(E$14,Table2458[],5,FALSE)</f>
        <v>6.2</v>
      </c>
      <c r="E59" s="64">
        <f>VLOOKUP(F$14,Table2458[],5,FALSE)</f>
        <v>6.2</v>
      </c>
      <c r="F59" s="64">
        <f>VLOOKUP(G$14,Table2458[],5,FALSE)</f>
        <v>6.2</v>
      </c>
      <c r="G59" s="64">
        <f>VLOOKUP(H$14,Table2458[],5,FALSE)</f>
        <v>6.2</v>
      </c>
      <c r="H59" s="64">
        <f>VLOOKUP(I$14,Table2458[],5,FALSE)</f>
        <v>6.2</v>
      </c>
      <c r="I59" s="64">
        <f>VLOOKUP(J$14,Table2458[],5,FALSE)</f>
        <v>6.2</v>
      </c>
      <c r="J59" s="64">
        <f>VLOOKUP(K$14,Table2458[],5,FALSE)</f>
        <v>6.2</v>
      </c>
      <c r="K59" s="64">
        <f>VLOOKUP(L$14,Table2458[],5,FALSE)</f>
        <v>6.2</v>
      </c>
      <c r="L59" s="64">
        <f>VLOOKUP(M$14,Table2458[],5,FALSE)</f>
        <v>6.2</v>
      </c>
      <c r="M59" s="64">
        <f>VLOOKUP(N$14,Table2458[],5,FALSE)</f>
        <v>6.2</v>
      </c>
      <c r="N59" s="64">
        <f>VLOOKUP(O$14,Table2458[],5,FALSE)</f>
        <v>6.2</v>
      </c>
      <c r="O59" s="64">
        <f>VLOOKUP(P$14,Table2458[],5,FALSE)</f>
        <v>6.2</v>
      </c>
      <c r="P59" s="64">
        <f>VLOOKUP(Q$14,Table2458[],5,FALSE)</f>
        <v>6.2</v>
      </c>
      <c r="Q59" s="64" t="e">
        <f>VLOOKUP(R$14,Table2458[],5,FALSE)</f>
        <v>#N/A</v>
      </c>
      <c r="R59" s="64" t="e">
        <f>VLOOKUP(S$14,Table2458[],5,FALSE)</f>
        <v>#N/A</v>
      </c>
      <c r="S59" s="64" t="e">
        <f>VLOOKUP(T$14,Table2458[],5,FALSE)</f>
        <v>#N/A</v>
      </c>
      <c r="T59" s="64" t="e">
        <f>VLOOKUP(U$14,Table2458[],5,FALSE)</f>
        <v>#N/A</v>
      </c>
      <c r="U59" s="64" t="e">
        <f>VLOOKUP(V$14,Table2458[],5,FALSE)</f>
        <v>#N/A</v>
      </c>
    </row>
    <row r="60" spans="1:21" ht="13" x14ac:dyDescent="0.3">
      <c r="A60" s="87" t="s">
        <v>4</v>
      </c>
      <c r="B60" s="64">
        <f>C10</f>
        <v>6</v>
      </c>
      <c r="C60" s="64">
        <f t="shared" ref="C60:U60" si="14">D10</f>
        <v>5.8</v>
      </c>
      <c r="D60" s="64">
        <f t="shared" si="14"/>
        <v>6.1</v>
      </c>
      <c r="E60" s="64">
        <f t="shared" si="14"/>
        <v>6.1</v>
      </c>
      <c r="F60" s="64">
        <f t="shared" si="14"/>
        <v>5.8</v>
      </c>
      <c r="G60" s="64">
        <f t="shared" si="14"/>
        <v>5.9</v>
      </c>
      <c r="H60" s="64">
        <f t="shared" si="14"/>
        <v>6</v>
      </c>
      <c r="I60" s="64">
        <f t="shared" si="14"/>
        <v>6.3</v>
      </c>
      <c r="J60" s="64">
        <f t="shared" si="14"/>
        <v>6.3</v>
      </c>
      <c r="K60" s="64">
        <f t="shared" si="14"/>
        <v>6</v>
      </c>
      <c r="L60" s="64">
        <f t="shared" si="14"/>
        <v>6.1</v>
      </c>
      <c r="M60" s="64">
        <f t="shared" si="14"/>
        <v>5.6</v>
      </c>
      <c r="N60" s="64">
        <f t="shared" si="14"/>
        <v>5.9</v>
      </c>
      <c r="O60" s="64">
        <f t="shared" si="14"/>
        <v>5.9</v>
      </c>
      <c r="P60" s="64">
        <f t="shared" si="14"/>
        <v>6.1</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t="e">
        <f t="shared" si="15"/>
        <v>#N/A</v>
      </c>
      <c r="R61" s="64" t="e">
        <f t="shared" si="15"/>
        <v>#N/A</v>
      </c>
      <c r="S61" s="64" t="e">
        <f t="shared" si="15"/>
        <v>#N/A</v>
      </c>
      <c r="T61" s="64" t="e">
        <f t="shared" si="15"/>
        <v>#N/A</v>
      </c>
      <c r="U61" s="64" t="e">
        <f t="shared" si="15"/>
        <v>#N/A</v>
      </c>
    </row>
    <row r="62" spans="1:21" ht="13" x14ac:dyDescent="0.3">
      <c r="A62" s="87" t="s">
        <v>134</v>
      </c>
      <c r="B62" s="65">
        <f>B31</f>
        <v>190</v>
      </c>
      <c r="C62" s="65">
        <f>B32</f>
        <v>190</v>
      </c>
      <c r="D62" s="65">
        <f>B33</f>
        <v>190</v>
      </c>
      <c r="E62" s="65">
        <f>B34</f>
        <v>190</v>
      </c>
      <c r="F62" s="65">
        <f>B35</f>
        <v>190</v>
      </c>
      <c r="G62" s="65">
        <f>B36</f>
        <v>190</v>
      </c>
      <c r="H62" s="65">
        <f>B37</f>
        <v>190</v>
      </c>
      <c r="I62" s="65">
        <f>B38</f>
        <v>190</v>
      </c>
      <c r="J62" s="65">
        <f>B39</f>
        <v>190</v>
      </c>
      <c r="K62" s="65">
        <f>B40</f>
        <v>190</v>
      </c>
      <c r="L62" s="65">
        <f>B41</f>
        <v>190</v>
      </c>
      <c r="M62" s="65">
        <f>B42</f>
        <v>190</v>
      </c>
      <c r="N62" s="65">
        <f>B43</f>
        <v>190</v>
      </c>
      <c r="O62" s="65">
        <f>B44</f>
        <v>190</v>
      </c>
      <c r="P62" s="65">
        <f>B45</f>
        <v>190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2.4000000000000021</v>
      </c>
      <c r="D64" s="65">
        <f t="shared" si="17"/>
        <v>0.6000000000000032</v>
      </c>
      <c r="E64" s="65">
        <f t="shared" si="17"/>
        <v>0.6000000000000032</v>
      </c>
      <c r="F64" s="65">
        <f t="shared" si="17"/>
        <v>2.4000000000000021</v>
      </c>
      <c r="G64" s="65">
        <f t="shared" si="17"/>
        <v>1.7999999999999989</v>
      </c>
      <c r="H64" s="65">
        <f t="shared" si="17"/>
        <v>1.2000000000000011</v>
      </c>
      <c r="I64" s="65">
        <f t="shared" si="17"/>
        <v>-0.59999999999999787</v>
      </c>
      <c r="J64" s="65">
        <f t="shared" si="17"/>
        <v>-0.59999999999999787</v>
      </c>
      <c r="K64" s="65">
        <f t="shared" si="17"/>
        <v>1.2000000000000011</v>
      </c>
      <c r="L64" s="65">
        <f t="shared" si="17"/>
        <v>0.6000000000000032</v>
      </c>
      <c r="M64" s="65">
        <f t="shared" si="17"/>
        <v>3.6000000000000032</v>
      </c>
      <c r="N64" s="65">
        <f t="shared" si="17"/>
        <v>1.7999999999999989</v>
      </c>
      <c r="O64" s="65">
        <f t="shared" si="17"/>
        <v>1.7999999999999989</v>
      </c>
      <c r="P64" s="65">
        <f t="shared" si="17"/>
        <v>0.6000000000000032</v>
      </c>
      <c r="Q64" s="65" t="e">
        <f t="shared" si="17"/>
        <v>#N/A</v>
      </c>
      <c r="R64" s="65" t="e">
        <f t="shared" si="17"/>
        <v>#N/A</v>
      </c>
      <c r="S64" s="65" t="e">
        <f t="shared" si="17"/>
        <v>#N/A</v>
      </c>
      <c r="T64" s="65" t="e">
        <f t="shared" si="17"/>
        <v>#N/A</v>
      </c>
      <c r="U64" s="65" t="e">
        <f t="shared" si="17"/>
        <v>#N/A</v>
      </c>
    </row>
    <row r="65" spans="1:21" ht="52" x14ac:dyDescent="0.3">
      <c r="A65" s="88" t="s">
        <v>157</v>
      </c>
      <c r="B65" s="65">
        <f>B63-B64</f>
        <v>-1.2000000000000011</v>
      </c>
      <c r="C65" s="65">
        <f t="shared" ref="C65:U65" si="18">C63-C64</f>
        <v>-2.4000000000000021</v>
      </c>
      <c r="D65" s="65">
        <f t="shared" si="18"/>
        <v>-0.6000000000000032</v>
      </c>
      <c r="E65" s="65">
        <f t="shared" si="18"/>
        <v>-0.6000000000000032</v>
      </c>
      <c r="F65" s="65">
        <f t="shared" si="18"/>
        <v>-2.4000000000000021</v>
      </c>
      <c r="G65" s="65">
        <f t="shared" si="18"/>
        <v>-1.7999999999999989</v>
      </c>
      <c r="H65" s="65">
        <f t="shared" si="18"/>
        <v>-1.2000000000000011</v>
      </c>
      <c r="I65" s="65">
        <f t="shared" si="18"/>
        <v>0.59999999999999787</v>
      </c>
      <c r="J65" s="65">
        <f t="shared" si="18"/>
        <v>0.59999999999999787</v>
      </c>
      <c r="K65" s="65">
        <f t="shared" si="18"/>
        <v>-1.2000000000000011</v>
      </c>
      <c r="L65" s="65">
        <f t="shared" si="18"/>
        <v>-0.6000000000000032</v>
      </c>
      <c r="M65" s="65">
        <f t="shared" si="18"/>
        <v>-3.6000000000000032</v>
      </c>
      <c r="N65" s="65">
        <f t="shared" si="18"/>
        <v>-1.7999999999999989</v>
      </c>
      <c r="O65" s="65">
        <f t="shared" si="18"/>
        <v>-1.7999999999999989</v>
      </c>
      <c r="P65" s="65">
        <f t="shared" si="18"/>
        <v>-0.6000000000000032</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OVER</v>
      </c>
      <c r="J66" s="66" t="str">
        <f t="shared" si="19"/>
        <v>OVER</v>
      </c>
      <c r="K66" s="66" t="str">
        <f t="shared" si="19"/>
        <v>UNDER</v>
      </c>
      <c r="L66" s="66" t="str">
        <f t="shared" si="19"/>
        <v>UNDER</v>
      </c>
      <c r="M66" s="66" t="str">
        <f t="shared" si="19"/>
        <v>UNDER</v>
      </c>
      <c r="N66" s="66" t="str">
        <f t="shared" si="19"/>
        <v>UNDER</v>
      </c>
      <c r="O66" s="66" t="str">
        <f t="shared" si="19"/>
        <v>UNDER</v>
      </c>
      <c r="P66" s="66" t="str">
        <f t="shared" si="19"/>
        <v>UNDER</v>
      </c>
      <c r="Q66" s="66" t="e">
        <f t="shared" si="19"/>
        <v>#N/A</v>
      </c>
      <c r="R66" s="66" t="e">
        <f t="shared" si="19"/>
        <v>#N/A</v>
      </c>
      <c r="S66" s="66" t="e">
        <f t="shared" si="19"/>
        <v>#N/A</v>
      </c>
      <c r="T66" s="66" t="e">
        <f t="shared" si="19"/>
        <v>#N/A</v>
      </c>
      <c r="U66" s="66" t="e">
        <f t="shared" si="19"/>
        <v>#N/A</v>
      </c>
    </row>
  </sheetData>
  <sheetProtection algorithmName="SHA-512" hashValue="8fKE1H2tt1uyhfM9Ub+8bEZip0D+z1FyzOCu9woD8MEF0tjHgA5d8Z6v2Uej6od/dATYFSWRNXBBAvojBjkpyg==" saltValue="ZWXjkTeofQZfiXngz2X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15" priority="39" operator="greaterThan">
      <formula>$B$51</formula>
    </cfRule>
  </conditionalFormatting>
  <conditionalFormatting sqref="B66:U66">
    <cfRule type="cellIs" dxfId="114" priority="14" operator="equal">
      <formula>"UNDER"</formula>
    </cfRule>
    <cfRule type="cellIs" dxfId="113" priority="15" operator="equal">
      <formula>"OVER"</formula>
    </cfRule>
  </conditionalFormatting>
  <conditionalFormatting sqref="C31:C50">
    <cfRule type="cellIs" dxfId="112" priority="38" operator="greaterThan">
      <formula>$C$51</formula>
    </cfRule>
  </conditionalFormatting>
  <conditionalFormatting sqref="C11:V13">
    <cfRule type="cellIs" dxfId="111" priority="1" operator="greaterThan">
      <formula>2</formula>
    </cfRule>
  </conditionalFormatting>
  <conditionalFormatting sqref="C17:V19">
    <cfRule type="cellIs" dxfId="110" priority="35" operator="equal">
      <formula>0</formula>
    </cfRule>
  </conditionalFormatting>
  <conditionalFormatting sqref="C20:V21">
    <cfRule type="cellIs" dxfId="109" priority="40" operator="equal">
      <formula>"DECREASE"</formula>
    </cfRule>
    <cfRule type="cellIs" dxfId="108" priority="41" operator="equal">
      <formula>"INCREASE"</formula>
    </cfRule>
  </conditionalFormatting>
  <conditionalFormatting sqref="C21:V21">
    <cfRule type="cellIs" dxfId="107" priority="16" operator="equal">
      <formula>0</formula>
    </cfRule>
  </conditionalFormatting>
  <conditionalFormatting sqref="C22:V23">
    <cfRule type="cellIs" dxfId="106" priority="20" operator="equal">
      <formula>0</formula>
    </cfRule>
  </conditionalFormatting>
  <conditionalFormatting sqref="C24:V24">
    <cfRule type="cellIs" dxfId="105" priority="21" operator="equal">
      <formula>"DECREASE"</formula>
    </cfRule>
    <cfRule type="cellIs" dxfId="104" priority="22" operator="equal">
      <formula>"INCREASE"</formula>
    </cfRule>
  </conditionalFormatting>
  <conditionalFormatting sqref="G31:G50">
    <cfRule type="cellIs" dxfId="103" priority="34" operator="greaterThan">
      <formula>$G$51</formula>
    </cfRule>
  </conditionalFormatting>
  <conditionalFormatting sqref="H31:H50">
    <cfRule type="cellIs" dxfId="102" priority="33" operator="greaterThan">
      <formula>$H$51</formula>
    </cfRule>
  </conditionalFormatting>
  <conditionalFormatting sqref="I1">
    <cfRule type="cellIs" dxfId="101" priority="6" operator="between">
      <formula>0.1</formula>
      <formula>5</formula>
    </cfRule>
  </conditionalFormatting>
  <conditionalFormatting sqref="I2">
    <cfRule type="cellIs" dxfId="100" priority="5" operator="greaterThan">
      <formula>5000.1</formula>
    </cfRule>
  </conditionalFormatting>
  <conditionalFormatting sqref="I3">
    <cfRule type="cellIs" dxfId="99" priority="4" operator="greaterThan">
      <formula>40000.01</formula>
    </cfRule>
  </conditionalFormatting>
  <conditionalFormatting sqref="I31:I50">
    <cfRule type="cellIs" dxfId="98" priority="32" operator="greaterThan">
      <formula>$I$51</formula>
    </cfRule>
  </conditionalFormatting>
  <conditionalFormatting sqref="J31:J50">
    <cfRule type="cellIs" dxfId="97" priority="11" operator="greaterThan">
      <formula>$J$51</formula>
    </cfRule>
  </conditionalFormatting>
  <conditionalFormatting sqref="K31:K50">
    <cfRule type="cellIs" dxfId="96" priority="31" operator="greaterThan">
      <formula>$K$51</formula>
    </cfRule>
  </conditionalFormatting>
  <conditionalFormatting sqref="L3">
    <cfRule type="cellIs" dxfId="95" priority="7" operator="lessThan">
      <formula>30</formula>
    </cfRule>
    <cfRule type="cellIs" dxfId="94" priority="8" operator="greaterThanOrEqual">
      <formula>30</formula>
    </cfRule>
  </conditionalFormatting>
  <conditionalFormatting sqref="L31:L50">
    <cfRule type="cellIs" dxfId="93" priority="30" operator="greaterThan">
      <formula>$L$51</formula>
    </cfRule>
  </conditionalFormatting>
  <conditionalFormatting sqref="M31:M50">
    <cfRule type="cellIs" dxfId="92" priority="29" operator="greaterThan">
      <formula>$M$51</formula>
    </cfRule>
  </conditionalFormatting>
  <conditionalFormatting sqref="P31:P50">
    <cfRule type="cellIs" dxfId="91" priority="28" operator="greaterThan">
      <formula>$P$51</formula>
    </cfRule>
  </conditionalFormatting>
  <conditionalFormatting sqref="R31:R50">
    <cfRule type="cellIs" dxfId="90" priority="27" operator="greaterThan">
      <formula>$R$51</formula>
    </cfRule>
  </conditionalFormatting>
  <conditionalFormatting sqref="S31:S50">
    <cfRule type="cellIs" dxfId="89" priority="26" operator="greaterThan">
      <formula>$S$51</formula>
    </cfRule>
  </conditionalFormatting>
  <conditionalFormatting sqref="T31:T50">
    <cfRule type="cellIs" dxfId="88" priority="25" operator="greaterThan">
      <formula>$T$51</formula>
    </cfRule>
  </conditionalFormatting>
  <conditionalFormatting sqref="U31:U50">
    <cfRule type="cellIs" dxfId="87" priority="24"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topLeftCell="A8" zoomScale="90" zoomScaleNormal="90" workbookViewId="0">
      <selection activeCell="V28" sqref="V28"/>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'First Milk'!C1:D1</f>
        <v xml:space="preserve">PAN-031796 </v>
      </c>
      <c r="D1" s="167"/>
      <c r="E1" s="106" t="s">
        <v>45</v>
      </c>
      <c r="F1" s="113">
        <f>'First Milk'!F1</f>
        <v>49.1</v>
      </c>
      <c r="G1" s="134" t="s">
        <v>43</v>
      </c>
      <c r="H1" s="135"/>
      <c r="I1" s="109">
        <v>6</v>
      </c>
      <c r="J1" s="158" t="s">
        <v>153</v>
      </c>
      <c r="K1" s="159"/>
      <c r="L1" s="109">
        <v>178</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'First Milk'!C2:D2</f>
        <v>EPR/AB3891CX</v>
      </c>
      <c r="D2" s="169"/>
      <c r="E2" s="96" t="s">
        <v>109</v>
      </c>
      <c r="F2" s="110" t="s">
        <v>174</v>
      </c>
      <c r="G2" s="136" t="s">
        <v>110</v>
      </c>
      <c r="H2" s="137"/>
      <c r="I2" s="110"/>
      <c r="J2" s="138" t="s">
        <v>158</v>
      </c>
      <c r="K2" s="139"/>
      <c r="L2" s="110">
        <v>0.70199999999999996</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'First Milk'!C3:D3</f>
        <v>Mr Daniel James and Mrs Carys James</v>
      </c>
      <c r="D3" s="169"/>
      <c r="E3" s="96" t="s">
        <v>108</v>
      </c>
      <c r="F3" s="111" t="s">
        <v>78</v>
      </c>
      <c r="G3" s="138" t="s">
        <v>159</v>
      </c>
      <c r="H3" s="139"/>
      <c r="I3" s="110"/>
      <c r="J3" s="160" t="s">
        <v>154</v>
      </c>
      <c r="K3" s="161"/>
      <c r="L3" s="110">
        <f>(L1/(L2*10000))*100</f>
        <v>2.5356125356125356</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'First Milk'!C4:D4</f>
        <v>Hafod Farm, Gwbert, Cardigan, Ceredigion, SA43 1PU</v>
      </c>
      <c r="D4" s="171"/>
      <c r="E4" s="99" t="s">
        <v>1</v>
      </c>
      <c r="F4" s="110" t="s">
        <v>181</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'First Milk'!C5:D5</f>
        <v>Owen Clee</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'First Milk'!C8</f>
        <v>4B</v>
      </c>
      <c r="D8" s="49" t="str">
        <f>'First Milk'!D8</f>
        <v>5B</v>
      </c>
      <c r="E8" s="49" t="str">
        <f>'First Milk'!E8</f>
        <v>6B</v>
      </c>
      <c r="F8" s="49" t="str">
        <f>'First Milk'!F8</f>
        <v>7B</v>
      </c>
      <c r="G8" s="49" t="str">
        <f>'First Milk'!G8</f>
        <v>8B</v>
      </c>
      <c r="H8" s="49" t="str">
        <f>'First Milk'!H8</f>
        <v>9B</v>
      </c>
      <c r="I8" s="49">
        <f>'First Milk'!I8</f>
        <v>8222</v>
      </c>
      <c r="J8" s="49">
        <f>'First Milk'!J8</f>
        <v>7233</v>
      </c>
      <c r="K8" s="49">
        <f>'First Milk'!K8</f>
        <v>5641</v>
      </c>
      <c r="L8" s="49">
        <f>'First Milk'!L8</f>
        <v>4956</v>
      </c>
      <c r="M8" s="49">
        <f>'First Milk'!M8</f>
        <v>2849</v>
      </c>
      <c r="N8" s="49">
        <f>'First Milk'!N8</f>
        <v>3836</v>
      </c>
      <c r="O8" s="49">
        <f>'First Milk'!O8</f>
        <v>4718</v>
      </c>
      <c r="P8" s="49">
        <f>'First Milk'!P8</f>
        <v>3107</v>
      </c>
      <c r="Q8" s="49">
        <f>'First Milk'!Q8</f>
        <v>6609</v>
      </c>
      <c r="R8" s="49">
        <f>'First Milk'!R8</f>
        <v>0</v>
      </c>
      <c r="S8" s="49">
        <f>'First Milk'!S8</f>
        <v>0</v>
      </c>
      <c r="T8" s="49">
        <f>'First Milk'!T8</f>
        <v>0</v>
      </c>
      <c r="U8" s="49">
        <f>'First Milk'!U8</f>
        <v>0</v>
      </c>
      <c r="V8" s="102">
        <f>'First Milk'!V8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'First Milk'!C9</f>
        <v>Moderate</v>
      </c>
      <c r="D9" s="49" t="str">
        <f>'First Milk'!D9</f>
        <v>Moderate</v>
      </c>
      <c r="E9" s="49" t="str">
        <f>'First Milk'!E9</f>
        <v>Moderate</v>
      </c>
      <c r="F9" s="49" t="str">
        <f>'First Milk'!F9</f>
        <v>Moderate</v>
      </c>
      <c r="G9" s="49" t="str">
        <f>'First Milk'!G9</f>
        <v>Moderate</v>
      </c>
      <c r="H9" s="49" t="str">
        <f>'First Milk'!H9</f>
        <v>Moderate</v>
      </c>
      <c r="I9" s="49" t="str">
        <f>'First Milk'!I9</f>
        <v>Moderate</v>
      </c>
      <c r="J9" s="49" t="str">
        <f>'First Milk'!J9</f>
        <v>Moderate</v>
      </c>
      <c r="K9" s="49" t="str">
        <f>'First Milk'!K9</f>
        <v>Moderate</v>
      </c>
      <c r="L9" s="49" t="str">
        <f>'First Milk'!L9</f>
        <v>Moderate</v>
      </c>
      <c r="M9" s="49" t="str">
        <f>'First Milk'!M9</f>
        <v>Moderate</v>
      </c>
      <c r="N9" s="49" t="str">
        <f>'First Milk'!N9</f>
        <v>Moderate</v>
      </c>
      <c r="O9" s="49" t="str">
        <f>'First Milk'!O9</f>
        <v>Moderate</v>
      </c>
      <c r="P9" s="49" t="str">
        <f>'First Milk'!P9</f>
        <v>Moderate</v>
      </c>
      <c r="Q9" s="49" t="str">
        <f>'First Milk'!Q9</f>
        <v>Moderate</v>
      </c>
      <c r="R9" s="49">
        <f>'First Milk'!R9</f>
        <v>0</v>
      </c>
      <c r="S9" s="49">
        <f>'First Milk'!S9</f>
        <v>0</v>
      </c>
      <c r="T9" s="49">
        <f>'First Milk'!T9</f>
        <v>0</v>
      </c>
      <c r="U9" s="49">
        <f>'First Milk'!U9</f>
        <v>0</v>
      </c>
      <c r="V9" s="102">
        <f>'First Milk'!V9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'First Milk'!C10</f>
        <v>6</v>
      </c>
      <c r="D10" s="49">
        <f>'First Milk'!D10</f>
        <v>5.8</v>
      </c>
      <c r="E10" s="49">
        <f>'First Milk'!E10</f>
        <v>6.1</v>
      </c>
      <c r="F10" s="49">
        <f>'First Milk'!F10</f>
        <v>6.1</v>
      </c>
      <c r="G10" s="49">
        <f>'First Milk'!G10</f>
        <v>5.8</v>
      </c>
      <c r="H10" s="49">
        <f>'First Milk'!H10</f>
        <v>5.9</v>
      </c>
      <c r="I10" s="49">
        <f>'First Milk'!I10</f>
        <v>6</v>
      </c>
      <c r="J10" s="49">
        <f>'First Milk'!J10</f>
        <v>6.3</v>
      </c>
      <c r="K10" s="49">
        <f>'First Milk'!K10</f>
        <v>6.3</v>
      </c>
      <c r="L10" s="49">
        <f>'First Milk'!L10</f>
        <v>6</v>
      </c>
      <c r="M10" s="49">
        <f>'First Milk'!M10</f>
        <v>6.1</v>
      </c>
      <c r="N10" s="49">
        <f>'First Milk'!N10</f>
        <v>5.6</v>
      </c>
      <c r="O10" s="49">
        <f>'First Milk'!O10</f>
        <v>5.9</v>
      </c>
      <c r="P10" s="49">
        <f>'First Milk'!P10</f>
        <v>5.9</v>
      </c>
      <c r="Q10" s="49">
        <f>'First Milk'!Q10</f>
        <v>6.1</v>
      </c>
      <c r="R10" s="49">
        <f>'First Milk'!R10</f>
        <v>0</v>
      </c>
      <c r="S10" s="49">
        <f>'First Milk'!S10</f>
        <v>0</v>
      </c>
      <c r="T10" s="49">
        <f>'First Milk'!T10</f>
        <v>0</v>
      </c>
      <c r="U10" s="49">
        <f>'First Milk'!U10</f>
        <v>0</v>
      </c>
      <c r="V10" s="102">
        <f>'First Milk'!V10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'First Milk'!C11</f>
        <v>3</v>
      </c>
      <c r="D11" s="49">
        <f>'First Milk'!D11</f>
        <v>2</v>
      </c>
      <c r="E11" s="49">
        <f>'First Milk'!E11</f>
        <v>2</v>
      </c>
      <c r="F11" s="49">
        <f>'First Milk'!F11</f>
        <v>2</v>
      </c>
      <c r="G11" s="49">
        <f>'First Milk'!G11</f>
        <v>3</v>
      </c>
      <c r="H11" s="49">
        <f>'First Milk'!H11</f>
        <v>2</v>
      </c>
      <c r="I11" s="49">
        <f>'First Milk'!I11</f>
        <v>2</v>
      </c>
      <c r="J11" s="49">
        <f>'First Milk'!J11</f>
        <v>2</v>
      </c>
      <c r="K11" s="49">
        <f>'First Milk'!K11</f>
        <v>2</v>
      </c>
      <c r="L11" s="49">
        <f>'First Milk'!L11</f>
        <v>3</v>
      </c>
      <c r="M11" s="49">
        <f>'First Milk'!M11</f>
        <v>3</v>
      </c>
      <c r="N11" s="49">
        <f>'First Milk'!N11</f>
        <v>3</v>
      </c>
      <c r="O11" s="49">
        <f>'First Milk'!O11</f>
        <v>3</v>
      </c>
      <c r="P11" s="49">
        <f>'First Milk'!P11</f>
        <v>3</v>
      </c>
      <c r="Q11" s="49">
        <f>'First Milk'!Q11</f>
        <v>3</v>
      </c>
      <c r="R11" s="49">
        <f>'First Milk'!R11</f>
        <v>0</v>
      </c>
      <c r="S11" s="49">
        <f>'First Milk'!S11</f>
        <v>0</v>
      </c>
      <c r="T11" s="49">
        <f>'First Milk'!T11</f>
        <v>0</v>
      </c>
      <c r="U11" s="49">
        <f>'First Milk'!U11</f>
        <v>0</v>
      </c>
      <c r="V11" s="102">
        <f>'First Milk'!V11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'First Milk'!C12</f>
        <v>3</v>
      </c>
      <c r="D12" s="49">
        <f>'First Milk'!D12</f>
        <v>3</v>
      </c>
      <c r="E12" s="49">
        <f>'First Milk'!E12</f>
        <v>3</v>
      </c>
      <c r="F12" s="49">
        <f>'First Milk'!F12</f>
        <v>2</v>
      </c>
      <c r="G12" s="49">
        <f>'First Milk'!G12</f>
        <v>3</v>
      </c>
      <c r="H12" s="49">
        <f>'First Milk'!H12</f>
        <v>3</v>
      </c>
      <c r="I12" s="49">
        <f>'First Milk'!I12</f>
        <v>3</v>
      </c>
      <c r="J12" s="49">
        <f>'First Milk'!J12</f>
        <v>3</v>
      </c>
      <c r="K12" s="49">
        <f>'First Milk'!K12</f>
        <v>3</v>
      </c>
      <c r="L12" s="49">
        <f>'First Milk'!L12</f>
        <v>3</v>
      </c>
      <c r="M12" s="49">
        <f>'First Milk'!M12</f>
        <v>1</v>
      </c>
      <c r="N12" s="49">
        <f>'First Milk'!N12</f>
        <v>1</v>
      </c>
      <c r="O12" s="49">
        <f>'First Milk'!O12</f>
        <v>1</v>
      </c>
      <c r="P12" s="49">
        <f>'First Milk'!P12</f>
        <v>1</v>
      </c>
      <c r="Q12" s="49">
        <f>'First Milk'!Q12</f>
        <v>1</v>
      </c>
      <c r="R12" s="49">
        <f>'First Milk'!R12</f>
        <v>0</v>
      </c>
      <c r="S12" s="49">
        <f>'First Milk'!S12</f>
        <v>0</v>
      </c>
      <c r="T12" s="49">
        <f>'First Milk'!T12</f>
        <v>0</v>
      </c>
      <c r="U12" s="49">
        <f>'First Milk'!U12</f>
        <v>0</v>
      </c>
      <c r="V12" s="102">
        <f>'First Milk'!V12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'First Milk'!C13</f>
        <v>3</v>
      </c>
      <c r="D13" s="49">
        <f>'First Milk'!D13</f>
        <v>3</v>
      </c>
      <c r="E13" s="49">
        <f>'First Milk'!E13</f>
        <v>3</v>
      </c>
      <c r="F13" s="49">
        <f>'First Milk'!F13</f>
        <v>3</v>
      </c>
      <c r="G13" s="49">
        <f>'First Milk'!G13</f>
        <v>3</v>
      </c>
      <c r="H13" s="49">
        <f>'First Milk'!H13</f>
        <v>2</v>
      </c>
      <c r="I13" s="49">
        <f>'First Milk'!I13</f>
        <v>3</v>
      </c>
      <c r="J13" s="49">
        <f>'First Milk'!J13</f>
        <v>3</v>
      </c>
      <c r="K13" s="49">
        <f>'First Milk'!K13</f>
        <v>3</v>
      </c>
      <c r="L13" s="49">
        <f>'First Milk'!L13</f>
        <v>3</v>
      </c>
      <c r="M13" s="49">
        <f>'First Milk'!M13</f>
        <v>3</v>
      </c>
      <c r="N13" s="49">
        <f>'First Milk'!N13</f>
        <v>3</v>
      </c>
      <c r="O13" s="49">
        <f>'First Milk'!O13</f>
        <v>3</v>
      </c>
      <c r="P13" s="49">
        <f>'First Milk'!P13</f>
        <v>3</v>
      </c>
      <c r="Q13" s="49">
        <f>'First Milk'!Q13</f>
        <v>3</v>
      </c>
      <c r="R13" s="49">
        <f>'First Milk'!R13</f>
        <v>0</v>
      </c>
      <c r="S13" s="49">
        <f>'First Milk'!S13</f>
        <v>0</v>
      </c>
      <c r="T13" s="49">
        <f>'First Milk'!T13</f>
        <v>0</v>
      </c>
      <c r="U13" s="49">
        <f>'First Milk'!U13</f>
        <v>0</v>
      </c>
      <c r="V13" s="102">
        <f>'First Milk'!V13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'First Milk'!C14</f>
        <v xml:space="preserve">Grass Silage (25% DM) </v>
      </c>
      <c r="D14" s="83" t="str">
        <f>'First Milk'!D14</f>
        <v xml:space="preserve">Grass Silage (25% DM) </v>
      </c>
      <c r="E14" s="83" t="str">
        <f>'First Milk'!E14</f>
        <v xml:space="preserve">Grass Silage (25% DM) </v>
      </c>
      <c r="F14" s="83" t="str">
        <f>'First Milk'!F14</f>
        <v xml:space="preserve">Grass Silage (25% DM) </v>
      </c>
      <c r="G14" s="83" t="str">
        <f>'First Milk'!G14</f>
        <v xml:space="preserve">Grass Silage (25% DM) </v>
      </c>
      <c r="H14" s="83" t="str">
        <f>'First Milk'!H14</f>
        <v xml:space="preserve">Grass Silage (25% DM) </v>
      </c>
      <c r="I14" s="83" t="str">
        <f>'First Milk'!I14</f>
        <v xml:space="preserve">Grass Silage (25% DM) </v>
      </c>
      <c r="J14" s="83" t="str">
        <f>'First Milk'!J14</f>
        <v xml:space="preserve">Grass Silage (25% DM) </v>
      </c>
      <c r="K14" s="83" t="str">
        <f>'First Milk'!K14</f>
        <v xml:space="preserve">Grass Silage (25% DM) </v>
      </c>
      <c r="L14" s="83" t="str">
        <f>'First Milk'!L14</f>
        <v xml:space="preserve">Grass Silage (25% DM) </v>
      </c>
      <c r="M14" s="83" t="str">
        <f>'First Milk'!M14</f>
        <v xml:space="preserve">Grass Silage (25% DM) </v>
      </c>
      <c r="N14" s="83" t="str">
        <f>'First Milk'!N14</f>
        <v xml:space="preserve">Grass Silage (25% DM) </v>
      </c>
      <c r="O14" s="83" t="str">
        <f>'First Milk'!O14</f>
        <v xml:space="preserve">Grass Silage (25% DM) </v>
      </c>
      <c r="P14" s="83" t="str">
        <f>'First Milk'!P14</f>
        <v xml:space="preserve">Grass Silage (25% DM) </v>
      </c>
      <c r="Q14" s="83" t="str">
        <f>'First Milk'!Q14</f>
        <v xml:space="preserve">Grass Silage (25% DM) </v>
      </c>
      <c r="R14" s="83">
        <f>'First Milk'!R14</f>
        <v>0</v>
      </c>
      <c r="S14" s="83">
        <f>'First Milk'!S14</f>
        <v>0</v>
      </c>
      <c r="T14" s="83">
        <f>'First Milk'!T14</f>
        <v>0</v>
      </c>
      <c r="U14" s="83">
        <f>'First Milk'!U14</f>
        <v>0</v>
      </c>
      <c r="V14" s="103">
        <f>'First Milk'!V14</f>
        <v>0</v>
      </c>
      <c r="AD14" s="22" t="s">
        <v>138</v>
      </c>
      <c r="AE14" s="22">
        <v>6</v>
      </c>
      <c r="AI14" s="43" t="s">
        <v>119</v>
      </c>
      <c r="AJ14" s="44">
        <v>0.8</v>
      </c>
      <c r="AK14" s="45">
        <v>1.7</v>
      </c>
      <c r="AL14" s="9">
        <v>12</v>
      </c>
      <c r="AM14" s="9">
        <v>6.7</v>
      </c>
      <c r="AN14" s="9" t="s">
        <v>135</v>
      </c>
    </row>
    <row r="15" spans="1:41" ht="13" x14ac:dyDescent="0.25">
      <c r="A15" s="152" t="s">
        <v>9</v>
      </c>
      <c r="B15" s="153"/>
      <c r="C15" s="49">
        <f>'First Milk'!C15</f>
        <v>47</v>
      </c>
      <c r="D15" s="49">
        <f>'First Milk'!D15</f>
        <v>47</v>
      </c>
      <c r="E15" s="49">
        <f>'First Milk'!E15</f>
        <v>47</v>
      </c>
      <c r="F15" s="49">
        <f>'First Milk'!F15</f>
        <v>47</v>
      </c>
      <c r="G15" s="49">
        <f>'First Milk'!G15</f>
        <v>47</v>
      </c>
      <c r="H15" s="49">
        <f>'First Milk'!H15</f>
        <v>47</v>
      </c>
      <c r="I15" s="49">
        <f>'First Milk'!I15</f>
        <v>47</v>
      </c>
      <c r="J15" s="49">
        <f>'First Milk'!J15</f>
        <v>47</v>
      </c>
      <c r="K15" s="49">
        <f>'First Milk'!K15</f>
        <v>47</v>
      </c>
      <c r="L15" s="49">
        <f>'First Milk'!L15</f>
        <v>47</v>
      </c>
      <c r="M15" s="49">
        <f>'First Milk'!M15</f>
        <v>47</v>
      </c>
      <c r="N15" s="49">
        <f>'First Milk'!N15</f>
        <v>47</v>
      </c>
      <c r="O15" s="49">
        <f>'First Milk'!O15</f>
        <v>47</v>
      </c>
      <c r="P15" s="49">
        <f>'First Milk'!P15</f>
        <v>47</v>
      </c>
      <c r="Q15" s="49">
        <f>'First Milk'!Q15</f>
        <v>47</v>
      </c>
      <c r="R15" s="49">
        <f>'First Milk'!R15</f>
        <v>0</v>
      </c>
      <c r="S15" s="49">
        <f>'First Milk'!S15</f>
        <v>0</v>
      </c>
      <c r="T15" s="49">
        <f>'First Milk'!T15</f>
        <v>0</v>
      </c>
      <c r="U15" s="49">
        <f>'First Milk'!U15</f>
        <v>0</v>
      </c>
      <c r="V15" s="102">
        <f>'First Milk'!V15</f>
        <v>0</v>
      </c>
      <c r="AD15" s="22" t="s">
        <v>144</v>
      </c>
      <c r="AE15" s="22">
        <v>7</v>
      </c>
      <c r="AI15" s="43" t="s">
        <v>101</v>
      </c>
      <c r="AJ15" s="51">
        <v>1.8</v>
      </c>
      <c r="AK15" s="45">
        <v>5.4</v>
      </c>
      <c r="AL15" s="9">
        <v>13</v>
      </c>
      <c r="AM15" s="9">
        <v>6.7</v>
      </c>
      <c r="AN15" s="9" t="s">
        <v>135</v>
      </c>
    </row>
    <row r="16" spans="1:41" ht="13.5" thickBot="1" x14ac:dyDescent="0.3">
      <c r="A16" s="156" t="s">
        <v>44</v>
      </c>
      <c r="B16" s="157"/>
      <c r="C16" s="104" t="str">
        <f>'First Milk'!C16</f>
        <v>Medium/Clay</v>
      </c>
      <c r="D16" s="104" t="str">
        <f>'First Milk'!D16</f>
        <v>Medium/Clay</v>
      </c>
      <c r="E16" s="104" t="str">
        <f>'First Milk'!E16</f>
        <v>Medium/Clay</v>
      </c>
      <c r="F16" s="104" t="str">
        <f>'First Milk'!F16</f>
        <v>Medium/Clay</v>
      </c>
      <c r="G16" s="104" t="str">
        <f>'First Milk'!G16</f>
        <v>Medium/Clay</v>
      </c>
      <c r="H16" s="104" t="str">
        <f>'First Milk'!H16</f>
        <v>Medium/Clay</v>
      </c>
      <c r="I16" s="104" t="str">
        <f>'First Milk'!I16</f>
        <v>Medium/Clay</v>
      </c>
      <c r="J16" s="104" t="str">
        <f>'First Milk'!J16</f>
        <v>Medium/Clay</v>
      </c>
      <c r="K16" s="104" t="str">
        <f>'First Milk'!K16</f>
        <v>Medium/Clay</v>
      </c>
      <c r="L16" s="104" t="str">
        <f>'First Milk'!L16</f>
        <v>Medium/Clay</v>
      </c>
      <c r="M16" s="104" t="str">
        <f>'First Milk'!M16</f>
        <v>Medium/Clay</v>
      </c>
      <c r="N16" s="104" t="str">
        <f>'First Milk'!N16</f>
        <v>Medium/Clay</v>
      </c>
      <c r="O16" s="104" t="str">
        <f>'First Milk'!O16</f>
        <v>Medium/Clay</v>
      </c>
      <c r="P16" s="104" t="str">
        <f>'First Milk'!P16</f>
        <v>Medium/Clay</v>
      </c>
      <c r="Q16" s="104" t="str">
        <f>'First Milk'!Q16</f>
        <v>Medium/Clay</v>
      </c>
      <c r="R16" s="104">
        <f>'First Milk'!R16</f>
        <v>0</v>
      </c>
      <c r="S16" s="104">
        <f>'First Milk'!S16</f>
        <v>0</v>
      </c>
      <c r="T16" s="104">
        <f>'First Milk'!T16</f>
        <v>0</v>
      </c>
      <c r="U16" s="104">
        <f>'First Milk'!U16</f>
        <v>0</v>
      </c>
      <c r="V16" s="105">
        <f>'First Milk'!V16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79.899999999999991</v>
      </c>
      <c r="J17" s="20">
        <f t="shared" si="0"/>
        <v>79.899999999999991</v>
      </c>
      <c r="K17" s="20">
        <f t="shared" si="0"/>
        <v>79.899999999999991</v>
      </c>
      <c r="L17" s="20">
        <f t="shared" si="0"/>
        <v>79.899999999999991</v>
      </c>
      <c r="M17" s="20">
        <f t="shared" si="0"/>
        <v>79.899999999999991</v>
      </c>
      <c r="N17" s="20">
        <f t="shared" si="0"/>
        <v>79.899999999999991</v>
      </c>
      <c r="O17" s="20">
        <f t="shared" si="0"/>
        <v>79.899999999999991</v>
      </c>
      <c r="P17" s="20">
        <f t="shared" si="0"/>
        <v>79.899999999999991</v>
      </c>
      <c r="Q17" s="20">
        <f t="shared" si="0"/>
        <v>79.899999999999991</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66.590778749999998</v>
      </c>
      <c r="D18" s="12">
        <f>$D32</f>
        <v>66.590778749999998</v>
      </c>
      <c r="E18" s="12">
        <f>$D33</f>
        <v>66.590778749999998</v>
      </c>
      <c r="F18" s="12">
        <f>$D34</f>
        <v>66.590778749999998</v>
      </c>
      <c r="G18" s="12">
        <f>$D35</f>
        <v>66.590778749999998</v>
      </c>
      <c r="H18" s="12">
        <f>$D36</f>
        <v>66.590778749999998</v>
      </c>
      <c r="I18" s="12">
        <f>$D37</f>
        <v>66.590778749999998</v>
      </c>
      <c r="J18" s="12">
        <f>$D38</f>
        <v>66.590778749999998</v>
      </c>
      <c r="K18" s="12">
        <f>$D39</f>
        <v>66.590778749999998</v>
      </c>
      <c r="L18" s="12">
        <f>$D40</f>
        <v>66.590778749999998</v>
      </c>
      <c r="M18" s="12">
        <f>$D41</f>
        <v>66.590778749999998</v>
      </c>
      <c r="N18" s="12">
        <f>$D42</f>
        <v>66.590778749999998</v>
      </c>
      <c r="O18" s="12">
        <f>$D43</f>
        <v>66.590778749999998</v>
      </c>
      <c r="P18" s="12">
        <f>$D44</f>
        <v>66.590778749999998</v>
      </c>
      <c r="Q18" s="12">
        <f>$D45</f>
        <v>66.590778749999998</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-13.309221249999993</v>
      </c>
      <c r="D19" s="12">
        <f t="shared" ref="D19:V19" si="1">D18-D17</f>
        <v>-13.309221249999993</v>
      </c>
      <c r="E19" s="12">
        <f t="shared" si="1"/>
        <v>-13.309221249999993</v>
      </c>
      <c r="F19" s="12">
        <f t="shared" si="1"/>
        <v>-13.309221249999993</v>
      </c>
      <c r="G19" s="12">
        <f t="shared" si="1"/>
        <v>-13.309221249999993</v>
      </c>
      <c r="H19" s="12">
        <f t="shared" si="1"/>
        <v>-13.309221249999993</v>
      </c>
      <c r="I19" s="12">
        <f t="shared" si="1"/>
        <v>-13.309221249999993</v>
      </c>
      <c r="J19" s="12">
        <f t="shared" si="1"/>
        <v>-13.309221249999993</v>
      </c>
      <c r="K19" s="12">
        <f t="shared" si="1"/>
        <v>-13.309221249999993</v>
      </c>
      <c r="L19" s="12">
        <f t="shared" si="1"/>
        <v>-13.309221249999993</v>
      </c>
      <c r="M19" s="12">
        <f t="shared" si="1"/>
        <v>-13.309221249999993</v>
      </c>
      <c r="N19" s="12">
        <f t="shared" si="1"/>
        <v>-13.309221249999993</v>
      </c>
      <c r="O19" s="12">
        <f t="shared" si="1"/>
        <v>-13.309221249999993</v>
      </c>
      <c r="P19" s="12">
        <f t="shared" si="1"/>
        <v>-13.309221249999993</v>
      </c>
      <c r="Q19" s="12">
        <f t="shared" si="1"/>
        <v>-13.309221249999993</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DECREASE</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282</v>
      </c>
      <c r="D21" s="20">
        <f t="shared" ref="D21:V21" si="2">(VLOOKUP(D$14,$AI2:$AK26,3,FALSE))*D$15</f>
        <v>282</v>
      </c>
      <c r="E21" s="20">
        <f t="shared" si="2"/>
        <v>282</v>
      </c>
      <c r="F21" s="20">
        <f t="shared" si="2"/>
        <v>282</v>
      </c>
      <c r="G21" s="20">
        <f t="shared" si="2"/>
        <v>282</v>
      </c>
      <c r="H21" s="20">
        <f t="shared" si="2"/>
        <v>282</v>
      </c>
      <c r="I21" s="20">
        <f t="shared" si="2"/>
        <v>282</v>
      </c>
      <c r="J21" s="20">
        <f t="shared" si="2"/>
        <v>282</v>
      </c>
      <c r="K21" s="20">
        <f t="shared" si="2"/>
        <v>282</v>
      </c>
      <c r="L21" s="20">
        <f t="shared" si="2"/>
        <v>282</v>
      </c>
      <c r="M21" s="20">
        <f t="shared" si="2"/>
        <v>282</v>
      </c>
      <c r="N21" s="20">
        <f t="shared" si="2"/>
        <v>282</v>
      </c>
      <c r="O21" s="20">
        <f t="shared" si="2"/>
        <v>282</v>
      </c>
      <c r="P21" s="20">
        <f t="shared" si="2"/>
        <v>282</v>
      </c>
      <c r="Q21" s="20">
        <f t="shared" si="2"/>
        <v>282</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5.2173487500000011</v>
      </c>
      <c r="D22" s="12">
        <f>$E32</f>
        <v>5.2173487500000011</v>
      </c>
      <c r="E22" s="12">
        <f>$E33</f>
        <v>5.2173487500000011</v>
      </c>
      <c r="F22" s="12">
        <f>$E34</f>
        <v>5.2173487500000011</v>
      </c>
      <c r="G22" s="12">
        <f>$E35</f>
        <v>5.2173487500000011</v>
      </c>
      <c r="H22" s="12">
        <f>$E36</f>
        <v>5.2173487500000011</v>
      </c>
      <c r="I22" s="12">
        <f>$E37</f>
        <v>5.2173487500000011</v>
      </c>
      <c r="J22" s="12">
        <f>$E38</f>
        <v>5.2173487500000011</v>
      </c>
      <c r="K22" s="12">
        <f>$E39</f>
        <v>5.2173487500000011</v>
      </c>
      <c r="L22" s="12">
        <f>$E40</f>
        <v>5.2173487500000011</v>
      </c>
      <c r="M22" s="12">
        <f>$E41</f>
        <v>5.2173487500000011</v>
      </c>
      <c r="N22" s="12">
        <f>$E42</f>
        <v>5.2173487500000011</v>
      </c>
      <c r="O22" s="12">
        <f>$E43</f>
        <v>5.2173487500000011</v>
      </c>
      <c r="P22" s="12">
        <f>$E44</f>
        <v>5.2173487500000011</v>
      </c>
      <c r="Q22" s="12">
        <f>$E45</f>
        <v>5.2173487500000011</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-276.78265125000001</v>
      </c>
      <c r="D23" s="12">
        <f t="shared" ref="D23:V23" si="3">D22-D21</f>
        <v>-276.78265125000001</v>
      </c>
      <c r="E23" s="12">
        <f t="shared" si="3"/>
        <v>-276.78265125000001</v>
      </c>
      <c r="F23" s="12">
        <f t="shared" si="3"/>
        <v>-276.78265125000001</v>
      </c>
      <c r="G23" s="12">
        <f t="shared" si="3"/>
        <v>-276.78265125000001</v>
      </c>
      <c r="H23" s="12">
        <f t="shared" si="3"/>
        <v>-276.78265125000001</v>
      </c>
      <c r="I23" s="12">
        <f t="shared" si="3"/>
        <v>-276.78265125000001</v>
      </c>
      <c r="J23" s="12">
        <f t="shared" si="3"/>
        <v>-276.78265125000001</v>
      </c>
      <c r="K23" s="12">
        <f t="shared" si="3"/>
        <v>-276.78265125000001</v>
      </c>
      <c r="L23" s="12">
        <f t="shared" si="3"/>
        <v>-276.78265125000001</v>
      </c>
      <c r="M23" s="12">
        <f t="shared" si="3"/>
        <v>-276.78265125000001</v>
      </c>
      <c r="N23" s="12">
        <f t="shared" si="3"/>
        <v>-276.78265125000001</v>
      </c>
      <c r="O23" s="12">
        <f t="shared" si="3"/>
        <v>-276.78265125000001</v>
      </c>
      <c r="P23" s="12">
        <f t="shared" si="3"/>
        <v>-276.78265125000001</v>
      </c>
      <c r="Q23" s="12">
        <f t="shared" si="3"/>
        <v>-276.78265125000001</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3.45</v>
      </c>
      <c r="C28" s="11">
        <v>0.70199999999999996</v>
      </c>
      <c r="D28" s="11">
        <v>0.33700000000000002</v>
      </c>
      <c r="E28" s="11">
        <v>5.0200000000000002E-2</v>
      </c>
      <c r="F28" s="11">
        <v>606</v>
      </c>
      <c r="G28" s="11">
        <v>45</v>
      </c>
      <c r="H28" s="11">
        <v>142</v>
      </c>
      <c r="I28" s="11">
        <v>35.799999999999997</v>
      </c>
      <c r="J28" s="11">
        <v>0.95</v>
      </c>
      <c r="K28" s="15">
        <v>0.57999999999999996</v>
      </c>
      <c r="L28" s="11">
        <v>29.4</v>
      </c>
      <c r="M28" s="11">
        <v>24.8</v>
      </c>
      <c r="N28" s="11">
        <v>2760</v>
      </c>
      <c r="O28" s="11">
        <v>445000</v>
      </c>
      <c r="P28" s="11"/>
      <c r="Q28" s="11">
        <v>2320</v>
      </c>
      <c r="R28" s="11"/>
      <c r="S28" s="11">
        <v>57.1</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4B</v>
      </c>
      <c r="B31" s="11">
        <v>250</v>
      </c>
      <c r="C31" s="65">
        <f>IF(C$27="%w/w SAR",((C$28*10)*$B31),IF(C$27="%w/w DM",(((C$28*10)*($B$28/100))*$B31),IF(C$27="kg/t SAR",(C$28*$B31),IF(C$27="kg/t DM",((C$28*($B$28/100))*$B31),IF(C$27="mg/kg SAR",((C$28*0.001)*$B31),IF(C$27="mg/kg DM",(((C$28*0.001)*($B$28/100))*$B31),0))))))</f>
        <v>60.547500000000007</v>
      </c>
      <c r="D31" s="65">
        <f>(IF(D$27="%w/w SAR",((D$28*10)*$B31),IF(D$27="%w/w DM",(((D$28*10)*($B$28/100))*$B31),IF(D$27="kg/t SAR",(D$28*$B31),IF(D$27="kg/t DM",((D$28*($B$28/100))*$B31),IF(D$27="mg/kg SAR",((D$28*0.001)*$B31),IF(D$27="mg/kg DM",(((D$28*0.001)*($B$28/100))*$B31),"0")))))))*2.291</f>
        <v>66.590778749999998</v>
      </c>
      <c r="E31" s="65">
        <f>(IF(E$27="%w/w SAR",((E$28*10)*$B31),IF(E$27="%w/w DM",(((E$28*10)*($B$28/100))*$B31),IF(E$27="kg/t SAR",(E$28*$B31),IF(E$27="kg/t DM",((E$28*($B$28/100))*$B31),IF(E$27="mg/kg SAR",((E$28*0.001)*$B31),IF(E$27="mg/kg DM",(((E$28*0.001)*($B$28/100))*$B31),"0")))))))*1.205</f>
        <v>5.2173487500000011</v>
      </c>
      <c r="F31" s="65">
        <f>(IF(F$27="%w/w SAR",((F$28*10)*$B31),IF(F$27="%w/w DM",(((F$28*10)*($B$28/100))*$B31),IF(F$27="kg/t SAR",(F$28*$B31),IF(F$27="kg/t DM",((F$28*($B$28/100))*$B31),IF(F$27="mg/kg SAR",((F$28*0.001)*$B31),IF(F$27="mg/kg DM",(((F$28*0.001)*($B$28/100))*$B31),"0")))))))*1.658</f>
        <v>8.6659515000000003</v>
      </c>
      <c r="G31" s="65">
        <f t="shared" ref="G31:P46" si="5">IF(G$27="%w/w SAR",((G$28*10)*$B31),IF(G$27="%w/w DM",(((G$28*10)*($B$28/100))*$B31),IF(G$27="kg/t SAR",(G$28*$B31),IF(G$27="kg/t DM",((G$28*($B$28/100))*$B31),IF(G$27="mg/kg SAR",((G$28*0.001)*$B31),IF(G$27="mg/kg DM",(((G$28*0.001)*($B$28/100))*$B31),0))))))</f>
        <v>0.388125</v>
      </c>
      <c r="H31" s="65">
        <f t="shared" si="5"/>
        <v>1.2247500000000002</v>
      </c>
      <c r="I31" s="65">
        <f t="shared" si="5"/>
        <v>0.30877500000000002</v>
      </c>
      <c r="J31" s="65">
        <f t="shared" si="5"/>
        <v>8.1937500000000014E-3</v>
      </c>
      <c r="K31" s="65">
        <f t="shared" si="5"/>
        <v>5.0025000000000009E-3</v>
      </c>
      <c r="L31" s="65">
        <f t="shared" si="5"/>
        <v>0.25357500000000005</v>
      </c>
      <c r="M31" s="65">
        <f t="shared" si="5"/>
        <v>0.21390000000000006</v>
      </c>
      <c r="N31" s="65">
        <f t="shared" si="5"/>
        <v>23.805000000000003</v>
      </c>
      <c r="O31" s="65">
        <f t="shared" si="5"/>
        <v>3838.1250000000005</v>
      </c>
      <c r="P31" s="65">
        <f t="shared" si="5"/>
        <v>0</v>
      </c>
      <c r="Q31" s="65">
        <f>(IF(Q$27="%w/w SAR",((Q$28*10)*$B31),IF(Q$27="%w/w DM",(((Q$28*10)*($B$28/100))*$B31),IF(Q$27="kg/t SAR",(Q$28*$B31),IF(Q$27="kg/t DM",((Q$28*($B$28/100))*$B31),IF(Q$27="mg/kg SAR",((Q$28*0.001)*$B31),IF(Q$27="mg/kg DM",(((Q$28*0.001)*($B$28/100))*$B31),0)))))))*2.5</f>
        <v>50.025000000000006</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0.49248750000000008</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5B</v>
      </c>
      <c r="B32" s="11">
        <v>250</v>
      </c>
      <c r="C32" s="65">
        <f t="shared" ref="C32:C50" si="6">IF(C$27="%w/w SAR",((C$28*10)*$B32),IF(C$27="%w/w DM",(((C$28*10)*($B$28/100))*$B32),IF(C$27="kg/t SAR",(C$28*$B32),IF(C$27="kg/t DM",((C$28*($B$28/100))*$B32),IF(C$27="mg/kg SAR",((C$28*0.001)*$B32),IF(C$27="mg/kg DM",(((C$28*0.001)*($B$28/100))*$B32),0))))))</f>
        <v>60.547500000000007</v>
      </c>
      <c r="D32" s="65">
        <f t="shared" ref="D32:D50" si="7">(IF(D$27="%w/w SAR",((D$28*10)*$B32),IF(D$27="%w/w DM",(((D$28*10)*($B$28/100))*$B32),IF(D$27="kg/t SAR",(D$28*$B32),IF(D$27="kg/t DM",((D$28*($B$28/100))*$B32),IF(D$27="mg/kg SAR",((D$28*0.001)*$B32),IF(D$27="mg/kg DM",(((D$28*0.001)*($B$28/100))*$B32),"0")))))))*2.291</f>
        <v>66.590778749999998</v>
      </c>
      <c r="E32" s="65">
        <f t="shared" ref="E32:E50" si="8">(IF(E$27="%w/w SAR",((E$28*10)*$B32),IF(E$27="%w/w DM",(((E$28*10)*($B$28/100))*$B32),IF(E$27="kg/t SAR",(E$28*$B32),IF(E$27="kg/t DM",((E$28*($B$28/100))*$B32),IF(E$27="mg/kg SAR",((E$28*0.001)*$B32),IF(E$27="mg/kg DM",(((E$28*0.001)*($B$28/100))*$B32),"0")))))))*1.205</f>
        <v>5.2173487500000011</v>
      </c>
      <c r="F32" s="65">
        <f t="shared" ref="F32:F50" si="9">(IF(F$27="%w/w SAR",((F$28*10)*$B32),IF(F$27="%w/w DM",(((F$28*10)*($B$28/100))*$B32),IF(F$27="kg/t SAR",(F$28*$B32),IF(F$27="kg/t DM",((F$28*($B$28/100))*$B32),IF(F$27="mg/kg SAR",((F$28*0.001)*$B32),IF(F$27="mg/kg DM",(((F$28*0.001)*($B$28/100))*$B32),"0")))))))*1.658</f>
        <v>8.6659515000000003</v>
      </c>
      <c r="G32" s="65">
        <f t="shared" si="5"/>
        <v>0.388125</v>
      </c>
      <c r="H32" s="65">
        <f t="shared" si="5"/>
        <v>1.2247500000000002</v>
      </c>
      <c r="I32" s="65">
        <f t="shared" si="5"/>
        <v>0.30877500000000002</v>
      </c>
      <c r="J32" s="65">
        <f t="shared" si="5"/>
        <v>8.1937500000000014E-3</v>
      </c>
      <c r="K32" s="65">
        <f t="shared" si="5"/>
        <v>5.0025000000000009E-3</v>
      </c>
      <c r="L32" s="65">
        <f t="shared" si="5"/>
        <v>0.25357500000000005</v>
      </c>
      <c r="M32" s="65">
        <f t="shared" si="5"/>
        <v>0.21390000000000006</v>
      </c>
      <c r="N32" s="65">
        <f t="shared" si="5"/>
        <v>23.805000000000003</v>
      </c>
      <c r="O32" s="65">
        <f t="shared" si="5"/>
        <v>3838.1250000000005</v>
      </c>
      <c r="P32" s="65">
        <f t="shared" si="5"/>
        <v>0</v>
      </c>
      <c r="Q32" s="65">
        <f t="shared" ref="Q32:Q50" si="10">(IF(Q$27="%w/w SAR",((Q$28*10)*$B32),IF(Q$27="%w/w DM",(((Q$28*10)*($B$28/100))*$B32),IF(Q$27="kg/t SAR",(Q$28*$B32),IF(Q$27="kg/t DM",((Q$28*($B$28/100))*$B32),IF(Q$27="mg/kg SAR",((Q$28*0.001)*$B32),IF(Q$27="mg/kg DM",(((Q$28*0.001)*($B$28/100))*$B32),0)))))))*2.5</f>
        <v>50.025000000000006</v>
      </c>
      <c r="R32" s="65">
        <f t="shared" ref="R32:U50" si="11">IF(R$27="%w/w SAR",((R$28*10)*$B32),IF(R$27="%w/w DM",(((R$28*10)*($B$28/100))*$B32),IF(R$27="kg/t SAR",(R$28*$B32),IF(R$27="kg/t DM",((R$28*($B$28/100))*$B32),IF(R$27="mg/kg SAR",((R$28*0.001)*$B32),IF(R$27="mg/kg DM",(((R$28*0.001)*($B$28/100))*$B32),0))))))</f>
        <v>0</v>
      </c>
      <c r="S32" s="65">
        <f t="shared" si="11"/>
        <v>0.49248750000000008</v>
      </c>
      <c r="T32" s="65">
        <f t="shared" si="11"/>
        <v>0</v>
      </c>
      <c r="U32" s="126">
        <f t="shared" si="11"/>
        <v>0</v>
      </c>
    </row>
    <row r="33" spans="1:21" s="48" customFormat="1" ht="13" x14ac:dyDescent="0.35">
      <c r="A33" s="125" t="str">
        <f>E8</f>
        <v>6B</v>
      </c>
      <c r="B33" s="11">
        <v>250</v>
      </c>
      <c r="C33" s="65">
        <f t="shared" si="6"/>
        <v>60.547500000000007</v>
      </c>
      <c r="D33" s="65">
        <f t="shared" si="7"/>
        <v>66.590778749999998</v>
      </c>
      <c r="E33" s="65">
        <f t="shared" si="8"/>
        <v>5.2173487500000011</v>
      </c>
      <c r="F33" s="65">
        <f t="shared" si="9"/>
        <v>8.6659515000000003</v>
      </c>
      <c r="G33" s="65">
        <f t="shared" si="5"/>
        <v>0.388125</v>
      </c>
      <c r="H33" s="65">
        <f t="shared" si="5"/>
        <v>1.2247500000000002</v>
      </c>
      <c r="I33" s="65">
        <f t="shared" si="5"/>
        <v>0.30877500000000002</v>
      </c>
      <c r="J33" s="65">
        <f t="shared" si="5"/>
        <v>8.1937500000000014E-3</v>
      </c>
      <c r="K33" s="65">
        <f t="shared" si="5"/>
        <v>5.0025000000000009E-3</v>
      </c>
      <c r="L33" s="65">
        <f t="shared" si="5"/>
        <v>0.25357500000000005</v>
      </c>
      <c r="M33" s="65">
        <f t="shared" si="5"/>
        <v>0.21390000000000006</v>
      </c>
      <c r="N33" s="65">
        <f t="shared" si="5"/>
        <v>23.805000000000003</v>
      </c>
      <c r="O33" s="65">
        <f t="shared" si="5"/>
        <v>3838.1250000000005</v>
      </c>
      <c r="P33" s="65">
        <f t="shared" si="5"/>
        <v>0</v>
      </c>
      <c r="Q33" s="65">
        <f t="shared" si="10"/>
        <v>50.025000000000006</v>
      </c>
      <c r="R33" s="65">
        <f t="shared" si="11"/>
        <v>0</v>
      </c>
      <c r="S33" s="65">
        <f t="shared" si="11"/>
        <v>0.49248750000000008</v>
      </c>
      <c r="T33" s="65">
        <f t="shared" si="11"/>
        <v>0</v>
      </c>
      <c r="U33" s="126">
        <f t="shared" si="11"/>
        <v>0</v>
      </c>
    </row>
    <row r="34" spans="1:21" s="48" customFormat="1" ht="13" x14ac:dyDescent="0.35">
      <c r="A34" s="125" t="str">
        <f>F8</f>
        <v>7B</v>
      </c>
      <c r="B34" s="11">
        <v>250</v>
      </c>
      <c r="C34" s="65">
        <f t="shared" si="6"/>
        <v>60.547500000000007</v>
      </c>
      <c r="D34" s="65">
        <f t="shared" si="7"/>
        <v>66.590778749999998</v>
      </c>
      <c r="E34" s="65">
        <f t="shared" si="8"/>
        <v>5.2173487500000011</v>
      </c>
      <c r="F34" s="65">
        <f t="shared" si="9"/>
        <v>8.6659515000000003</v>
      </c>
      <c r="G34" s="65">
        <f t="shared" si="5"/>
        <v>0.388125</v>
      </c>
      <c r="H34" s="65">
        <f t="shared" si="5"/>
        <v>1.2247500000000002</v>
      </c>
      <c r="I34" s="65">
        <f t="shared" si="5"/>
        <v>0.30877500000000002</v>
      </c>
      <c r="J34" s="65">
        <f t="shared" si="5"/>
        <v>8.1937500000000014E-3</v>
      </c>
      <c r="K34" s="65">
        <f t="shared" si="5"/>
        <v>5.0025000000000009E-3</v>
      </c>
      <c r="L34" s="65">
        <f t="shared" si="5"/>
        <v>0.25357500000000005</v>
      </c>
      <c r="M34" s="65">
        <f t="shared" si="5"/>
        <v>0.21390000000000006</v>
      </c>
      <c r="N34" s="65">
        <f t="shared" si="5"/>
        <v>23.805000000000003</v>
      </c>
      <c r="O34" s="65">
        <f t="shared" si="5"/>
        <v>3838.1250000000005</v>
      </c>
      <c r="P34" s="65">
        <f t="shared" si="5"/>
        <v>0</v>
      </c>
      <c r="Q34" s="65">
        <f t="shared" si="10"/>
        <v>50.025000000000006</v>
      </c>
      <c r="R34" s="65">
        <f t="shared" si="11"/>
        <v>0</v>
      </c>
      <c r="S34" s="65">
        <f t="shared" si="11"/>
        <v>0.49248750000000008</v>
      </c>
      <c r="T34" s="65">
        <f t="shared" si="11"/>
        <v>0</v>
      </c>
      <c r="U34" s="126">
        <f t="shared" si="11"/>
        <v>0</v>
      </c>
    </row>
    <row r="35" spans="1:21" s="48" customFormat="1" ht="13" x14ac:dyDescent="0.35">
      <c r="A35" s="125" t="str">
        <f>G8</f>
        <v>8B</v>
      </c>
      <c r="B35" s="11">
        <v>250</v>
      </c>
      <c r="C35" s="65">
        <f t="shared" si="6"/>
        <v>60.547500000000007</v>
      </c>
      <c r="D35" s="65">
        <f t="shared" si="7"/>
        <v>66.590778749999998</v>
      </c>
      <c r="E35" s="65">
        <f t="shared" si="8"/>
        <v>5.2173487500000011</v>
      </c>
      <c r="F35" s="65">
        <f t="shared" si="9"/>
        <v>8.6659515000000003</v>
      </c>
      <c r="G35" s="65">
        <f t="shared" si="5"/>
        <v>0.388125</v>
      </c>
      <c r="H35" s="65">
        <f t="shared" si="5"/>
        <v>1.2247500000000002</v>
      </c>
      <c r="I35" s="65">
        <f t="shared" si="5"/>
        <v>0.30877500000000002</v>
      </c>
      <c r="J35" s="65">
        <f t="shared" si="5"/>
        <v>8.1937500000000014E-3</v>
      </c>
      <c r="K35" s="65">
        <f t="shared" si="5"/>
        <v>5.0025000000000009E-3</v>
      </c>
      <c r="L35" s="65">
        <f t="shared" si="5"/>
        <v>0.25357500000000005</v>
      </c>
      <c r="M35" s="65">
        <f t="shared" si="5"/>
        <v>0.21390000000000006</v>
      </c>
      <c r="N35" s="65">
        <f t="shared" si="5"/>
        <v>23.805000000000003</v>
      </c>
      <c r="O35" s="65">
        <f t="shared" si="5"/>
        <v>3838.1250000000005</v>
      </c>
      <c r="P35" s="65">
        <f t="shared" si="5"/>
        <v>0</v>
      </c>
      <c r="Q35" s="65">
        <f t="shared" si="10"/>
        <v>50.025000000000006</v>
      </c>
      <c r="R35" s="65">
        <f t="shared" si="11"/>
        <v>0</v>
      </c>
      <c r="S35" s="65">
        <f t="shared" si="11"/>
        <v>0.49248750000000008</v>
      </c>
      <c r="T35" s="65">
        <f t="shared" si="11"/>
        <v>0</v>
      </c>
      <c r="U35" s="126">
        <f t="shared" si="11"/>
        <v>0</v>
      </c>
    </row>
    <row r="36" spans="1:21" s="48" customFormat="1" ht="13" x14ac:dyDescent="0.35">
      <c r="A36" s="125" t="str">
        <f>H8</f>
        <v>9B</v>
      </c>
      <c r="B36" s="11">
        <v>250</v>
      </c>
      <c r="C36" s="65">
        <f t="shared" si="6"/>
        <v>60.547500000000007</v>
      </c>
      <c r="D36" s="65">
        <f t="shared" si="7"/>
        <v>66.590778749999998</v>
      </c>
      <c r="E36" s="65">
        <f t="shared" si="8"/>
        <v>5.2173487500000011</v>
      </c>
      <c r="F36" s="65">
        <f t="shared" si="9"/>
        <v>8.6659515000000003</v>
      </c>
      <c r="G36" s="65">
        <f t="shared" si="5"/>
        <v>0.388125</v>
      </c>
      <c r="H36" s="65">
        <f t="shared" si="5"/>
        <v>1.2247500000000002</v>
      </c>
      <c r="I36" s="65">
        <f t="shared" si="5"/>
        <v>0.30877500000000002</v>
      </c>
      <c r="J36" s="65">
        <f t="shared" si="5"/>
        <v>8.1937500000000014E-3</v>
      </c>
      <c r="K36" s="65">
        <f t="shared" si="5"/>
        <v>5.0025000000000009E-3</v>
      </c>
      <c r="L36" s="65">
        <f t="shared" si="5"/>
        <v>0.25357500000000005</v>
      </c>
      <c r="M36" s="65">
        <f t="shared" si="5"/>
        <v>0.21390000000000006</v>
      </c>
      <c r="N36" s="65">
        <f t="shared" si="5"/>
        <v>23.805000000000003</v>
      </c>
      <c r="O36" s="65">
        <f t="shared" si="5"/>
        <v>3838.1250000000005</v>
      </c>
      <c r="P36" s="65">
        <f t="shared" si="5"/>
        <v>0</v>
      </c>
      <c r="Q36" s="65">
        <f t="shared" si="10"/>
        <v>50.025000000000006</v>
      </c>
      <c r="R36" s="65">
        <f t="shared" si="11"/>
        <v>0</v>
      </c>
      <c r="S36" s="65">
        <f t="shared" si="11"/>
        <v>0.49248750000000008</v>
      </c>
      <c r="T36" s="65">
        <f t="shared" si="11"/>
        <v>0</v>
      </c>
      <c r="U36" s="126">
        <f t="shared" si="11"/>
        <v>0</v>
      </c>
    </row>
    <row r="37" spans="1:21" s="48" customFormat="1" ht="13" x14ac:dyDescent="0.35">
      <c r="A37" s="125">
        <f>I8</f>
        <v>8222</v>
      </c>
      <c r="B37" s="11">
        <v>250</v>
      </c>
      <c r="C37" s="65">
        <f t="shared" si="6"/>
        <v>60.547500000000007</v>
      </c>
      <c r="D37" s="65">
        <f t="shared" si="7"/>
        <v>66.590778749999998</v>
      </c>
      <c r="E37" s="65">
        <f t="shared" si="8"/>
        <v>5.2173487500000011</v>
      </c>
      <c r="F37" s="65">
        <f t="shared" si="9"/>
        <v>8.6659515000000003</v>
      </c>
      <c r="G37" s="65">
        <f t="shared" si="5"/>
        <v>0.388125</v>
      </c>
      <c r="H37" s="65">
        <f t="shared" si="5"/>
        <v>1.2247500000000002</v>
      </c>
      <c r="I37" s="65">
        <f t="shared" si="5"/>
        <v>0.30877500000000002</v>
      </c>
      <c r="J37" s="65">
        <f t="shared" si="5"/>
        <v>8.1937500000000014E-3</v>
      </c>
      <c r="K37" s="65">
        <f t="shared" si="5"/>
        <v>5.0025000000000009E-3</v>
      </c>
      <c r="L37" s="65">
        <f t="shared" si="5"/>
        <v>0.25357500000000005</v>
      </c>
      <c r="M37" s="65">
        <f t="shared" si="5"/>
        <v>0.21390000000000006</v>
      </c>
      <c r="N37" s="65">
        <f t="shared" si="5"/>
        <v>23.805000000000003</v>
      </c>
      <c r="O37" s="65">
        <f t="shared" si="5"/>
        <v>3838.1250000000005</v>
      </c>
      <c r="P37" s="65">
        <f t="shared" si="5"/>
        <v>0</v>
      </c>
      <c r="Q37" s="65">
        <f t="shared" si="10"/>
        <v>50.025000000000006</v>
      </c>
      <c r="R37" s="65">
        <f t="shared" si="11"/>
        <v>0</v>
      </c>
      <c r="S37" s="65">
        <f t="shared" si="11"/>
        <v>0.49248750000000008</v>
      </c>
      <c r="T37" s="65">
        <f t="shared" si="11"/>
        <v>0</v>
      </c>
      <c r="U37" s="126">
        <f t="shared" si="11"/>
        <v>0</v>
      </c>
    </row>
    <row r="38" spans="1:21" s="48" customFormat="1" ht="13" x14ac:dyDescent="0.35">
      <c r="A38" s="125">
        <f>J8</f>
        <v>7233</v>
      </c>
      <c r="B38" s="11">
        <v>250</v>
      </c>
      <c r="C38" s="65">
        <f t="shared" si="6"/>
        <v>60.547500000000007</v>
      </c>
      <c r="D38" s="65">
        <f t="shared" si="7"/>
        <v>66.590778749999998</v>
      </c>
      <c r="E38" s="65">
        <f t="shared" si="8"/>
        <v>5.2173487500000011</v>
      </c>
      <c r="F38" s="65">
        <f t="shared" si="9"/>
        <v>8.6659515000000003</v>
      </c>
      <c r="G38" s="65">
        <f t="shared" si="5"/>
        <v>0.388125</v>
      </c>
      <c r="H38" s="65">
        <f t="shared" si="5"/>
        <v>1.2247500000000002</v>
      </c>
      <c r="I38" s="65">
        <f t="shared" si="5"/>
        <v>0.30877500000000002</v>
      </c>
      <c r="J38" s="65">
        <f t="shared" si="5"/>
        <v>8.1937500000000014E-3</v>
      </c>
      <c r="K38" s="65">
        <f t="shared" si="5"/>
        <v>5.0025000000000009E-3</v>
      </c>
      <c r="L38" s="65">
        <f t="shared" si="5"/>
        <v>0.25357500000000005</v>
      </c>
      <c r="M38" s="65">
        <f t="shared" si="5"/>
        <v>0.21390000000000006</v>
      </c>
      <c r="N38" s="65">
        <f t="shared" si="5"/>
        <v>23.805000000000003</v>
      </c>
      <c r="O38" s="65">
        <f t="shared" si="5"/>
        <v>3838.1250000000005</v>
      </c>
      <c r="P38" s="65">
        <f t="shared" si="5"/>
        <v>0</v>
      </c>
      <c r="Q38" s="65">
        <f t="shared" si="10"/>
        <v>50.025000000000006</v>
      </c>
      <c r="R38" s="65">
        <f t="shared" si="11"/>
        <v>0</v>
      </c>
      <c r="S38" s="65">
        <f t="shared" si="11"/>
        <v>0.49248750000000008</v>
      </c>
      <c r="T38" s="65">
        <f t="shared" si="11"/>
        <v>0</v>
      </c>
      <c r="U38" s="126">
        <f t="shared" si="11"/>
        <v>0</v>
      </c>
    </row>
    <row r="39" spans="1:21" s="48" customFormat="1" ht="13" x14ac:dyDescent="0.35">
      <c r="A39" s="125">
        <f>K8</f>
        <v>5641</v>
      </c>
      <c r="B39" s="11">
        <v>250</v>
      </c>
      <c r="C39" s="65">
        <f t="shared" si="6"/>
        <v>60.547500000000007</v>
      </c>
      <c r="D39" s="65">
        <f t="shared" si="7"/>
        <v>66.590778749999998</v>
      </c>
      <c r="E39" s="65">
        <f t="shared" si="8"/>
        <v>5.2173487500000011</v>
      </c>
      <c r="F39" s="65">
        <f t="shared" si="9"/>
        <v>8.6659515000000003</v>
      </c>
      <c r="G39" s="65">
        <f t="shared" si="5"/>
        <v>0.388125</v>
      </c>
      <c r="H39" s="65">
        <f t="shared" si="5"/>
        <v>1.2247500000000002</v>
      </c>
      <c r="I39" s="65">
        <f t="shared" si="5"/>
        <v>0.30877500000000002</v>
      </c>
      <c r="J39" s="65">
        <f t="shared" si="5"/>
        <v>8.1937500000000014E-3</v>
      </c>
      <c r="K39" s="65">
        <f t="shared" si="5"/>
        <v>5.0025000000000009E-3</v>
      </c>
      <c r="L39" s="65">
        <f t="shared" si="5"/>
        <v>0.25357500000000005</v>
      </c>
      <c r="M39" s="65">
        <f t="shared" si="5"/>
        <v>0.21390000000000006</v>
      </c>
      <c r="N39" s="65">
        <f t="shared" si="5"/>
        <v>23.805000000000003</v>
      </c>
      <c r="O39" s="65">
        <f t="shared" si="5"/>
        <v>3838.1250000000005</v>
      </c>
      <c r="P39" s="65">
        <f t="shared" si="5"/>
        <v>0</v>
      </c>
      <c r="Q39" s="65">
        <f t="shared" si="10"/>
        <v>50.025000000000006</v>
      </c>
      <c r="R39" s="65">
        <f t="shared" si="11"/>
        <v>0</v>
      </c>
      <c r="S39" s="65">
        <f t="shared" si="11"/>
        <v>0.49248750000000008</v>
      </c>
      <c r="T39" s="65">
        <f t="shared" si="11"/>
        <v>0</v>
      </c>
      <c r="U39" s="126">
        <f t="shared" si="11"/>
        <v>0</v>
      </c>
    </row>
    <row r="40" spans="1:21" s="48" customFormat="1" ht="13" x14ac:dyDescent="0.35">
      <c r="A40" s="125">
        <f>L8</f>
        <v>4956</v>
      </c>
      <c r="B40" s="11">
        <v>250</v>
      </c>
      <c r="C40" s="65">
        <f t="shared" si="6"/>
        <v>60.547500000000007</v>
      </c>
      <c r="D40" s="65">
        <f t="shared" si="7"/>
        <v>66.590778749999998</v>
      </c>
      <c r="E40" s="65">
        <f t="shared" si="8"/>
        <v>5.2173487500000011</v>
      </c>
      <c r="F40" s="65">
        <f t="shared" si="9"/>
        <v>8.6659515000000003</v>
      </c>
      <c r="G40" s="65">
        <f t="shared" si="5"/>
        <v>0.388125</v>
      </c>
      <c r="H40" s="65">
        <f t="shared" si="5"/>
        <v>1.2247500000000002</v>
      </c>
      <c r="I40" s="65">
        <f t="shared" si="5"/>
        <v>0.30877500000000002</v>
      </c>
      <c r="J40" s="65">
        <f t="shared" si="5"/>
        <v>8.1937500000000014E-3</v>
      </c>
      <c r="K40" s="65">
        <f t="shared" si="5"/>
        <v>5.0025000000000009E-3</v>
      </c>
      <c r="L40" s="65">
        <f t="shared" si="5"/>
        <v>0.25357500000000005</v>
      </c>
      <c r="M40" s="65">
        <f t="shared" si="5"/>
        <v>0.21390000000000006</v>
      </c>
      <c r="N40" s="65">
        <f t="shared" si="5"/>
        <v>23.805000000000003</v>
      </c>
      <c r="O40" s="65">
        <f t="shared" si="5"/>
        <v>3838.1250000000005</v>
      </c>
      <c r="P40" s="65">
        <f t="shared" si="5"/>
        <v>0</v>
      </c>
      <c r="Q40" s="65">
        <f t="shared" si="10"/>
        <v>50.025000000000006</v>
      </c>
      <c r="R40" s="65">
        <f t="shared" si="11"/>
        <v>0</v>
      </c>
      <c r="S40" s="65">
        <f t="shared" si="11"/>
        <v>0.49248750000000008</v>
      </c>
      <c r="T40" s="65">
        <f t="shared" si="11"/>
        <v>0</v>
      </c>
      <c r="U40" s="126">
        <f t="shared" si="11"/>
        <v>0</v>
      </c>
    </row>
    <row r="41" spans="1:21" s="48" customFormat="1" ht="13" x14ac:dyDescent="0.35">
      <c r="A41" s="125">
        <f>M8</f>
        <v>2849</v>
      </c>
      <c r="B41" s="11">
        <v>250</v>
      </c>
      <c r="C41" s="65">
        <f t="shared" si="6"/>
        <v>60.547500000000007</v>
      </c>
      <c r="D41" s="65">
        <f t="shared" si="7"/>
        <v>66.590778749999998</v>
      </c>
      <c r="E41" s="65">
        <f t="shared" si="8"/>
        <v>5.2173487500000011</v>
      </c>
      <c r="F41" s="65">
        <f t="shared" si="9"/>
        <v>8.6659515000000003</v>
      </c>
      <c r="G41" s="65">
        <f t="shared" si="5"/>
        <v>0.388125</v>
      </c>
      <c r="H41" s="65">
        <f t="shared" si="5"/>
        <v>1.2247500000000002</v>
      </c>
      <c r="I41" s="65">
        <f t="shared" si="5"/>
        <v>0.30877500000000002</v>
      </c>
      <c r="J41" s="65">
        <f t="shared" si="5"/>
        <v>8.1937500000000014E-3</v>
      </c>
      <c r="K41" s="65">
        <f t="shared" si="5"/>
        <v>5.0025000000000009E-3</v>
      </c>
      <c r="L41" s="65">
        <f t="shared" si="5"/>
        <v>0.25357500000000005</v>
      </c>
      <c r="M41" s="65">
        <f t="shared" si="5"/>
        <v>0.21390000000000006</v>
      </c>
      <c r="N41" s="65">
        <f t="shared" si="5"/>
        <v>23.805000000000003</v>
      </c>
      <c r="O41" s="65">
        <f t="shared" si="5"/>
        <v>3838.1250000000005</v>
      </c>
      <c r="P41" s="65">
        <f t="shared" si="5"/>
        <v>0</v>
      </c>
      <c r="Q41" s="65">
        <f t="shared" si="10"/>
        <v>50.025000000000006</v>
      </c>
      <c r="R41" s="65">
        <f t="shared" si="11"/>
        <v>0</v>
      </c>
      <c r="S41" s="65">
        <f t="shared" si="11"/>
        <v>0.49248750000000008</v>
      </c>
      <c r="T41" s="65">
        <f t="shared" si="11"/>
        <v>0</v>
      </c>
      <c r="U41" s="126">
        <f t="shared" si="11"/>
        <v>0</v>
      </c>
    </row>
    <row r="42" spans="1:21" s="48" customFormat="1" ht="13" x14ac:dyDescent="0.35">
      <c r="A42" s="125">
        <f>N8</f>
        <v>3836</v>
      </c>
      <c r="B42" s="11">
        <v>250</v>
      </c>
      <c r="C42" s="65">
        <f t="shared" si="6"/>
        <v>60.547500000000007</v>
      </c>
      <c r="D42" s="65">
        <f t="shared" si="7"/>
        <v>66.590778749999998</v>
      </c>
      <c r="E42" s="65">
        <f t="shared" si="8"/>
        <v>5.2173487500000011</v>
      </c>
      <c r="F42" s="65">
        <f t="shared" si="9"/>
        <v>8.6659515000000003</v>
      </c>
      <c r="G42" s="65">
        <f t="shared" si="5"/>
        <v>0.388125</v>
      </c>
      <c r="H42" s="65">
        <f t="shared" si="5"/>
        <v>1.2247500000000002</v>
      </c>
      <c r="I42" s="65">
        <f t="shared" si="5"/>
        <v>0.30877500000000002</v>
      </c>
      <c r="J42" s="65">
        <f t="shared" si="5"/>
        <v>8.1937500000000014E-3</v>
      </c>
      <c r="K42" s="65">
        <f t="shared" si="5"/>
        <v>5.0025000000000009E-3</v>
      </c>
      <c r="L42" s="65">
        <f t="shared" si="5"/>
        <v>0.25357500000000005</v>
      </c>
      <c r="M42" s="65">
        <f t="shared" si="5"/>
        <v>0.21390000000000006</v>
      </c>
      <c r="N42" s="65">
        <f t="shared" si="5"/>
        <v>23.805000000000003</v>
      </c>
      <c r="O42" s="65">
        <f t="shared" si="5"/>
        <v>3838.1250000000005</v>
      </c>
      <c r="P42" s="65">
        <f t="shared" si="5"/>
        <v>0</v>
      </c>
      <c r="Q42" s="65">
        <f t="shared" si="10"/>
        <v>50.025000000000006</v>
      </c>
      <c r="R42" s="65">
        <f t="shared" si="11"/>
        <v>0</v>
      </c>
      <c r="S42" s="65">
        <f t="shared" si="11"/>
        <v>0.49248750000000008</v>
      </c>
      <c r="T42" s="65">
        <f t="shared" si="11"/>
        <v>0</v>
      </c>
      <c r="U42" s="126">
        <f t="shared" si="11"/>
        <v>0</v>
      </c>
    </row>
    <row r="43" spans="1:21" s="48" customFormat="1" ht="13" x14ac:dyDescent="0.35">
      <c r="A43" s="125">
        <f>O8</f>
        <v>4718</v>
      </c>
      <c r="B43" s="11">
        <v>250</v>
      </c>
      <c r="C43" s="65">
        <f t="shared" si="6"/>
        <v>60.547500000000007</v>
      </c>
      <c r="D43" s="65">
        <f t="shared" si="7"/>
        <v>66.590778749999998</v>
      </c>
      <c r="E43" s="65">
        <f t="shared" si="8"/>
        <v>5.2173487500000011</v>
      </c>
      <c r="F43" s="65">
        <f t="shared" si="9"/>
        <v>8.6659515000000003</v>
      </c>
      <c r="G43" s="65">
        <f t="shared" si="5"/>
        <v>0.388125</v>
      </c>
      <c r="H43" s="65">
        <f t="shared" si="5"/>
        <v>1.2247500000000002</v>
      </c>
      <c r="I43" s="65">
        <f t="shared" si="5"/>
        <v>0.30877500000000002</v>
      </c>
      <c r="J43" s="65">
        <f t="shared" si="5"/>
        <v>8.1937500000000014E-3</v>
      </c>
      <c r="K43" s="65">
        <f t="shared" si="5"/>
        <v>5.0025000000000009E-3</v>
      </c>
      <c r="L43" s="65">
        <f t="shared" si="5"/>
        <v>0.25357500000000005</v>
      </c>
      <c r="M43" s="65">
        <f t="shared" si="5"/>
        <v>0.21390000000000006</v>
      </c>
      <c r="N43" s="65">
        <f t="shared" si="5"/>
        <v>23.805000000000003</v>
      </c>
      <c r="O43" s="65">
        <f t="shared" si="5"/>
        <v>3838.1250000000005</v>
      </c>
      <c r="P43" s="65">
        <f t="shared" si="5"/>
        <v>0</v>
      </c>
      <c r="Q43" s="65">
        <f t="shared" si="10"/>
        <v>50.025000000000006</v>
      </c>
      <c r="R43" s="65">
        <f t="shared" si="11"/>
        <v>0</v>
      </c>
      <c r="S43" s="65">
        <f t="shared" si="11"/>
        <v>0.49248750000000008</v>
      </c>
      <c r="T43" s="65">
        <f t="shared" si="11"/>
        <v>0</v>
      </c>
      <c r="U43" s="126">
        <f t="shared" si="11"/>
        <v>0</v>
      </c>
    </row>
    <row r="44" spans="1:21" s="48" customFormat="1" ht="13" x14ac:dyDescent="0.35">
      <c r="A44" s="125">
        <f>P8</f>
        <v>3107</v>
      </c>
      <c r="B44" s="11">
        <v>250</v>
      </c>
      <c r="C44" s="65">
        <f t="shared" si="6"/>
        <v>60.547500000000007</v>
      </c>
      <c r="D44" s="65">
        <f t="shared" si="7"/>
        <v>66.590778749999998</v>
      </c>
      <c r="E44" s="65">
        <f t="shared" si="8"/>
        <v>5.2173487500000011</v>
      </c>
      <c r="F44" s="65">
        <f t="shared" si="9"/>
        <v>8.6659515000000003</v>
      </c>
      <c r="G44" s="65">
        <f t="shared" si="5"/>
        <v>0.388125</v>
      </c>
      <c r="H44" s="65">
        <f t="shared" si="5"/>
        <v>1.2247500000000002</v>
      </c>
      <c r="I44" s="65">
        <f t="shared" si="5"/>
        <v>0.30877500000000002</v>
      </c>
      <c r="J44" s="65">
        <f t="shared" si="5"/>
        <v>8.1937500000000014E-3</v>
      </c>
      <c r="K44" s="65">
        <f t="shared" si="5"/>
        <v>5.0025000000000009E-3</v>
      </c>
      <c r="L44" s="65">
        <f t="shared" si="5"/>
        <v>0.25357500000000005</v>
      </c>
      <c r="M44" s="65">
        <f t="shared" si="5"/>
        <v>0.21390000000000006</v>
      </c>
      <c r="N44" s="65">
        <f t="shared" si="5"/>
        <v>23.805000000000003</v>
      </c>
      <c r="O44" s="65">
        <f t="shared" si="5"/>
        <v>3838.1250000000005</v>
      </c>
      <c r="P44" s="65">
        <f t="shared" si="5"/>
        <v>0</v>
      </c>
      <c r="Q44" s="65">
        <f t="shared" si="10"/>
        <v>50.025000000000006</v>
      </c>
      <c r="R44" s="65">
        <f t="shared" si="11"/>
        <v>0</v>
      </c>
      <c r="S44" s="65">
        <f t="shared" si="11"/>
        <v>0.49248750000000008</v>
      </c>
      <c r="T44" s="65">
        <f t="shared" si="11"/>
        <v>0</v>
      </c>
      <c r="U44" s="126">
        <f t="shared" si="11"/>
        <v>0</v>
      </c>
    </row>
    <row r="45" spans="1:21" s="48" customFormat="1" ht="13" x14ac:dyDescent="0.35">
      <c r="A45" s="125">
        <f>Q8</f>
        <v>6609</v>
      </c>
      <c r="B45" s="11">
        <v>250</v>
      </c>
      <c r="C45" s="65">
        <f t="shared" si="6"/>
        <v>60.547500000000007</v>
      </c>
      <c r="D45" s="65">
        <f t="shared" si="7"/>
        <v>66.590778749999998</v>
      </c>
      <c r="E45" s="65">
        <f t="shared" si="8"/>
        <v>5.2173487500000011</v>
      </c>
      <c r="F45" s="65">
        <f t="shared" si="9"/>
        <v>8.6659515000000003</v>
      </c>
      <c r="G45" s="65">
        <f t="shared" si="5"/>
        <v>0.388125</v>
      </c>
      <c r="H45" s="65">
        <f t="shared" si="5"/>
        <v>1.2247500000000002</v>
      </c>
      <c r="I45" s="65">
        <f t="shared" si="5"/>
        <v>0.30877500000000002</v>
      </c>
      <c r="J45" s="65">
        <f t="shared" si="5"/>
        <v>8.1937500000000014E-3</v>
      </c>
      <c r="K45" s="65">
        <f t="shared" si="5"/>
        <v>5.0025000000000009E-3</v>
      </c>
      <c r="L45" s="65">
        <f t="shared" si="5"/>
        <v>0.25357500000000005</v>
      </c>
      <c r="M45" s="65">
        <f t="shared" si="5"/>
        <v>0.21390000000000006</v>
      </c>
      <c r="N45" s="65">
        <f t="shared" si="5"/>
        <v>23.805000000000003</v>
      </c>
      <c r="O45" s="65">
        <f t="shared" si="5"/>
        <v>3838.1250000000005</v>
      </c>
      <c r="P45" s="65">
        <f t="shared" si="5"/>
        <v>0</v>
      </c>
      <c r="Q45" s="65">
        <f t="shared" si="10"/>
        <v>50.025000000000006</v>
      </c>
      <c r="R45" s="65">
        <f t="shared" si="11"/>
        <v>0</v>
      </c>
      <c r="S45" s="65">
        <f t="shared" si="11"/>
        <v>0.49248750000000008</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4B</v>
      </c>
      <c r="C57" s="8" t="str">
        <f t="shared" ref="C57:U57" si="13">D8</f>
        <v>5B</v>
      </c>
      <c r="D57" s="8" t="str">
        <f t="shared" si="13"/>
        <v>6B</v>
      </c>
      <c r="E57" s="8" t="str">
        <f t="shared" si="13"/>
        <v>7B</v>
      </c>
      <c r="F57" s="8" t="str">
        <f t="shared" si="13"/>
        <v>8B</v>
      </c>
      <c r="G57" s="8" t="str">
        <f t="shared" si="13"/>
        <v>9B</v>
      </c>
      <c r="H57" s="8">
        <f t="shared" si="13"/>
        <v>8222</v>
      </c>
      <c r="I57" s="8">
        <f t="shared" si="13"/>
        <v>7233</v>
      </c>
      <c r="J57" s="8">
        <f t="shared" si="13"/>
        <v>5641</v>
      </c>
      <c r="K57" s="8">
        <f t="shared" si="13"/>
        <v>4956</v>
      </c>
      <c r="L57" s="8">
        <f t="shared" si="13"/>
        <v>2849</v>
      </c>
      <c r="M57" s="8">
        <f t="shared" si="13"/>
        <v>3836</v>
      </c>
      <c r="N57" s="8">
        <f t="shared" si="13"/>
        <v>4718</v>
      </c>
      <c r="O57" s="8">
        <f t="shared" si="13"/>
        <v>3107</v>
      </c>
      <c r="P57" s="8">
        <f t="shared" si="13"/>
        <v>6609</v>
      </c>
      <c r="Q57" s="8">
        <f t="shared" si="13"/>
        <v>0</v>
      </c>
      <c r="R57" s="8">
        <f t="shared" si="13"/>
        <v>0</v>
      </c>
      <c r="S57" s="8">
        <f t="shared" si="13"/>
        <v>0</v>
      </c>
      <c r="T57" s="8">
        <f t="shared" si="13"/>
        <v>0</v>
      </c>
      <c r="U57" s="8">
        <f t="shared" si="13"/>
        <v>0</v>
      </c>
    </row>
    <row r="58" spans="1:21" ht="13" x14ac:dyDescent="0.35">
      <c r="A58" s="79" t="s">
        <v>136</v>
      </c>
      <c r="B58" s="10" t="str">
        <f>C16&amp;" I "&amp;(VLOOKUP(C14,Table24581113[],6,FALSE))</f>
        <v>Medium/Clay I Grass</v>
      </c>
      <c r="C58" s="10" t="str">
        <f>D16&amp;" I "&amp;(VLOOKUP(D14,Table24581113[],6,FALSE))</f>
        <v>Medium/Clay I Grass</v>
      </c>
      <c r="D58" s="10" t="str">
        <f>E16&amp;" I "&amp;(VLOOKUP(E14,Table24581113[],6,FALSE))</f>
        <v>Medium/Clay I Grass</v>
      </c>
      <c r="E58" s="10" t="str">
        <f>F16&amp;" I "&amp;(VLOOKUP(F14,Table24581113[],6,FALSE))</f>
        <v>Medium/Clay I Grass</v>
      </c>
      <c r="F58" s="10" t="str">
        <f>G16&amp;" I "&amp;(VLOOKUP(G14,Table24581113[],6,FALSE))</f>
        <v>Medium/Clay I Grass</v>
      </c>
      <c r="G58" s="10" t="str">
        <f>H16&amp;" I "&amp;(VLOOKUP(H14,Table24581113[],6,FALSE))</f>
        <v>Medium/Clay I Grass</v>
      </c>
      <c r="H58" s="10" t="str">
        <f>I16&amp;" I "&amp;(VLOOKUP(I14,Table24581113[],6,FALSE))</f>
        <v>Medium/Clay I Grass</v>
      </c>
      <c r="I58" s="10" t="str">
        <f>J16&amp;" I "&amp;(VLOOKUP(J14,Table24581113[],6,FALSE))</f>
        <v>Medium/Clay I Grass</v>
      </c>
      <c r="J58" s="10" t="str">
        <f>K16&amp;" I "&amp;(VLOOKUP(K14,Table24581113[],6,FALSE))</f>
        <v>Medium/Clay I Grass</v>
      </c>
      <c r="K58" s="10" t="str">
        <f>L16&amp;" I "&amp;(VLOOKUP(L14,Table24581113[],6,FALSE))</f>
        <v>Medium/Clay I Grass</v>
      </c>
      <c r="L58" s="10" t="str">
        <f>M16&amp;" I "&amp;(VLOOKUP(M14,Table24581113[],6,FALSE))</f>
        <v>Medium/Clay I Grass</v>
      </c>
      <c r="M58" s="10" t="str">
        <f>N16&amp;" I "&amp;(VLOOKUP(N14,Table24581113[],6,FALSE))</f>
        <v>Medium/Clay I Grass</v>
      </c>
      <c r="N58" s="10" t="str">
        <f>O16&amp;" I "&amp;(VLOOKUP(O14,Table24581113[],6,FALSE))</f>
        <v>Medium/Clay I Grass</v>
      </c>
      <c r="O58" s="10" t="str">
        <f>P16&amp;" I "&amp;(VLOOKUP(P14,Table24581113[],6,FALSE))</f>
        <v>Medium/Clay I Grass</v>
      </c>
      <c r="P58" s="10" t="str">
        <f>Q16&amp;" I "&amp;(VLOOKUP(Q14,Table24581113[],6,FALSE))</f>
        <v>Medium/Clay I Grass</v>
      </c>
      <c r="Q58" s="10" t="e">
        <f>R16&amp;" I "&amp;(VLOOKUP(R14,Table24581113[],6,FALSE))</f>
        <v>#N/A</v>
      </c>
      <c r="R58" s="10" t="e">
        <f>S16&amp;" I "&amp;(VLOOKUP(S14,Table24581113[],6,FALSE))</f>
        <v>#N/A</v>
      </c>
      <c r="S58" s="10" t="e">
        <f>T16&amp;" I "&amp;(VLOOKUP(T14,Table24581113[],6,FALSE))</f>
        <v>#N/A</v>
      </c>
      <c r="T58" s="10" t="e">
        <f>U16&amp;" I "&amp;(VLOOKUP(U14,Table24581113[],6,FALSE))</f>
        <v>#N/A</v>
      </c>
      <c r="U58" s="10" t="e">
        <f>V16&amp;" I "&amp;(VLOOKUP(V14,Table24581113[],6,FALSE))</f>
        <v>#N/A</v>
      </c>
    </row>
    <row r="59" spans="1:21" ht="13" x14ac:dyDescent="0.3">
      <c r="A59" s="87" t="s">
        <v>132</v>
      </c>
      <c r="B59" s="64">
        <f>VLOOKUP(C$14,Table24581113[],5,FALSE)</f>
        <v>6.2</v>
      </c>
      <c r="C59" s="64">
        <f>VLOOKUP(D$14,Table24581113[],5,FALSE)</f>
        <v>6.2</v>
      </c>
      <c r="D59" s="64">
        <f>VLOOKUP(E$14,Table24581113[],5,FALSE)</f>
        <v>6.2</v>
      </c>
      <c r="E59" s="64">
        <f>VLOOKUP(F$14,Table24581113[],5,FALSE)</f>
        <v>6.2</v>
      </c>
      <c r="F59" s="64">
        <f>VLOOKUP(G$14,Table24581113[],5,FALSE)</f>
        <v>6.2</v>
      </c>
      <c r="G59" s="64">
        <f>VLOOKUP(H$14,Table24581113[],5,FALSE)</f>
        <v>6.2</v>
      </c>
      <c r="H59" s="64">
        <f>VLOOKUP(I$14,Table24581113[],5,FALSE)</f>
        <v>6.2</v>
      </c>
      <c r="I59" s="64">
        <f>VLOOKUP(J$14,Table24581113[],5,FALSE)</f>
        <v>6.2</v>
      </c>
      <c r="J59" s="64">
        <f>VLOOKUP(K$14,Table24581113[],5,FALSE)</f>
        <v>6.2</v>
      </c>
      <c r="K59" s="64">
        <f>VLOOKUP(L$14,Table24581113[],5,FALSE)</f>
        <v>6.2</v>
      </c>
      <c r="L59" s="64">
        <f>VLOOKUP(M$14,Table24581113[],5,FALSE)</f>
        <v>6.2</v>
      </c>
      <c r="M59" s="64">
        <f>VLOOKUP(N$14,Table24581113[],5,FALSE)</f>
        <v>6.2</v>
      </c>
      <c r="N59" s="64">
        <f>VLOOKUP(O$14,Table24581113[],5,FALSE)</f>
        <v>6.2</v>
      </c>
      <c r="O59" s="64">
        <f>VLOOKUP(P$14,Table24581113[],5,FALSE)</f>
        <v>6.2</v>
      </c>
      <c r="P59" s="64">
        <f>VLOOKUP(Q$14,Table24581113[],5,FALSE)</f>
        <v>6.2</v>
      </c>
      <c r="Q59" s="64" t="e">
        <f>VLOOKUP(R$14,Table24581113[],5,FALSE)</f>
        <v>#N/A</v>
      </c>
      <c r="R59" s="64" t="e">
        <f>VLOOKUP(S$14,Table24581113[],5,FALSE)</f>
        <v>#N/A</v>
      </c>
      <c r="S59" s="64" t="e">
        <f>VLOOKUP(T$14,Table24581113[],5,FALSE)</f>
        <v>#N/A</v>
      </c>
      <c r="T59" s="64" t="e">
        <f>VLOOKUP(U$14,Table24581113[],5,FALSE)</f>
        <v>#N/A</v>
      </c>
      <c r="U59" s="64" t="e">
        <f>VLOOKUP(V$14,Table24581113[],5,FALSE)</f>
        <v>#N/A</v>
      </c>
    </row>
    <row r="60" spans="1:21" ht="13" x14ac:dyDescent="0.3">
      <c r="A60" s="87" t="s">
        <v>4</v>
      </c>
      <c r="B60" s="64">
        <f>C10</f>
        <v>6</v>
      </c>
      <c r="C60" s="64">
        <f t="shared" ref="C60:U60" si="14">D10</f>
        <v>5.8</v>
      </c>
      <c r="D60" s="64">
        <f t="shared" si="14"/>
        <v>6.1</v>
      </c>
      <c r="E60" s="64">
        <f t="shared" si="14"/>
        <v>6.1</v>
      </c>
      <c r="F60" s="64">
        <f t="shared" si="14"/>
        <v>5.8</v>
      </c>
      <c r="G60" s="64">
        <f t="shared" si="14"/>
        <v>5.9</v>
      </c>
      <c r="H60" s="64">
        <f t="shared" si="14"/>
        <v>6</v>
      </c>
      <c r="I60" s="64">
        <f t="shared" si="14"/>
        <v>6.3</v>
      </c>
      <c r="J60" s="64">
        <f t="shared" si="14"/>
        <v>6.3</v>
      </c>
      <c r="K60" s="64">
        <f t="shared" si="14"/>
        <v>6</v>
      </c>
      <c r="L60" s="64">
        <f t="shared" si="14"/>
        <v>6.1</v>
      </c>
      <c r="M60" s="64">
        <f t="shared" si="14"/>
        <v>5.6</v>
      </c>
      <c r="N60" s="64">
        <f t="shared" si="14"/>
        <v>5.9</v>
      </c>
      <c r="O60" s="64">
        <f t="shared" si="14"/>
        <v>5.9</v>
      </c>
      <c r="P60" s="64">
        <f t="shared" si="14"/>
        <v>6.1</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t="e">
        <f t="shared" si="15"/>
        <v>#N/A</v>
      </c>
      <c r="R61" s="64" t="e">
        <f t="shared" si="15"/>
        <v>#N/A</v>
      </c>
      <c r="S61" s="64" t="e">
        <f t="shared" si="15"/>
        <v>#N/A</v>
      </c>
      <c r="T61" s="64" t="e">
        <f t="shared" si="15"/>
        <v>#N/A</v>
      </c>
      <c r="U61" s="64" t="e">
        <f t="shared" si="15"/>
        <v>#N/A</v>
      </c>
    </row>
    <row r="62" spans="1:21" ht="13" x14ac:dyDescent="0.3">
      <c r="A62" s="87" t="s">
        <v>134</v>
      </c>
      <c r="B62" s="65">
        <f>B31</f>
        <v>250</v>
      </c>
      <c r="C62" s="65">
        <f>B32</f>
        <v>250</v>
      </c>
      <c r="D62" s="65">
        <f>B33</f>
        <v>250</v>
      </c>
      <c r="E62" s="65">
        <f>B34</f>
        <v>250</v>
      </c>
      <c r="F62" s="65">
        <f>B35</f>
        <v>250</v>
      </c>
      <c r="G62" s="65">
        <f>B36</f>
        <v>250</v>
      </c>
      <c r="H62" s="65">
        <f>B37</f>
        <v>250</v>
      </c>
      <c r="I62" s="65">
        <f>B38</f>
        <v>250</v>
      </c>
      <c r="J62" s="65">
        <f>B39</f>
        <v>250</v>
      </c>
      <c r="K62" s="65">
        <f>B40</f>
        <v>250</v>
      </c>
      <c r="L62" s="65">
        <f>B41</f>
        <v>250</v>
      </c>
      <c r="M62" s="65">
        <f>B42</f>
        <v>250</v>
      </c>
      <c r="N62" s="65">
        <f>B43</f>
        <v>250</v>
      </c>
      <c r="O62" s="65">
        <f>B44</f>
        <v>250</v>
      </c>
      <c r="P62" s="65">
        <f>B45</f>
        <v>250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2.4000000000000021</v>
      </c>
      <c r="D64" s="65">
        <f t="shared" si="17"/>
        <v>0.6000000000000032</v>
      </c>
      <c r="E64" s="65">
        <f t="shared" si="17"/>
        <v>0.6000000000000032</v>
      </c>
      <c r="F64" s="65">
        <f t="shared" si="17"/>
        <v>2.4000000000000021</v>
      </c>
      <c r="G64" s="65">
        <f t="shared" si="17"/>
        <v>1.7999999999999989</v>
      </c>
      <c r="H64" s="65">
        <f t="shared" si="17"/>
        <v>1.2000000000000011</v>
      </c>
      <c r="I64" s="65">
        <f t="shared" si="17"/>
        <v>-0.59999999999999787</v>
      </c>
      <c r="J64" s="65">
        <f t="shared" si="17"/>
        <v>-0.59999999999999787</v>
      </c>
      <c r="K64" s="65">
        <f t="shared" si="17"/>
        <v>1.2000000000000011</v>
      </c>
      <c r="L64" s="65">
        <f t="shared" si="17"/>
        <v>0.6000000000000032</v>
      </c>
      <c r="M64" s="65">
        <f t="shared" si="17"/>
        <v>3.6000000000000032</v>
      </c>
      <c r="N64" s="65">
        <f t="shared" si="17"/>
        <v>1.7999999999999989</v>
      </c>
      <c r="O64" s="65">
        <f t="shared" si="17"/>
        <v>1.7999999999999989</v>
      </c>
      <c r="P64" s="65">
        <f t="shared" si="17"/>
        <v>0.6000000000000032</v>
      </c>
      <c r="Q64" s="65" t="e">
        <f t="shared" si="17"/>
        <v>#N/A</v>
      </c>
      <c r="R64" s="65" t="e">
        <f t="shared" si="17"/>
        <v>#N/A</v>
      </c>
      <c r="S64" s="65" t="e">
        <f t="shared" si="17"/>
        <v>#N/A</v>
      </c>
      <c r="T64" s="65" t="e">
        <f t="shared" si="17"/>
        <v>#N/A</v>
      </c>
      <c r="U64" s="65" t="e">
        <f t="shared" si="17"/>
        <v>#N/A</v>
      </c>
    </row>
    <row r="65" spans="1:21" ht="52" x14ac:dyDescent="0.3">
      <c r="A65" s="88" t="s">
        <v>157</v>
      </c>
      <c r="B65" s="65">
        <f>B63-B64</f>
        <v>-1.2000000000000011</v>
      </c>
      <c r="C65" s="65">
        <f t="shared" ref="C65:U65" si="18">C63-C64</f>
        <v>-2.4000000000000021</v>
      </c>
      <c r="D65" s="65">
        <f t="shared" si="18"/>
        <v>-0.6000000000000032</v>
      </c>
      <c r="E65" s="65">
        <f t="shared" si="18"/>
        <v>-0.6000000000000032</v>
      </c>
      <c r="F65" s="65">
        <f t="shared" si="18"/>
        <v>-2.4000000000000021</v>
      </c>
      <c r="G65" s="65">
        <f t="shared" si="18"/>
        <v>-1.7999999999999989</v>
      </c>
      <c r="H65" s="65">
        <f t="shared" si="18"/>
        <v>-1.2000000000000011</v>
      </c>
      <c r="I65" s="65">
        <f t="shared" si="18"/>
        <v>0.59999999999999787</v>
      </c>
      <c r="J65" s="65">
        <f t="shared" si="18"/>
        <v>0.59999999999999787</v>
      </c>
      <c r="K65" s="65">
        <f t="shared" si="18"/>
        <v>-1.2000000000000011</v>
      </c>
      <c r="L65" s="65">
        <f t="shared" si="18"/>
        <v>-0.6000000000000032</v>
      </c>
      <c r="M65" s="65">
        <f t="shared" si="18"/>
        <v>-3.6000000000000032</v>
      </c>
      <c r="N65" s="65">
        <f t="shared" si="18"/>
        <v>-1.7999999999999989</v>
      </c>
      <c r="O65" s="65">
        <f t="shared" si="18"/>
        <v>-1.7999999999999989</v>
      </c>
      <c r="P65" s="65">
        <f t="shared" si="18"/>
        <v>-0.6000000000000032</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OVER</v>
      </c>
      <c r="J66" s="66" t="str">
        <f t="shared" si="19"/>
        <v>OVER</v>
      </c>
      <c r="K66" s="66" t="str">
        <f t="shared" si="19"/>
        <v>UNDER</v>
      </c>
      <c r="L66" s="66" t="str">
        <f t="shared" si="19"/>
        <v>UNDER</v>
      </c>
      <c r="M66" s="66" t="str">
        <f t="shared" si="19"/>
        <v>UNDER</v>
      </c>
      <c r="N66" s="66" t="str">
        <f t="shared" si="19"/>
        <v>UNDER</v>
      </c>
      <c r="O66" s="66" t="str">
        <f t="shared" si="19"/>
        <v>UNDER</v>
      </c>
      <c r="P66" s="66" t="str">
        <f t="shared" si="19"/>
        <v>UNDER</v>
      </c>
      <c r="Q66" s="66" t="e">
        <f t="shared" si="19"/>
        <v>#N/A</v>
      </c>
      <c r="R66" s="66" t="e">
        <f t="shared" si="19"/>
        <v>#N/A</v>
      </c>
      <c r="S66" s="66" t="e">
        <f t="shared" si="19"/>
        <v>#N/A</v>
      </c>
      <c r="T66" s="66" t="e">
        <f t="shared" si="19"/>
        <v>#N/A</v>
      </c>
      <c r="U66" s="66" t="e">
        <f t="shared" si="19"/>
        <v>#N/A</v>
      </c>
    </row>
  </sheetData>
  <sheetProtection algorithmName="SHA-512" hashValue="YzJ+tZK0i4ZYg94/neXJOM08ZfdH8vXmGR8OwnU6IN9xO64qS95zOkajGcfJIPisQ1LE1qMvauRO0/RiHshDGw==" saltValue="oA5yQ8wPH2sErzXVmlDfR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86" priority="39" operator="greaterThan">
      <formula>$B$51</formula>
    </cfRule>
  </conditionalFormatting>
  <conditionalFormatting sqref="B66:U66">
    <cfRule type="cellIs" dxfId="85" priority="14" operator="equal">
      <formula>"UNDER"</formula>
    </cfRule>
    <cfRule type="cellIs" dxfId="84" priority="15" operator="equal">
      <formula>"OVER"</formula>
    </cfRule>
  </conditionalFormatting>
  <conditionalFormatting sqref="C31:C50">
    <cfRule type="cellIs" dxfId="83" priority="38" operator="greaterThan">
      <formula>$C$51</formula>
    </cfRule>
  </conditionalFormatting>
  <conditionalFormatting sqref="C11:V13">
    <cfRule type="cellIs" dxfId="82" priority="1" operator="greaterThan">
      <formula>2</formula>
    </cfRule>
  </conditionalFormatting>
  <conditionalFormatting sqref="C17:V19">
    <cfRule type="cellIs" dxfId="81" priority="35" operator="equal">
      <formula>0</formula>
    </cfRule>
  </conditionalFormatting>
  <conditionalFormatting sqref="C20:V21">
    <cfRule type="cellIs" dxfId="80" priority="40" operator="equal">
      <formula>"DECREASE"</formula>
    </cfRule>
    <cfRule type="cellIs" dxfId="79" priority="41" operator="equal">
      <formula>"INCREASE"</formula>
    </cfRule>
  </conditionalFormatting>
  <conditionalFormatting sqref="C21:V21">
    <cfRule type="cellIs" dxfId="78" priority="16" operator="equal">
      <formula>0</formula>
    </cfRule>
  </conditionalFormatting>
  <conditionalFormatting sqref="C22:V23">
    <cfRule type="cellIs" dxfId="77" priority="20" operator="equal">
      <formula>0</formula>
    </cfRule>
  </conditionalFormatting>
  <conditionalFormatting sqref="C24:V24">
    <cfRule type="cellIs" dxfId="76" priority="21" operator="equal">
      <formula>"DECREASE"</formula>
    </cfRule>
    <cfRule type="cellIs" dxfId="75" priority="22" operator="equal">
      <formula>"INCREASE"</formula>
    </cfRule>
  </conditionalFormatting>
  <conditionalFormatting sqref="G31:G50">
    <cfRule type="cellIs" dxfId="74" priority="34" operator="greaterThan">
      <formula>$G$51</formula>
    </cfRule>
  </conditionalFormatting>
  <conditionalFormatting sqref="H31:H50">
    <cfRule type="cellIs" dxfId="73" priority="33" operator="greaterThan">
      <formula>$H$51</formula>
    </cfRule>
  </conditionalFormatting>
  <conditionalFormatting sqref="I1">
    <cfRule type="cellIs" dxfId="72" priority="6" operator="between">
      <formula>0.1</formula>
      <formula>5</formula>
    </cfRule>
  </conditionalFormatting>
  <conditionalFormatting sqref="I2">
    <cfRule type="cellIs" dxfId="71" priority="5" operator="greaterThan">
      <formula>5000.1</formula>
    </cfRule>
  </conditionalFormatting>
  <conditionalFormatting sqref="I3">
    <cfRule type="cellIs" dxfId="70" priority="4" operator="greaterThan">
      <formula>40000.01</formula>
    </cfRule>
  </conditionalFormatting>
  <conditionalFormatting sqref="I31:I50">
    <cfRule type="cellIs" dxfId="69" priority="32" operator="greaterThan">
      <formula>$I$51</formula>
    </cfRule>
  </conditionalFormatting>
  <conditionalFormatting sqref="J31:J50">
    <cfRule type="cellIs" dxfId="68" priority="11" operator="greaterThan">
      <formula>$J$51</formula>
    </cfRule>
  </conditionalFormatting>
  <conditionalFormatting sqref="K31:K50">
    <cfRule type="cellIs" dxfId="67" priority="31" operator="greaterThan">
      <formula>$K$51</formula>
    </cfRule>
  </conditionalFormatting>
  <conditionalFormatting sqref="L3">
    <cfRule type="cellIs" dxfId="66" priority="7" operator="lessThan">
      <formula>30</formula>
    </cfRule>
    <cfRule type="cellIs" dxfId="65" priority="8" operator="greaterThanOrEqual">
      <formula>30</formula>
    </cfRule>
  </conditionalFormatting>
  <conditionalFormatting sqref="L31:L50">
    <cfRule type="cellIs" dxfId="64" priority="30" operator="greaterThan">
      <formula>$L$51</formula>
    </cfRule>
  </conditionalFormatting>
  <conditionalFormatting sqref="M31:M50">
    <cfRule type="cellIs" dxfId="63" priority="29" operator="greaterThan">
      <formula>$M$51</formula>
    </cfRule>
  </conditionalFormatting>
  <conditionalFormatting sqref="P31:P50">
    <cfRule type="cellIs" dxfId="62" priority="28" operator="greaterThan">
      <formula>$P$51</formula>
    </cfRule>
  </conditionalFormatting>
  <conditionalFormatting sqref="R31:R50">
    <cfRule type="cellIs" dxfId="61" priority="27" operator="greaterThan">
      <formula>$R$51</formula>
    </cfRule>
  </conditionalFormatting>
  <conditionalFormatting sqref="S31:S50">
    <cfRule type="cellIs" dxfId="60" priority="26" operator="greaterThan">
      <formula>$S$51</formula>
    </cfRule>
  </conditionalFormatting>
  <conditionalFormatting sqref="T31:T50">
    <cfRule type="cellIs" dxfId="59" priority="25" operator="greaterThan">
      <formula>$T$51</formula>
    </cfRule>
  </conditionalFormatting>
  <conditionalFormatting sqref="U31:U50">
    <cfRule type="cellIs" dxfId="58" priority="24" operator="greaterThan">
      <formula>$U$51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tabSelected="1" topLeftCell="A8" zoomScale="90" zoomScaleNormal="90" workbookViewId="0">
      <selection activeCell="U28" sqref="U28"/>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'First Milk'!C1:D1</f>
        <v xml:space="preserve">PAN-031796 </v>
      </c>
      <c r="D1" s="167"/>
      <c r="E1" s="106" t="s">
        <v>45</v>
      </c>
      <c r="F1" s="113">
        <f>'First Milk'!F1</f>
        <v>49.1</v>
      </c>
      <c r="G1" s="134" t="s">
        <v>43</v>
      </c>
      <c r="H1" s="135"/>
      <c r="I1" s="109">
        <v>6.6</v>
      </c>
      <c r="J1" s="158" t="s">
        <v>153</v>
      </c>
      <c r="K1" s="159"/>
      <c r="L1" s="109">
        <v>183</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'First Milk'!C2:D2</f>
        <v>EPR/AB3891CX</v>
      </c>
      <c r="D2" s="169"/>
      <c r="E2" s="96" t="s">
        <v>109</v>
      </c>
      <c r="F2" s="110" t="s">
        <v>174</v>
      </c>
      <c r="G2" s="136" t="s">
        <v>110</v>
      </c>
      <c r="H2" s="137"/>
      <c r="I2" s="110"/>
      <c r="J2" s="138" t="s">
        <v>158</v>
      </c>
      <c r="K2" s="139"/>
      <c r="L2" s="110">
        <v>1.21</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'First Milk'!C3:D3</f>
        <v>Mr Daniel James and Mrs Carys James</v>
      </c>
      <c r="D3" s="169"/>
      <c r="E3" s="96" t="s">
        <v>108</v>
      </c>
      <c r="F3" s="111" t="s">
        <v>78</v>
      </c>
      <c r="G3" s="138" t="s">
        <v>159</v>
      </c>
      <c r="H3" s="139"/>
      <c r="I3" s="110"/>
      <c r="J3" s="160" t="s">
        <v>154</v>
      </c>
      <c r="K3" s="161"/>
      <c r="L3" s="110">
        <f>(L1/(L2*10000))*100</f>
        <v>1.5123966942148761</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'First Milk'!C4:D4</f>
        <v>Hafod Farm, Gwbert, Cardigan, Ceredigion, SA43 1PU</v>
      </c>
      <c r="D4" s="171"/>
      <c r="E4" s="99" t="s">
        <v>1</v>
      </c>
      <c r="F4" s="110" t="s">
        <v>182</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'First Milk'!C5:D5</f>
        <v>Owen Clee</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'First Milk'!C8</f>
        <v>4B</v>
      </c>
      <c r="D8" s="49" t="str">
        <f>'First Milk'!D8</f>
        <v>5B</v>
      </c>
      <c r="E8" s="49" t="str">
        <f>'First Milk'!E8</f>
        <v>6B</v>
      </c>
      <c r="F8" s="49" t="str">
        <f>'First Milk'!F8</f>
        <v>7B</v>
      </c>
      <c r="G8" s="49" t="str">
        <f>'First Milk'!G8</f>
        <v>8B</v>
      </c>
      <c r="H8" s="49" t="str">
        <f>'First Milk'!H8</f>
        <v>9B</v>
      </c>
      <c r="I8" s="49">
        <f>'First Milk'!I8</f>
        <v>8222</v>
      </c>
      <c r="J8" s="49">
        <f>'First Milk'!J8</f>
        <v>7233</v>
      </c>
      <c r="K8" s="49">
        <f>'First Milk'!K8</f>
        <v>5641</v>
      </c>
      <c r="L8" s="49">
        <f>'First Milk'!L8</f>
        <v>4956</v>
      </c>
      <c r="M8" s="49">
        <f>'First Milk'!M8</f>
        <v>2849</v>
      </c>
      <c r="N8" s="49">
        <f>'First Milk'!N8</f>
        <v>3836</v>
      </c>
      <c r="O8" s="49">
        <f>'First Milk'!O8</f>
        <v>4718</v>
      </c>
      <c r="P8" s="49">
        <f>'First Milk'!P8</f>
        <v>3107</v>
      </c>
      <c r="Q8" s="49">
        <f>'First Milk'!Q8</f>
        <v>6609</v>
      </c>
      <c r="R8" s="49">
        <f>'First Milk'!R8</f>
        <v>0</v>
      </c>
      <c r="S8" s="49">
        <f>'First Milk'!S8</f>
        <v>0</v>
      </c>
      <c r="T8" s="49">
        <f>'First Milk'!T8</f>
        <v>0</v>
      </c>
      <c r="U8" s="49">
        <f>'First Milk'!U8</f>
        <v>0</v>
      </c>
      <c r="V8" s="102">
        <f>'First Milk'!V8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'First Milk'!C9</f>
        <v>Moderate</v>
      </c>
      <c r="D9" s="49" t="str">
        <f>'First Milk'!D9</f>
        <v>Moderate</v>
      </c>
      <c r="E9" s="49" t="str">
        <f>'First Milk'!E9</f>
        <v>Moderate</v>
      </c>
      <c r="F9" s="49" t="str">
        <f>'First Milk'!F9</f>
        <v>Moderate</v>
      </c>
      <c r="G9" s="49" t="str">
        <f>'First Milk'!G9</f>
        <v>Moderate</v>
      </c>
      <c r="H9" s="49" t="str">
        <f>'First Milk'!H9</f>
        <v>Moderate</v>
      </c>
      <c r="I9" s="49" t="str">
        <f>'First Milk'!I9</f>
        <v>Moderate</v>
      </c>
      <c r="J9" s="49" t="str">
        <f>'First Milk'!J9</f>
        <v>Moderate</v>
      </c>
      <c r="K9" s="49" t="str">
        <f>'First Milk'!K9</f>
        <v>Moderate</v>
      </c>
      <c r="L9" s="49" t="str">
        <f>'First Milk'!L9</f>
        <v>Moderate</v>
      </c>
      <c r="M9" s="49" t="str">
        <f>'First Milk'!M9</f>
        <v>Moderate</v>
      </c>
      <c r="N9" s="49" t="str">
        <f>'First Milk'!N9</f>
        <v>Moderate</v>
      </c>
      <c r="O9" s="49" t="str">
        <f>'First Milk'!O9</f>
        <v>Moderate</v>
      </c>
      <c r="P9" s="49" t="str">
        <f>'First Milk'!P9</f>
        <v>Moderate</v>
      </c>
      <c r="Q9" s="49" t="str">
        <f>'First Milk'!Q9</f>
        <v>Moderate</v>
      </c>
      <c r="R9" s="49">
        <f>'First Milk'!R9</f>
        <v>0</v>
      </c>
      <c r="S9" s="49">
        <f>'First Milk'!S9</f>
        <v>0</v>
      </c>
      <c r="T9" s="49">
        <f>'First Milk'!T9</f>
        <v>0</v>
      </c>
      <c r="U9" s="49">
        <f>'First Milk'!U9</f>
        <v>0</v>
      </c>
      <c r="V9" s="102">
        <f>'First Milk'!V9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'First Milk'!C10</f>
        <v>6</v>
      </c>
      <c r="D10" s="49">
        <f>'First Milk'!D10</f>
        <v>5.8</v>
      </c>
      <c r="E10" s="49">
        <f>'First Milk'!E10</f>
        <v>6.1</v>
      </c>
      <c r="F10" s="49">
        <f>'First Milk'!F10</f>
        <v>6.1</v>
      </c>
      <c r="G10" s="49">
        <f>'First Milk'!G10</f>
        <v>5.8</v>
      </c>
      <c r="H10" s="49">
        <f>'First Milk'!H10</f>
        <v>5.9</v>
      </c>
      <c r="I10" s="49">
        <f>'First Milk'!I10</f>
        <v>6</v>
      </c>
      <c r="J10" s="49">
        <f>'First Milk'!J10</f>
        <v>6.3</v>
      </c>
      <c r="K10" s="49">
        <f>'First Milk'!K10</f>
        <v>6.3</v>
      </c>
      <c r="L10" s="49">
        <f>'First Milk'!L10</f>
        <v>6</v>
      </c>
      <c r="M10" s="49">
        <f>'First Milk'!M10</f>
        <v>6.1</v>
      </c>
      <c r="N10" s="49">
        <f>'First Milk'!N10</f>
        <v>5.6</v>
      </c>
      <c r="O10" s="49">
        <f>'First Milk'!O10</f>
        <v>5.9</v>
      </c>
      <c r="P10" s="49">
        <f>'First Milk'!P10</f>
        <v>5.9</v>
      </c>
      <c r="Q10" s="49">
        <f>'First Milk'!Q10</f>
        <v>6.1</v>
      </c>
      <c r="R10" s="49">
        <f>'First Milk'!R10</f>
        <v>0</v>
      </c>
      <c r="S10" s="49">
        <f>'First Milk'!S10</f>
        <v>0</v>
      </c>
      <c r="T10" s="49">
        <f>'First Milk'!T10</f>
        <v>0</v>
      </c>
      <c r="U10" s="49">
        <f>'First Milk'!U10</f>
        <v>0</v>
      </c>
      <c r="V10" s="102">
        <f>'First Milk'!V10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'First Milk'!C11</f>
        <v>3</v>
      </c>
      <c r="D11" s="49">
        <f>'First Milk'!D11</f>
        <v>2</v>
      </c>
      <c r="E11" s="49">
        <f>'First Milk'!E11</f>
        <v>2</v>
      </c>
      <c r="F11" s="49">
        <f>'First Milk'!F11</f>
        <v>2</v>
      </c>
      <c r="G11" s="49">
        <f>'First Milk'!G11</f>
        <v>3</v>
      </c>
      <c r="H11" s="49">
        <f>'First Milk'!H11</f>
        <v>2</v>
      </c>
      <c r="I11" s="49">
        <f>'First Milk'!I11</f>
        <v>2</v>
      </c>
      <c r="J11" s="49">
        <f>'First Milk'!J11</f>
        <v>2</v>
      </c>
      <c r="K11" s="49">
        <f>'First Milk'!K11</f>
        <v>2</v>
      </c>
      <c r="L11" s="49">
        <f>'First Milk'!L11</f>
        <v>3</v>
      </c>
      <c r="M11" s="49">
        <f>'First Milk'!M11</f>
        <v>3</v>
      </c>
      <c r="N11" s="49">
        <f>'First Milk'!N11</f>
        <v>3</v>
      </c>
      <c r="O11" s="49">
        <f>'First Milk'!O11</f>
        <v>3</v>
      </c>
      <c r="P11" s="49">
        <f>'First Milk'!P11</f>
        <v>3</v>
      </c>
      <c r="Q11" s="49">
        <f>'First Milk'!Q11</f>
        <v>3</v>
      </c>
      <c r="R11" s="49">
        <f>'First Milk'!R11</f>
        <v>0</v>
      </c>
      <c r="S11" s="49">
        <f>'First Milk'!S11</f>
        <v>0</v>
      </c>
      <c r="T11" s="49">
        <f>'First Milk'!T11</f>
        <v>0</v>
      </c>
      <c r="U11" s="49">
        <f>'First Milk'!U11</f>
        <v>0</v>
      </c>
      <c r="V11" s="102">
        <f>'First Milk'!V11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'First Milk'!C12</f>
        <v>3</v>
      </c>
      <c r="D12" s="49">
        <f>'First Milk'!D12</f>
        <v>3</v>
      </c>
      <c r="E12" s="49">
        <f>'First Milk'!E12</f>
        <v>3</v>
      </c>
      <c r="F12" s="49">
        <f>'First Milk'!F12</f>
        <v>2</v>
      </c>
      <c r="G12" s="49">
        <f>'First Milk'!G12</f>
        <v>3</v>
      </c>
      <c r="H12" s="49">
        <f>'First Milk'!H12</f>
        <v>3</v>
      </c>
      <c r="I12" s="49">
        <f>'First Milk'!I12</f>
        <v>3</v>
      </c>
      <c r="J12" s="49">
        <f>'First Milk'!J12</f>
        <v>3</v>
      </c>
      <c r="K12" s="49">
        <f>'First Milk'!K12</f>
        <v>3</v>
      </c>
      <c r="L12" s="49">
        <f>'First Milk'!L12</f>
        <v>3</v>
      </c>
      <c r="M12" s="49">
        <f>'First Milk'!M12</f>
        <v>1</v>
      </c>
      <c r="N12" s="49">
        <f>'First Milk'!N12</f>
        <v>1</v>
      </c>
      <c r="O12" s="49">
        <f>'First Milk'!O12</f>
        <v>1</v>
      </c>
      <c r="P12" s="49">
        <f>'First Milk'!P12</f>
        <v>1</v>
      </c>
      <c r="Q12" s="49">
        <f>'First Milk'!Q12</f>
        <v>1</v>
      </c>
      <c r="R12" s="49">
        <f>'First Milk'!R12</f>
        <v>0</v>
      </c>
      <c r="S12" s="49">
        <f>'First Milk'!S12</f>
        <v>0</v>
      </c>
      <c r="T12" s="49">
        <f>'First Milk'!T12</f>
        <v>0</v>
      </c>
      <c r="U12" s="49">
        <f>'First Milk'!U12</f>
        <v>0</v>
      </c>
      <c r="V12" s="102">
        <f>'First Milk'!V12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'First Milk'!C13</f>
        <v>3</v>
      </c>
      <c r="D13" s="49">
        <f>'First Milk'!D13</f>
        <v>3</v>
      </c>
      <c r="E13" s="49">
        <f>'First Milk'!E13</f>
        <v>3</v>
      </c>
      <c r="F13" s="49">
        <f>'First Milk'!F13</f>
        <v>3</v>
      </c>
      <c r="G13" s="49">
        <f>'First Milk'!G13</f>
        <v>3</v>
      </c>
      <c r="H13" s="49">
        <f>'First Milk'!H13</f>
        <v>2</v>
      </c>
      <c r="I13" s="49">
        <f>'First Milk'!I13</f>
        <v>3</v>
      </c>
      <c r="J13" s="49">
        <f>'First Milk'!J13</f>
        <v>3</v>
      </c>
      <c r="K13" s="49">
        <f>'First Milk'!K13</f>
        <v>3</v>
      </c>
      <c r="L13" s="49">
        <f>'First Milk'!L13</f>
        <v>3</v>
      </c>
      <c r="M13" s="49">
        <f>'First Milk'!M13</f>
        <v>3</v>
      </c>
      <c r="N13" s="49">
        <f>'First Milk'!N13</f>
        <v>3</v>
      </c>
      <c r="O13" s="49">
        <f>'First Milk'!O13</f>
        <v>3</v>
      </c>
      <c r="P13" s="49">
        <f>'First Milk'!P13</f>
        <v>3</v>
      </c>
      <c r="Q13" s="49">
        <f>'First Milk'!Q13</f>
        <v>3</v>
      </c>
      <c r="R13" s="49">
        <f>'First Milk'!R13</f>
        <v>0</v>
      </c>
      <c r="S13" s="49">
        <f>'First Milk'!S13</f>
        <v>0</v>
      </c>
      <c r="T13" s="49">
        <f>'First Milk'!T13</f>
        <v>0</v>
      </c>
      <c r="U13" s="49">
        <f>'First Milk'!U13</f>
        <v>0</v>
      </c>
      <c r="V13" s="102">
        <f>'First Milk'!V13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'First Milk'!C14</f>
        <v xml:space="preserve">Grass Silage (25% DM) </v>
      </c>
      <c r="D14" s="83" t="str">
        <f>'First Milk'!D14</f>
        <v xml:space="preserve">Grass Silage (25% DM) </v>
      </c>
      <c r="E14" s="83" t="str">
        <f>'First Milk'!E14</f>
        <v xml:space="preserve">Grass Silage (25% DM) </v>
      </c>
      <c r="F14" s="83" t="str">
        <f>'First Milk'!F14</f>
        <v xml:space="preserve">Grass Silage (25% DM) </v>
      </c>
      <c r="G14" s="83" t="str">
        <f>'First Milk'!G14</f>
        <v xml:space="preserve">Grass Silage (25% DM) </v>
      </c>
      <c r="H14" s="83" t="str">
        <f>'First Milk'!H14</f>
        <v xml:space="preserve">Grass Silage (25% DM) </v>
      </c>
      <c r="I14" s="83" t="str">
        <f>'First Milk'!I14</f>
        <v xml:space="preserve">Grass Silage (25% DM) </v>
      </c>
      <c r="J14" s="83" t="str">
        <f>'First Milk'!J14</f>
        <v xml:space="preserve">Grass Silage (25% DM) </v>
      </c>
      <c r="K14" s="83" t="str">
        <f>'First Milk'!K14</f>
        <v xml:space="preserve">Grass Silage (25% DM) </v>
      </c>
      <c r="L14" s="83" t="str">
        <f>'First Milk'!L14</f>
        <v xml:space="preserve">Grass Silage (25% DM) </v>
      </c>
      <c r="M14" s="83" t="str">
        <f>'First Milk'!M14</f>
        <v xml:space="preserve">Grass Silage (25% DM) </v>
      </c>
      <c r="N14" s="83" t="str">
        <f>'First Milk'!N14</f>
        <v xml:space="preserve">Grass Silage (25% DM) </v>
      </c>
      <c r="O14" s="83" t="str">
        <f>'First Milk'!O14</f>
        <v xml:space="preserve">Grass Silage (25% DM) </v>
      </c>
      <c r="P14" s="83" t="str">
        <f>'First Milk'!P14</f>
        <v xml:space="preserve">Grass Silage (25% DM) </v>
      </c>
      <c r="Q14" s="83" t="str">
        <f>'First Milk'!Q14</f>
        <v xml:space="preserve">Grass Silage (25% DM) </v>
      </c>
      <c r="R14" s="83">
        <f>'First Milk'!R14</f>
        <v>0</v>
      </c>
      <c r="S14" s="83">
        <f>'First Milk'!S14</f>
        <v>0</v>
      </c>
      <c r="T14" s="83">
        <f>'First Milk'!T14</f>
        <v>0</v>
      </c>
      <c r="U14" s="83">
        <f>'First Milk'!U14</f>
        <v>0</v>
      </c>
      <c r="V14" s="103">
        <f>'First Milk'!V14</f>
        <v>0</v>
      </c>
      <c r="AD14" s="22" t="s">
        <v>138</v>
      </c>
      <c r="AE14" s="22">
        <v>6</v>
      </c>
      <c r="AI14" s="43" t="s">
        <v>119</v>
      </c>
      <c r="AJ14" s="44">
        <v>0.8</v>
      </c>
      <c r="AK14" s="45">
        <v>1.7</v>
      </c>
      <c r="AL14" s="9">
        <v>12</v>
      </c>
      <c r="AM14" s="9">
        <v>6.7</v>
      </c>
      <c r="AN14" s="9" t="s">
        <v>135</v>
      </c>
    </row>
    <row r="15" spans="1:41" ht="13" x14ac:dyDescent="0.25">
      <c r="A15" s="152" t="s">
        <v>9</v>
      </c>
      <c r="B15" s="153"/>
      <c r="C15" s="49">
        <f>'First Milk'!C15</f>
        <v>47</v>
      </c>
      <c r="D15" s="49">
        <f>'First Milk'!D15</f>
        <v>47</v>
      </c>
      <c r="E15" s="49">
        <f>'First Milk'!E15</f>
        <v>47</v>
      </c>
      <c r="F15" s="49">
        <f>'First Milk'!F15</f>
        <v>47</v>
      </c>
      <c r="G15" s="49">
        <f>'First Milk'!G15</f>
        <v>47</v>
      </c>
      <c r="H15" s="49">
        <f>'First Milk'!H15</f>
        <v>47</v>
      </c>
      <c r="I15" s="49">
        <f>'First Milk'!I15</f>
        <v>47</v>
      </c>
      <c r="J15" s="49">
        <f>'First Milk'!J15</f>
        <v>47</v>
      </c>
      <c r="K15" s="49">
        <f>'First Milk'!K15</f>
        <v>47</v>
      </c>
      <c r="L15" s="49">
        <f>'First Milk'!L15</f>
        <v>47</v>
      </c>
      <c r="M15" s="49">
        <f>'First Milk'!M15</f>
        <v>47</v>
      </c>
      <c r="N15" s="49">
        <f>'First Milk'!N15</f>
        <v>47</v>
      </c>
      <c r="O15" s="49">
        <f>'First Milk'!O15</f>
        <v>47</v>
      </c>
      <c r="P15" s="49">
        <f>'First Milk'!P15</f>
        <v>47</v>
      </c>
      <c r="Q15" s="49">
        <f>'First Milk'!Q15</f>
        <v>47</v>
      </c>
      <c r="R15" s="49">
        <f>'First Milk'!R15</f>
        <v>0</v>
      </c>
      <c r="S15" s="49">
        <f>'First Milk'!S15</f>
        <v>0</v>
      </c>
      <c r="T15" s="49">
        <f>'First Milk'!T15</f>
        <v>0</v>
      </c>
      <c r="U15" s="49">
        <f>'First Milk'!U15</f>
        <v>0</v>
      </c>
      <c r="V15" s="102">
        <f>'First Milk'!V15</f>
        <v>0</v>
      </c>
      <c r="AD15" s="22" t="s">
        <v>144</v>
      </c>
      <c r="AE15" s="22">
        <v>7</v>
      </c>
      <c r="AI15" s="43" t="s">
        <v>101</v>
      </c>
      <c r="AJ15" s="51">
        <v>1.8</v>
      </c>
      <c r="AK15" s="45">
        <v>5.4</v>
      </c>
      <c r="AL15" s="9">
        <v>13</v>
      </c>
      <c r="AM15" s="9">
        <v>6.7</v>
      </c>
      <c r="AN15" s="9" t="s">
        <v>135</v>
      </c>
    </row>
    <row r="16" spans="1:41" ht="13.5" thickBot="1" x14ac:dyDescent="0.3">
      <c r="A16" s="156" t="s">
        <v>44</v>
      </c>
      <c r="B16" s="157"/>
      <c r="C16" s="104" t="str">
        <f>'First Milk'!C16</f>
        <v>Medium/Clay</v>
      </c>
      <c r="D16" s="104" t="str">
        <f>'First Milk'!D16</f>
        <v>Medium/Clay</v>
      </c>
      <c r="E16" s="104" t="str">
        <f>'First Milk'!E16</f>
        <v>Medium/Clay</v>
      </c>
      <c r="F16" s="104" t="str">
        <f>'First Milk'!F16</f>
        <v>Medium/Clay</v>
      </c>
      <c r="G16" s="104" t="str">
        <f>'First Milk'!G16</f>
        <v>Medium/Clay</v>
      </c>
      <c r="H16" s="104" t="str">
        <f>'First Milk'!H16</f>
        <v>Medium/Clay</v>
      </c>
      <c r="I16" s="104" t="str">
        <f>'First Milk'!I16</f>
        <v>Medium/Clay</v>
      </c>
      <c r="J16" s="104" t="str">
        <f>'First Milk'!J16</f>
        <v>Medium/Clay</v>
      </c>
      <c r="K16" s="104" t="str">
        <f>'First Milk'!K16</f>
        <v>Medium/Clay</v>
      </c>
      <c r="L16" s="104" t="str">
        <f>'First Milk'!L16</f>
        <v>Medium/Clay</v>
      </c>
      <c r="M16" s="104" t="str">
        <f>'First Milk'!M16</f>
        <v>Medium/Clay</v>
      </c>
      <c r="N16" s="104" t="str">
        <f>'First Milk'!N16</f>
        <v>Medium/Clay</v>
      </c>
      <c r="O16" s="104" t="str">
        <f>'First Milk'!O16</f>
        <v>Medium/Clay</v>
      </c>
      <c r="P16" s="104" t="str">
        <f>'First Milk'!P16</f>
        <v>Medium/Clay</v>
      </c>
      <c r="Q16" s="104" t="str">
        <f>'First Milk'!Q16</f>
        <v>Medium/Clay</v>
      </c>
      <c r="R16" s="104">
        <f>'First Milk'!R16</f>
        <v>0</v>
      </c>
      <c r="S16" s="104">
        <f>'First Milk'!S16</f>
        <v>0</v>
      </c>
      <c r="T16" s="104">
        <f>'First Milk'!T16</f>
        <v>0</v>
      </c>
      <c r="U16" s="104">
        <f>'First Milk'!U16</f>
        <v>0</v>
      </c>
      <c r="V16" s="105">
        <f>'First Milk'!V16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79.899999999999991</v>
      </c>
      <c r="J17" s="20">
        <f t="shared" si="0"/>
        <v>79.899999999999991</v>
      </c>
      <c r="K17" s="20">
        <f t="shared" si="0"/>
        <v>79.899999999999991</v>
      </c>
      <c r="L17" s="20">
        <f t="shared" si="0"/>
        <v>79.899999999999991</v>
      </c>
      <c r="M17" s="20">
        <f t="shared" si="0"/>
        <v>79.899999999999991</v>
      </c>
      <c r="N17" s="20">
        <f t="shared" si="0"/>
        <v>79.899999999999991</v>
      </c>
      <c r="O17" s="20">
        <f t="shared" si="0"/>
        <v>79.899999999999991</v>
      </c>
      <c r="P17" s="20">
        <f t="shared" si="0"/>
        <v>79.899999999999991</v>
      </c>
      <c r="Q17" s="20">
        <f t="shared" si="0"/>
        <v>79.899999999999991</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66.380579499999982</v>
      </c>
      <c r="D18" s="12">
        <f>$D32</f>
        <v>0</v>
      </c>
      <c r="E18" s="12">
        <f>$D33</f>
        <v>66.380579499999982</v>
      </c>
      <c r="F18" s="12">
        <f>$D34</f>
        <v>66.380579499999982</v>
      </c>
      <c r="G18" s="12">
        <f>$D35</f>
        <v>0</v>
      </c>
      <c r="H18" s="12">
        <f>$D36</f>
        <v>0</v>
      </c>
      <c r="I18" s="12">
        <f>$D37</f>
        <v>66.380579499999982</v>
      </c>
      <c r="J18" s="12">
        <f>$D38</f>
        <v>66.380579499999982</v>
      </c>
      <c r="K18" s="12">
        <f>$D39</f>
        <v>66.380579499999982</v>
      </c>
      <c r="L18" s="12">
        <f>$D40</f>
        <v>66.380579499999982</v>
      </c>
      <c r="M18" s="12">
        <f>$D41</f>
        <v>66.380579499999982</v>
      </c>
      <c r="N18" s="12">
        <f>$D42</f>
        <v>0</v>
      </c>
      <c r="O18" s="12">
        <f>$D43</f>
        <v>0</v>
      </c>
      <c r="P18" s="12">
        <f>$D44</f>
        <v>0</v>
      </c>
      <c r="Q18" s="12">
        <f>$D45</f>
        <v>66.380579499999982</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-13.51942050000001</v>
      </c>
      <c r="D19" s="12">
        <f t="shared" ref="D19:V19" si="1">D18-D17</f>
        <v>-79.899999999999991</v>
      </c>
      <c r="E19" s="12">
        <f t="shared" si="1"/>
        <v>-13.51942050000001</v>
      </c>
      <c r="F19" s="12">
        <f t="shared" si="1"/>
        <v>-13.51942050000001</v>
      </c>
      <c r="G19" s="12">
        <f t="shared" si="1"/>
        <v>-79.899999999999991</v>
      </c>
      <c r="H19" s="12">
        <f t="shared" si="1"/>
        <v>-79.899999999999991</v>
      </c>
      <c r="I19" s="12">
        <f t="shared" si="1"/>
        <v>-13.51942050000001</v>
      </c>
      <c r="J19" s="12">
        <f t="shared" si="1"/>
        <v>-13.51942050000001</v>
      </c>
      <c r="K19" s="12">
        <f t="shared" si="1"/>
        <v>-13.51942050000001</v>
      </c>
      <c r="L19" s="12">
        <f t="shared" si="1"/>
        <v>-13.51942050000001</v>
      </c>
      <c r="M19" s="12">
        <f t="shared" si="1"/>
        <v>-13.51942050000001</v>
      </c>
      <c r="N19" s="12">
        <f t="shared" si="1"/>
        <v>-79.899999999999991</v>
      </c>
      <c r="O19" s="12">
        <f t="shared" si="1"/>
        <v>-79.899999999999991</v>
      </c>
      <c r="P19" s="12">
        <f t="shared" si="1"/>
        <v>-79.899999999999991</v>
      </c>
      <c r="Q19" s="12">
        <f t="shared" si="1"/>
        <v>-13.51942050000001</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DECREASE</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282</v>
      </c>
      <c r="D21" s="20">
        <f t="shared" ref="D21:V21" si="2">(VLOOKUP(D$14,$AI2:$AK26,3,FALSE))*D$15</f>
        <v>282</v>
      </c>
      <c r="E21" s="20">
        <f t="shared" si="2"/>
        <v>282</v>
      </c>
      <c r="F21" s="20">
        <f t="shared" si="2"/>
        <v>282</v>
      </c>
      <c r="G21" s="20">
        <f t="shared" si="2"/>
        <v>282</v>
      </c>
      <c r="H21" s="20">
        <f t="shared" si="2"/>
        <v>282</v>
      </c>
      <c r="I21" s="20">
        <f t="shared" si="2"/>
        <v>282</v>
      </c>
      <c r="J21" s="20">
        <f t="shared" si="2"/>
        <v>282</v>
      </c>
      <c r="K21" s="20">
        <f t="shared" si="2"/>
        <v>282</v>
      </c>
      <c r="L21" s="20">
        <f t="shared" si="2"/>
        <v>282</v>
      </c>
      <c r="M21" s="20">
        <f t="shared" si="2"/>
        <v>282</v>
      </c>
      <c r="N21" s="20">
        <f t="shared" si="2"/>
        <v>282</v>
      </c>
      <c r="O21" s="20">
        <f t="shared" si="2"/>
        <v>282</v>
      </c>
      <c r="P21" s="20">
        <f t="shared" si="2"/>
        <v>282</v>
      </c>
      <c r="Q21" s="20">
        <f t="shared" si="2"/>
        <v>282</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8.7034137499999993</v>
      </c>
      <c r="D22" s="12">
        <f>$E32</f>
        <v>0</v>
      </c>
      <c r="E22" s="12">
        <f>$E33</f>
        <v>8.7034137499999993</v>
      </c>
      <c r="F22" s="12">
        <f>$E34</f>
        <v>8.7034137499999993</v>
      </c>
      <c r="G22" s="12">
        <f>$E35</f>
        <v>0</v>
      </c>
      <c r="H22" s="12">
        <f>$E36</f>
        <v>0</v>
      </c>
      <c r="I22" s="12">
        <f>$E37</f>
        <v>8.7034137499999993</v>
      </c>
      <c r="J22" s="12">
        <f>$E38</f>
        <v>8.7034137499999993</v>
      </c>
      <c r="K22" s="12">
        <f>$E39</f>
        <v>8.7034137499999993</v>
      </c>
      <c r="L22" s="12">
        <f>$E40</f>
        <v>8.7034137499999993</v>
      </c>
      <c r="M22" s="12">
        <f>$E41</f>
        <v>8.7034137499999993</v>
      </c>
      <c r="N22" s="12">
        <f>$E42</f>
        <v>0</v>
      </c>
      <c r="O22" s="12">
        <f>$E43</f>
        <v>0</v>
      </c>
      <c r="P22" s="12">
        <f>$E44</f>
        <v>0</v>
      </c>
      <c r="Q22" s="12">
        <f>$E45</f>
        <v>8.7034137499999993</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-273.29658625000002</v>
      </c>
      <c r="D23" s="12">
        <f t="shared" ref="D23:V23" si="3">D22-D21</f>
        <v>-282</v>
      </c>
      <c r="E23" s="12">
        <f t="shared" si="3"/>
        <v>-273.29658625000002</v>
      </c>
      <c r="F23" s="12">
        <f t="shared" si="3"/>
        <v>-273.29658625000002</v>
      </c>
      <c r="G23" s="12">
        <f t="shared" si="3"/>
        <v>-282</v>
      </c>
      <c r="H23" s="12">
        <f t="shared" si="3"/>
        <v>-282</v>
      </c>
      <c r="I23" s="12">
        <f t="shared" si="3"/>
        <v>-273.29658625000002</v>
      </c>
      <c r="J23" s="12">
        <f t="shared" si="3"/>
        <v>-273.29658625000002</v>
      </c>
      <c r="K23" s="12">
        <f t="shared" si="3"/>
        <v>-273.29658625000002</v>
      </c>
      <c r="L23" s="12">
        <f t="shared" si="3"/>
        <v>-273.29658625000002</v>
      </c>
      <c r="M23" s="12">
        <f t="shared" si="3"/>
        <v>-273.29658625000002</v>
      </c>
      <c r="N23" s="12">
        <f t="shared" si="3"/>
        <v>-282</v>
      </c>
      <c r="O23" s="12">
        <f t="shared" si="3"/>
        <v>-282</v>
      </c>
      <c r="P23" s="12">
        <f t="shared" si="3"/>
        <v>-282</v>
      </c>
      <c r="Q23" s="12">
        <f t="shared" si="3"/>
        <v>-273.29658625000002</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3.34</v>
      </c>
      <c r="C28" s="11">
        <v>1.21</v>
      </c>
      <c r="D28" s="11">
        <v>0.34699999999999998</v>
      </c>
      <c r="E28" s="11">
        <v>8.6499999999999994E-2</v>
      </c>
      <c r="F28" s="11">
        <v>1490</v>
      </c>
      <c r="G28" s="11">
        <v>60.8</v>
      </c>
      <c r="H28" s="11">
        <v>108</v>
      </c>
      <c r="I28" s="11">
        <v>36.799999999999997</v>
      </c>
      <c r="J28" s="11">
        <v>0.65</v>
      </c>
      <c r="K28" s="15">
        <v>0.59</v>
      </c>
      <c r="L28" s="11">
        <v>30.3</v>
      </c>
      <c r="M28" s="11">
        <v>25.5</v>
      </c>
      <c r="N28" s="11">
        <v>140000</v>
      </c>
      <c r="O28" s="11">
        <v>24000</v>
      </c>
      <c r="P28" s="11"/>
      <c r="Q28" s="11">
        <v>6120</v>
      </c>
      <c r="R28" s="11"/>
      <c r="S28" s="11">
        <v>16.399999999999999</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4B</v>
      </c>
      <c r="B31" s="11">
        <v>250</v>
      </c>
      <c r="C31" s="65">
        <f>IF(C$27="%w/w SAR",((C$28*10)*$B31),IF(C$27="%w/w DM",(((C$28*10)*($B$28/100))*$B31),IF(C$27="kg/t SAR",(C$28*$B31),IF(C$27="kg/t DM",((C$28*($B$28/100))*$B31),IF(C$27="mg/kg SAR",((C$28*0.001)*$B31),IF(C$27="mg/kg DM",(((C$28*0.001)*($B$28/100))*$B31),0))))))</f>
        <v>101.035</v>
      </c>
      <c r="D31" s="65">
        <f>(IF(D$27="%w/w SAR",((D$28*10)*$B31),IF(D$27="%w/w DM",(((D$28*10)*($B$28/100))*$B31),IF(D$27="kg/t SAR",(D$28*$B31),IF(D$27="kg/t DM",((D$28*($B$28/100))*$B31),IF(D$27="mg/kg SAR",((D$28*0.001)*$B31),IF(D$27="mg/kg DM",(((D$28*0.001)*($B$28/100))*$B31),"0")))))))*2.291</f>
        <v>66.380579499999982</v>
      </c>
      <c r="E31" s="65">
        <f>(IF(E$27="%w/w SAR",((E$28*10)*$B31),IF(E$27="%w/w DM",(((E$28*10)*($B$28/100))*$B31),IF(E$27="kg/t SAR",(E$28*$B31),IF(E$27="kg/t DM",((E$28*($B$28/100))*$B31),IF(E$27="mg/kg SAR",((E$28*0.001)*$B31),IF(E$27="mg/kg DM",(((E$28*0.001)*($B$28/100))*$B31),"0")))))))*1.205</f>
        <v>8.7034137499999993</v>
      </c>
      <c r="F31" s="65">
        <f>(IF(F$27="%w/w SAR",((F$28*10)*$B31),IF(F$27="%w/w DM",(((F$28*10)*($B$28/100))*$B31),IF(F$27="kg/t SAR",(F$28*$B31),IF(F$27="kg/t DM",((F$28*($B$28/100))*$B31),IF(F$27="mg/kg SAR",((F$28*0.001)*$B31),IF(F$27="mg/kg DM",(((F$28*0.001)*($B$28/100))*$B31),"0")))))))*1.658</f>
        <v>20.628006999999997</v>
      </c>
      <c r="G31" s="65">
        <f t="shared" ref="G31:P46" si="5">IF(G$27="%w/w SAR",((G$28*10)*$B31),IF(G$27="%w/w DM",(((G$28*10)*($B$28/100))*$B31),IF(G$27="kg/t SAR",(G$28*$B31),IF(G$27="kg/t DM",((G$28*($B$28/100))*$B31),IF(G$27="mg/kg SAR",((G$28*0.001)*$B31),IF(G$27="mg/kg DM",(((G$28*0.001)*($B$28/100))*$B31),0))))))</f>
        <v>0.50767999999999991</v>
      </c>
      <c r="H31" s="65">
        <f t="shared" si="5"/>
        <v>0.90180000000000005</v>
      </c>
      <c r="I31" s="65">
        <f t="shared" si="5"/>
        <v>0.30728</v>
      </c>
      <c r="J31" s="65">
        <f t="shared" si="5"/>
        <v>5.4275E-3</v>
      </c>
      <c r="K31" s="65">
        <f t="shared" si="5"/>
        <v>4.9265000000000003E-3</v>
      </c>
      <c r="L31" s="65">
        <f t="shared" si="5"/>
        <v>0.25300499999999998</v>
      </c>
      <c r="M31" s="65">
        <f t="shared" si="5"/>
        <v>0.212925</v>
      </c>
      <c r="N31" s="65">
        <f t="shared" si="5"/>
        <v>1169</v>
      </c>
      <c r="O31" s="65">
        <f t="shared" si="5"/>
        <v>200.4</v>
      </c>
      <c r="P31" s="65">
        <f t="shared" si="5"/>
        <v>0</v>
      </c>
      <c r="Q31" s="65">
        <f>(IF(Q$27="%w/w SAR",((Q$28*10)*$B31),IF(Q$27="%w/w DM",(((Q$28*10)*($B$28/100))*$B31),IF(Q$27="kg/t SAR",(Q$28*$B31),IF(Q$27="kg/t DM",((Q$28*($B$28/100))*$B31),IF(Q$27="mg/kg SAR",((Q$28*0.001)*$B31),IF(Q$27="mg/kg DM",(((Q$28*0.001)*($B$28/100))*$B31),0)))))))*2.5</f>
        <v>127.75500000000001</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0.13693999999999998</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5B</v>
      </c>
      <c r="B32" s="11">
        <v>0</v>
      </c>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6B</v>
      </c>
      <c r="B33" s="11">
        <v>250</v>
      </c>
      <c r="C33" s="65">
        <f t="shared" si="6"/>
        <v>101.035</v>
      </c>
      <c r="D33" s="65">
        <f t="shared" si="7"/>
        <v>66.380579499999982</v>
      </c>
      <c r="E33" s="65">
        <f t="shared" si="8"/>
        <v>8.7034137499999993</v>
      </c>
      <c r="F33" s="65">
        <f t="shared" si="9"/>
        <v>20.628006999999997</v>
      </c>
      <c r="G33" s="65">
        <f t="shared" si="5"/>
        <v>0.50767999999999991</v>
      </c>
      <c r="H33" s="65">
        <f t="shared" si="5"/>
        <v>0.90180000000000005</v>
      </c>
      <c r="I33" s="65">
        <f t="shared" si="5"/>
        <v>0.30728</v>
      </c>
      <c r="J33" s="65">
        <f t="shared" si="5"/>
        <v>5.4275E-3</v>
      </c>
      <c r="K33" s="65">
        <f t="shared" si="5"/>
        <v>4.9265000000000003E-3</v>
      </c>
      <c r="L33" s="65">
        <f t="shared" si="5"/>
        <v>0.25300499999999998</v>
      </c>
      <c r="M33" s="65">
        <f t="shared" si="5"/>
        <v>0.212925</v>
      </c>
      <c r="N33" s="65">
        <f t="shared" si="5"/>
        <v>1169</v>
      </c>
      <c r="O33" s="65">
        <f t="shared" si="5"/>
        <v>200.4</v>
      </c>
      <c r="P33" s="65">
        <f t="shared" si="5"/>
        <v>0</v>
      </c>
      <c r="Q33" s="65">
        <f t="shared" si="10"/>
        <v>127.75500000000001</v>
      </c>
      <c r="R33" s="65">
        <f t="shared" si="11"/>
        <v>0</v>
      </c>
      <c r="S33" s="65">
        <f t="shared" si="11"/>
        <v>0.13693999999999998</v>
      </c>
      <c r="T33" s="65">
        <f t="shared" si="11"/>
        <v>0</v>
      </c>
      <c r="U33" s="126">
        <f t="shared" si="11"/>
        <v>0</v>
      </c>
    </row>
    <row r="34" spans="1:21" s="48" customFormat="1" ht="13" x14ac:dyDescent="0.35">
      <c r="A34" s="125" t="str">
        <f>F8</f>
        <v>7B</v>
      </c>
      <c r="B34" s="11">
        <v>250</v>
      </c>
      <c r="C34" s="65">
        <f t="shared" si="6"/>
        <v>101.035</v>
      </c>
      <c r="D34" s="65">
        <f t="shared" si="7"/>
        <v>66.380579499999982</v>
      </c>
      <c r="E34" s="65">
        <f t="shared" si="8"/>
        <v>8.7034137499999993</v>
      </c>
      <c r="F34" s="65">
        <f t="shared" si="9"/>
        <v>20.628006999999997</v>
      </c>
      <c r="G34" s="65">
        <f t="shared" si="5"/>
        <v>0.50767999999999991</v>
      </c>
      <c r="H34" s="65">
        <f t="shared" si="5"/>
        <v>0.90180000000000005</v>
      </c>
      <c r="I34" s="65">
        <f t="shared" si="5"/>
        <v>0.30728</v>
      </c>
      <c r="J34" s="65">
        <f t="shared" si="5"/>
        <v>5.4275E-3</v>
      </c>
      <c r="K34" s="65">
        <f t="shared" si="5"/>
        <v>4.9265000000000003E-3</v>
      </c>
      <c r="L34" s="65">
        <f t="shared" si="5"/>
        <v>0.25300499999999998</v>
      </c>
      <c r="M34" s="65">
        <f t="shared" si="5"/>
        <v>0.212925</v>
      </c>
      <c r="N34" s="65">
        <f t="shared" si="5"/>
        <v>1169</v>
      </c>
      <c r="O34" s="65">
        <f t="shared" si="5"/>
        <v>200.4</v>
      </c>
      <c r="P34" s="65">
        <f t="shared" si="5"/>
        <v>0</v>
      </c>
      <c r="Q34" s="65">
        <f t="shared" si="10"/>
        <v>127.75500000000001</v>
      </c>
      <c r="R34" s="65">
        <f t="shared" si="11"/>
        <v>0</v>
      </c>
      <c r="S34" s="65">
        <f t="shared" si="11"/>
        <v>0.13693999999999998</v>
      </c>
      <c r="T34" s="65">
        <f t="shared" si="11"/>
        <v>0</v>
      </c>
      <c r="U34" s="126">
        <f t="shared" si="11"/>
        <v>0</v>
      </c>
    </row>
    <row r="35" spans="1:21" s="48" customFormat="1" ht="13" x14ac:dyDescent="0.35">
      <c r="A35" s="125" t="str">
        <f>G8</f>
        <v>8B</v>
      </c>
      <c r="B35" s="11">
        <v>0</v>
      </c>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9B</v>
      </c>
      <c r="B36" s="11">
        <v>0</v>
      </c>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8222</v>
      </c>
      <c r="B37" s="11">
        <v>250</v>
      </c>
      <c r="C37" s="65">
        <f t="shared" si="6"/>
        <v>101.035</v>
      </c>
      <c r="D37" s="65">
        <f t="shared" si="7"/>
        <v>66.380579499999982</v>
      </c>
      <c r="E37" s="65">
        <f t="shared" si="8"/>
        <v>8.7034137499999993</v>
      </c>
      <c r="F37" s="65">
        <f t="shared" si="9"/>
        <v>20.628006999999997</v>
      </c>
      <c r="G37" s="65">
        <f t="shared" si="5"/>
        <v>0.50767999999999991</v>
      </c>
      <c r="H37" s="65">
        <f t="shared" si="5"/>
        <v>0.90180000000000005</v>
      </c>
      <c r="I37" s="65">
        <f t="shared" si="5"/>
        <v>0.30728</v>
      </c>
      <c r="J37" s="65">
        <f t="shared" si="5"/>
        <v>5.4275E-3</v>
      </c>
      <c r="K37" s="65">
        <f t="shared" si="5"/>
        <v>4.9265000000000003E-3</v>
      </c>
      <c r="L37" s="65">
        <f t="shared" si="5"/>
        <v>0.25300499999999998</v>
      </c>
      <c r="M37" s="65">
        <f t="shared" si="5"/>
        <v>0.212925</v>
      </c>
      <c r="N37" s="65">
        <f t="shared" si="5"/>
        <v>1169</v>
      </c>
      <c r="O37" s="65">
        <f t="shared" si="5"/>
        <v>200.4</v>
      </c>
      <c r="P37" s="65">
        <f t="shared" si="5"/>
        <v>0</v>
      </c>
      <c r="Q37" s="65">
        <f t="shared" si="10"/>
        <v>127.75500000000001</v>
      </c>
      <c r="R37" s="65">
        <f t="shared" si="11"/>
        <v>0</v>
      </c>
      <c r="S37" s="65">
        <f t="shared" si="11"/>
        <v>0.13693999999999998</v>
      </c>
      <c r="T37" s="65">
        <f t="shared" si="11"/>
        <v>0</v>
      </c>
      <c r="U37" s="126">
        <f t="shared" si="11"/>
        <v>0</v>
      </c>
    </row>
    <row r="38" spans="1:21" s="48" customFormat="1" ht="13" x14ac:dyDescent="0.35">
      <c r="A38" s="125">
        <f>J8</f>
        <v>7233</v>
      </c>
      <c r="B38" s="11">
        <v>250</v>
      </c>
      <c r="C38" s="65">
        <f t="shared" si="6"/>
        <v>101.035</v>
      </c>
      <c r="D38" s="65">
        <f t="shared" si="7"/>
        <v>66.380579499999982</v>
      </c>
      <c r="E38" s="65">
        <f t="shared" si="8"/>
        <v>8.7034137499999993</v>
      </c>
      <c r="F38" s="65">
        <f t="shared" si="9"/>
        <v>20.628006999999997</v>
      </c>
      <c r="G38" s="65">
        <f t="shared" si="5"/>
        <v>0.50767999999999991</v>
      </c>
      <c r="H38" s="65">
        <f t="shared" si="5"/>
        <v>0.90180000000000005</v>
      </c>
      <c r="I38" s="65">
        <f t="shared" si="5"/>
        <v>0.30728</v>
      </c>
      <c r="J38" s="65">
        <f t="shared" si="5"/>
        <v>5.4275E-3</v>
      </c>
      <c r="K38" s="65">
        <f t="shared" si="5"/>
        <v>4.9265000000000003E-3</v>
      </c>
      <c r="L38" s="65">
        <f t="shared" si="5"/>
        <v>0.25300499999999998</v>
      </c>
      <c r="M38" s="65">
        <f t="shared" si="5"/>
        <v>0.212925</v>
      </c>
      <c r="N38" s="65">
        <f t="shared" si="5"/>
        <v>1169</v>
      </c>
      <c r="O38" s="65">
        <f t="shared" si="5"/>
        <v>200.4</v>
      </c>
      <c r="P38" s="65">
        <f t="shared" si="5"/>
        <v>0</v>
      </c>
      <c r="Q38" s="65">
        <f t="shared" si="10"/>
        <v>127.75500000000001</v>
      </c>
      <c r="R38" s="65">
        <f t="shared" si="11"/>
        <v>0</v>
      </c>
      <c r="S38" s="65">
        <f t="shared" si="11"/>
        <v>0.13693999999999998</v>
      </c>
      <c r="T38" s="65">
        <f t="shared" si="11"/>
        <v>0</v>
      </c>
      <c r="U38" s="126">
        <f t="shared" si="11"/>
        <v>0</v>
      </c>
    </row>
    <row r="39" spans="1:21" s="48" customFormat="1" ht="13" x14ac:dyDescent="0.35">
      <c r="A39" s="125">
        <f>K8</f>
        <v>5641</v>
      </c>
      <c r="B39" s="11">
        <v>250</v>
      </c>
      <c r="C39" s="65">
        <f t="shared" si="6"/>
        <v>101.035</v>
      </c>
      <c r="D39" s="65">
        <f t="shared" si="7"/>
        <v>66.380579499999982</v>
      </c>
      <c r="E39" s="65">
        <f t="shared" si="8"/>
        <v>8.7034137499999993</v>
      </c>
      <c r="F39" s="65">
        <f t="shared" si="9"/>
        <v>20.628006999999997</v>
      </c>
      <c r="G39" s="65">
        <f t="shared" si="5"/>
        <v>0.50767999999999991</v>
      </c>
      <c r="H39" s="65">
        <f t="shared" si="5"/>
        <v>0.90180000000000005</v>
      </c>
      <c r="I39" s="65">
        <f t="shared" si="5"/>
        <v>0.30728</v>
      </c>
      <c r="J39" s="65">
        <f t="shared" si="5"/>
        <v>5.4275E-3</v>
      </c>
      <c r="K39" s="65">
        <f t="shared" si="5"/>
        <v>4.9265000000000003E-3</v>
      </c>
      <c r="L39" s="65">
        <f t="shared" si="5"/>
        <v>0.25300499999999998</v>
      </c>
      <c r="M39" s="65">
        <f t="shared" si="5"/>
        <v>0.212925</v>
      </c>
      <c r="N39" s="65">
        <f t="shared" si="5"/>
        <v>1169</v>
      </c>
      <c r="O39" s="65">
        <f t="shared" si="5"/>
        <v>200.4</v>
      </c>
      <c r="P39" s="65">
        <f t="shared" si="5"/>
        <v>0</v>
      </c>
      <c r="Q39" s="65">
        <f t="shared" si="10"/>
        <v>127.75500000000001</v>
      </c>
      <c r="R39" s="65">
        <f t="shared" si="11"/>
        <v>0</v>
      </c>
      <c r="S39" s="65">
        <f t="shared" si="11"/>
        <v>0.13693999999999998</v>
      </c>
      <c r="T39" s="65">
        <f t="shared" si="11"/>
        <v>0</v>
      </c>
      <c r="U39" s="126">
        <f t="shared" si="11"/>
        <v>0</v>
      </c>
    </row>
    <row r="40" spans="1:21" s="48" customFormat="1" ht="13" x14ac:dyDescent="0.35">
      <c r="A40" s="125">
        <f>L8</f>
        <v>4956</v>
      </c>
      <c r="B40" s="11">
        <v>250</v>
      </c>
      <c r="C40" s="65">
        <f t="shared" si="6"/>
        <v>101.035</v>
      </c>
      <c r="D40" s="65">
        <f t="shared" si="7"/>
        <v>66.380579499999982</v>
      </c>
      <c r="E40" s="65">
        <f t="shared" si="8"/>
        <v>8.7034137499999993</v>
      </c>
      <c r="F40" s="65">
        <f t="shared" si="9"/>
        <v>20.628006999999997</v>
      </c>
      <c r="G40" s="65">
        <f t="shared" si="5"/>
        <v>0.50767999999999991</v>
      </c>
      <c r="H40" s="65">
        <f t="shared" si="5"/>
        <v>0.90180000000000005</v>
      </c>
      <c r="I40" s="65">
        <f t="shared" si="5"/>
        <v>0.30728</v>
      </c>
      <c r="J40" s="65">
        <f t="shared" si="5"/>
        <v>5.4275E-3</v>
      </c>
      <c r="K40" s="65">
        <f t="shared" si="5"/>
        <v>4.9265000000000003E-3</v>
      </c>
      <c r="L40" s="65">
        <f t="shared" si="5"/>
        <v>0.25300499999999998</v>
      </c>
      <c r="M40" s="65">
        <f t="shared" si="5"/>
        <v>0.212925</v>
      </c>
      <c r="N40" s="65">
        <f t="shared" si="5"/>
        <v>1169</v>
      </c>
      <c r="O40" s="65">
        <f t="shared" si="5"/>
        <v>200.4</v>
      </c>
      <c r="P40" s="65">
        <f t="shared" si="5"/>
        <v>0</v>
      </c>
      <c r="Q40" s="65">
        <f t="shared" si="10"/>
        <v>127.75500000000001</v>
      </c>
      <c r="R40" s="65">
        <f t="shared" si="11"/>
        <v>0</v>
      </c>
      <c r="S40" s="65">
        <f t="shared" si="11"/>
        <v>0.13693999999999998</v>
      </c>
      <c r="T40" s="65">
        <f t="shared" si="11"/>
        <v>0</v>
      </c>
      <c r="U40" s="126">
        <f t="shared" si="11"/>
        <v>0</v>
      </c>
    </row>
    <row r="41" spans="1:21" s="48" customFormat="1" ht="13" x14ac:dyDescent="0.35">
      <c r="A41" s="125">
        <f>M8</f>
        <v>2849</v>
      </c>
      <c r="B41" s="11">
        <v>250</v>
      </c>
      <c r="C41" s="65">
        <f t="shared" si="6"/>
        <v>101.035</v>
      </c>
      <c r="D41" s="65">
        <f t="shared" si="7"/>
        <v>66.380579499999982</v>
      </c>
      <c r="E41" s="65">
        <f t="shared" si="8"/>
        <v>8.7034137499999993</v>
      </c>
      <c r="F41" s="65">
        <f t="shared" si="9"/>
        <v>20.628006999999997</v>
      </c>
      <c r="G41" s="65">
        <f t="shared" si="5"/>
        <v>0.50767999999999991</v>
      </c>
      <c r="H41" s="65">
        <f t="shared" si="5"/>
        <v>0.90180000000000005</v>
      </c>
      <c r="I41" s="65">
        <f t="shared" si="5"/>
        <v>0.30728</v>
      </c>
      <c r="J41" s="65">
        <f t="shared" si="5"/>
        <v>5.4275E-3</v>
      </c>
      <c r="K41" s="65">
        <f t="shared" si="5"/>
        <v>4.9265000000000003E-3</v>
      </c>
      <c r="L41" s="65">
        <f t="shared" si="5"/>
        <v>0.25300499999999998</v>
      </c>
      <c r="M41" s="65">
        <f t="shared" si="5"/>
        <v>0.212925</v>
      </c>
      <c r="N41" s="65">
        <f t="shared" si="5"/>
        <v>1169</v>
      </c>
      <c r="O41" s="65">
        <f t="shared" si="5"/>
        <v>200.4</v>
      </c>
      <c r="P41" s="65">
        <f t="shared" si="5"/>
        <v>0</v>
      </c>
      <c r="Q41" s="65">
        <f t="shared" si="10"/>
        <v>127.75500000000001</v>
      </c>
      <c r="R41" s="65">
        <f t="shared" si="11"/>
        <v>0</v>
      </c>
      <c r="S41" s="65">
        <f t="shared" si="11"/>
        <v>0.13693999999999998</v>
      </c>
      <c r="T41" s="65">
        <f t="shared" si="11"/>
        <v>0</v>
      </c>
      <c r="U41" s="126">
        <f t="shared" si="11"/>
        <v>0</v>
      </c>
    </row>
    <row r="42" spans="1:21" s="48" customFormat="1" ht="13" x14ac:dyDescent="0.35">
      <c r="A42" s="125">
        <f>N8</f>
        <v>3836</v>
      </c>
      <c r="B42" s="11">
        <v>0</v>
      </c>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4718</v>
      </c>
      <c r="B43" s="11">
        <v>0</v>
      </c>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3107</v>
      </c>
      <c r="B44" s="11">
        <v>0</v>
      </c>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6609</v>
      </c>
      <c r="B45" s="11">
        <v>250</v>
      </c>
      <c r="C45" s="65">
        <f t="shared" si="6"/>
        <v>101.035</v>
      </c>
      <c r="D45" s="65">
        <f t="shared" si="7"/>
        <v>66.380579499999982</v>
      </c>
      <c r="E45" s="65">
        <f t="shared" si="8"/>
        <v>8.7034137499999993</v>
      </c>
      <c r="F45" s="65">
        <f t="shared" si="9"/>
        <v>20.628006999999997</v>
      </c>
      <c r="G45" s="65">
        <f t="shared" si="5"/>
        <v>0.50767999999999991</v>
      </c>
      <c r="H45" s="65">
        <f t="shared" si="5"/>
        <v>0.90180000000000005</v>
      </c>
      <c r="I45" s="65">
        <f t="shared" si="5"/>
        <v>0.30728</v>
      </c>
      <c r="J45" s="65">
        <f t="shared" si="5"/>
        <v>5.4275E-3</v>
      </c>
      <c r="K45" s="65">
        <f t="shared" si="5"/>
        <v>4.9265000000000003E-3</v>
      </c>
      <c r="L45" s="65">
        <f t="shared" si="5"/>
        <v>0.25300499999999998</v>
      </c>
      <c r="M45" s="65">
        <f t="shared" si="5"/>
        <v>0.212925</v>
      </c>
      <c r="N45" s="65">
        <f t="shared" si="5"/>
        <v>1169</v>
      </c>
      <c r="O45" s="65">
        <f t="shared" si="5"/>
        <v>200.4</v>
      </c>
      <c r="P45" s="65">
        <f t="shared" si="5"/>
        <v>0</v>
      </c>
      <c r="Q45" s="65">
        <f t="shared" si="10"/>
        <v>127.75500000000001</v>
      </c>
      <c r="R45" s="65">
        <f t="shared" si="11"/>
        <v>0</v>
      </c>
      <c r="S45" s="65">
        <f t="shared" si="11"/>
        <v>0.13693999999999998</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4B</v>
      </c>
      <c r="C57" s="8" t="str">
        <f t="shared" ref="C57:U57" si="13">D8</f>
        <v>5B</v>
      </c>
      <c r="D57" s="8" t="str">
        <f t="shared" si="13"/>
        <v>6B</v>
      </c>
      <c r="E57" s="8" t="str">
        <f t="shared" si="13"/>
        <v>7B</v>
      </c>
      <c r="F57" s="8" t="str">
        <f t="shared" si="13"/>
        <v>8B</v>
      </c>
      <c r="G57" s="8" t="str">
        <f t="shared" si="13"/>
        <v>9B</v>
      </c>
      <c r="H57" s="8">
        <f t="shared" si="13"/>
        <v>8222</v>
      </c>
      <c r="I57" s="8">
        <f t="shared" si="13"/>
        <v>7233</v>
      </c>
      <c r="J57" s="8">
        <f t="shared" si="13"/>
        <v>5641</v>
      </c>
      <c r="K57" s="8">
        <f t="shared" si="13"/>
        <v>4956</v>
      </c>
      <c r="L57" s="8">
        <f t="shared" si="13"/>
        <v>2849</v>
      </c>
      <c r="M57" s="8">
        <f t="shared" si="13"/>
        <v>3836</v>
      </c>
      <c r="N57" s="8">
        <f t="shared" si="13"/>
        <v>4718</v>
      </c>
      <c r="O57" s="8">
        <f t="shared" si="13"/>
        <v>3107</v>
      </c>
      <c r="P57" s="8">
        <f t="shared" si="13"/>
        <v>6609</v>
      </c>
      <c r="Q57" s="8">
        <f t="shared" si="13"/>
        <v>0</v>
      </c>
      <c r="R57" s="8">
        <f t="shared" si="13"/>
        <v>0</v>
      </c>
      <c r="S57" s="8">
        <f t="shared" si="13"/>
        <v>0</v>
      </c>
      <c r="T57" s="8">
        <f t="shared" si="13"/>
        <v>0</v>
      </c>
      <c r="U57" s="8">
        <f t="shared" si="13"/>
        <v>0</v>
      </c>
    </row>
    <row r="58" spans="1:21" ht="13" x14ac:dyDescent="0.35">
      <c r="A58" s="79" t="s">
        <v>136</v>
      </c>
      <c r="B58" s="10" t="str">
        <f>C16&amp;" I "&amp;(VLOOKUP(C14,Table24567[],6,FALSE))</f>
        <v>Medium/Clay I Grass</v>
      </c>
      <c r="C58" s="10" t="str">
        <f>D16&amp;" I "&amp;(VLOOKUP(D14,Table24567[],6,FALSE))</f>
        <v>Medium/Clay I Grass</v>
      </c>
      <c r="D58" s="10" t="str">
        <f>E16&amp;" I "&amp;(VLOOKUP(E14,Table24567[],6,FALSE))</f>
        <v>Medium/Clay I Grass</v>
      </c>
      <c r="E58" s="10" t="str">
        <f>F16&amp;" I "&amp;(VLOOKUP(F14,Table24567[],6,FALSE))</f>
        <v>Medium/Clay I Grass</v>
      </c>
      <c r="F58" s="10" t="str">
        <f>G16&amp;" I "&amp;(VLOOKUP(G14,Table24567[],6,FALSE))</f>
        <v>Medium/Clay I Grass</v>
      </c>
      <c r="G58" s="10" t="str">
        <f>H16&amp;" I "&amp;(VLOOKUP(H14,Table24567[],6,FALSE))</f>
        <v>Medium/Clay I Grass</v>
      </c>
      <c r="H58" s="10" t="str">
        <f>I16&amp;" I "&amp;(VLOOKUP(I14,Table24567[],6,FALSE))</f>
        <v>Medium/Clay I Grass</v>
      </c>
      <c r="I58" s="10" t="str">
        <f>J16&amp;" I "&amp;(VLOOKUP(J14,Table24567[],6,FALSE))</f>
        <v>Medium/Clay I Grass</v>
      </c>
      <c r="J58" s="10" t="str">
        <f>K16&amp;" I "&amp;(VLOOKUP(K14,Table24567[],6,FALSE))</f>
        <v>Medium/Clay I Grass</v>
      </c>
      <c r="K58" s="10" t="str">
        <f>L16&amp;" I "&amp;(VLOOKUP(L14,Table24567[],6,FALSE))</f>
        <v>Medium/Clay I Grass</v>
      </c>
      <c r="L58" s="10" t="str">
        <f>M16&amp;" I "&amp;(VLOOKUP(M14,Table24567[],6,FALSE))</f>
        <v>Medium/Clay I Grass</v>
      </c>
      <c r="M58" s="10" t="str">
        <f>N16&amp;" I "&amp;(VLOOKUP(N14,Table24567[],6,FALSE))</f>
        <v>Medium/Clay I Grass</v>
      </c>
      <c r="N58" s="10" t="str">
        <f>O16&amp;" I "&amp;(VLOOKUP(O14,Table24567[],6,FALSE))</f>
        <v>Medium/Clay I Grass</v>
      </c>
      <c r="O58" s="10" t="str">
        <f>P16&amp;" I "&amp;(VLOOKUP(P14,Table24567[],6,FALSE))</f>
        <v>Medium/Clay I Grass</v>
      </c>
      <c r="P58" s="10" t="str">
        <f>Q16&amp;" I "&amp;(VLOOKUP(Q14,Table24567[],6,FALSE))</f>
        <v>Medium/Clay I Grass</v>
      </c>
      <c r="Q58" s="10" t="e">
        <f>R16&amp;" I "&amp;(VLOOKUP(R14,Table24567[],6,FALSE))</f>
        <v>#N/A</v>
      </c>
      <c r="R58" s="10" t="e">
        <f>S16&amp;" I "&amp;(VLOOKUP(S14,Table24567[],6,FALSE))</f>
        <v>#N/A</v>
      </c>
      <c r="S58" s="10" t="e">
        <f>T16&amp;" I "&amp;(VLOOKUP(T14,Table24567[],6,FALSE))</f>
        <v>#N/A</v>
      </c>
      <c r="T58" s="10" t="e">
        <f>U16&amp;" I "&amp;(VLOOKUP(U14,Table24567[],6,FALSE))</f>
        <v>#N/A</v>
      </c>
      <c r="U58" s="10" t="e">
        <f>V16&amp;" I "&amp;(VLOOKUP(V14,Table24567[],6,FALSE))</f>
        <v>#N/A</v>
      </c>
    </row>
    <row r="59" spans="1:21" ht="13" x14ac:dyDescent="0.3">
      <c r="A59" s="87" t="s">
        <v>132</v>
      </c>
      <c r="B59" s="64">
        <f>VLOOKUP(C$14,Table24567[],5,FALSE)</f>
        <v>6.2</v>
      </c>
      <c r="C59" s="64">
        <f>VLOOKUP(D$14,Table24567[],5,FALSE)</f>
        <v>6.2</v>
      </c>
      <c r="D59" s="64">
        <f>VLOOKUP(E$14,Table24567[],5,FALSE)</f>
        <v>6.2</v>
      </c>
      <c r="E59" s="64">
        <f>VLOOKUP(F$14,Table24567[],5,FALSE)</f>
        <v>6.2</v>
      </c>
      <c r="F59" s="64">
        <f>VLOOKUP(G$14,Table24567[],5,FALSE)</f>
        <v>6.2</v>
      </c>
      <c r="G59" s="64">
        <f>VLOOKUP(H$14,Table24567[],5,FALSE)</f>
        <v>6.2</v>
      </c>
      <c r="H59" s="64">
        <f>VLOOKUP(I$14,Table24567[],5,FALSE)</f>
        <v>6.2</v>
      </c>
      <c r="I59" s="64">
        <f>VLOOKUP(J$14,Table24567[],5,FALSE)</f>
        <v>6.2</v>
      </c>
      <c r="J59" s="64">
        <f>VLOOKUP(K$14,Table24567[],5,FALSE)</f>
        <v>6.2</v>
      </c>
      <c r="K59" s="64">
        <f>VLOOKUP(L$14,Table24567[],5,FALSE)</f>
        <v>6.2</v>
      </c>
      <c r="L59" s="64">
        <f>VLOOKUP(M$14,Table24567[],5,FALSE)</f>
        <v>6.2</v>
      </c>
      <c r="M59" s="64">
        <f>VLOOKUP(N$14,Table24567[],5,FALSE)</f>
        <v>6.2</v>
      </c>
      <c r="N59" s="64">
        <f>VLOOKUP(O$14,Table24567[],5,FALSE)</f>
        <v>6.2</v>
      </c>
      <c r="O59" s="64">
        <f>VLOOKUP(P$14,Table24567[],5,FALSE)</f>
        <v>6.2</v>
      </c>
      <c r="P59" s="64">
        <f>VLOOKUP(Q$14,Table24567[],5,FALSE)</f>
        <v>6.2</v>
      </c>
      <c r="Q59" s="64" t="e">
        <f>VLOOKUP(R$14,Table24567[],5,FALSE)</f>
        <v>#N/A</v>
      </c>
      <c r="R59" s="64" t="e">
        <f>VLOOKUP(S$14,Table24567[],5,FALSE)</f>
        <v>#N/A</v>
      </c>
      <c r="S59" s="64" t="e">
        <f>VLOOKUP(T$14,Table24567[],5,FALSE)</f>
        <v>#N/A</v>
      </c>
      <c r="T59" s="64" t="e">
        <f>VLOOKUP(U$14,Table24567[],5,FALSE)</f>
        <v>#N/A</v>
      </c>
      <c r="U59" s="64" t="e">
        <f>VLOOKUP(V$14,Table24567[],5,FALSE)</f>
        <v>#N/A</v>
      </c>
    </row>
    <row r="60" spans="1:21" ht="13" x14ac:dyDescent="0.3">
      <c r="A60" s="87" t="s">
        <v>4</v>
      </c>
      <c r="B60" s="64">
        <f>C10</f>
        <v>6</v>
      </c>
      <c r="C60" s="64">
        <f t="shared" ref="C60:U60" si="14">D10</f>
        <v>5.8</v>
      </c>
      <c r="D60" s="64">
        <f t="shared" si="14"/>
        <v>6.1</v>
      </c>
      <c r="E60" s="64">
        <f t="shared" si="14"/>
        <v>6.1</v>
      </c>
      <c r="F60" s="64">
        <f t="shared" si="14"/>
        <v>5.8</v>
      </c>
      <c r="G60" s="64">
        <f t="shared" si="14"/>
        <v>5.9</v>
      </c>
      <c r="H60" s="64">
        <f t="shared" si="14"/>
        <v>6</v>
      </c>
      <c r="I60" s="64">
        <f t="shared" si="14"/>
        <v>6.3</v>
      </c>
      <c r="J60" s="64">
        <f t="shared" si="14"/>
        <v>6.3</v>
      </c>
      <c r="K60" s="64">
        <f t="shared" si="14"/>
        <v>6</v>
      </c>
      <c r="L60" s="64">
        <f t="shared" si="14"/>
        <v>6.1</v>
      </c>
      <c r="M60" s="64">
        <f t="shared" si="14"/>
        <v>5.6</v>
      </c>
      <c r="N60" s="64">
        <f t="shared" si="14"/>
        <v>5.9</v>
      </c>
      <c r="O60" s="64">
        <f t="shared" si="14"/>
        <v>5.9</v>
      </c>
      <c r="P60" s="64">
        <f t="shared" si="14"/>
        <v>6.1</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t="e">
        <f t="shared" si="15"/>
        <v>#N/A</v>
      </c>
      <c r="R61" s="64" t="e">
        <f t="shared" si="15"/>
        <v>#N/A</v>
      </c>
      <c r="S61" s="64" t="e">
        <f t="shared" si="15"/>
        <v>#N/A</v>
      </c>
      <c r="T61" s="64" t="e">
        <f t="shared" si="15"/>
        <v>#N/A</v>
      </c>
      <c r="U61" s="64" t="e">
        <f t="shared" si="15"/>
        <v>#N/A</v>
      </c>
    </row>
    <row r="62" spans="1:21" ht="13" x14ac:dyDescent="0.3">
      <c r="A62" s="87" t="s">
        <v>134</v>
      </c>
      <c r="B62" s="65">
        <f>B31</f>
        <v>250</v>
      </c>
      <c r="C62" s="65">
        <f>B32</f>
        <v>0</v>
      </c>
      <c r="D62" s="65">
        <f>B33</f>
        <v>250</v>
      </c>
      <c r="E62" s="65">
        <f>B34</f>
        <v>250</v>
      </c>
      <c r="F62" s="65">
        <f>B35</f>
        <v>0</v>
      </c>
      <c r="G62" s="65">
        <f>B36</f>
        <v>0</v>
      </c>
      <c r="H62" s="65">
        <f>B37</f>
        <v>250</v>
      </c>
      <c r="I62" s="65">
        <f>B38</f>
        <v>250</v>
      </c>
      <c r="J62" s="65">
        <f>B39</f>
        <v>250</v>
      </c>
      <c r="K62" s="65">
        <f>B40</f>
        <v>250</v>
      </c>
      <c r="L62" s="65">
        <f>B41</f>
        <v>250</v>
      </c>
      <c r="M62" s="65">
        <f>B42</f>
        <v>0</v>
      </c>
      <c r="N62" s="65">
        <f>B43</f>
        <v>0</v>
      </c>
      <c r="O62" s="65">
        <f>B44</f>
        <v>0</v>
      </c>
      <c r="P62" s="65">
        <f>B45</f>
        <v>250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2.4000000000000021</v>
      </c>
      <c r="D64" s="65">
        <f t="shared" si="17"/>
        <v>0.6000000000000032</v>
      </c>
      <c r="E64" s="65">
        <f t="shared" si="17"/>
        <v>0.6000000000000032</v>
      </c>
      <c r="F64" s="65">
        <f t="shared" si="17"/>
        <v>2.4000000000000021</v>
      </c>
      <c r="G64" s="65">
        <f t="shared" si="17"/>
        <v>1.7999999999999989</v>
      </c>
      <c r="H64" s="65">
        <f t="shared" si="17"/>
        <v>1.2000000000000011</v>
      </c>
      <c r="I64" s="65">
        <f t="shared" si="17"/>
        <v>-0.59999999999999787</v>
      </c>
      <c r="J64" s="65">
        <f t="shared" si="17"/>
        <v>-0.59999999999999787</v>
      </c>
      <c r="K64" s="65">
        <f t="shared" si="17"/>
        <v>1.2000000000000011</v>
      </c>
      <c r="L64" s="65">
        <f t="shared" si="17"/>
        <v>0.6000000000000032</v>
      </c>
      <c r="M64" s="65">
        <f t="shared" si="17"/>
        <v>3.6000000000000032</v>
      </c>
      <c r="N64" s="65">
        <f t="shared" si="17"/>
        <v>1.7999999999999989</v>
      </c>
      <c r="O64" s="65">
        <f t="shared" si="17"/>
        <v>1.7999999999999989</v>
      </c>
      <c r="P64" s="65">
        <f t="shared" si="17"/>
        <v>0.6000000000000032</v>
      </c>
      <c r="Q64" s="65" t="e">
        <f t="shared" si="17"/>
        <v>#N/A</v>
      </c>
      <c r="R64" s="65" t="e">
        <f t="shared" si="17"/>
        <v>#N/A</v>
      </c>
      <c r="S64" s="65" t="e">
        <f t="shared" si="17"/>
        <v>#N/A</v>
      </c>
      <c r="T64" s="65" t="e">
        <f t="shared" si="17"/>
        <v>#N/A</v>
      </c>
      <c r="U64" s="65" t="e">
        <f t="shared" si="17"/>
        <v>#N/A</v>
      </c>
    </row>
    <row r="65" spans="1:21" ht="52" x14ac:dyDescent="0.3">
      <c r="A65" s="88" t="s">
        <v>157</v>
      </c>
      <c r="B65" s="65">
        <f>B63-B64</f>
        <v>-1.2000000000000011</v>
      </c>
      <c r="C65" s="65">
        <f t="shared" ref="C65:U65" si="18">C63-C64</f>
        <v>-2.4000000000000021</v>
      </c>
      <c r="D65" s="65">
        <f t="shared" si="18"/>
        <v>-0.6000000000000032</v>
      </c>
      <c r="E65" s="65">
        <f t="shared" si="18"/>
        <v>-0.6000000000000032</v>
      </c>
      <c r="F65" s="65">
        <f t="shared" si="18"/>
        <v>-2.4000000000000021</v>
      </c>
      <c r="G65" s="65">
        <f t="shared" si="18"/>
        <v>-1.7999999999999989</v>
      </c>
      <c r="H65" s="65">
        <f t="shared" si="18"/>
        <v>-1.2000000000000011</v>
      </c>
      <c r="I65" s="65">
        <f t="shared" si="18"/>
        <v>0.59999999999999787</v>
      </c>
      <c r="J65" s="65">
        <f t="shared" si="18"/>
        <v>0.59999999999999787</v>
      </c>
      <c r="K65" s="65">
        <f t="shared" si="18"/>
        <v>-1.2000000000000011</v>
      </c>
      <c r="L65" s="65">
        <f t="shared" si="18"/>
        <v>-0.6000000000000032</v>
      </c>
      <c r="M65" s="65">
        <f t="shared" si="18"/>
        <v>-3.6000000000000032</v>
      </c>
      <c r="N65" s="65">
        <f t="shared" si="18"/>
        <v>-1.7999999999999989</v>
      </c>
      <c r="O65" s="65">
        <f t="shared" si="18"/>
        <v>-1.7999999999999989</v>
      </c>
      <c r="P65" s="65">
        <f t="shared" si="18"/>
        <v>-0.6000000000000032</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OVER</v>
      </c>
      <c r="J66" s="66" t="str">
        <f t="shared" si="19"/>
        <v>OVER</v>
      </c>
      <c r="K66" s="66" t="str">
        <f t="shared" si="19"/>
        <v>UNDER</v>
      </c>
      <c r="L66" s="66" t="str">
        <f t="shared" si="19"/>
        <v>UNDER</v>
      </c>
      <c r="M66" s="66" t="str">
        <f t="shared" si="19"/>
        <v>UNDER</v>
      </c>
      <c r="N66" s="66" t="str">
        <f t="shared" si="19"/>
        <v>UNDER</v>
      </c>
      <c r="O66" s="66" t="str">
        <f t="shared" si="19"/>
        <v>UNDER</v>
      </c>
      <c r="P66" s="66" t="str">
        <f t="shared" si="19"/>
        <v>UNDER</v>
      </c>
      <c r="Q66" s="66" t="e">
        <f t="shared" si="19"/>
        <v>#N/A</v>
      </c>
      <c r="R66" s="66" t="e">
        <f t="shared" si="19"/>
        <v>#N/A</v>
      </c>
      <c r="S66" s="66" t="e">
        <f t="shared" si="19"/>
        <v>#N/A</v>
      </c>
      <c r="T66" s="66" t="e">
        <f t="shared" si="19"/>
        <v>#N/A</v>
      </c>
      <c r="U66" s="66" t="e">
        <f t="shared" si="19"/>
        <v>#N/A</v>
      </c>
    </row>
  </sheetData>
  <sheetProtection algorithmName="SHA-512" hashValue="NDDrYIY/ax7BvtLh1noUQ56oQp+dAUlOfemcRXgKbe6HXDAR9XFpb9BU6vbhPf4Al8/v3LBgpqAsLtOtuabJvg==" saltValue="JWvPQMusrQG3qJpUdMYd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57" priority="39" operator="greaterThan">
      <formula>$B$51</formula>
    </cfRule>
  </conditionalFormatting>
  <conditionalFormatting sqref="B66:U66">
    <cfRule type="cellIs" dxfId="56" priority="14" operator="equal">
      <formula>"UNDER"</formula>
    </cfRule>
    <cfRule type="cellIs" dxfId="55" priority="15" operator="equal">
      <formula>"OVER"</formula>
    </cfRule>
  </conditionalFormatting>
  <conditionalFormatting sqref="C31:C50">
    <cfRule type="cellIs" dxfId="54" priority="38" operator="greaterThan">
      <formula>$C$51</formula>
    </cfRule>
  </conditionalFormatting>
  <conditionalFormatting sqref="C11:V13">
    <cfRule type="cellIs" dxfId="53" priority="1" operator="greaterThan">
      <formula>2</formula>
    </cfRule>
  </conditionalFormatting>
  <conditionalFormatting sqref="C17:V19">
    <cfRule type="cellIs" dxfId="52" priority="35" operator="equal">
      <formula>0</formula>
    </cfRule>
  </conditionalFormatting>
  <conditionalFormatting sqref="C20:V21">
    <cfRule type="cellIs" dxfId="51" priority="40" operator="equal">
      <formula>"DECREASE"</formula>
    </cfRule>
    <cfRule type="cellIs" dxfId="50" priority="41" operator="equal">
      <formula>"INCREASE"</formula>
    </cfRule>
  </conditionalFormatting>
  <conditionalFormatting sqref="C21:V21">
    <cfRule type="cellIs" dxfId="49" priority="16" operator="equal">
      <formula>0</formula>
    </cfRule>
  </conditionalFormatting>
  <conditionalFormatting sqref="C22:V23">
    <cfRule type="cellIs" dxfId="48" priority="20" operator="equal">
      <formula>0</formula>
    </cfRule>
  </conditionalFormatting>
  <conditionalFormatting sqref="C24:V24">
    <cfRule type="cellIs" dxfId="47" priority="21" operator="equal">
      <formula>"DECREASE"</formula>
    </cfRule>
    <cfRule type="cellIs" dxfId="46" priority="22" operator="equal">
      <formula>"INCREASE"</formula>
    </cfRule>
  </conditionalFormatting>
  <conditionalFormatting sqref="G31:G50">
    <cfRule type="cellIs" dxfId="45" priority="34" operator="greaterThan">
      <formula>$G$51</formula>
    </cfRule>
  </conditionalFormatting>
  <conditionalFormatting sqref="H31:H50">
    <cfRule type="cellIs" dxfId="44" priority="33" operator="greaterThan">
      <formula>$H$51</formula>
    </cfRule>
  </conditionalFormatting>
  <conditionalFormatting sqref="I1">
    <cfRule type="cellIs" dxfId="43" priority="6" operator="between">
      <formula>0.1</formula>
      <formula>5</formula>
    </cfRule>
  </conditionalFormatting>
  <conditionalFormatting sqref="I2">
    <cfRule type="cellIs" dxfId="42" priority="5" operator="greaterThan">
      <formula>5000.1</formula>
    </cfRule>
  </conditionalFormatting>
  <conditionalFormatting sqref="I3">
    <cfRule type="cellIs" dxfId="41" priority="4" operator="greaterThan">
      <formula>40000.01</formula>
    </cfRule>
  </conditionalFormatting>
  <conditionalFormatting sqref="I31:I50">
    <cfRule type="cellIs" dxfId="40" priority="32" operator="greaterThan">
      <formula>$I$51</formula>
    </cfRule>
  </conditionalFormatting>
  <conditionalFormatting sqref="J31:J50">
    <cfRule type="cellIs" dxfId="39" priority="11" operator="greaterThan">
      <formula>$J$51</formula>
    </cfRule>
  </conditionalFormatting>
  <conditionalFormatting sqref="K31:K50">
    <cfRule type="cellIs" dxfId="38" priority="31" operator="greaterThan">
      <formula>$K$51</formula>
    </cfRule>
  </conditionalFormatting>
  <conditionalFormatting sqref="L3">
    <cfRule type="cellIs" dxfId="37" priority="7" operator="lessThan">
      <formula>30</formula>
    </cfRule>
    <cfRule type="cellIs" dxfId="36" priority="8" operator="greaterThanOrEqual">
      <formula>30</formula>
    </cfRule>
  </conditionalFormatting>
  <conditionalFormatting sqref="L31:L50">
    <cfRule type="cellIs" dxfId="35" priority="30" operator="greaterThan">
      <formula>$L$51</formula>
    </cfRule>
  </conditionalFormatting>
  <conditionalFormatting sqref="M31:M50">
    <cfRule type="cellIs" dxfId="34" priority="29" operator="greaterThan">
      <formula>$M$51</formula>
    </cfRule>
  </conditionalFormatting>
  <conditionalFormatting sqref="P31:P50">
    <cfRule type="cellIs" dxfId="33" priority="28" operator="greaterThan">
      <formula>$P$51</formula>
    </cfRule>
  </conditionalFormatting>
  <conditionalFormatting sqref="R31:R50">
    <cfRule type="cellIs" dxfId="32" priority="27" operator="greaterThan">
      <formula>$R$51</formula>
    </cfRule>
  </conditionalFormatting>
  <conditionalFormatting sqref="S31:S50">
    <cfRule type="cellIs" dxfId="31" priority="26" operator="greaterThan">
      <formula>$S$51</formula>
    </cfRule>
  </conditionalFormatting>
  <conditionalFormatting sqref="T31:T50">
    <cfRule type="cellIs" dxfId="30" priority="25" operator="greaterThan">
      <formula>$T$51</formula>
    </cfRule>
  </conditionalFormatting>
  <conditionalFormatting sqref="U31:U50">
    <cfRule type="cellIs" dxfId="29" priority="24" operator="greaterThan">
      <formula>$U$51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activeCell="U28" sqref="U28"/>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'First Milk'!C1:D1</f>
        <v xml:space="preserve">PAN-031796 </v>
      </c>
      <c r="D1" s="167"/>
      <c r="E1" s="106" t="s">
        <v>45</v>
      </c>
      <c r="F1" s="113">
        <f>'First Milk'!F1</f>
        <v>49.1</v>
      </c>
      <c r="G1" s="134" t="s">
        <v>43</v>
      </c>
      <c r="H1" s="135"/>
      <c r="I1" s="109">
        <v>6.6</v>
      </c>
      <c r="J1" s="158" t="s">
        <v>153</v>
      </c>
      <c r="K1" s="159"/>
      <c r="L1" s="109">
        <v>245</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'First Milk'!C2:D2</f>
        <v>EPR/AB3891CX</v>
      </c>
      <c r="D2" s="169"/>
      <c r="E2" s="96" t="s">
        <v>109</v>
      </c>
      <c r="F2" s="110" t="s">
        <v>174</v>
      </c>
      <c r="G2" s="136" t="s">
        <v>110</v>
      </c>
      <c r="H2" s="137"/>
      <c r="I2" s="110"/>
      <c r="J2" s="138" t="s">
        <v>158</v>
      </c>
      <c r="K2" s="139"/>
      <c r="L2" s="110">
        <v>1.1100000000000001</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'First Milk'!C3:D3</f>
        <v>Mr Daniel James and Mrs Carys James</v>
      </c>
      <c r="D3" s="169"/>
      <c r="E3" s="96" t="s">
        <v>108</v>
      </c>
      <c r="F3" s="111" t="s">
        <v>78</v>
      </c>
      <c r="G3" s="138" t="s">
        <v>159</v>
      </c>
      <c r="H3" s="139"/>
      <c r="I3" s="110"/>
      <c r="J3" s="160" t="s">
        <v>154</v>
      </c>
      <c r="K3" s="161"/>
      <c r="L3" s="110">
        <f>(L1/(L2*10000))*100</f>
        <v>2.2072072072072069</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'First Milk'!C4:D4</f>
        <v>Hafod Farm, Gwbert, Cardigan, Ceredigion, SA43 1PU</v>
      </c>
      <c r="D4" s="171"/>
      <c r="E4" s="99" t="s">
        <v>1</v>
      </c>
      <c r="F4" s="110" t="s">
        <v>183</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'First Milk'!C5:D5</f>
        <v>Owen Clee</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'First Milk'!C8</f>
        <v>4B</v>
      </c>
      <c r="D8" s="49" t="str">
        <f>'First Milk'!D8</f>
        <v>5B</v>
      </c>
      <c r="E8" s="49" t="str">
        <f>'First Milk'!E8</f>
        <v>6B</v>
      </c>
      <c r="F8" s="49" t="str">
        <f>'First Milk'!F8</f>
        <v>7B</v>
      </c>
      <c r="G8" s="49" t="str">
        <f>'First Milk'!G8</f>
        <v>8B</v>
      </c>
      <c r="H8" s="49" t="str">
        <f>'First Milk'!H8</f>
        <v>9B</v>
      </c>
      <c r="I8" s="49">
        <f>'First Milk'!I8</f>
        <v>8222</v>
      </c>
      <c r="J8" s="49">
        <f>'First Milk'!J8</f>
        <v>7233</v>
      </c>
      <c r="K8" s="49">
        <f>'First Milk'!K8</f>
        <v>5641</v>
      </c>
      <c r="L8" s="49">
        <f>'First Milk'!L8</f>
        <v>4956</v>
      </c>
      <c r="M8" s="49">
        <f>'First Milk'!M8</f>
        <v>2849</v>
      </c>
      <c r="N8" s="49">
        <f>'First Milk'!N8</f>
        <v>3836</v>
      </c>
      <c r="O8" s="49">
        <f>'First Milk'!O8</f>
        <v>4718</v>
      </c>
      <c r="P8" s="49">
        <f>'First Milk'!P8</f>
        <v>3107</v>
      </c>
      <c r="Q8" s="49">
        <f>'First Milk'!Q8</f>
        <v>6609</v>
      </c>
      <c r="R8" s="49">
        <f>'First Milk'!R8</f>
        <v>0</v>
      </c>
      <c r="S8" s="49">
        <f>'First Milk'!S8</f>
        <v>0</v>
      </c>
      <c r="T8" s="49">
        <f>'First Milk'!T8</f>
        <v>0</v>
      </c>
      <c r="U8" s="49">
        <f>'First Milk'!U8</f>
        <v>0</v>
      </c>
      <c r="V8" s="102">
        <f>'First Milk'!V8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'First Milk'!C9</f>
        <v>Moderate</v>
      </c>
      <c r="D9" s="49" t="str">
        <f>'First Milk'!D9</f>
        <v>Moderate</v>
      </c>
      <c r="E9" s="49" t="str">
        <f>'First Milk'!E9</f>
        <v>Moderate</v>
      </c>
      <c r="F9" s="49" t="str">
        <f>'First Milk'!F9</f>
        <v>Moderate</v>
      </c>
      <c r="G9" s="49" t="str">
        <f>'First Milk'!G9</f>
        <v>Moderate</v>
      </c>
      <c r="H9" s="49" t="str">
        <f>'First Milk'!H9</f>
        <v>Moderate</v>
      </c>
      <c r="I9" s="49" t="str">
        <f>'First Milk'!I9</f>
        <v>Moderate</v>
      </c>
      <c r="J9" s="49" t="str">
        <f>'First Milk'!J9</f>
        <v>Moderate</v>
      </c>
      <c r="K9" s="49" t="str">
        <f>'First Milk'!K9</f>
        <v>Moderate</v>
      </c>
      <c r="L9" s="49" t="str">
        <f>'First Milk'!L9</f>
        <v>Moderate</v>
      </c>
      <c r="M9" s="49" t="str">
        <f>'First Milk'!M9</f>
        <v>Moderate</v>
      </c>
      <c r="N9" s="49" t="str">
        <f>'First Milk'!N9</f>
        <v>Moderate</v>
      </c>
      <c r="O9" s="49" t="str">
        <f>'First Milk'!O9</f>
        <v>Moderate</v>
      </c>
      <c r="P9" s="49" t="str">
        <f>'First Milk'!P9</f>
        <v>Moderate</v>
      </c>
      <c r="Q9" s="49" t="str">
        <f>'First Milk'!Q9</f>
        <v>Moderate</v>
      </c>
      <c r="R9" s="49">
        <f>'First Milk'!R9</f>
        <v>0</v>
      </c>
      <c r="S9" s="49">
        <f>'First Milk'!S9</f>
        <v>0</v>
      </c>
      <c r="T9" s="49">
        <f>'First Milk'!T9</f>
        <v>0</v>
      </c>
      <c r="U9" s="49">
        <f>'First Milk'!U9</f>
        <v>0</v>
      </c>
      <c r="V9" s="102">
        <f>'First Milk'!V9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'First Milk'!C10</f>
        <v>6</v>
      </c>
      <c r="D10" s="49">
        <f>'First Milk'!D10</f>
        <v>5.8</v>
      </c>
      <c r="E10" s="49">
        <f>'First Milk'!E10</f>
        <v>6.1</v>
      </c>
      <c r="F10" s="49">
        <f>'First Milk'!F10</f>
        <v>6.1</v>
      </c>
      <c r="G10" s="49">
        <f>'First Milk'!G10</f>
        <v>5.8</v>
      </c>
      <c r="H10" s="49">
        <f>'First Milk'!H10</f>
        <v>5.9</v>
      </c>
      <c r="I10" s="49">
        <f>'First Milk'!I10</f>
        <v>6</v>
      </c>
      <c r="J10" s="49">
        <f>'First Milk'!J10</f>
        <v>6.3</v>
      </c>
      <c r="K10" s="49">
        <f>'First Milk'!K10</f>
        <v>6.3</v>
      </c>
      <c r="L10" s="49">
        <f>'First Milk'!L10</f>
        <v>6</v>
      </c>
      <c r="M10" s="49">
        <f>'First Milk'!M10</f>
        <v>6.1</v>
      </c>
      <c r="N10" s="49">
        <f>'First Milk'!N10</f>
        <v>5.6</v>
      </c>
      <c r="O10" s="49">
        <f>'First Milk'!O10</f>
        <v>5.9</v>
      </c>
      <c r="P10" s="49">
        <f>'First Milk'!P10</f>
        <v>5.9</v>
      </c>
      <c r="Q10" s="49">
        <f>'First Milk'!Q10</f>
        <v>6.1</v>
      </c>
      <c r="R10" s="49">
        <f>'First Milk'!R10</f>
        <v>0</v>
      </c>
      <c r="S10" s="49">
        <f>'First Milk'!S10</f>
        <v>0</v>
      </c>
      <c r="T10" s="49">
        <f>'First Milk'!T10</f>
        <v>0</v>
      </c>
      <c r="U10" s="49">
        <f>'First Milk'!U10</f>
        <v>0</v>
      </c>
      <c r="V10" s="102">
        <f>'First Milk'!V10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'First Milk'!C11</f>
        <v>3</v>
      </c>
      <c r="D11" s="49">
        <f>'First Milk'!D11</f>
        <v>2</v>
      </c>
      <c r="E11" s="49">
        <f>'First Milk'!E11</f>
        <v>2</v>
      </c>
      <c r="F11" s="49">
        <f>'First Milk'!F11</f>
        <v>2</v>
      </c>
      <c r="G11" s="49">
        <f>'First Milk'!G11</f>
        <v>3</v>
      </c>
      <c r="H11" s="49">
        <f>'First Milk'!H11</f>
        <v>2</v>
      </c>
      <c r="I11" s="49">
        <f>'First Milk'!I11</f>
        <v>2</v>
      </c>
      <c r="J11" s="49">
        <f>'First Milk'!J11</f>
        <v>2</v>
      </c>
      <c r="K11" s="49">
        <f>'First Milk'!K11</f>
        <v>2</v>
      </c>
      <c r="L11" s="49">
        <f>'First Milk'!L11</f>
        <v>3</v>
      </c>
      <c r="M11" s="49">
        <f>'First Milk'!M11</f>
        <v>3</v>
      </c>
      <c r="N11" s="49">
        <f>'First Milk'!N11</f>
        <v>3</v>
      </c>
      <c r="O11" s="49">
        <f>'First Milk'!O11</f>
        <v>3</v>
      </c>
      <c r="P11" s="49">
        <f>'First Milk'!P11</f>
        <v>3</v>
      </c>
      <c r="Q11" s="49">
        <f>'First Milk'!Q11</f>
        <v>3</v>
      </c>
      <c r="R11" s="49">
        <f>'First Milk'!R11</f>
        <v>0</v>
      </c>
      <c r="S11" s="49">
        <f>'First Milk'!S11</f>
        <v>0</v>
      </c>
      <c r="T11" s="49">
        <f>'First Milk'!T11</f>
        <v>0</v>
      </c>
      <c r="U11" s="49">
        <f>'First Milk'!U11</f>
        <v>0</v>
      </c>
      <c r="V11" s="102">
        <f>'First Milk'!V11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'First Milk'!C12</f>
        <v>3</v>
      </c>
      <c r="D12" s="49">
        <f>'First Milk'!D12</f>
        <v>3</v>
      </c>
      <c r="E12" s="49">
        <f>'First Milk'!E12</f>
        <v>3</v>
      </c>
      <c r="F12" s="49">
        <f>'First Milk'!F12</f>
        <v>2</v>
      </c>
      <c r="G12" s="49">
        <f>'First Milk'!G12</f>
        <v>3</v>
      </c>
      <c r="H12" s="49">
        <f>'First Milk'!H12</f>
        <v>3</v>
      </c>
      <c r="I12" s="49">
        <f>'First Milk'!I12</f>
        <v>3</v>
      </c>
      <c r="J12" s="49">
        <f>'First Milk'!J12</f>
        <v>3</v>
      </c>
      <c r="K12" s="49">
        <f>'First Milk'!K12</f>
        <v>3</v>
      </c>
      <c r="L12" s="49">
        <f>'First Milk'!L12</f>
        <v>3</v>
      </c>
      <c r="M12" s="49">
        <f>'First Milk'!M12</f>
        <v>1</v>
      </c>
      <c r="N12" s="49">
        <f>'First Milk'!N12</f>
        <v>1</v>
      </c>
      <c r="O12" s="49">
        <f>'First Milk'!O12</f>
        <v>1</v>
      </c>
      <c r="P12" s="49">
        <f>'First Milk'!P12</f>
        <v>1</v>
      </c>
      <c r="Q12" s="49">
        <f>'First Milk'!Q12</f>
        <v>1</v>
      </c>
      <c r="R12" s="49">
        <f>'First Milk'!R12</f>
        <v>0</v>
      </c>
      <c r="S12" s="49">
        <f>'First Milk'!S12</f>
        <v>0</v>
      </c>
      <c r="T12" s="49">
        <f>'First Milk'!T12</f>
        <v>0</v>
      </c>
      <c r="U12" s="49">
        <f>'First Milk'!U12</f>
        <v>0</v>
      </c>
      <c r="V12" s="102">
        <f>'First Milk'!V12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'First Milk'!C13</f>
        <v>3</v>
      </c>
      <c r="D13" s="49">
        <f>'First Milk'!D13</f>
        <v>3</v>
      </c>
      <c r="E13" s="49">
        <f>'First Milk'!E13</f>
        <v>3</v>
      </c>
      <c r="F13" s="49">
        <f>'First Milk'!F13</f>
        <v>3</v>
      </c>
      <c r="G13" s="49">
        <f>'First Milk'!G13</f>
        <v>3</v>
      </c>
      <c r="H13" s="49">
        <f>'First Milk'!H13</f>
        <v>2</v>
      </c>
      <c r="I13" s="49">
        <f>'First Milk'!I13</f>
        <v>3</v>
      </c>
      <c r="J13" s="49">
        <f>'First Milk'!J13</f>
        <v>3</v>
      </c>
      <c r="K13" s="49">
        <f>'First Milk'!K13</f>
        <v>3</v>
      </c>
      <c r="L13" s="49">
        <f>'First Milk'!L13</f>
        <v>3</v>
      </c>
      <c r="M13" s="49">
        <f>'First Milk'!M13</f>
        <v>3</v>
      </c>
      <c r="N13" s="49">
        <f>'First Milk'!N13</f>
        <v>3</v>
      </c>
      <c r="O13" s="49">
        <f>'First Milk'!O13</f>
        <v>3</v>
      </c>
      <c r="P13" s="49">
        <f>'First Milk'!P13</f>
        <v>3</v>
      </c>
      <c r="Q13" s="49">
        <f>'First Milk'!Q13</f>
        <v>3</v>
      </c>
      <c r="R13" s="49">
        <f>'First Milk'!R13</f>
        <v>0</v>
      </c>
      <c r="S13" s="49">
        <f>'First Milk'!S13</f>
        <v>0</v>
      </c>
      <c r="T13" s="49">
        <f>'First Milk'!T13</f>
        <v>0</v>
      </c>
      <c r="U13" s="49">
        <f>'First Milk'!U13</f>
        <v>0</v>
      </c>
      <c r="V13" s="102">
        <f>'First Milk'!V13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'First Milk'!C14</f>
        <v xml:space="preserve">Grass Silage (25% DM) </v>
      </c>
      <c r="D14" s="83" t="str">
        <f>'First Milk'!D14</f>
        <v xml:space="preserve">Grass Silage (25% DM) </v>
      </c>
      <c r="E14" s="83" t="str">
        <f>'First Milk'!E14</f>
        <v xml:space="preserve">Grass Silage (25% DM) </v>
      </c>
      <c r="F14" s="83" t="str">
        <f>'First Milk'!F14</f>
        <v xml:space="preserve">Grass Silage (25% DM) </v>
      </c>
      <c r="G14" s="83" t="str">
        <f>'First Milk'!G14</f>
        <v xml:space="preserve">Grass Silage (25% DM) </v>
      </c>
      <c r="H14" s="83" t="str">
        <f>'First Milk'!H14</f>
        <v xml:space="preserve">Grass Silage (25% DM) </v>
      </c>
      <c r="I14" s="83" t="str">
        <f>'First Milk'!I14</f>
        <v xml:space="preserve">Grass Silage (25% DM) </v>
      </c>
      <c r="J14" s="83" t="str">
        <f>'First Milk'!J14</f>
        <v xml:space="preserve">Grass Silage (25% DM) </v>
      </c>
      <c r="K14" s="83" t="str">
        <f>'First Milk'!K14</f>
        <v xml:space="preserve">Grass Silage (25% DM) </v>
      </c>
      <c r="L14" s="83" t="str">
        <f>'First Milk'!L14</f>
        <v xml:space="preserve">Grass Silage (25% DM) </v>
      </c>
      <c r="M14" s="83" t="str">
        <f>'First Milk'!M14</f>
        <v xml:space="preserve">Grass Silage (25% DM) </v>
      </c>
      <c r="N14" s="83" t="str">
        <f>'First Milk'!N14</f>
        <v xml:space="preserve">Grass Silage (25% DM) </v>
      </c>
      <c r="O14" s="83" t="str">
        <f>'First Milk'!O14</f>
        <v xml:space="preserve">Grass Silage (25% DM) </v>
      </c>
      <c r="P14" s="83" t="str">
        <f>'First Milk'!P14</f>
        <v xml:space="preserve">Grass Silage (25% DM) </v>
      </c>
      <c r="Q14" s="83" t="str">
        <f>'First Milk'!Q14</f>
        <v xml:space="preserve">Grass Silage (25% DM) </v>
      </c>
      <c r="R14" s="83">
        <f>'First Milk'!R14</f>
        <v>0</v>
      </c>
      <c r="S14" s="83">
        <f>'First Milk'!S14</f>
        <v>0</v>
      </c>
      <c r="T14" s="83">
        <f>'First Milk'!T14</f>
        <v>0</v>
      </c>
      <c r="U14" s="83">
        <f>'First Milk'!U14</f>
        <v>0</v>
      </c>
      <c r="V14" s="103">
        <f>'First Milk'!V14</f>
        <v>0</v>
      </c>
      <c r="AD14" s="22" t="s">
        <v>138</v>
      </c>
      <c r="AE14" s="22">
        <v>6</v>
      </c>
      <c r="AI14" s="43" t="s">
        <v>119</v>
      </c>
      <c r="AJ14" s="44">
        <v>0.8</v>
      </c>
      <c r="AK14" s="45">
        <v>1.7</v>
      </c>
      <c r="AL14" s="9">
        <v>12</v>
      </c>
      <c r="AM14" s="9">
        <v>6.7</v>
      </c>
      <c r="AN14" s="9" t="s">
        <v>135</v>
      </c>
    </row>
    <row r="15" spans="1:41" ht="13" x14ac:dyDescent="0.25">
      <c r="A15" s="152" t="s">
        <v>9</v>
      </c>
      <c r="B15" s="153"/>
      <c r="C15" s="49">
        <f>'First Milk'!C15</f>
        <v>47</v>
      </c>
      <c r="D15" s="49">
        <f>'First Milk'!D15</f>
        <v>47</v>
      </c>
      <c r="E15" s="49">
        <f>'First Milk'!E15</f>
        <v>47</v>
      </c>
      <c r="F15" s="49">
        <f>'First Milk'!F15</f>
        <v>47</v>
      </c>
      <c r="G15" s="49">
        <f>'First Milk'!G15</f>
        <v>47</v>
      </c>
      <c r="H15" s="49">
        <f>'First Milk'!H15</f>
        <v>47</v>
      </c>
      <c r="I15" s="49">
        <f>'First Milk'!I15</f>
        <v>47</v>
      </c>
      <c r="J15" s="49">
        <f>'First Milk'!J15</f>
        <v>47</v>
      </c>
      <c r="K15" s="49">
        <f>'First Milk'!K15</f>
        <v>47</v>
      </c>
      <c r="L15" s="49">
        <f>'First Milk'!L15</f>
        <v>47</v>
      </c>
      <c r="M15" s="49">
        <f>'First Milk'!M15</f>
        <v>47</v>
      </c>
      <c r="N15" s="49">
        <f>'First Milk'!N15</f>
        <v>47</v>
      </c>
      <c r="O15" s="49">
        <f>'First Milk'!O15</f>
        <v>47</v>
      </c>
      <c r="P15" s="49">
        <f>'First Milk'!P15</f>
        <v>47</v>
      </c>
      <c r="Q15" s="49">
        <f>'First Milk'!Q15</f>
        <v>47</v>
      </c>
      <c r="R15" s="49">
        <f>'First Milk'!R15</f>
        <v>0</v>
      </c>
      <c r="S15" s="49">
        <f>'First Milk'!S15</f>
        <v>0</v>
      </c>
      <c r="T15" s="49">
        <f>'First Milk'!T15</f>
        <v>0</v>
      </c>
      <c r="U15" s="49">
        <f>'First Milk'!U15</f>
        <v>0</v>
      </c>
      <c r="V15" s="102">
        <f>'First Milk'!V15</f>
        <v>0</v>
      </c>
      <c r="AD15" s="22" t="s">
        <v>144</v>
      </c>
      <c r="AE15" s="22">
        <v>7</v>
      </c>
      <c r="AI15" s="43" t="s">
        <v>101</v>
      </c>
      <c r="AJ15" s="51">
        <v>1.8</v>
      </c>
      <c r="AK15" s="45">
        <v>5.4</v>
      </c>
      <c r="AL15" s="9">
        <v>13</v>
      </c>
      <c r="AM15" s="9">
        <v>6.7</v>
      </c>
      <c r="AN15" s="9" t="s">
        <v>135</v>
      </c>
    </row>
    <row r="16" spans="1:41" ht="13.5" thickBot="1" x14ac:dyDescent="0.3">
      <c r="A16" s="156" t="s">
        <v>44</v>
      </c>
      <c r="B16" s="157"/>
      <c r="C16" s="104" t="str">
        <f>'First Milk'!C16</f>
        <v>Medium/Clay</v>
      </c>
      <c r="D16" s="104" t="str">
        <f>'First Milk'!D16</f>
        <v>Medium/Clay</v>
      </c>
      <c r="E16" s="104" t="str">
        <f>'First Milk'!E16</f>
        <v>Medium/Clay</v>
      </c>
      <c r="F16" s="104" t="str">
        <f>'First Milk'!F16</f>
        <v>Medium/Clay</v>
      </c>
      <c r="G16" s="104" t="str">
        <f>'First Milk'!G16</f>
        <v>Medium/Clay</v>
      </c>
      <c r="H16" s="104" t="str">
        <f>'First Milk'!H16</f>
        <v>Medium/Clay</v>
      </c>
      <c r="I16" s="104" t="str">
        <f>'First Milk'!I16</f>
        <v>Medium/Clay</v>
      </c>
      <c r="J16" s="104" t="str">
        <f>'First Milk'!J16</f>
        <v>Medium/Clay</v>
      </c>
      <c r="K16" s="104" t="str">
        <f>'First Milk'!K16</f>
        <v>Medium/Clay</v>
      </c>
      <c r="L16" s="104" t="str">
        <f>'First Milk'!L16</f>
        <v>Medium/Clay</v>
      </c>
      <c r="M16" s="104" t="str">
        <f>'First Milk'!M16</f>
        <v>Medium/Clay</v>
      </c>
      <c r="N16" s="104" t="str">
        <f>'First Milk'!N16</f>
        <v>Medium/Clay</v>
      </c>
      <c r="O16" s="104" t="str">
        <f>'First Milk'!O16</f>
        <v>Medium/Clay</v>
      </c>
      <c r="P16" s="104" t="str">
        <f>'First Milk'!P16</f>
        <v>Medium/Clay</v>
      </c>
      <c r="Q16" s="104" t="str">
        <f>'First Milk'!Q16</f>
        <v>Medium/Clay</v>
      </c>
      <c r="R16" s="104">
        <f>'First Milk'!R16</f>
        <v>0</v>
      </c>
      <c r="S16" s="104">
        <f>'First Milk'!S16</f>
        <v>0</v>
      </c>
      <c r="T16" s="104">
        <f>'First Milk'!T16</f>
        <v>0</v>
      </c>
      <c r="U16" s="104">
        <f>'First Milk'!U16</f>
        <v>0</v>
      </c>
      <c r="V16" s="105">
        <f>'First Milk'!V16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79.899999999999991</v>
      </c>
      <c r="J17" s="20">
        <f t="shared" si="0"/>
        <v>79.899999999999991</v>
      </c>
      <c r="K17" s="20">
        <f t="shared" si="0"/>
        <v>79.899999999999991</v>
      </c>
      <c r="L17" s="20">
        <f t="shared" si="0"/>
        <v>79.899999999999991</v>
      </c>
      <c r="M17" s="20">
        <f t="shared" si="0"/>
        <v>79.899999999999991</v>
      </c>
      <c r="N17" s="20">
        <f t="shared" si="0"/>
        <v>79.899999999999991</v>
      </c>
      <c r="O17" s="20">
        <f t="shared" si="0"/>
        <v>79.899999999999991</v>
      </c>
      <c r="P17" s="20">
        <f t="shared" si="0"/>
        <v>79.899999999999991</v>
      </c>
      <c r="Q17" s="20">
        <f t="shared" si="0"/>
        <v>79.899999999999991</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67.298124999999999</v>
      </c>
      <c r="D18" s="12">
        <f>$D32</f>
        <v>0</v>
      </c>
      <c r="E18" s="12">
        <f>$D33</f>
        <v>67.298124999999999</v>
      </c>
      <c r="F18" s="12">
        <f>$D34</f>
        <v>67.298124999999999</v>
      </c>
      <c r="G18" s="12">
        <f>$D35</f>
        <v>0</v>
      </c>
      <c r="H18" s="12">
        <f>$D36</f>
        <v>0</v>
      </c>
      <c r="I18" s="12">
        <f>$D37</f>
        <v>67.298124999999999</v>
      </c>
      <c r="J18" s="12">
        <f>$D38</f>
        <v>67.298124999999999</v>
      </c>
      <c r="K18" s="12">
        <f>$D39</f>
        <v>67.298124999999999</v>
      </c>
      <c r="L18" s="12">
        <f>$D40</f>
        <v>67.298124999999999</v>
      </c>
      <c r="M18" s="12">
        <f>$D41</f>
        <v>67.298124999999999</v>
      </c>
      <c r="N18" s="12">
        <f>$D42</f>
        <v>0</v>
      </c>
      <c r="O18" s="12">
        <f>$D43</f>
        <v>0</v>
      </c>
      <c r="P18" s="12">
        <f>$D44</f>
        <v>0</v>
      </c>
      <c r="Q18" s="12">
        <f>$D45</f>
        <v>67.298124999999999</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-12.601874999999993</v>
      </c>
      <c r="D19" s="12">
        <f t="shared" ref="D19:V19" si="1">D18-D17</f>
        <v>-79.899999999999991</v>
      </c>
      <c r="E19" s="12">
        <f t="shared" si="1"/>
        <v>-12.601874999999993</v>
      </c>
      <c r="F19" s="12">
        <f t="shared" si="1"/>
        <v>-12.601874999999993</v>
      </c>
      <c r="G19" s="12">
        <f t="shared" si="1"/>
        <v>-79.899999999999991</v>
      </c>
      <c r="H19" s="12">
        <f t="shared" si="1"/>
        <v>-79.899999999999991</v>
      </c>
      <c r="I19" s="12">
        <f t="shared" si="1"/>
        <v>-12.601874999999993</v>
      </c>
      <c r="J19" s="12">
        <f t="shared" si="1"/>
        <v>-12.601874999999993</v>
      </c>
      <c r="K19" s="12">
        <f t="shared" si="1"/>
        <v>-12.601874999999993</v>
      </c>
      <c r="L19" s="12">
        <f t="shared" si="1"/>
        <v>-12.601874999999993</v>
      </c>
      <c r="M19" s="12">
        <f t="shared" si="1"/>
        <v>-12.601874999999993</v>
      </c>
      <c r="N19" s="12">
        <f t="shared" si="1"/>
        <v>-79.899999999999991</v>
      </c>
      <c r="O19" s="12">
        <f t="shared" si="1"/>
        <v>-79.899999999999991</v>
      </c>
      <c r="P19" s="12">
        <f t="shared" si="1"/>
        <v>-79.899999999999991</v>
      </c>
      <c r="Q19" s="12">
        <f t="shared" si="1"/>
        <v>-12.601874999999993</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DECREASE</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282</v>
      </c>
      <c r="D21" s="20">
        <f t="shared" ref="D21:V21" si="2">(VLOOKUP(D$14,$AI2:$AK26,3,FALSE))*D$15</f>
        <v>282</v>
      </c>
      <c r="E21" s="20">
        <f t="shared" si="2"/>
        <v>282</v>
      </c>
      <c r="F21" s="20">
        <f t="shared" si="2"/>
        <v>282</v>
      </c>
      <c r="G21" s="20">
        <f t="shared" si="2"/>
        <v>282</v>
      </c>
      <c r="H21" s="20">
        <f t="shared" si="2"/>
        <v>282</v>
      </c>
      <c r="I21" s="20">
        <f t="shared" si="2"/>
        <v>282</v>
      </c>
      <c r="J21" s="20">
        <f t="shared" si="2"/>
        <v>282</v>
      </c>
      <c r="K21" s="20">
        <f t="shared" si="2"/>
        <v>282</v>
      </c>
      <c r="L21" s="20">
        <f t="shared" si="2"/>
        <v>282</v>
      </c>
      <c r="M21" s="20">
        <f t="shared" si="2"/>
        <v>282</v>
      </c>
      <c r="N21" s="20">
        <f t="shared" si="2"/>
        <v>282</v>
      </c>
      <c r="O21" s="20">
        <f t="shared" si="2"/>
        <v>282</v>
      </c>
      <c r="P21" s="20">
        <f t="shared" si="2"/>
        <v>282</v>
      </c>
      <c r="Q21" s="20">
        <f t="shared" si="2"/>
        <v>282</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5.7764687500000003</v>
      </c>
      <c r="D22" s="12">
        <f>$E32</f>
        <v>0</v>
      </c>
      <c r="E22" s="12">
        <f>$E33</f>
        <v>5.7764687500000003</v>
      </c>
      <c r="F22" s="12">
        <f>$E34</f>
        <v>5.7764687500000003</v>
      </c>
      <c r="G22" s="12">
        <f>$E35</f>
        <v>0</v>
      </c>
      <c r="H22" s="12">
        <f>$E36</f>
        <v>0</v>
      </c>
      <c r="I22" s="12">
        <f>$E37</f>
        <v>5.7764687500000003</v>
      </c>
      <c r="J22" s="12">
        <f>$E38</f>
        <v>5.7764687500000003</v>
      </c>
      <c r="K22" s="12">
        <f>$E39</f>
        <v>5.7764687500000003</v>
      </c>
      <c r="L22" s="12">
        <f>$E40</f>
        <v>5.7764687500000003</v>
      </c>
      <c r="M22" s="12">
        <f>$E41</f>
        <v>5.7764687500000003</v>
      </c>
      <c r="N22" s="12">
        <f>$E42</f>
        <v>0</v>
      </c>
      <c r="O22" s="12">
        <f>$E43</f>
        <v>0</v>
      </c>
      <c r="P22" s="12">
        <f>$E44</f>
        <v>0</v>
      </c>
      <c r="Q22" s="12">
        <f>$E45</f>
        <v>5.7764687500000003</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-276.22353125000001</v>
      </c>
      <c r="D23" s="12">
        <f t="shared" ref="D23:V23" si="3">D22-D21</f>
        <v>-282</v>
      </c>
      <c r="E23" s="12">
        <f t="shared" si="3"/>
        <v>-276.22353125000001</v>
      </c>
      <c r="F23" s="12">
        <f t="shared" si="3"/>
        <v>-276.22353125000001</v>
      </c>
      <c r="G23" s="12">
        <f t="shared" si="3"/>
        <v>-282</v>
      </c>
      <c r="H23" s="12">
        <f t="shared" si="3"/>
        <v>-282</v>
      </c>
      <c r="I23" s="12">
        <f t="shared" si="3"/>
        <v>-276.22353125000001</v>
      </c>
      <c r="J23" s="12">
        <f t="shared" si="3"/>
        <v>-276.22353125000001</v>
      </c>
      <c r="K23" s="12">
        <f t="shared" si="3"/>
        <v>-276.22353125000001</v>
      </c>
      <c r="L23" s="12">
        <f t="shared" si="3"/>
        <v>-276.22353125000001</v>
      </c>
      <c r="M23" s="12">
        <f t="shared" si="3"/>
        <v>-276.22353125000001</v>
      </c>
      <c r="N23" s="12">
        <f t="shared" si="3"/>
        <v>-282</v>
      </c>
      <c r="O23" s="12">
        <f t="shared" si="3"/>
        <v>-282</v>
      </c>
      <c r="P23" s="12">
        <f t="shared" si="3"/>
        <v>-282</v>
      </c>
      <c r="Q23" s="12">
        <f t="shared" si="3"/>
        <v>-276.22353125000001</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2.5</v>
      </c>
      <c r="C28" s="11">
        <v>1.1100000000000001</v>
      </c>
      <c r="D28" s="11">
        <v>0.47</v>
      </c>
      <c r="E28" s="11">
        <v>7.6700000000000004E-2</v>
      </c>
      <c r="F28" s="11">
        <v>1040</v>
      </c>
      <c r="G28" s="11">
        <v>63.4</v>
      </c>
      <c r="H28" s="11">
        <v>119</v>
      </c>
      <c r="I28" s="11">
        <v>49.9</v>
      </c>
      <c r="J28" s="11">
        <v>0.88</v>
      </c>
      <c r="K28" s="15">
        <v>0.8</v>
      </c>
      <c r="L28" s="11">
        <v>41</v>
      </c>
      <c r="M28" s="11">
        <v>34.6</v>
      </c>
      <c r="N28" s="11">
        <v>158000</v>
      </c>
      <c r="O28" s="11">
        <v>15400</v>
      </c>
      <c r="P28" s="11"/>
      <c r="Q28" s="11">
        <v>6590</v>
      </c>
      <c r="R28" s="11"/>
      <c r="S28" s="11">
        <v>34.5</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4B</v>
      </c>
      <c r="B31" s="11">
        <v>250</v>
      </c>
      <c r="C31" s="65">
        <f>IF(C$27="%w/w SAR",((C$28*10)*$B31),IF(C$27="%w/w DM",(((C$28*10)*($B$28/100))*$B31),IF(C$27="kg/t SAR",(C$28*$B31),IF(C$27="kg/t DM",((C$28*($B$28/100))*$B31),IF(C$27="mg/kg SAR",((C$28*0.001)*$B31),IF(C$27="mg/kg DM",(((C$28*0.001)*($B$28/100))*$B31),0))))))</f>
        <v>69.375</v>
      </c>
      <c r="D31" s="65">
        <f>(IF(D$27="%w/w SAR",((D$28*10)*$B31),IF(D$27="%w/w DM",(((D$28*10)*($B$28/100))*$B31),IF(D$27="kg/t SAR",(D$28*$B31),IF(D$27="kg/t DM",((D$28*($B$28/100))*$B31),IF(D$27="mg/kg SAR",((D$28*0.001)*$B31),IF(D$27="mg/kg DM",(((D$28*0.001)*($B$28/100))*$B31),"0")))))))*2.291</f>
        <v>67.298124999999999</v>
      </c>
      <c r="E31" s="65">
        <f>(IF(E$27="%w/w SAR",((E$28*10)*$B31),IF(E$27="%w/w DM",(((E$28*10)*($B$28/100))*$B31),IF(E$27="kg/t SAR",(E$28*$B31),IF(E$27="kg/t DM",((E$28*($B$28/100))*$B31),IF(E$27="mg/kg SAR",((E$28*0.001)*$B31),IF(E$27="mg/kg DM",(((E$28*0.001)*($B$28/100))*$B31),"0")))))))*1.205</f>
        <v>5.7764687500000003</v>
      </c>
      <c r="F31" s="65">
        <f>(IF(F$27="%w/w SAR",((F$28*10)*$B31),IF(F$27="%w/w DM",(((F$28*10)*($B$28/100))*$B31),IF(F$27="kg/t SAR",(F$28*$B31),IF(F$27="kg/t DM",((F$28*($B$28/100))*$B31),IF(F$27="mg/kg SAR",((F$28*0.001)*$B31),IF(F$27="mg/kg DM",(((F$28*0.001)*($B$28/100))*$B31),"0")))))))*1.658</f>
        <v>10.777000000000001</v>
      </c>
      <c r="G31" s="65">
        <f t="shared" ref="G31:P46" si="5">IF(G$27="%w/w SAR",((G$28*10)*$B31),IF(G$27="%w/w DM",(((G$28*10)*($B$28/100))*$B31),IF(G$27="kg/t SAR",(G$28*$B31),IF(G$27="kg/t DM",((G$28*($B$28/100))*$B31),IF(G$27="mg/kg SAR",((G$28*0.001)*$B31),IF(G$27="mg/kg DM",(((G$28*0.001)*($B$28/100))*$B31),0))))))</f>
        <v>0.39624999999999999</v>
      </c>
      <c r="H31" s="65">
        <f t="shared" si="5"/>
        <v>0.74375000000000002</v>
      </c>
      <c r="I31" s="65">
        <f t="shared" si="5"/>
        <v>0.31187500000000001</v>
      </c>
      <c r="J31" s="65">
        <f t="shared" si="5"/>
        <v>5.5000000000000005E-3</v>
      </c>
      <c r="K31" s="65">
        <f t="shared" si="5"/>
        <v>5.0000000000000001E-3</v>
      </c>
      <c r="L31" s="65">
        <f t="shared" si="5"/>
        <v>0.25625000000000003</v>
      </c>
      <c r="M31" s="65">
        <f t="shared" si="5"/>
        <v>0.21625</v>
      </c>
      <c r="N31" s="65">
        <f t="shared" si="5"/>
        <v>987.5</v>
      </c>
      <c r="O31" s="65">
        <f t="shared" si="5"/>
        <v>96.25</v>
      </c>
      <c r="P31" s="65">
        <f t="shared" si="5"/>
        <v>0</v>
      </c>
      <c r="Q31" s="65">
        <f>(IF(Q$27="%w/w SAR",((Q$28*10)*$B31),IF(Q$27="%w/w DM",(((Q$28*10)*($B$28/100))*$B31),IF(Q$27="kg/t SAR",(Q$28*$B31),IF(Q$27="kg/t DM",((Q$28*($B$28/100))*$B31),IF(Q$27="mg/kg SAR",((Q$28*0.001)*$B31),IF(Q$27="mg/kg DM",(((Q$28*0.001)*($B$28/100))*$B31),0)))))))*2.5</f>
        <v>102.96875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0.21562500000000001</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5B</v>
      </c>
      <c r="B32" s="11">
        <v>0</v>
      </c>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6B</v>
      </c>
      <c r="B33" s="11">
        <v>250</v>
      </c>
      <c r="C33" s="65">
        <f t="shared" si="6"/>
        <v>69.375</v>
      </c>
      <c r="D33" s="65">
        <f t="shared" si="7"/>
        <v>67.298124999999999</v>
      </c>
      <c r="E33" s="65">
        <f t="shared" si="8"/>
        <v>5.7764687500000003</v>
      </c>
      <c r="F33" s="65">
        <f t="shared" si="9"/>
        <v>10.777000000000001</v>
      </c>
      <c r="G33" s="65">
        <f t="shared" si="5"/>
        <v>0.39624999999999999</v>
      </c>
      <c r="H33" s="65">
        <f t="shared" si="5"/>
        <v>0.74375000000000002</v>
      </c>
      <c r="I33" s="65">
        <f t="shared" si="5"/>
        <v>0.31187500000000001</v>
      </c>
      <c r="J33" s="65">
        <f t="shared" si="5"/>
        <v>5.5000000000000005E-3</v>
      </c>
      <c r="K33" s="65">
        <f t="shared" si="5"/>
        <v>5.0000000000000001E-3</v>
      </c>
      <c r="L33" s="65">
        <f t="shared" si="5"/>
        <v>0.25625000000000003</v>
      </c>
      <c r="M33" s="65">
        <f t="shared" si="5"/>
        <v>0.21625</v>
      </c>
      <c r="N33" s="65">
        <f t="shared" si="5"/>
        <v>987.5</v>
      </c>
      <c r="O33" s="65">
        <f t="shared" si="5"/>
        <v>96.25</v>
      </c>
      <c r="P33" s="65">
        <f t="shared" si="5"/>
        <v>0</v>
      </c>
      <c r="Q33" s="65">
        <f t="shared" si="10"/>
        <v>102.96875</v>
      </c>
      <c r="R33" s="65">
        <f t="shared" si="11"/>
        <v>0</v>
      </c>
      <c r="S33" s="65">
        <f t="shared" si="11"/>
        <v>0.21562500000000001</v>
      </c>
      <c r="T33" s="65">
        <f t="shared" si="11"/>
        <v>0</v>
      </c>
      <c r="U33" s="126">
        <f t="shared" si="11"/>
        <v>0</v>
      </c>
    </row>
    <row r="34" spans="1:21" s="48" customFormat="1" ht="13" x14ac:dyDescent="0.35">
      <c r="A34" s="125" t="str">
        <f>F8</f>
        <v>7B</v>
      </c>
      <c r="B34" s="11">
        <v>250</v>
      </c>
      <c r="C34" s="65">
        <f t="shared" si="6"/>
        <v>69.375</v>
      </c>
      <c r="D34" s="65">
        <f t="shared" si="7"/>
        <v>67.298124999999999</v>
      </c>
      <c r="E34" s="65">
        <f t="shared" si="8"/>
        <v>5.7764687500000003</v>
      </c>
      <c r="F34" s="65">
        <f t="shared" si="9"/>
        <v>10.777000000000001</v>
      </c>
      <c r="G34" s="65">
        <f t="shared" si="5"/>
        <v>0.39624999999999999</v>
      </c>
      <c r="H34" s="65">
        <f t="shared" si="5"/>
        <v>0.74375000000000002</v>
      </c>
      <c r="I34" s="65">
        <f t="shared" si="5"/>
        <v>0.31187500000000001</v>
      </c>
      <c r="J34" s="65">
        <f t="shared" si="5"/>
        <v>5.5000000000000005E-3</v>
      </c>
      <c r="K34" s="65">
        <f t="shared" si="5"/>
        <v>5.0000000000000001E-3</v>
      </c>
      <c r="L34" s="65">
        <f t="shared" si="5"/>
        <v>0.25625000000000003</v>
      </c>
      <c r="M34" s="65">
        <f t="shared" si="5"/>
        <v>0.21625</v>
      </c>
      <c r="N34" s="65">
        <f t="shared" si="5"/>
        <v>987.5</v>
      </c>
      <c r="O34" s="65">
        <f t="shared" si="5"/>
        <v>96.25</v>
      </c>
      <c r="P34" s="65">
        <f t="shared" si="5"/>
        <v>0</v>
      </c>
      <c r="Q34" s="65">
        <f t="shared" si="10"/>
        <v>102.96875</v>
      </c>
      <c r="R34" s="65">
        <f t="shared" si="11"/>
        <v>0</v>
      </c>
      <c r="S34" s="65">
        <f t="shared" si="11"/>
        <v>0.21562500000000001</v>
      </c>
      <c r="T34" s="65">
        <f t="shared" si="11"/>
        <v>0</v>
      </c>
      <c r="U34" s="126">
        <f t="shared" si="11"/>
        <v>0</v>
      </c>
    </row>
    <row r="35" spans="1:21" s="48" customFormat="1" ht="13" x14ac:dyDescent="0.35">
      <c r="A35" s="125" t="str">
        <f>G8</f>
        <v>8B</v>
      </c>
      <c r="B35" s="11">
        <v>0</v>
      </c>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9B</v>
      </c>
      <c r="B36" s="11">
        <v>0</v>
      </c>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8222</v>
      </c>
      <c r="B37" s="11">
        <v>250</v>
      </c>
      <c r="C37" s="65">
        <f t="shared" si="6"/>
        <v>69.375</v>
      </c>
      <c r="D37" s="65">
        <f t="shared" si="7"/>
        <v>67.298124999999999</v>
      </c>
      <c r="E37" s="65">
        <f t="shared" si="8"/>
        <v>5.7764687500000003</v>
      </c>
      <c r="F37" s="65">
        <f t="shared" si="9"/>
        <v>10.777000000000001</v>
      </c>
      <c r="G37" s="65">
        <f t="shared" si="5"/>
        <v>0.39624999999999999</v>
      </c>
      <c r="H37" s="65">
        <f t="shared" si="5"/>
        <v>0.74375000000000002</v>
      </c>
      <c r="I37" s="65">
        <f t="shared" si="5"/>
        <v>0.31187500000000001</v>
      </c>
      <c r="J37" s="65">
        <f t="shared" si="5"/>
        <v>5.5000000000000005E-3</v>
      </c>
      <c r="K37" s="65">
        <f t="shared" si="5"/>
        <v>5.0000000000000001E-3</v>
      </c>
      <c r="L37" s="65">
        <f t="shared" si="5"/>
        <v>0.25625000000000003</v>
      </c>
      <c r="M37" s="65">
        <f t="shared" si="5"/>
        <v>0.21625</v>
      </c>
      <c r="N37" s="65">
        <f t="shared" si="5"/>
        <v>987.5</v>
      </c>
      <c r="O37" s="65">
        <f t="shared" si="5"/>
        <v>96.25</v>
      </c>
      <c r="P37" s="65">
        <f t="shared" si="5"/>
        <v>0</v>
      </c>
      <c r="Q37" s="65">
        <f t="shared" si="10"/>
        <v>102.96875</v>
      </c>
      <c r="R37" s="65">
        <f t="shared" si="11"/>
        <v>0</v>
      </c>
      <c r="S37" s="65">
        <f t="shared" si="11"/>
        <v>0.21562500000000001</v>
      </c>
      <c r="T37" s="65">
        <f t="shared" si="11"/>
        <v>0</v>
      </c>
      <c r="U37" s="126">
        <f t="shared" si="11"/>
        <v>0</v>
      </c>
    </row>
    <row r="38" spans="1:21" s="48" customFormat="1" ht="13" x14ac:dyDescent="0.35">
      <c r="A38" s="125">
        <f>J8</f>
        <v>7233</v>
      </c>
      <c r="B38" s="11">
        <v>250</v>
      </c>
      <c r="C38" s="65">
        <f t="shared" si="6"/>
        <v>69.375</v>
      </c>
      <c r="D38" s="65">
        <f t="shared" si="7"/>
        <v>67.298124999999999</v>
      </c>
      <c r="E38" s="65">
        <f t="shared" si="8"/>
        <v>5.7764687500000003</v>
      </c>
      <c r="F38" s="65">
        <f t="shared" si="9"/>
        <v>10.777000000000001</v>
      </c>
      <c r="G38" s="65">
        <f t="shared" si="5"/>
        <v>0.39624999999999999</v>
      </c>
      <c r="H38" s="65">
        <f t="shared" si="5"/>
        <v>0.74375000000000002</v>
      </c>
      <c r="I38" s="65">
        <f t="shared" si="5"/>
        <v>0.31187500000000001</v>
      </c>
      <c r="J38" s="65">
        <f t="shared" si="5"/>
        <v>5.5000000000000005E-3</v>
      </c>
      <c r="K38" s="65">
        <f t="shared" si="5"/>
        <v>5.0000000000000001E-3</v>
      </c>
      <c r="L38" s="65">
        <f t="shared" si="5"/>
        <v>0.25625000000000003</v>
      </c>
      <c r="M38" s="65">
        <f t="shared" si="5"/>
        <v>0.21625</v>
      </c>
      <c r="N38" s="65">
        <f t="shared" si="5"/>
        <v>987.5</v>
      </c>
      <c r="O38" s="65">
        <f t="shared" si="5"/>
        <v>96.25</v>
      </c>
      <c r="P38" s="65">
        <f t="shared" si="5"/>
        <v>0</v>
      </c>
      <c r="Q38" s="65">
        <f t="shared" si="10"/>
        <v>102.96875</v>
      </c>
      <c r="R38" s="65">
        <f t="shared" si="11"/>
        <v>0</v>
      </c>
      <c r="S38" s="65">
        <f t="shared" si="11"/>
        <v>0.21562500000000001</v>
      </c>
      <c r="T38" s="65">
        <f t="shared" si="11"/>
        <v>0</v>
      </c>
      <c r="U38" s="126">
        <f t="shared" si="11"/>
        <v>0</v>
      </c>
    </row>
    <row r="39" spans="1:21" s="48" customFormat="1" ht="13" x14ac:dyDescent="0.35">
      <c r="A39" s="125">
        <f>K8</f>
        <v>5641</v>
      </c>
      <c r="B39" s="11">
        <v>250</v>
      </c>
      <c r="C39" s="65">
        <f t="shared" si="6"/>
        <v>69.375</v>
      </c>
      <c r="D39" s="65">
        <f t="shared" si="7"/>
        <v>67.298124999999999</v>
      </c>
      <c r="E39" s="65">
        <f t="shared" si="8"/>
        <v>5.7764687500000003</v>
      </c>
      <c r="F39" s="65">
        <f t="shared" si="9"/>
        <v>10.777000000000001</v>
      </c>
      <c r="G39" s="65">
        <f t="shared" si="5"/>
        <v>0.39624999999999999</v>
      </c>
      <c r="H39" s="65">
        <f t="shared" si="5"/>
        <v>0.74375000000000002</v>
      </c>
      <c r="I39" s="65">
        <f t="shared" si="5"/>
        <v>0.31187500000000001</v>
      </c>
      <c r="J39" s="65">
        <f t="shared" si="5"/>
        <v>5.5000000000000005E-3</v>
      </c>
      <c r="K39" s="65">
        <f t="shared" si="5"/>
        <v>5.0000000000000001E-3</v>
      </c>
      <c r="L39" s="65">
        <f t="shared" si="5"/>
        <v>0.25625000000000003</v>
      </c>
      <c r="M39" s="65">
        <f t="shared" si="5"/>
        <v>0.21625</v>
      </c>
      <c r="N39" s="65">
        <f t="shared" si="5"/>
        <v>987.5</v>
      </c>
      <c r="O39" s="65">
        <f t="shared" si="5"/>
        <v>96.25</v>
      </c>
      <c r="P39" s="65">
        <f t="shared" si="5"/>
        <v>0</v>
      </c>
      <c r="Q39" s="65">
        <f t="shared" si="10"/>
        <v>102.96875</v>
      </c>
      <c r="R39" s="65">
        <f t="shared" si="11"/>
        <v>0</v>
      </c>
      <c r="S39" s="65">
        <f t="shared" si="11"/>
        <v>0.21562500000000001</v>
      </c>
      <c r="T39" s="65">
        <f t="shared" si="11"/>
        <v>0</v>
      </c>
      <c r="U39" s="126">
        <f t="shared" si="11"/>
        <v>0</v>
      </c>
    </row>
    <row r="40" spans="1:21" s="48" customFormat="1" ht="13" x14ac:dyDescent="0.35">
      <c r="A40" s="125">
        <f>L8</f>
        <v>4956</v>
      </c>
      <c r="B40" s="11">
        <v>250</v>
      </c>
      <c r="C40" s="65">
        <f t="shared" si="6"/>
        <v>69.375</v>
      </c>
      <c r="D40" s="65">
        <f t="shared" si="7"/>
        <v>67.298124999999999</v>
      </c>
      <c r="E40" s="65">
        <f t="shared" si="8"/>
        <v>5.7764687500000003</v>
      </c>
      <c r="F40" s="65">
        <f t="shared" si="9"/>
        <v>10.777000000000001</v>
      </c>
      <c r="G40" s="65">
        <f t="shared" si="5"/>
        <v>0.39624999999999999</v>
      </c>
      <c r="H40" s="65">
        <f t="shared" si="5"/>
        <v>0.74375000000000002</v>
      </c>
      <c r="I40" s="65">
        <f t="shared" si="5"/>
        <v>0.31187500000000001</v>
      </c>
      <c r="J40" s="65">
        <f t="shared" si="5"/>
        <v>5.5000000000000005E-3</v>
      </c>
      <c r="K40" s="65">
        <f t="shared" si="5"/>
        <v>5.0000000000000001E-3</v>
      </c>
      <c r="L40" s="65">
        <f t="shared" si="5"/>
        <v>0.25625000000000003</v>
      </c>
      <c r="M40" s="65">
        <f t="shared" si="5"/>
        <v>0.21625</v>
      </c>
      <c r="N40" s="65">
        <f t="shared" si="5"/>
        <v>987.5</v>
      </c>
      <c r="O40" s="65">
        <f t="shared" si="5"/>
        <v>96.25</v>
      </c>
      <c r="P40" s="65">
        <f t="shared" si="5"/>
        <v>0</v>
      </c>
      <c r="Q40" s="65">
        <f t="shared" si="10"/>
        <v>102.96875</v>
      </c>
      <c r="R40" s="65">
        <f t="shared" si="11"/>
        <v>0</v>
      </c>
      <c r="S40" s="65">
        <f t="shared" si="11"/>
        <v>0.21562500000000001</v>
      </c>
      <c r="T40" s="65">
        <f t="shared" si="11"/>
        <v>0</v>
      </c>
      <c r="U40" s="126">
        <f t="shared" si="11"/>
        <v>0</v>
      </c>
    </row>
    <row r="41" spans="1:21" s="48" customFormat="1" ht="13" x14ac:dyDescent="0.35">
      <c r="A41" s="125">
        <f>M8</f>
        <v>2849</v>
      </c>
      <c r="B41" s="11">
        <v>250</v>
      </c>
      <c r="C41" s="65">
        <f t="shared" si="6"/>
        <v>69.375</v>
      </c>
      <c r="D41" s="65">
        <f t="shared" si="7"/>
        <v>67.298124999999999</v>
      </c>
      <c r="E41" s="65">
        <f t="shared" si="8"/>
        <v>5.7764687500000003</v>
      </c>
      <c r="F41" s="65">
        <f t="shared" si="9"/>
        <v>10.777000000000001</v>
      </c>
      <c r="G41" s="65">
        <f t="shared" si="5"/>
        <v>0.39624999999999999</v>
      </c>
      <c r="H41" s="65">
        <f t="shared" si="5"/>
        <v>0.74375000000000002</v>
      </c>
      <c r="I41" s="65">
        <f t="shared" si="5"/>
        <v>0.31187500000000001</v>
      </c>
      <c r="J41" s="65">
        <f t="shared" si="5"/>
        <v>5.5000000000000005E-3</v>
      </c>
      <c r="K41" s="65">
        <f t="shared" si="5"/>
        <v>5.0000000000000001E-3</v>
      </c>
      <c r="L41" s="65">
        <f t="shared" si="5"/>
        <v>0.25625000000000003</v>
      </c>
      <c r="M41" s="65">
        <f t="shared" si="5"/>
        <v>0.21625</v>
      </c>
      <c r="N41" s="65">
        <f t="shared" si="5"/>
        <v>987.5</v>
      </c>
      <c r="O41" s="65">
        <f t="shared" si="5"/>
        <v>96.25</v>
      </c>
      <c r="P41" s="65">
        <f t="shared" si="5"/>
        <v>0</v>
      </c>
      <c r="Q41" s="65">
        <f t="shared" si="10"/>
        <v>102.96875</v>
      </c>
      <c r="R41" s="65">
        <f t="shared" si="11"/>
        <v>0</v>
      </c>
      <c r="S41" s="65">
        <f t="shared" si="11"/>
        <v>0.21562500000000001</v>
      </c>
      <c r="T41" s="65">
        <f t="shared" si="11"/>
        <v>0</v>
      </c>
      <c r="U41" s="126">
        <f t="shared" si="11"/>
        <v>0</v>
      </c>
    </row>
    <row r="42" spans="1:21" s="48" customFormat="1" ht="13" x14ac:dyDescent="0.35">
      <c r="A42" s="125">
        <f>N8</f>
        <v>3836</v>
      </c>
      <c r="B42" s="11">
        <v>0</v>
      </c>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4718</v>
      </c>
      <c r="B43" s="11">
        <v>0</v>
      </c>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3107</v>
      </c>
      <c r="B44" s="11">
        <v>0</v>
      </c>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6609</v>
      </c>
      <c r="B45" s="11">
        <v>250</v>
      </c>
      <c r="C45" s="65">
        <f t="shared" si="6"/>
        <v>69.375</v>
      </c>
      <c r="D45" s="65">
        <f t="shared" si="7"/>
        <v>67.298124999999999</v>
      </c>
      <c r="E45" s="65">
        <f t="shared" si="8"/>
        <v>5.7764687500000003</v>
      </c>
      <c r="F45" s="65">
        <f t="shared" si="9"/>
        <v>10.777000000000001</v>
      </c>
      <c r="G45" s="65">
        <f t="shared" si="5"/>
        <v>0.39624999999999999</v>
      </c>
      <c r="H45" s="65">
        <f t="shared" si="5"/>
        <v>0.74375000000000002</v>
      </c>
      <c r="I45" s="65">
        <f t="shared" si="5"/>
        <v>0.31187500000000001</v>
      </c>
      <c r="J45" s="65">
        <f t="shared" si="5"/>
        <v>5.5000000000000005E-3</v>
      </c>
      <c r="K45" s="65">
        <f t="shared" si="5"/>
        <v>5.0000000000000001E-3</v>
      </c>
      <c r="L45" s="65">
        <f t="shared" si="5"/>
        <v>0.25625000000000003</v>
      </c>
      <c r="M45" s="65">
        <f t="shared" si="5"/>
        <v>0.21625</v>
      </c>
      <c r="N45" s="65">
        <f t="shared" si="5"/>
        <v>987.5</v>
      </c>
      <c r="O45" s="65">
        <f t="shared" si="5"/>
        <v>96.25</v>
      </c>
      <c r="P45" s="65">
        <f t="shared" si="5"/>
        <v>0</v>
      </c>
      <c r="Q45" s="65">
        <f t="shared" si="10"/>
        <v>102.96875</v>
      </c>
      <c r="R45" s="65">
        <f t="shared" si="11"/>
        <v>0</v>
      </c>
      <c r="S45" s="65">
        <f t="shared" si="11"/>
        <v>0.21562500000000001</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4B</v>
      </c>
      <c r="C57" s="8" t="str">
        <f t="shared" ref="C57:U57" si="13">D8</f>
        <v>5B</v>
      </c>
      <c r="D57" s="8" t="str">
        <f t="shared" si="13"/>
        <v>6B</v>
      </c>
      <c r="E57" s="8" t="str">
        <f t="shared" si="13"/>
        <v>7B</v>
      </c>
      <c r="F57" s="8" t="str">
        <f t="shared" si="13"/>
        <v>8B</v>
      </c>
      <c r="G57" s="8" t="str">
        <f t="shared" si="13"/>
        <v>9B</v>
      </c>
      <c r="H57" s="8">
        <f t="shared" si="13"/>
        <v>8222</v>
      </c>
      <c r="I57" s="8">
        <f t="shared" si="13"/>
        <v>7233</v>
      </c>
      <c r="J57" s="8">
        <f t="shared" si="13"/>
        <v>5641</v>
      </c>
      <c r="K57" s="8">
        <f t="shared" si="13"/>
        <v>4956</v>
      </c>
      <c r="L57" s="8">
        <f t="shared" si="13"/>
        <v>2849</v>
      </c>
      <c r="M57" s="8">
        <f t="shared" si="13"/>
        <v>3836</v>
      </c>
      <c r="N57" s="8">
        <f t="shared" si="13"/>
        <v>4718</v>
      </c>
      <c r="O57" s="8">
        <f t="shared" si="13"/>
        <v>3107</v>
      </c>
      <c r="P57" s="8">
        <f t="shared" si="13"/>
        <v>6609</v>
      </c>
      <c r="Q57" s="8">
        <f t="shared" si="13"/>
        <v>0</v>
      </c>
      <c r="R57" s="8">
        <f t="shared" si="13"/>
        <v>0</v>
      </c>
      <c r="S57" s="8">
        <f t="shared" si="13"/>
        <v>0</v>
      </c>
      <c r="T57" s="8">
        <f t="shared" si="13"/>
        <v>0</v>
      </c>
      <c r="U57" s="8">
        <f t="shared" si="13"/>
        <v>0</v>
      </c>
    </row>
    <row r="58" spans="1:21" ht="13" x14ac:dyDescent="0.35">
      <c r="A58" s="79" t="s">
        <v>136</v>
      </c>
      <c r="B58" s="10" t="str">
        <f>C16&amp;" I "&amp;(VLOOKUP(C14,Table2456[],6,FALSE))</f>
        <v>Medium/Clay I Grass</v>
      </c>
      <c r="C58" s="10" t="str">
        <f>D16&amp;" I "&amp;(VLOOKUP(D14,Table2456[],6,FALSE))</f>
        <v>Medium/Clay I Grass</v>
      </c>
      <c r="D58" s="10" t="str">
        <f>E16&amp;" I "&amp;(VLOOKUP(E14,Table2456[],6,FALSE))</f>
        <v>Medium/Clay I Grass</v>
      </c>
      <c r="E58" s="10" t="str">
        <f>F16&amp;" I "&amp;(VLOOKUP(F14,Table2456[],6,FALSE))</f>
        <v>Medium/Clay I Grass</v>
      </c>
      <c r="F58" s="10" t="str">
        <f>G16&amp;" I "&amp;(VLOOKUP(G14,Table2456[],6,FALSE))</f>
        <v>Medium/Clay I Grass</v>
      </c>
      <c r="G58" s="10" t="str">
        <f>H16&amp;" I "&amp;(VLOOKUP(H14,Table2456[],6,FALSE))</f>
        <v>Medium/Clay I Grass</v>
      </c>
      <c r="H58" s="10" t="str">
        <f>I16&amp;" I "&amp;(VLOOKUP(I14,Table2456[],6,FALSE))</f>
        <v>Medium/Clay I Grass</v>
      </c>
      <c r="I58" s="10" t="str">
        <f>J16&amp;" I "&amp;(VLOOKUP(J14,Table2456[],6,FALSE))</f>
        <v>Medium/Clay I Grass</v>
      </c>
      <c r="J58" s="10" t="str">
        <f>K16&amp;" I "&amp;(VLOOKUP(K14,Table2456[],6,FALSE))</f>
        <v>Medium/Clay I Grass</v>
      </c>
      <c r="K58" s="10" t="str">
        <f>L16&amp;" I "&amp;(VLOOKUP(L14,Table2456[],6,FALSE))</f>
        <v>Medium/Clay I Grass</v>
      </c>
      <c r="L58" s="10" t="str">
        <f>M16&amp;" I "&amp;(VLOOKUP(M14,Table2456[],6,FALSE))</f>
        <v>Medium/Clay I Grass</v>
      </c>
      <c r="M58" s="10" t="str">
        <f>N16&amp;" I "&amp;(VLOOKUP(N14,Table2456[],6,FALSE))</f>
        <v>Medium/Clay I Grass</v>
      </c>
      <c r="N58" s="10" t="str">
        <f>O16&amp;" I "&amp;(VLOOKUP(O14,Table2456[],6,FALSE))</f>
        <v>Medium/Clay I Grass</v>
      </c>
      <c r="O58" s="10" t="str">
        <f>P16&amp;" I "&amp;(VLOOKUP(P14,Table2456[],6,FALSE))</f>
        <v>Medium/Clay I Grass</v>
      </c>
      <c r="P58" s="10" t="str">
        <f>Q16&amp;" I "&amp;(VLOOKUP(Q14,Table2456[],6,FALSE))</f>
        <v>Medium/Clay I Grass</v>
      </c>
      <c r="Q58" s="10" t="e">
        <f>R16&amp;" I "&amp;(VLOOKUP(R14,Table2456[],6,FALSE))</f>
        <v>#N/A</v>
      </c>
      <c r="R58" s="10" t="e">
        <f>S16&amp;" I "&amp;(VLOOKUP(S14,Table2456[],6,FALSE))</f>
        <v>#N/A</v>
      </c>
      <c r="S58" s="10" t="e">
        <f>T16&amp;" I "&amp;(VLOOKUP(T14,Table2456[],6,FALSE))</f>
        <v>#N/A</v>
      </c>
      <c r="T58" s="10" t="e">
        <f>U16&amp;" I "&amp;(VLOOKUP(U14,Table2456[],6,FALSE))</f>
        <v>#N/A</v>
      </c>
      <c r="U58" s="10" t="e">
        <f>V16&amp;" I "&amp;(VLOOKUP(V14,Table2456[],6,FALSE))</f>
        <v>#N/A</v>
      </c>
    </row>
    <row r="59" spans="1:21" ht="13" x14ac:dyDescent="0.3">
      <c r="A59" s="87" t="s">
        <v>132</v>
      </c>
      <c r="B59" s="64">
        <f>VLOOKUP(C$14,Table2456[],5,FALSE)</f>
        <v>6.2</v>
      </c>
      <c r="C59" s="64">
        <f>VLOOKUP(D$14,Table2456[],5,FALSE)</f>
        <v>6.2</v>
      </c>
      <c r="D59" s="64">
        <f>VLOOKUP(E$14,Table2456[],5,FALSE)</f>
        <v>6.2</v>
      </c>
      <c r="E59" s="64">
        <f>VLOOKUP(F$14,Table2456[],5,FALSE)</f>
        <v>6.2</v>
      </c>
      <c r="F59" s="64">
        <f>VLOOKUP(G$14,Table2456[],5,FALSE)</f>
        <v>6.2</v>
      </c>
      <c r="G59" s="64">
        <f>VLOOKUP(H$14,Table2456[],5,FALSE)</f>
        <v>6.2</v>
      </c>
      <c r="H59" s="64">
        <f>VLOOKUP(I$14,Table2456[],5,FALSE)</f>
        <v>6.2</v>
      </c>
      <c r="I59" s="64">
        <f>VLOOKUP(J$14,Table2456[],5,FALSE)</f>
        <v>6.2</v>
      </c>
      <c r="J59" s="64">
        <f>VLOOKUP(K$14,Table2456[],5,FALSE)</f>
        <v>6.2</v>
      </c>
      <c r="K59" s="64">
        <f>VLOOKUP(L$14,Table2456[],5,FALSE)</f>
        <v>6.2</v>
      </c>
      <c r="L59" s="64">
        <f>VLOOKUP(M$14,Table2456[],5,FALSE)</f>
        <v>6.2</v>
      </c>
      <c r="M59" s="64">
        <f>VLOOKUP(N$14,Table2456[],5,FALSE)</f>
        <v>6.2</v>
      </c>
      <c r="N59" s="64">
        <f>VLOOKUP(O$14,Table2456[],5,FALSE)</f>
        <v>6.2</v>
      </c>
      <c r="O59" s="64">
        <f>VLOOKUP(P$14,Table2456[],5,FALSE)</f>
        <v>6.2</v>
      </c>
      <c r="P59" s="64">
        <f>VLOOKUP(Q$14,Table2456[],5,FALSE)</f>
        <v>6.2</v>
      </c>
      <c r="Q59" s="64" t="e">
        <f>VLOOKUP(R$14,Table2456[],5,FALSE)</f>
        <v>#N/A</v>
      </c>
      <c r="R59" s="64" t="e">
        <f>VLOOKUP(S$14,Table2456[],5,FALSE)</f>
        <v>#N/A</v>
      </c>
      <c r="S59" s="64" t="e">
        <f>VLOOKUP(T$14,Table2456[],5,FALSE)</f>
        <v>#N/A</v>
      </c>
      <c r="T59" s="64" t="e">
        <f>VLOOKUP(U$14,Table2456[],5,FALSE)</f>
        <v>#N/A</v>
      </c>
      <c r="U59" s="64" t="e">
        <f>VLOOKUP(V$14,Table2456[],5,FALSE)</f>
        <v>#N/A</v>
      </c>
    </row>
    <row r="60" spans="1:21" ht="13" x14ac:dyDescent="0.3">
      <c r="A60" s="87" t="s">
        <v>4</v>
      </c>
      <c r="B60" s="64">
        <f>C10</f>
        <v>6</v>
      </c>
      <c r="C60" s="64">
        <f t="shared" ref="C60:U60" si="14">D10</f>
        <v>5.8</v>
      </c>
      <c r="D60" s="64">
        <f t="shared" si="14"/>
        <v>6.1</v>
      </c>
      <c r="E60" s="64">
        <f t="shared" si="14"/>
        <v>6.1</v>
      </c>
      <c r="F60" s="64">
        <f t="shared" si="14"/>
        <v>5.8</v>
      </c>
      <c r="G60" s="64">
        <f t="shared" si="14"/>
        <v>5.9</v>
      </c>
      <c r="H60" s="64">
        <f t="shared" si="14"/>
        <v>6</v>
      </c>
      <c r="I60" s="64">
        <f t="shared" si="14"/>
        <v>6.3</v>
      </c>
      <c r="J60" s="64">
        <f t="shared" si="14"/>
        <v>6.3</v>
      </c>
      <c r="K60" s="64">
        <f t="shared" si="14"/>
        <v>6</v>
      </c>
      <c r="L60" s="64">
        <f t="shared" si="14"/>
        <v>6.1</v>
      </c>
      <c r="M60" s="64">
        <f t="shared" si="14"/>
        <v>5.6</v>
      </c>
      <c r="N60" s="64">
        <f t="shared" si="14"/>
        <v>5.9</v>
      </c>
      <c r="O60" s="64">
        <f t="shared" si="14"/>
        <v>5.9</v>
      </c>
      <c r="P60" s="64">
        <f t="shared" si="14"/>
        <v>6.1</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f t="shared" si="15"/>
        <v>6</v>
      </c>
      <c r="P61" s="64">
        <f t="shared" si="15"/>
        <v>6</v>
      </c>
      <c r="Q61" s="64" t="e">
        <f t="shared" si="15"/>
        <v>#N/A</v>
      </c>
      <c r="R61" s="64" t="e">
        <f t="shared" si="15"/>
        <v>#N/A</v>
      </c>
      <c r="S61" s="64" t="e">
        <f t="shared" si="15"/>
        <v>#N/A</v>
      </c>
      <c r="T61" s="64" t="e">
        <f t="shared" si="15"/>
        <v>#N/A</v>
      </c>
      <c r="U61" s="64" t="e">
        <f t="shared" si="15"/>
        <v>#N/A</v>
      </c>
    </row>
    <row r="62" spans="1:21" ht="13" x14ac:dyDescent="0.3">
      <c r="A62" s="87" t="s">
        <v>134</v>
      </c>
      <c r="B62" s="65">
        <f>B31</f>
        <v>250</v>
      </c>
      <c r="C62" s="65">
        <f>B32</f>
        <v>0</v>
      </c>
      <c r="D62" s="65">
        <f>B33</f>
        <v>250</v>
      </c>
      <c r="E62" s="65">
        <f>B34</f>
        <v>250</v>
      </c>
      <c r="F62" s="65">
        <f>B35</f>
        <v>0</v>
      </c>
      <c r="G62" s="65">
        <f>B36</f>
        <v>0</v>
      </c>
      <c r="H62" s="65">
        <f>B37</f>
        <v>250</v>
      </c>
      <c r="I62" s="65">
        <f>B38</f>
        <v>250</v>
      </c>
      <c r="J62" s="65">
        <f>B39</f>
        <v>250</v>
      </c>
      <c r="K62" s="65">
        <f>B40</f>
        <v>250</v>
      </c>
      <c r="L62" s="65">
        <f>B41</f>
        <v>250</v>
      </c>
      <c r="M62" s="65">
        <f>B42</f>
        <v>0</v>
      </c>
      <c r="N62" s="65">
        <f>B43</f>
        <v>0</v>
      </c>
      <c r="O62" s="65">
        <f>B44</f>
        <v>0</v>
      </c>
      <c r="P62" s="65">
        <f>B45</f>
        <v>250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2.4000000000000021</v>
      </c>
      <c r="D64" s="65">
        <f t="shared" si="17"/>
        <v>0.6000000000000032</v>
      </c>
      <c r="E64" s="65">
        <f t="shared" si="17"/>
        <v>0.6000000000000032</v>
      </c>
      <c r="F64" s="65">
        <f t="shared" si="17"/>
        <v>2.4000000000000021</v>
      </c>
      <c r="G64" s="65">
        <f t="shared" si="17"/>
        <v>1.7999999999999989</v>
      </c>
      <c r="H64" s="65">
        <f t="shared" si="17"/>
        <v>1.2000000000000011</v>
      </c>
      <c r="I64" s="65">
        <f t="shared" si="17"/>
        <v>-0.59999999999999787</v>
      </c>
      <c r="J64" s="65">
        <f t="shared" si="17"/>
        <v>-0.59999999999999787</v>
      </c>
      <c r="K64" s="65">
        <f t="shared" si="17"/>
        <v>1.2000000000000011</v>
      </c>
      <c r="L64" s="65">
        <f t="shared" si="17"/>
        <v>0.6000000000000032</v>
      </c>
      <c r="M64" s="65">
        <f t="shared" si="17"/>
        <v>3.6000000000000032</v>
      </c>
      <c r="N64" s="65">
        <f t="shared" si="17"/>
        <v>1.7999999999999989</v>
      </c>
      <c r="O64" s="65">
        <f t="shared" si="17"/>
        <v>1.7999999999999989</v>
      </c>
      <c r="P64" s="65">
        <f t="shared" si="17"/>
        <v>0.6000000000000032</v>
      </c>
      <c r="Q64" s="65" t="e">
        <f t="shared" si="17"/>
        <v>#N/A</v>
      </c>
      <c r="R64" s="65" t="e">
        <f t="shared" si="17"/>
        <v>#N/A</v>
      </c>
      <c r="S64" s="65" t="e">
        <f t="shared" si="17"/>
        <v>#N/A</v>
      </c>
      <c r="T64" s="65" t="e">
        <f t="shared" si="17"/>
        <v>#N/A</v>
      </c>
      <c r="U64" s="65" t="e">
        <f t="shared" si="17"/>
        <v>#N/A</v>
      </c>
    </row>
    <row r="65" spans="1:21" ht="52" x14ac:dyDescent="0.3">
      <c r="A65" s="88" t="s">
        <v>157</v>
      </c>
      <c r="B65" s="65">
        <f>B63-B64</f>
        <v>-1.2000000000000011</v>
      </c>
      <c r="C65" s="65">
        <f t="shared" ref="C65:U65" si="18">C63-C64</f>
        <v>-2.4000000000000021</v>
      </c>
      <c r="D65" s="65">
        <f t="shared" si="18"/>
        <v>-0.6000000000000032</v>
      </c>
      <c r="E65" s="65">
        <f t="shared" si="18"/>
        <v>-0.6000000000000032</v>
      </c>
      <c r="F65" s="65">
        <f t="shared" si="18"/>
        <v>-2.4000000000000021</v>
      </c>
      <c r="G65" s="65">
        <f t="shared" si="18"/>
        <v>-1.7999999999999989</v>
      </c>
      <c r="H65" s="65">
        <f t="shared" si="18"/>
        <v>-1.2000000000000011</v>
      </c>
      <c r="I65" s="65">
        <f t="shared" si="18"/>
        <v>0.59999999999999787</v>
      </c>
      <c r="J65" s="65">
        <f t="shared" si="18"/>
        <v>0.59999999999999787</v>
      </c>
      <c r="K65" s="65">
        <f t="shared" si="18"/>
        <v>-1.2000000000000011</v>
      </c>
      <c r="L65" s="65">
        <f t="shared" si="18"/>
        <v>-0.6000000000000032</v>
      </c>
      <c r="M65" s="65">
        <f t="shared" si="18"/>
        <v>-3.6000000000000032</v>
      </c>
      <c r="N65" s="65">
        <f t="shared" si="18"/>
        <v>-1.7999999999999989</v>
      </c>
      <c r="O65" s="65">
        <f t="shared" si="18"/>
        <v>-1.7999999999999989</v>
      </c>
      <c r="P65" s="65">
        <f t="shared" si="18"/>
        <v>-0.6000000000000032</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OVER</v>
      </c>
      <c r="J66" s="66" t="str">
        <f t="shared" si="19"/>
        <v>OVER</v>
      </c>
      <c r="K66" s="66" t="str">
        <f t="shared" si="19"/>
        <v>UNDER</v>
      </c>
      <c r="L66" s="66" t="str">
        <f t="shared" si="19"/>
        <v>UNDER</v>
      </c>
      <c r="M66" s="66" t="str">
        <f t="shared" si="19"/>
        <v>UNDER</v>
      </c>
      <c r="N66" s="66" t="str">
        <f t="shared" si="19"/>
        <v>UNDER</v>
      </c>
      <c r="O66" s="66" t="str">
        <f t="shared" si="19"/>
        <v>UNDER</v>
      </c>
      <c r="P66" s="66" t="str">
        <f t="shared" si="19"/>
        <v>UNDER</v>
      </c>
      <c r="Q66" s="66" t="e">
        <f t="shared" si="19"/>
        <v>#N/A</v>
      </c>
      <c r="R66" s="66" t="e">
        <f t="shared" si="19"/>
        <v>#N/A</v>
      </c>
      <c r="S66" s="66" t="e">
        <f t="shared" si="19"/>
        <v>#N/A</v>
      </c>
      <c r="T66" s="66" t="e">
        <f t="shared" si="19"/>
        <v>#N/A</v>
      </c>
      <c r="U66" s="66" t="e">
        <f t="shared" si="19"/>
        <v>#N/A</v>
      </c>
    </row>
  </sheetData>
  <sheetProtection algorithmName="SHA-512" hashValue="U0vGcPHNYfjt+rSfJym3GIEwBfEjt6laIw8XPoILOXvAkzR3LX1B3Eig41OMTX5CUeyCWjg/cjP4Gvh3uVerhg==" saltValue="U/JkVur87ymmLsh0qvaXa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8" priority="39" operator="greaterThan">
      <formula>$B$51</formula>
    </cfRule>
  </conditionalFormatting>
  <conditionalFormatting sqref="B66:U66">
    <cfRule type="cellIs" dxfId="27" priority="14" operator="equal">
      <formula>"UNDER"</formula>
    </cfRule>
    <cfRule type="cellIs" dxfId="26" priority="15" operator="equal">
      <formula>"OVER"</formula>
    </cfRule>
  </conditionalFormatting>
  <conditionalFormatting sqref="C31:C50">
    <cfRule type="cellIs" dxfId="25" priority="38" operator="greaterThan">
      <formula>$C$51</formula>
    </cfRule>
  </conditionalFormatting>
  <conditionalFormatting sqref="C11:V13">
    <cfRule type="cellIs" dxfId="24" priority="1" operator="greaterThan">
      <formula>2</formula>
    </cfRule>
  </conditionalFormatting>
  <conditionalFormatting sqref="C17:V19">
    <cfRule type="cellIs" dxfId="23" priority="35" operator="equal">
      <formula>0</formula>
    </cfRule>
  </conditionalFormatting>
  <conditionalFormatting sqref="C20:V21">
    <cfRule type="cellIs" dxfId="22" priority="40" operator="equal">
      <formula>"DECREASE"</formula>
    </cfRule>
    <cfRule type="cellIs" dxfId="21" priority="41" operator="equal">
      <formula>"INCREASE"</formula>
    </cfRule>
  </conditionalFormatting>
  <conditionalFormatting sqref="C21:V21">
    <cfRule type="cellIs" dxfId="20" priority="16" operator="equal">
      <formula>0</formula>
    </cfRule>
  </conditionalFormatting>
  <conditionalFormatting sqref="C22:V23">
    <cfRule type="cellIs" dxfId="19" priority="20" operator="equal">
      <formula>0</formula>
    </cfRule>
  </conditionalFormatting>
  <conditionalFormatting sqref="C24:V24">
    <cfRule type="cellIs" dxfId="18" priority="21" operator="equal">
      <formula>"DECREASE"</formula>
    </cfRule>
    <cfRule type="cellIs" dxfId="17" priority="22" operator="equal">
      <formula>"INCREASE"</formula>
    </cfRule>
  </conditionalFormatting>
  <conditionalFormatting sqref="G31:G50">
    <cfRule type="cellIs" dxfId="16" priority="34" operator="greaterThan">
      <formula>$G$51</formula>
    </cfRule>
  </conditionalFormatting>
  <conditionalFormatting sqref="H31:H50">
    <cfRule type="cellIs" dxfId="15" priority="33" operator="greaterThan">
      <formula>$H$51</formula>
    </cfRule>
  </conditionalFormatting>
  <conditionalFormatting sqref="I1">
    <cfRule type="cellIs" dxfId="14" priority="6" operator="between">
      <formula>0.1</formula>
      <formula>5</formula>
    </cfRule>
  </conditionalFormatting>
  <conditionalFormatting sqref="I2">
    <cfRule type="cellIs" dxfId="13" priority="5" operator="greaterThan">
      <formula>5000.1</formula>
    </cfRule>
  </conditionalFormatting>
  <conditionalFormatting sqref="I3">
    <cfRule type="cellIs" dxfId="12" priority="4" operator="greaterThan">
      <formula>40000.01</formula>
    </cfRule>
  </conditionalFormatting>
  <conditionalFormatting sqref="I31:I50">
    <cfRule type="cellIs" dxfId="11" priority="32" operator="greaterThan">
      <formula>$I$51</formula>
    </cfRule>
  </conditionalFormatting>
  <conditionalFormatting sqref="J31:J50">
    <cfRule type="cellIs" dxfId="10" priority="11" operator="greaterThan">
      <formula>$J$51</formula>
    </cfRule>
  </conditionalFormatting>
  <conditionalFormatting sqref="K31:K50">
    <cfRule type="cellIs" dxfId="9" priority="31" operator="greaterThan">
      <formula>$K$51</formula>
    </cfRule>
  </conditionalFormatting>
  <conditionalFormatting sqref="L3">
    <cfRule type="cellIs" dxfId="8" priority="7" operator="lessThan">
      <formula>30</formula>
    </cfRule>
    <cfRule type="cellIs" dxfId="7" priority="8" operator="greaterThanOrEqual">
      <formula>30</formula>
    </cfRule>
  </conditionalFormatting>
  <conditionalFormatting sqref="L31:L50">
    <cfRule type="cellIs" dxfId="6" priority="30" operator="greaterThan">
      <formula>$L$51</formula>
    </cfRule>
  </conditionalFormatting>
  <conditionalFormatting sqref="M31:M50">
    <cfRule type="cellIs" dxfId="5" priority="29" operator="greaterThan">
      <formula>$M$51</formula>
    </cfRule>
  </conditionalFormatting>
  <conditionalFormatting sqref="P31:P50">
    <cfRule type="cellIs" dxfId="4" priority="28" operator="greaterThan">
      <formula>$P$51</formula>
    </cfRule>
  </conditionalFormatting>
  <conditionalFormatting sqref="R31:R50">
    <cfRule type="cellIs" dxfId="3" priority="27" operator="greaterThan">
      <formula>$R$51</formula>
    </cfRule>
  </conditionalFormatting>
  <conditionalFormatting sqref="S31:S50">
    <cfRule type="cellIs" dxfId="2" priority="26" operator="greaterThan">
      <formula>$S$51</formula>
    </cfRule>
  </conditionalFormatting>
  <conditionalFormatting sqref="T31:T50">
    <cfRule type="cellIs" dxfId="1" priority="25" operator="greaterThan">
      <formula>$T$51</formula>
    </cfRule>
  </conditionalFormatting>
  <conditionalFormatting sqref="U31:U50">
    <cfRule type="cellIs" dxfId="0" priority="24" operator="greaterThan">
      <formula>$U$51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13"/>
    <col min="14" max="14" width="9.7265625" style="13" bestFit="1" customWidth="1"/>
    <col min="15" max="19" width="9.1796875" style="13"/>
    <col min="20" max="20" width="10" style="13" bestFit="1" customWidth="1"/>
    <col min="21" max="16384" width="9.1796875" style="13"/>
  </cols>
  <sheetData>
    <row r="1" spans="1:21" ht="37.5" x14ac:dyDescent="0.25">
      <c r="A1" s="174" t="s">
        <v>84</v>
      </c>
      <c r="B1" s="29" t="str">
        <f>'First Milk'!B29</f>
        <v>Application Rate</v>
      </c>
      <c r="C1" s="29" t="str">
        <f>'First Milk'!C29</f>
        <v>Nitrogen Addition</v>
      </c>
      <c r="D1" s="29" t="str">
        <f>'First Milk'!D29</f>
        <v>Phosphate Addition</v>
      </c>
      <c r="E1" s="29" t="str">
        <f>'First Milk'!E29</f>
        <v>Potash  Addition</v>
      </c>
      <c r="F1" s="29" t="str">
        <f>'First Milk'!F29</f>
        <v>Mg Oxide Addition</v>
      </c>
      <c r="G1" s="29" t="str">
        <f>'First Milk'!G29</f>
        <v>Copper Addition</v>
      </c>
      <c r="H1" s="29" t="str">
        <f>'First Milk'!H29</f>
        <v>Zinc Addition</v>
      </c>
      <c r="I1" s="29" t="str">
        <f>'First Milk'!I29</f>
        <v>Lead Addition</v>
      </c>
      <c r="J1" s="29" t="str">
        <f>'First Milk'!J29</f>
        <v>Cadmium Addition</v>
      </c>
      <c r="K1" s="29" t="str">
        <f>'First Milk'!K29</f>
        <v>Mercury Addition</v>
      </c>
      <c r="L1" s="29" t="str">
        <f>'First Milk'!L29</f>
        <v>Nickel Addition</v>
      </c>
      <c r="M1" s="29" t="str">
        <f>'First Milk'!M29</f>
        <v>Chromium Addition</v>
      </c>
      <c r="N1" s="29" t="str">
        <f>'First Milk'!N29</f>
        <v>Aluminium Addition</v>
      </c>
      <c r="O1" s="29" t="str">
        <f>'First Milk'!O29</f>
        <v>Iron Addition</v>
      </c>
      <c r="P1" s="29" t="str">
        <f>'First Milk'!P29</f>
        <v xml:space="preserve">Sodium Addition                 </v>
      </c>
      <c r="Q1" s="29" t="str">
        <f>'First Milk'!Q29</f>
        <v>SO3  Addition                             kg/ha</v>
      </c>
      <c r="R1" s="29" t="str">
        <f>'First Milk'!R29</f>
        <v xml:space="preserve">Selenium Addition </v>
      </c>
      <c r="S1" s="29" t="str">
        <f>'First Milk'!S29</f>
        <v xml:space="preserve">Arsenic  Addition  </v>
      </c>
      <c r="T1" s="29" t="str">
        <f>'First Milk'!T29</f>
        <v xml:space="preserve">Molybdenum Addition  </v>
      </c>
      <c r="U1" s="29" t="str">
        <f>'First Milk'!U29</f>
        <v xml:space="preserve">Fluoride Addition </v>
      </c>
    </row>
    <row r="2" spans="1:21" ht="25" x14ac:dyDescent="0.25">
      <c r="A2" s="174"/>
      <c r="B2" s="29" t="str">
        <f>'First Milk'!B30</f>
        <v>tonnes/ha</v>
      </c>
      <c r="C2" s="29" t="str">
        <f>'First Milk'!C30</f>
        <v>kg/ha</v>
      </c>
      <c r="D2" s="29" t="str">
        <f>'First Milk'!D30</f>
        <v>P2O5 
kg/ha</v>
      </c>
      <c r="E2" s="29" t="str">
        <f>'First Milk'!E30</f>
        <v>K2O 
kg/ha</v>
      </c>
      <c r="F2" s="29" t="str">
        <f>'First Milk'!F30</f>
        <v>MgO 
kg/ha</v>
      </c>
      <c r="G2" s="29" t="str">
        <f>'First Milk'!G30</f>
        <v>kg/ha</v>
      </c>
      <c r="H2" s="29" t="str">
        <f>'First Milk'!H30</f>
        <v>kg/ha</v>
      </c>
      <c r="I2" s="29" t="str">
        <f>'First Milk'!I30</f>
        <v>kg/ha</v>
      </c>
      <c r="J2" s="29" t="str">
        <f>'First Milk'!J30</f>
        <v>kg/ha</v>
      </c>
      <c r="K2" s="29" t="str">
        <f>'First Milk'!K30</f>
        <v>kg/ha</v>
      </c>
      <c r="L2" s="29" t="str">
        <f>'First Milk'!L30</f>
        <v>kg/ha</v>
      </c>
      <c r="M2" s="29" t="str">
        <f>'First Milk'!M30</f>
        <v>kg/ha</v>
      </c>
      <c r="N2" s="29" t="str">
        <f>'First Milk'!N30</f>
        <v>kg/ha</v>
      </c>
      <c r="O2" s="29" t="str">
        <f>'First Milk'!O30</f>
        <v>kg/ha</v>
      </c>
      <c r="P2" s="29" t="str">
        <f>'First Milk'!P30</f>
        <v>kg/ha</v>
      </c>
      <c r="Q2" s="29" t="str">
        <f>'First Milk'!Q30</f>
        <v>kg/ha</v>
      </c>
      <c r="R2" s="29" t="str">
        <f>'First Milk'!R30</f>
        <v>kg/ha</v>
      </c>
      <c r="S2" s="29" t="str">
        <f>'First Milk'!S30</f>
        <v>kg/ha</v>
      </c>
      <c r="T2" s="29" t="str">
        <f>'First Milk'!T30</f>
        <v>kg/ha</v>
      </c>
      <c r="U2" s="29" t="str">
        <f>'First Milk'!U30</f>
        <v>kg/ha</v>
      </c>
    </row>
    <row r="3" spans="1:21" x14ac:dyDescent="0.25">
      <c r="A3" s="27">
        <v>1</v>
      </c>
      <c r="B3" s="24">
        <f>'First Milk'!B31</f>
        <v>70</v>
      </c>
      <c r="C3" s="24">
        <f>'First Milk'!C31</f>
        <v>133</v>
      </c>
      <c r="D3" s="24">
        <f>'First Milk'!D31</f>
        <v>67.034659999999988</v>
      </c>
      <c r="E3" s="24">
        <f>'First Milk'!E31</f>
        <v>16.27955</v>
      </c>
      <c r="F3" s="24">
        <f>'First Milk'!F31</f>
        <v>2.994348</v>
      </c>
      <c r="G3" s="24">
        <f>'First Milk'!G31</f>
        <v>1.4E-2</v>
      </c>
      <c r="H3" s="24">
        <f>'First Milk'!H31</f>
        <v>9.8000000000000004E-2</v>
      </c>
      <c r="I3" s="24">
        <f>'First Milk'!I31</f>
        <v>3.5000000000000003E-2</v>
      </c>
      <c r="J3" s="24">
        <f>'First Milk'!J31</f>
        <v>7.000000000000001E-4</v>
      </c>
      <c r="K3" s="24">
        <f>'First Milk'!K31</f>
        <v>3.5000000000000001E-3</v>
      </c>
      <c r="L3" s="24">
        <f>'First Milk'!L31</f>
        <v>1.4E-2</v>
      </c>
      <c r="M3" s="24">
        <f>'First Milk'!M31</f>
        <v>2.0299999999999999E-2</v>
      </c>
      <c r="N3" s="24">
        <f>'First Milk'!N31</f>
        <v>0</v>
      </c>
      <c r="O3" s="24">
        <f>'First Milk'!O31</f>
        <v>0</v>
      </c>
      <c r="P3" s="24">
        <f>'First Milk'!P31</f>
        <v>27.09</v>
      </c>
      <c r="Q3" s="24">
        <f>'First Milk'!Q31</f>
        <v>20.65</v>
      </c>
      <c r="R3" s="24">
        <f>'First Milk'!R31</f>
        <v>0</v>
      </c>
      <c r="S3" s="24">
        <f>'First Milk'!S31</f>
        <v>0</v>
      </c>
      <c r="T3" s="24">
        <f>'First Milk'!T31</f>
        <v>0</v>
      </c>
      <c r="U3" s="24">
        <f>'First Milk'!U31</f>
        <v>0</v>
      </c>
    </row>
    <row r="4" spans="1:21" x14ac:dyDescent="0.25">
      <c r="A4" s="27">
        <v>2</v>
      </c>
      <c r="B4" s="24">
        <f>'DCWW Hirwaun'!B31</f>
        <v>250</v>
      </c>
      <c r="C4" s="24">
        <f>'DCWW Hirwaun'!C31</f>
        <v>68.018500000000003</v>
      </c>
      <c r="D4" s="24">
        <f>'DCWW Hirwaun'!D31</f>
        <v>66.906363999999996</v>
      </c>
      <c r="E4" s="24">
        <f>'DCWW Hirwaun'!E31</f>
        <v>5.2427140000000012</v>
      </c>
      <c r="F4" s="24">
        <f>'DCWW Hirwaun'!F31</f>
        <v>5.4349239999999996</v>
      </c>
      <c r="G4" s="24">
        <f>'DCWW Hirwaun'!G31</f>
        <v>0.38963500000000001</v>
      </c>
      <c r="H4" s="24">
        <f>'DCWW Hirwaun'!H31</f>
        <v>1.0206500000000001</v>
      </c>
      <c r="I4" s="24">
        <f>'DCWW Hirwaun'!I31</f>
        <v>0.30992000000000003</v>
      </c>
      <c r="J4" s="24">
        <f>'DCWW Hirwaun'!J31</f>
        <v>5.5129999999999997E-3</v>
      </c>
      <c r="K4" s="24">
        <f>'DCWW Hirwaun'!K31</f>
        <v>4.9915000000000003E-3</v>
      </c>
      <c r="L4" s="24">
        <f>'DCWW Hirwaun'!L31</f>
        <v>0.25479000000000002</v>
      </c>
      <c r="M4" s="24">
        <f>'DCWW Hirwaun'!M31</f>
        <v>0.30917500000000003</v>
      </c>
      <c r="N4" s="24">
        <f>'DCWW Hirwaun'!N31</f>
        <v>17.060499999999998</v>
      </c>
      <c r="O4" s="24">
        <f>'DCWW Hirwaun'!O31</f>
        <v>3002.35</v>
      </c>
      <c r="P4" s="24">
        <f>'DCWW Hirwaun'!P31</f>
        <v>0</v>
      </c>
      <c r="Q4" s="24">
        <f>'DCWW Hirwaun'!Q31</f>
        <v>166.32125000000002</v>
      </c>
      <c r="R4" s="24">
        <f>'DCWW Hirwaun'!R31</f>
        <v>0</v>
      </c>
      <c r="S4" s="24">
        <f>'DCWW Hirwaun'!S31</f>
        <v>0.59674499999999997</v>
      </c>
      <c r="T4" s="24">
        <f>'DCWW Hirwaun'!T31</f>
        <v>0</v>
      </c>
      <c r="U4" s="24">
        <f>'DCWW Hirwaun'!U31</f>
        <v>0</v>
      </c>
    </row>
    <row r="5" spans="1:21" x14ac:dyDescent="0.25">
      <c r="A5" s="27">
        <v>3</v>
      </c>
      <c r="B5" s="24">
        <f>'DCWW Llechryd'!B31</f>
        <v>172</v>
      </c>
      <c r="C5" s="24">
        <f>'DCWW Llechryd'!C31</f>
        <v>51.368832000000005</v>
      </c>
      <c r="D5" s="24">
        <f>'DCWW Llechryd'!D31</f>
        <v>66.921851160000017</v>
      </c>
      <c r="E5" s="24">
        <f>'DCWW Llechryd'!E31</f>
        <v>3.627713232000001</v>
      </c>
      <c r="F5" s="24">
        <f>'DCWW Llechryd'!F31</f>
        <v>7.3388902896000001</v>
      </c>
      <c r="G5" s="24">
        <f>'DCWW Llechryd'!G31</f>
        <v>0.27000215999999999</v>
      </c>
      <c r="H5" s="24">
        <f>'DCWW Llechryd'!H31</f>
        <v>0.70000560000000001</v>
      </c>
      <c r="I5" s="24">
        <f>'DCWW Llechryd'!I31</f>
        <v>0.21473855999999999</v>
      </c>
      <c r="J5" s="24">
        <f>'DCWW Llechryd'!J31</f>
        <v>3.7895039999999995E-3</v>
      </c>
      <c r="K5" s="24">
        <f>'DCWW Llechryd'!K31</f>
        <v>3.4737120000000003E-3</v>
      </c>
      <c r="L5" s="24">
        <f>'DCWW Llechryd'!L31</f>
        <v>0.17631720000000004</v>
      </c>
      <c r="M5" s="24">
        <f>'DCWW Llechryd'!M31</f>
        <v>0.14894856000000004</v>
      </c>
      <c r="N5" s="24">
        <f>'DCWW Llechryd'!N31</f>
        <v>16.210656000000004</v>
      </c>
      <c r="O5" s="24">
        <f>'DCWW Llechryd'!O31</f>
        <v>1652.6448000000003</v>
      </c>
      <c r="P5" s="24">
        <f>'DCWW Llechryd'!P31</f>
        <v>0</v>
      </c>
      <c r="Q5" s="24">
        <f>'DCWW Llechryd'!Q31</f>
        <v>41.579280000000011</v>
      </c>
      <c r="R5" s="24">
        <f>'DCWW Llechryd'!R31</f>
        <v>0</v>
      </c>
      <c r="S5" s="24">
        <f>'DCWW Llechryd'!S31</f>
        <v>0.14842224000000001</v>
      </c>
      <c r="T5" s="24">
        <f>'DCWW Llechryd'!T31</f>
        <v>0</v>
      </c>
      <c r="U5" s="24">
        <f>'DCWW Llechryd'!U31</f>
        <v>0</v>
      </c>
    </row>
    <row r="6" spans="1:21" x14ac:dyDescent="0.25">
      <c r="A6" s="27">
        <v>4</v>
      </c>
      <c r="B6" s="24">
        <f>'DCWW Strata Florida'!B31</f>
        <v>250</v>
      </c>
      <c r="C6" s="24">
        <f>'DCWW Strata Florida'!C31</f>
        <v>81.964999999999989</v>
      </c>
      <c r="D6" s="24">
        <f>'DCWW Strata Florida'!D31</f>
        <v>66.668099999999995</v>
      </c>
      <c r="E6" s="24">
        <f>'DCWW Strata Florida'!E31</f>
        <v>5.2189152500000002</v>
      </c>
      <c r="F6" s="24">
        <f>'DCWW Strata Florida'!F31</f>
        <v>3.136107</v>
      </c>
      <c r="G6" s="24">
        <f>'DCWW Strata Florida'!G31</f>
        <v>0.38848499999999997</v>
      </c>
      <c r="H6" s="24">
        <f>'DCWW Strata Florida'!H31</f>
        <v>0.61110000000000009</v>
      </c>
      <c r="I6" s="24">
        <f>'DCWW Strata Florida'!I31</f>
        <v>0.30894500000000003</v>
      </c>
      <c r="J6" s="24">
        <f>'DCWW Strata Florida'!J31</f>
        <v>5.4804999999999993E-3</v>
      </c>
      <c r="K6" s="24">
        <f>'DCWW Strata Florida'!K31</f>
        <v>4.9955000000000008E-3</v>
      </c>
      <c r="L6" s="24">
        <f>'DCWW Strata Florida'!L31</f>
        <v>0.25414000000000003</v>
      </c>
      <c r="M6" s="24">
        <f>'DCWW Strata Florida'!M31</f>
        <v>0.21437000000000003</v>
      </c>
      <c r="N6" s="24">
        <f>'DCWW Strata Florida'!N31</f>
        <v>669.3</v>
      </c>
      <c r="O6" s="24">
        <f>'DCWW Strata Florida'!O31</f>
        <v>118.825</v>
      </c>
      <c r="P6" s="24">
        <f>'DCWW Strata Florida'!P31</f>
        <v>0</v>
      </c>
      <c r="Q6" s="24">
        <f>'DCWW Strata Florida'!Q31</f>
        <v>97.000000000000014</v>
      </c>
      <c r="R6" s="24">
        <f>'DCWW Strata Florida'!R31</f>
        <v>0</v>
      </c>
      <c r="S6" s="24">
        <f>'DCWW Strata Florida'!S31</f>
        <v>0.19108999999999998</v>
      </c>
      <c r="T6" s="24">
        <f>'DCWW Strata Florida'!T31</f>
        <v>0</v>
      </c>
      <c r="U6" s="24">
        <f>'DCWW Strata Florida'!U31</f>
        <v>0</v>
      </c>
    </row>
    <row r="7" spans="1:21" x14ac:dyDescent="0.25">
      <c r="A7" s="27">
        <v>5</v>
      </c>
      <c r="B7" s="24">
        <f>'DCWW Bontgoch'!B31</f>
        <v>88</v>
      </c>
      <c r="C7" s="24">
        <f>'DCWW Bontgoch'!C31</f>
        <v>44.082719999999995</v>
      </c>
      <c r="D7" s="24">
        <f>'DCWW Bontgoch'!D31</f>
        <v>66.772569599999997</v>
      </c>
      <c r="E7" s="24">
        <f>'DCWW Bontgoch'!E31</f>
        <v>1.8350434080000002</v>
      </c>
      <c r="F7" s="24">
        <f>'DCWW Bontgoch'!F31</f>
        <v>5.8773341087999986</v>
      </c>
      <c r="G7" s="24">
        <f>'DCWW Bontgoch'!G31</f>
        <v>0.13625568000000002</v>
      </c>
      <c r="H7" s="24">
        <f>'DCWW Bontgoch'!H31</f>
        <v>1.9928304000000001</v>
      </c>
      <c r="I7" s="24">
        <f>'DCWW Bontgoch'!I31</f>
        <v>0.37160640000000006</v>
      </c>
      <c r="J7" s="24">
        <f>'DCWW Bontgoch'!J31</f>
        <v>3.8617920000000006E-3</v>
      </c>
      <c r="K7" s="24">
        <f>'DCWW Bontgoch'!K31</f>
        <v>1.7487359999999999E-3</v>
      </c>
      <c r="L7" s="24">
        <f>'DCWW Bontgoch'!L31</f>
        <v>9.5816160000000011E-2</v>
      </c>
      <c r="M7" s="24">
        <f>'DCWW Bontgoch'!M31</f>
        <v>7.5049920000000006E-2</v>
      </c>
      <c r="N7" s="24">
        <f>'DCWW Bontgoch'!N31</f>
        <v>29.109168000000004</v>
      </c>
      <c r="O7" s="24">
        <f>'DCWW Bontgoch'!O31</f>
        <v>1435.4207999999999</v>
      </c>
      <c r="P7" s="24">
        <f>'DCWW Bontgoch'!P31</f>
        <v>0</v>
      </c>
      <c r="Q7" s="24">
        <f>'DCWW Bontgoch'!Q31</f>
        <v>30.693960000000004</v>
      </c>
      <c r="R7" s="24">
        <f>'DCWW Bontgoch'!R31</f>
        <v>0</v>
      </c>
      <c r="S7" s="24">
        <f>'DCWW Bontgoch'!S31</f>
        <v>0.22150655999999999</v>
      </c>
      <c r="T7" s="24">
        <f>'DCWW Bontgoch'!T31</f>
        <v>0</v>
      </c>
      <c r="U7" s="24">
        <f>'DCWW Bontgoch'!U31</f>
        <v>0</v>
      </c>
    </row>
    <row r="8" spans="1:21" x14ac:dyDescent="0.25">
      <c r="A8" s="27">
        <v>6</v>
      </c>
      <c r="B8" s="24">
        <f>'DCWW Bryngwyn'!B31</f>
        <v>170</v>
      </c>
      <c r="C8" s="24">
        <f>'DCWW Bryngwyn'!C31</f>
        <v>55.787199999999991</v>
      </c>
      <c r="D8" s="24">
        <f>'DCWW Bryngwyn'!D31</f>
        <v>45.801672000000003</v>
      </c>
      <c r="E8" s="24">
        <f>'DCWW Bryngwyn'!E31</f>
        <v>3.5906107999999999</v>
      </c>
      <c r="F8" s="24">
        <f>'DCWW Bryngwyn'!F31</f>
        <v>10.307056479999998</v>
      </c>
      <c r="G8" s="24">
        <f>'DCWW Bryngwyn'!G31</f>
        <v>0.26751200000000003</v>
      </c>
      <c r="H8" s="24">
        <f>'DCWW Bryngwyn'!H31</f>
        <v>1.7231199999999998</v>
      </c>
      <c r="I8" s="24">
        <f>'DCWW Bryngwyn'!I31</f>
        <v>0.36366399999999999</v>
      </c>
      <c r="J8" s="24">
        <f>'DCWW Bryngwyn'!J31</f>
        <v>3.8079999999999998E-3</v>
      </c>
      <c r="K8" s="24">
        <f>'DCWW Bryngwyn'!K31</f>
        <v>3.4271999999999996E-3</v>
      </c>
      <c r="L8" s="24">
        <f>'DCWW Bryngwyn'!L31</f>
        <v>0.17516799999999999</v>
      </c>
      <c r="M8" s="24">
        <f>'DCWW Bryngwyn'!M31</f>
        <v>0.28084000000000003</v>
      </c>
      <c r="N8" s="24">
        <f>'DCWW Bryngwyn'!N31</f>
        <v>27.893599999999999</v>
      </c>
      <c r="O8" s="24">
        <f>'DCWW Bryngwyn'!O31</f>
        <v>3998.3999999999992</v>
      </c>
      <c r="P8" s="24">
        <f>'DCWW Bryngwyn'!P31</f>
        <v>0</v>
      </c>
      <c r="Q8" s="24">
        <f>'DCWW Bryngwyn'!Q31</f>
        <v>61.165999999999983</v>
      </c>
      <c r="R8" s="24">
        <f>'DCWW Bryngwyn'!R31</f>
        <v>0</v>
      </c>
      <c r="S8" s="24">
        <f>'DCWW Bryngwyn'!S31</f>
        <v>0.14660799999999999</v>
      </c>
      <c r="T8" s="24">
        <f>'DCWW Bryngwyn'!T31</f>
        <v>0</v>
      </c>
      <c r="U8" s="24">
        <f>'DCWW Bryngwyn'!U31</f>
        <v>0</v>
      </c>
    </row>
    <row r="9" spans="1:21" x14ac:dyDescent="0.25">
      <c r="A9" s="27">
        <v>7</v>
      </c>
      <c r="B9" s="24">
        <f>'DCWW Capel Dewi'!B31</f>
        <v>190</v>
      </c>
      <c r="C9" s="24">
        <f>'DCWW Capel Dewi'!C31</f>
        <v>48.962620000000008</v>
      </c>
      <c r="D9" s="24">
        <f>'DCWW Capel Dewi'!D31</f>
        <v>50.711285000000004</v>
      </c>
      <c r="E9" s="24">
        <f>'DCWW Capel Dewi'!E31</f>
        <v>4.2356207900000005</v>
      </c>
      <c r="F9" s="24">
        <f>'DCWW Capel Dewi'!F31</f>
        <v>17.02872112</v>
      </c>
      <c r="G9" s="24">
        <f>'DCWW Capel Dewi'!G31</f>
        <v>0.35150380000000009</v>
      </c>
      <c r="H9" s="24">
        <f>'DCWW Capel Dewi'!H31</f>
        <v>1.735384</v>
      </c>
      <c r="I9" s="24">
        <f>'DCWW Capel Dewi'!I31</f>
        <v>0.48697000000000001</v>
      </c>
      <c r="J9" s="24">
        <f>'DCWW Capel Dewi'!J31</f>
        <v>4.1613800000000001E-3</v>
      </c>
      <c r="K9" s="24">
        <f>'DCWW Capel Dewi'!K31</f>
        <v>3.80722E-3</v>
      </c>
      <c r="L9" s="24">
        <f>'DCWW Capel Dewi'!L31</f>
        <v>0.1930172</v>
      </c>
      <c r="M9" s="24">
        <f>'DCWW Capel Dewi'!M31</f>
        <v>0.33910820000000003</v>
      </c>
      <c r="N9" s="24">
        <f>'DCWW Capel Dewi'!N31</f>
        <v>41.967960000000005</v>
      </c>
      <c r="O9" s="24">
        <f>'DCWW Capel Dewi'!O31</f>
        <v>3984.3000000000006</v>
      </c>
      <c r="P9" s="24">
        <f>'DCWW Capel Dewi'!P31</f>
        <v>0</v>
      </c>
      <c r="Q9" s="24">
        <f>'DCWW Capel Dewi'!Q31</f>
        <v>51.574550000000002</v>
      </c>
      <c r="R9" s="24">
        <f>'DCWW Capel Dewi'!R31</f>
        <v>0</v>
      </c>
      <c r="S9" s="24">
        <f>'DCWW Capel Dewi'!S31</f>
        <v>0.21072520000000003</v>
      </c>
      <c r="T9" s="24">
        <f>'DCWW Capel Dewi'!T31</f>
        <v>0</v>
      </c>
      <c r="U9" s="24">
        <f>'DCWW Capel Dewi'!U31</f>
        <v>0</v>
      </c>
    </row>
    <row r="10" spans="1:21" x14ac:dyDescent="0.25">
      <c r="A10" s="27">
        <v>8</v>
      </c>
      <c r="B10" s="24">
        <f>'DCWW Cray'!B31</f>
        <v>250</v>
      </c>
      <c r="C10" s="24">
        <f>'DCWW Cray'!C31</f>
        <v>60.547500000000007</v>
      </c>
      <c r="D10" s="24">
        <f>'DCWW Cray'!D31</f>
        <v>66.590778749999998</v>
      </c>
      <c r="E10" s="24">
        <f>'DCWW Cray'!E31</f>
        <v>5.2173487500000011</v>
      </c>
      <c r="F10" s="24">
        <f>'DCWW Cray'!F31</f>
        <v>8.6659515000000003</v>
      </c>
      <c r="G10" s="24">
        <f>'DCWW Cray'!G31</f>
        <v>0.388125</v>
      </c>
      <c r="H10" s="24">
        <f>'DCWW Cray'!H31</f>
        <v>1.2247500000000002</v>
      </c>
      <c r="I10" s="24">
        <f>'DCWW Cray'!I31</f>
        <v>0.30877500000000002</v>
      </c>
      <c r="J10" s="24">
        <f>'DCWW Cray'!J31</f>
        <v>8.1937500000000014E-3</v>
      </c>
      <c r="K10" s="24">
        <f>'DCWW Cray'!K31</f>
        <v>5.0025000000000009E-3</v>
      </c>
      <c r="L10" s="24">
        <f>'DCWW Cray'!L31</f>
        <v>0.25357500000000005</v>
      </c>
      <c r="M10" s="24">
        <f>'DCWW Cray'!M31</f>
        <v>0.21390000000000006</v>
      </c>
      <c r="N10" s="24">
        <f>'DCWW Cray'!N31</f>
        <v>23.805000000000003</v>
      </c>
      <c r="O10" s="24">
        <f>'DCWW Cray'!O31</f>
        <v>3838.1250000000005</v>
      </c>
      <c r="P10" s="24">
        <f>'DCWW Cray'!P31</f>
        <v>0</v>
      </c>
      <c r="Q10" s="24">
        <f>'DCWW Cray'!Q31</f>
        <v>50.025000000000006</v>
      </c>
      <c r="R10" s="24">
        <f>'DCWW Cray'!R31</f>
        <v>0</v>
      </c>
      <c r="S10" s="24">
        <f>'DCWW Cray'!S31</f>
        <v>0.49248750000000008</v>
      </c>
      <c r="T10" s="24">
        <f>'DCWW Cray'!T31</f>
        <v>0</v>
      </c>
      <c r="U10" s="24">
        <f>'DCWW Cray'!U31</f>
        <v>0</v>
      </c>
    </row>
    <row r="11" spans="1:21" x14ac:dyDescent="0.25">
      <c r="A11" s="27">
        <v>9</v>
      </c>
      <c r="B11" s="24">
        <f>'DCWW Bolton Hill'!B31</f>
        <v>250</v>
      </c>
      <c r="C11" s="24">
        <f>'DCWW Bolton Hill'!C31</f>
        <v>101.035</v>
      </c>
      <c r="D11" s="24">
        <f>'DCWW Bolton Hill'!D31</f>
        <v>66.380579499999982</v>
      </c>
      <c r="E11" s="24">
        <f>'DCWW Bolton Hill'!E31</f>
        <v>8.7034137499999993</v>
      </c>
      <c r="F11" s="24">
        <f>'DCWW Bolton Hill'!F31</f>
        <v>20.628006999999997</v>
      </c>
      <c r="G11" s="24">
        <f>'DCWW Bolton Hill'!G31</f>
        <v>0.50767999999999991</v>
      </c>
      <c r="H11" s="24">
        <f>'DCWW Bolton Hill'!H31</f>
        <v>0.90180000000000005</v>
      </c>
      <c r="I11" s="24">
        <f>'DCWW Bolton Hill'!I31</f>
        <v>0.30728</v>
      </c>
      <c r="J11" s="24">
        <f>'DCWW Bolton Hill'!J31</f>
        <v>5.4275E-3</v>
      </c>
      <c r="K11" s="24">
        <f>'DCWW Bolton Hill'!K31</f>
        <v>4.9265000000000003E-3</v>
      </c>
      <c r="L11" s="24">
        <f>'DCWW Bolton Hill'!L31</f>
        <v>0.25300499999999998</v>
      </c>
      <c r="M11" s="24">
        <f>'DCWW Bolton Hill'!M31</f>
        <v>0.212925</v>
      </c>
      <c r="N11" s="24">
        <f>'DCWW Bolton Hill'!N31</f>
        <v>1169</v>
      </c>
      <c r="O11" s="24">
        <f>'DCWW Bolton Hill'!O31</f>
        <v>200.4</v>
      </c>
      <c r="P11" s="24">
        <f>'DCWW Bolton Hill'!P31</f>
        <v>0</v>
      </c>
      <c r="Q11" s="24">
        <f>'DCWW Bolton Hill'!Q31</f>
        <v>127.75500000000001</v>
      </c>
      <c r="R11" s="24">
        <f>'DCWW Bolton Hill'!R31</f>
        <v>0</v>
      </c>
      <c r="S11" s="24">
        <f>'DCWW Bolton Hill'!S31</f>
        <v>0.13693999999999998</v>
      </c>
      <c r="T11" s="24">
        <f>'DCWW Bolton Hill'!T31</f>
        <v>0</v>
      </c>
      <c r="U11" s="24">
        <f>'DCWW Bolton Hill'!U31</f>
        <v>0</v>
      </c>
    </row>
    <row r="12" spans="1:21" x14ac:dyDescent="0.25">
      <c r="A12" s="27">
        <v>10</v>
      </c>
      <c r="B12" s="24">
        <f>'DCWW Preseli'!B31</f>
        <v>250</v>
      </c>
      <c r="C12" s="24">
        <f>'DCWW Preseli'!C31</f>
        <v>69.375</v>
      </c>
      <c r="D12" s="24">
        <f>'DCWW Preseli'!D31</f>
        <v>67.298124999999999</v>
      </c>
      <c r="E12" s="24">
        <f>'DCWW Preseli'!E31</f>
        <v>5.7764687500000003</v>
      </c>
      <c r="F12" s="24">
        <f>'DCWW Preseli'!F31</f>
        <v>10.777000000000001</v>
      </c>
      <c r="G12" s="24">
        <f>'DCWW Preseli'!G31</f>
        <v>0.39624999999999999</v>
      </c>
      <c r="H12" s="24">
        <f>'DCWW Preseli'!H31</f>
        <v>0.74375000000000002</v>
      </c>
      <c r="I12" s="24">
        <f>'DCWW Preseli'!I31</f>
        <v>0.31187500000000001</v>
      </c>
      <c r="J12" s="24">
        <f>'DCWW Preseli'!J31</f>
        <v>5.5000000000000005E-3</v>
      </c>
      <c r="K12" s="24">
        <f>'DCWW Preseli'!K31</f>
        <v>5.0000000000000001E-3</v>
      </c>
      <c r="L12" s="24">
        <f>'DCWW Preseli'!L31</f>
        <v>0.25625000000000003</v>
      </c>
      <c r="M12" s="24">
        <f>'DCWW Preseli'!M31</f>
        <v>0.21625</v>
      </c>
      <c r="N12" s="24">
        <f>'DCWW Preseli'!N31</f>
        <v>987.5</v>
      </c>
      <c r="O12" s="24">
        <f>'DCWW Preseli'!O31</f>
        <v>96.25</v>
      </c>
      <c r="P12" s="24">
        <f>'DCWW Preseli'!P31</f>
        <v>0</v>
      </c>
      <c r="Q12" s="24">
        <f>'DCWW Preseli'!Q31</f>
        <v>102.96875</v>
      </c>
      <c r="R12" s="24">
        <f>'DCWW Preseli'!R31</f>
        <v>0</v>
      </c>
      <c r="S12" s="24">
        <f>'DCWW Preseli'!S31</f>
        <v>0.21562500000000001</v>
      </c>
      <c r="T12" s="24">
        <f>'DCWW Preseli'!T31</f>
        <v>0</v>
      </c>
      <c r="U12" s="24">
        <f>'DCWW Preseli'!U31</f>
        <v>0</v>
      </c>
    </row>
    <row r="13" spans="1:21" s="69" customFormat="1" ht="15.5" x14ac:dyDescent="0.35">
      <c r="A13" s="67" t="s">
        <v>85</v>
      </c>
      <c r="B13" s="68">
        <f>SUM(B3:B12)</f>
        <v>1940</v>
      </c>
      <c r="C13" s="68">
        <f t="shared" ref="C13:U13" si="0">SUM(C3:C12)</f>
        <v>714.14237199999991</v>
      </c>
      <c r="D13" s="68">
        <f t="shared" si="0"/>
        <v>631.08598500999994</v>
      </c>
      <c r="E13" s="68">
        <f t="shared" si="0"/>
        <v>59.727398729999997</v>
      </c>
      <c r="F13" s="68">
        <f t="shared" si="0"/>
        <v>92.188339498399998</v>
      </c>
      <c r="G13" s="68">
        <f t="shared" si="0"/>
        <v>3.1094486400000001</v>
      </c>
      <c r="H13" s="68">
        <f t="shared" si="0"/>
        <v>10.751390000000001</v>
      </c>
      <c r="I13" s="68">
        <f t="shared" si="0"/>
        <v>3.0187739599999999</v>
      </c>
      <c r="J13" s="68">
        <f t="shared" si="0"/>
        <v>4.6435425999999995E-2</v>
      </c>
      <c r="K13" s="68">
        <f t="shared" si="0"/>
        <v>4.0872868E-2</v>
      </c>
      <c r="L13" s="68">
        <f t="shared" si="0"/>
        <v>1.9260785600000001</v>
      </c>
      <c r="M13" s="68">
        <f t="shared" si="0"/>
        <v>2.0308666800000004</v>
      </c>
      <c r="N13" s="68">
        <f t="shared" si="0"/>
        <v>2981.846884</v>
      </c>
      <c r="O13" s="68">
        <f t="shared" si="0"/>
        <v>18326.715600000003</v>
      </c>
      <c r="P13" s="68">
        <f t="shared" si="0"/>
        <v>27.09</v>
      </c>
      <c r="Q13" s="68">
        <f t="shared" si="0"/>
        <v>749.73379</v>
      </c>
      <c r="R13" s="68">
        <f t="shared" si="0"/>
        <v>0</v>
      </c>
      <c r="S13" s="68">
        <f t="shared" si="0"/>
        <v>2.3601495000000003</v>
      </c>
      <c r="T13" s="68">
        <f t="shared" si="0"/>
        <v>0</v>
      </c>
      <c r="U13" s="68">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3"/>
    <col min="3" max="3" width="11" style="13" customWidth="1"/>
    <col min="4" max="4" width="9.1796875" style="13"/>
    <col min="5" max="5" width="9.7265625" style="13" customWidth="1"/>
    <col min="6" max="14" width="9.1796875" style="13"/>
    <col min="15" max="15" width="9.7265625" style="13" bestFit="1" customWidth="1"/>
    <col min="16" max="20" width="9.1796875" style="13"/>
    <col min="21" max="21" width="10" style="13" bestFit="1" customWidth="1"/>
    <col min="22" max="16384" width="9.1796875" style="13"/>
  </cols>
  <sheetData>
    <row r="1" spans="1:22" s="70" customFormat="1" ht="37.5" x14ac:dyDescent="0.35">
      <c r="A1" s="175" t="s">
        <v>84</v>
      </c>
      <c r="B1" s="25" t="s">
        <v>152</v>
      </c>
      <c r="C1" s="26" t="str">
        <f>'First Milk'!B29</f>
        <v>Application Rate</v>
      </c>
      <c r="D1" s="26" t="str">
        <f>'First Milk'!C29</f>
        <v>Nitrogen Addition</v>
      </c>
      <c r="E1" s="26" t="str">
        <f>'First Milk'!D29</f>
        <v>Phosphate Addition</v>
      </c>
      <c r="F1" s="26" t="str">
        <f>'First Milk'!E29</f>
        <v>Potash  Addition</v>
      </c>
      <c r="G1" s="26" t="str">
        <f>'First Milk'!F29</f>
        <v>Mg Oxide Addition</v>
      </c>
      <c r="H1" s="26" t="str">
        <f>'First Milk'!G29</f>
        <v>Copper Addition</v>
      </c>
      <c r="I1" s="26" t="str">
        <f>'First Milk'!H29</f>
        <v>Zinc Addition</v>
      </c>
      <c r="J1" s="26" t="str">
        <f>'First Milk'!I29</f>
        <v>Lead Addition</v>
      </c>
      <c r="K1" s="26" t="str">
        <f>'First Milk'!J29</f>
        <v>Cadmium Addition</v>
      </c>
      <c r="L1" s="26" t="str">
        <f>'First Milk'!K29</f>
        <v>Mercury Addition</v>
      </c>
      <c r="M1" s="26" t="str">
        <f>'First Milk'!L29</f>
        <v>Nickel Addition</v>
      </c>
      <c r="N1" s="26" t="str">
        <f>'First Milk'!M29</f>
        <v>Chromium Addition</v>
      </c>
      <c r="O1" s="26" t="str">
        <f>'First Milk'!N29</f>
        <v>Aluminium Addition</v>
      </c>
      <c r="P1" s="26" t="str">
        <f>'First Milk'!O29</f>
        <v>Iron Addition</v>
      </c>
      <c r="Q1" s="26" t="str">
        <f>'First Milk'!P29</f>
        <v xml:space="preserve">Sodium Addition                 </v>
      </c>
      <c r="R1" s="26" t="str">
        <f>'First Milk'!Q29</f>
        <v>SO3  Addition                             kg/ha</v>
      </c>
      <c r="S1" s="26" t="str">
        <f>'First Milk'!R29</f>
        <v xml:space="preserve">Selenium Addition </v>
      </c>
      <c r="T1" s="26" t="str">
        <f>'First Milk'!S29</f>
        <v xml:space="preserve">Arsenic  Addition  </v>
      </c>
      <c r="U1" s="26" t="str">
        <f>'First Milk'!T29</f>
        <v xml:space="preserve">Molybdenum Addition  </v>
      </c>
      <c r="V1" s="26" t="str">
        <f>'First Milk'!U29</f>
        <v xml:space="preserve">Fluoride Addition </v>
      </c>
    </row>
    <row r="2" spans="1:22" s="70" customFormat="1" ht="25" x14ac:dyDescent="0.35">
      <c r="A2" s="175"/>
      <c r="B2" s="23" t="s">
        <v>46</v>
      </c>
      <c r="C2" s="26" t="str">
        <f>'First Milk'!B30</f>
        <v>tonnes/ha</v>
      </c>
      <c r="D2" s="26" t="str">
        <f>'First Milk'!C30</f>
        <v>kg/ha</v>
      </c>
      <c r="E2" s="26" t="str">
        <f>'First Milk'!D30</f>
        <v>P2O5 
kg/ha</v>
      </c>
      <c r="F2" s="26" t="str">
        <f>'First Milk'!E30</f>
        <v>K2O 
kg/ha</v>
      </c>
      <c r="G2" s="26" t="str">
        <f>'First Milk'!F30</f>
        <v>MgO 
kg/ha</v>
      </c>
      <c r="H2" s="26" t="str">
        <f>'First Milk'!G30</f>
        <v>kg/ha</v>
      </c>
      <c r="I2" s="26" t="str">
        <f>'First Milk'!H30</f>
        <v>kg/ha</v>
      </c>
      <c r="J2" s="26" t="str">
        <f>'First Milk'!I30</f>
        <v>kg/ha</v>
      </c>
      <c r="K2" s="26" t="str">
        <f>'First Milk'!J30</f>
        <v>kg/ha</v>
      </c>
      <c r="L2" s="26" t="str">
        <f>'First Milk'!K30</f>
        <v>kg/ha</v>
      </c>
      <c r="M2" s="26" t="str">
        <f>'First Milk'!L30</f>
        <v>kg/ha</v>
      </c>
      <c r="N2" s="26" t="str">
        <f>'First Milk'!M30</f>
        <v>kg/ha</v>
      </c>
      <c r="O2" s="26" t="str">
        <f>'First Milk'!N30</f>
        <v>kg/ha</v>
      </c>
      <c r="P2" s="26" t="str">
        <f>'First Milk'!O30</f>
        <v>kg/ha</v>
      </c>
      <c r="Q2" s="26" t="str">
        <f>'First Milk'!P30</f>
        <v>kg/ha</v>
      </c>
      <c r="R2" s="26" t="str">
        <f>'First Milk'!Q30</f>
        <v>kg/ha</v>
      </c>
      <c r="S2" s="26" t="str">
        <f>'First Milk'!R30</f>
        <v>kg/ha</v>
      </c>
      <c r="T2" s="26" t="str">
        <f>'First Milk'!S30</f>
        <v>kg/ha</v>
      </c>
      <c r="U2" s="26" t="str">
        <f>'First Milk'!T30</f>
        <v>kg/ha</v>
      </c>
      <c r="V2" s="26" t="str">
        <f>'First Milk'!U30</f>
        <v>kg/ha</v>
      </c>
    </row>
    <row r="3" spans="1:22" x14ac:dyDescent="0.25">
      <c r="A3" s="27">
        <v>1</v>
      </c>
      <c r="B3" s="78"/>
      <c r="C3" s="24">
        <f>'First Milk'!B31</f>
        <v>70</v>
      </c>
      <c r="D3" s="24">
        <f>'First Milk'!C31</f>
        <v>133</v>
      </c>
      <c r="E3" s="24">
        <f>'First Milk'!D31</f>
        <v>67.034659999999988</v>
      </c>
      <c r="F3" s="24">
        <f>'First Milk'!E31</f>
        <v>16.27955</v>
      </c>
      <c r="G3" s="24">
        <f>'First Milk'!F31</f>
        <v>2.994348</v>
      </c>
      <c r="H3" s="24">
        <f>'First Milk'!G31</f>
        <v>1.4E-2</v>
      </c>
      <c r="I3" s="24">
        <f>'First Milk'!H31</f>
        <v>9.8000000000000004E-2</v>
      </c>
      <c r="J3" s="24">
        <f>'First Milk'!I31</f>
        <v>3.5000000000000003E-2</v>
      </c>
      <c r="K3" s="24">
        <f>'First Milk'!J31</f>
        <v>7.000000000000001E-4</v>
      </c>
      <c r="L3" s="24">
        <f>'First Milk'!K31</f>
        <v>3.5000000000000001E-3</v>
      </c>
      <c r="M3" s="24">
        <f>'First Milk'!L31</f>
        <v>1.4E-2</v>
      </c>
      <c r="N3" s="24">
        <f>'First Milk'!M31</f>
        <v>2.0299999999999999E-2</v>
      </c>
      <c r="O3" s="24">
        <f>'First Milk'!N31</f>
        <v>0</v>
      </c>
      <c r="P3" s="24">
        <f>'First Milk'!O31</f>
        <v>0</v>
      </c>
      <c r="Q3" s="24">
        <f>'First Milk'!P31</f>
        <v>27.09</v>
      </c>
      <c r="R3" s="24">
        <f>'First Milk'!Q31</f>
        <v>20.65</v>
      </c>
      <c r="S3" s="24">
        <f>'First Milk'!R31</f>
        <v>0</v>
      </c>
      <c r="T3" s="24">
        <f>'First Milk'!S31</f>
        <v>0</v>
      </c>
      <c r="U3" s="24">
        <f>'First Milk'!T31</f>
        <v>0</v>
      </c>
      <c r="V3" s="24">
        <f>'First Milk'!U31</f>
        <v>0</v>
      </c>
    </row>
    <row r="4" spans="1:22" x14ac:dyDescent="0.25">
      <c r="A4" s="27">
        <v>2</v>
      </c>
      <c r="B4" s="78"/>
      <c r="C4" s="24">
        <f>'DCWW Hirwaun'!B31</f>
        <v>250</v>
      </c>
      <c r="D4" s="24">
        <f>'DCWW Hirwaun'!C31</f>
        <v>68.018500000000003</v>
      </c>
      <c r="E4" s="24">
        <f>'DCWW Hirwaun'!D31</f>
        <v>66.906363999999996</v>
      </c>
      <c r="F4" s="24">
        <f>'DCWW Hirwaun'!E31</f>
        <v>5.2427140000000012</v>
      </c>
      <c r="G4" s="24">
        <f>'DCWW Hirwaun'!F31</f>
        <v>5.4349239999999996</v>
      </c>
      <c r="H4" s="24">
        <f>'DCWW Hirwaun'!G31</f>
        <v>0.38963500000000001</v>
      </c>
      <c r="I4" s="24">
        <f>'DCWW Hirwaun'!H31</f>
        <v>1.0206500000000001</v>
      </c>
      <c r="J4" s="24">
        <f>'DCWW Hirwaun'!I31</f>
        <v>0.30992000000000003</v>
      </c>
      <c r="K4" s="24">
        <f>'DCWW Hirwaun'!J31</f>
        <v>5.5129999999999997E-3</v>
      </c>
      <c r="L4" s="24">
        <f>'DCWW Hirwaun'!K31</f>
        <v>4.9915000000000003E-3</v>
      </c>
      <c r="M4" s="24">
        <f>'DCWW Hirwaun'!L31</f>
        <v>0.25479000000000002</v>
      </c>
      <c r="N4" s="24">
        <f>'DCWW Hirwaun'!M31</f>
        <v>0.30917500000000003</v>
      </c>
      <c r="O4" s="24">
        <f>'DCWW Hirwaun'!N31</f>
        <v>17.060499999999998</v>
      </c>
      <c r="P4" s="24">
        <f>'DCWW Hirwaun'!O31</f>
        <v>3002.35</v>
      </c>
      <c r="Q4" s="24">
        <f>'DCWW Hirwaun'!P31</f>
        <v>0</v>
      </c>
      <c r="R4" s="24">
        <f>'DCWW Hirwaun'!Q31</f>
        <v>166.32125000000002</v>
      </c>
      <c r="S4" s="24">
        <f>'DCWW Hirwaun'!R31</f>
        <v>0</v>
      </c>
      <c r="T4" s="24">
        <f>'DCWW Hirwaun'!S31</f>
        <v>0.59674499999999997</v>
      </c>
      <c r="U4" s="24">
        <f>'DCWW Hirwaun'!T31</f>
        <v>0</v>
      </c>
      <c r="V4" s="24">
        <f>'DCWW Hirwaun'!U31</f>
        <v>0</v>
      </c>
    </row>
    <row r="5" spans="1:22" x14ac:dyDescent="0.25">
      <c r="A5" s="27">
        <v>3</v>
      </c>
      <c r="B5" s="78"/>
      <c r="C5" s="24">
        <f>'DCWW Llechryd'!B31</f>
        <v>172</v>
      </c>
      <c r="D5" s="24">
        <f>'DCWW Llechryd'!C31</f>
        <v>51.368832000000005</v>
      </c>
      <c r="E5" s="24">
        <f>'DCWW Llechryd'!D31</f>
        <v>66.921851160000017</v>
      </c>
      <c r="F5" s="24">
        <f>'DCWW Llechryd'!E31</f>
        <v>3.627713232000001</v>
      </c>
      <c r="G5" s="24">
        <f>'DCWW Llechryd'!F31</f>
        <v>7.3388902896000001</v>
      </c>
      <c r="H5" s="24">
        <f>'DCWW Llechryd'!G31</f>
        <v>0.27000215999999999</v>
      </c>
      <c r="I5" s="24">
        <f>'DCWW Llechryd'!H31</f>
        <v>0.70000560000000001</v>
      </c>
      <c r="J5" s="24">
        <f>'DCWW Llechryd'!I31</f>
        <v>0.21473855999999999</v>
      </c>
      <c r="K5" s="24">
        <f>'DCWW Llechryd'!J31</f>
        <v>3.7895039999999995E-3</v>
      </c>
      <c r="L5" s="24">
        <f>'DCWW Llechryd'!K31</f>
        <v>3.4737120000000003E-3</v>
      </c>
      <c r="M5" s="24">
        <f>'DCWW Llechryd'!L31</f>
        <v>0.17631720000000004</v>
      </c>
      <c r="N5" s="24">
        <f>'DCWW Llechryd'!M31</f>
        <v>0.14894856000000004</v>
      </c>
      <c r="O5" s="24">
        <f>'DCWW Llechryd'!N31</f>
        <v>16.210656000000004</v>
      </c>
      <c r="P5" s="24">
        <f>'DCWW Llechryd'!O31</f>
        <v>1652.6448000000003</v>
      </c>
      <c r="Q5" s="24">
        <f>'DCWW Llechryd'!P31</f>
        <v>0</v>
      </c>
      <c r="R5" s="24">
        <f>'DCWW Llechryd'!Q31</f>
        <v>41.579280000000011</v>
      </c>
      <c r="S5" s="24">
        <f>'DCWW Llechryd'!R31</f>
        <v>0</v>
      </c>
      <c r="T5" s="24">
        <f>'DCWW Llechryd'!S31</f>
        <v>0.14842224000000001</v>
      </c>
      <c r="U5" s="24">
        <f>'DCWW Llechryd'!T31</f>
        <v>0</v>
      </c>
      <c r="V5" s="24">
        <f>'DCWW Llechryd'!U31</f>
        <v>0</v>
      </c>
    </row>
    <row r="6" spans="1:22" x14ac:dyDescent="0.25">
      <c r="A6" s="27">
        <v>4</v>
      </c>
      <c r="B6" s="78"/>
      <c r="C6" s="24">
        <f>'DCWW Strata Florida'!B31</f>
        <v>250</v>
      </c>
      <c r="D6" s="24">
        <f>'DCWW Strata Florida'!C31</f>
        <v>81.964999999999989</v>
      </c>
      <c r="E6" s="24">
        <f>'DCWW Strata Florida'!D31</f>
        <v>66.668099999999995</v>
      </c>
      <c r="F6" s="24">
        <f>'DCWW Strata Florida'!E31</f>
        <v>5.2189152500000002</v>
      </c>
      <c r="G6" s="24">
        <f>'DCWW Strata Florida'!F31</f>
        <v>3.136107</v>
      </c>
      <c r="H6" s="24">
        <f>'DCWW Strata Florida'!G31</f>
        <v>0.38848499999999997</v>
      </c>
      <c r="I6" s="24">
        <f>'DCWW Strata Florida'!H31</f>
        <v>0.61110000000000009</v>
      </c>
      <c r="J6" s="24">
        <f>'DCWW Strata Florida'!I31</f>
        <v>0.30894500000000003</v>
      </c>
      <c r="K6" s="24">
        <f>'DCWW Strata Florida'!J31</f>
        <v>5.4804999999999993E-3</v>
      </c>
      <c r="L6" s="24">
        <f>'DCWW Strata Florida'!K31</f>
        <v>4.9955000000000008E-3</v>
      </c>
      <c r="M6" s="24">
        <f>'DCWW Strata Florida'!L31</f>
        <v>0.25414000000000003</v>
      </c>
      <c r="N6" s="24">
        <f>'DCWW Strata Florida'!M31</f>
        <v>0.21437000000000003</v>
      </c>
      <c r="O6" s="24">
        <f>'DCWW Strata Florida'!N31</f>
        <v>669.3</v>
      </c>
      <c r="P6" s="24">
        <f>'DCWW Strata Florida'!O31</f>
        <v>118.825</v>
      </c>
      <c r="Q6" s="24">
        <f>'DCWW Strata Florida'!P31</f>
        <v>0</v>
      </c>
      <c r="R6" s="24">
        <f>'DCWW Strata Florida'!Q31</f>
        <v>97.000000000000014</v>
      </c>
      <c r="S6" s="24">
        <f>'DCWW Strata Florida'!R31</f>
        <v>0</v>
      </c>
      <c r="T6" s="24">
        <f>'DCWW Strata Florida'!S31</f>
        <v>0.19108999999999998</v>
      </c>
      <c r="U6" s="24">
        <f>'DCWW Strata Florida'!T31</f>
        <v>0</v>
      </c>
      <c r="V6" s="24">
        <f>'DCWW Strata Florida'!U31</f>
        <v>0</v>
      </c>
    </row>
    <row r="7" spans="1:22" x14ac:dyDescent="0.25">
      <c r="A7" s="27">
        <v>5</v>
      </c>
      <c r="B7" s="78"/>
      <c r="C7" s="24">
        <f>'DCWW Bontgoch'!B31</f>
        <v>88</v>
      </c>
      <c r="D7" s="24">
        <f>'DCWW Bontgoch'!C31</f>
        <v>44.082719999999995</v>
      </c>
      <c r="E7" s="24">
        <f>'DCWW Bontgoch'!D31</f>
        <v>66.772569599999997</v>
      </c>
      <c r="F7" s="24">
        <f>'DCWW Bontgoch'!E31</f>
        <v>1.8350434080000002</v>
      </c>
      <c r="G7" s="24">
        <f>'DCWW Bontgoch'!F31</f>
        <v>5.8773341087999986</v>
      </c>
      <c r="H7" s="24">
        <f>'DCWW Bontgoch'!G31</f>
        <v>0.13625568000000002</v>
      </c>
      <c r="I7" s="24">
        <f>'DCWW Bontgoch'!H31</f>
        <v>1.9928304000000001</v>
      </c>
      <c r="J7" s="24">
        <f>'DCWW Bontgoch'!I31</f>
        <v>0.37160640000000006</v>
      </c>
      <c r="K7" s="24">
        <f>'DCWW Bontgoch'!J31</f>
        <v>3.8617920000000006E-3</v>
      </c>
      <c r="L7" s="24">
        <f>'DCWW Bontgoch'!K31</f>
        <v>1.7487359999999999E-3</v>
      </c>
      <c r="M7" s="24">
        <f>'DCWW Bontgoch'!L31</f>
        <v>9.5816160000000011E-2</v>
      </c>
      <c r="N7" s="24">
        <f>'DCWW Bontgoch'!M31</f>
        <v>7.5049920000000006E-2</v>
      </c>
      <c r="O7" s="24">
        <f>'DCWW Bontgoch'!N31</f>
        <v>29.109168000000004</v>
      </c>
      <c r="P7" s="24">
        <f>'DCWW Bontgoch'!O31</f>
        <v>1435.4207999999999</v>
      </c>
      <c r="Q7" s="24">
        <f>'DCWW Bontgoch'!P31</f>
        <v>0</v>
      </c>
      <c r="R7" s="24">
        <f>'DCWW Bontgoch'!Q31</f>
        <v>30.693960000000004</v>
      </c>
      <c r="S7" s="24">
        <f>'DCWW Bontgoch'!R31</f>
        <v>0</v>
      </c>
      <c r="T7" s="24">
        <f>'DCWW Bontgoch'!S31</f>
        <v>0.22150655999999999</v>
      </c>
      <c r="U7" s="24">
        <f>'DCWW Bontgoch'!T31</f>
        <v>0</v>
      </c>
      <c r="V7" s="24">
        <f>'DCWW Bontgoch'!U31</f>
        <v>0</v>
      </c>
    </row>
    <row r="8" spans="1:22" x14ac:dyDescent="0.25">
      <c r="A8" s="27">
        <v>6</v>
      </c>
      <c r="B8" s="78"/>
      <c r="C8" s="24">
        <f>'DCWW Bryngwyn'!B31</f>
        <v>170</v>
      </c>
      <c r="D8" s="24">
        <f>'DCWW Bryngwyn'!C31</f>
        <v>55.787199999999991</v>
      </c>
      <c r="E8" s="24">
        <f>'DCWW Bryngwyn'!D31</f>
        <v>45.801672000000003</v>
      </c>
      <c r="F8" s="24">
        <f>'DCWW Bryngwyn'!E31</f>
        <v>3.5906107999999999</v>
      </c>
      <c r="G8" s="24">
        <f>'DCWW Bryngwyn'!F31</f>
        <v>10.307056479999998</v>
      </c>
      <c r="H8" s="24">
        <f>'DCWW Bryngwyn'!G31</f>
        <v>0.26751200000000003</v>
      </c>
      <c r="I8" s="24">
        <f>'DCWW Bryngwyn'!H31</f>
        <v>1.7231199999999998</v>
      </c>
      <c r="J8" s="24">
        <f>'DCWW Bryngwyn'!I31</f>
        <v>0.36366399999999999</v>
      </c>
      <c r="K8" s="24">
        <f>'DCWW Bryngwyn'!J31</f>
        <v>3.8079999999999998E-3</v>
      </c>
      <c r="L8" s="24">
        <f>'DCWW Bryngwyn'!K31</f>
        <v>3.4271999999999996E-3</v>
      </c>
      <c r="M8" s="24">
        <f>'DCWW Bryngwyn'!L31</f>
        <v>0.17516799999999999</v>
      </c>
      <c r="N8" s="24">
        <f>'DCWW Bryngwyn'!M31</f>
        <v>0.28084000000000003</v>
      </c>
      <c r="O8" s="24">
        <f>'DCWW Bryngwyn'!N31</f>
        <v>27.893599999999999</v>
      </c>
      <c r="P8" s="24">
        <f>'DCWW Bryngwyn'!O31</f>
        <v>3998.3999999999992</v>
      </c>
      <c r="Q8" s="24">
        <f>'DCWW Bryngwyn'!P31</f>
        <v>0</v>
      </c>
      <c r="R8" s="24">
        <f>'DCWW Bryngwyn'!Q31</f>
        <v>61.165999999999983</v>
      </c>
      <c r="S8" s="24">
        <f>'DCWW Bryngwyn'!R31</f>
        <v>0</v>
      </c>
      <c r="T8" s="24">
        <f>'DCWW Bryngwyn'!S31</f>
        <v>0.14660799999999999</v>
      </c>
      <c r="U8" s="24">
        <f>'DCWW Bryngwyn'!T31</f>
        <v>0</v>
      </c>
      <c r="V8" s="24">
        <f>'DCWW Bryngwyn'!U31</f>
        <v>0</v>
      </c>
    </row>
    <row r="9" spans="1:22" x14ac:dyDescent="0.25">
      <c r="A9" s="27">
        <v>7</v>
      </c>
      <c r="B9" s="78"/>
      <c r="C9" s="24">
        <f>'DCWW Capel Dewi'!B31</f>
        <v>190</v>
      </c>
      <c r="D9" s="24">
        <f>'DCWW Capel Dewi'!C31</f>
        <v>48.962620000000008</v>
      </c>
      <c r="E9" s="24">
        <f>'DCWW Capel Dewi'!D31</f>
        <v>50.711285000000004</v>
      </c>
      <c r="F9" s="24">
        <f>'DCWW Capel Dewi'!E31</f>
        <v>4.2356207900000005</v>
      </c>
      <c r="G9" s="24">
        <f>'DCWW Capel Dewi'!F31</f>
        <v>17.02872112</v>
      </c>
      <c r="H9" s="24">
        <f>'DCWW Capel Dewi'!G31</f>
        <v>0.35150380000000009</v>
      </c>
      <c r="I9" s="24">
        <f>'DCWW Capel Dewi'!H31</f>
        <v>1.735384</v>
      </c>
      <c r="J9" s="24">
        <f>'DCWW Capel Dewi'!I31</f>
        <v>0.48697000000000001</v>
      </c>
      <c r="K9" s="24">
        <f>'DCWW Capel Dewi'!J31</f>
        <v>4.1613800000000001E-3</v>
      </c>
      <c r="L9" s="24">
        <f>'DCWW Capel Dewi'!K31</f>
        <v>3.80722E-3</v>
      </c>
      <c r="M9" s="24">
        <f>'DCWW Capel Dewi'!L31</f>
        <v>0.1930172</v>
      </c>
      <c r="N9" s="24">
        <f>'DCWW Capel Dewi'!M31</f>
        <v>0.33910820000000003</v>
      </c>
      <c r="O9" s="24">
        <f>'DCWW Capel Dewi'!N31</f>
        <v>41.967960000000005</v>
      </c>
      <c r="P9" s="24">
        <f>'DCWW Capel Dewi'!O31</f>
        <v>3984.3000000000006</v>
      </c>
      <c r="Q9" s="24">
        <f>'DCWW Capel Dewi'!P31</f>
        <v>0</v>
      </c>
      <c r="R9" s="24">
        <f>'DCWW Capel Dewi'!Q31</f>
        <v>51.574550000000002</v>
      </c>
      <c r="S9" s="24">
        <f>'DCWW Capel Dewi'!R31</f>
        <v>0</v>
      </c>
      <c r="T9" s="24">
        <f>'DCWW Capel Dewi'!S31</f>
        <v>0.21072520000000003</v>
      </c>
      <c r="U9" s="24">
        <f>'DCWW Capel Dewi'!T31</f>
        <v>0</v>
      </c>
      <c r="V9" s="24">
        <f>'DCWW Capel Dewi'!U31</f>
        <v>0</v>
      </c>
    </row>
    <row r="10" spans="1:22" x14ac:dyDescent="0.25">
      <c r="A10" s="27">
        <v>8</v>
      </c>
      <c r="B10" s="78"/>
      <c r="C10" s="24">
        <f>'DCWW Cray'!B31</f>
        <v>250</v>
      </c>
      <c r="D10" s="24">
        <f>'DCWW Cray'!C31</f>
        <v>60.547500000000007</v>
      </c>
      <c r="E10" s="24">
        <f>'DCWW Cray'!D31</f>
        <v>66.590778749999998</v>
      </c>
      <c r="F10" s="24">
        <f>'DCWW Cray'!E31</f>
        <v>5.2173487500000011</v>
      </c>
      <c r="G10" s="24">
        <f>'DCWW Cray'!F31</f>
        <v>8.6659515000000003</v>
      </c>
      <c r="H10" s="24">
        <f>'DCWW Cray'!G31</f>
        <v>0.388125</v>
      </c>
      <c r="I10" s="24">
        <f>'DCWW Cray'!H31</f>
        <v>1.2247500000000002</v>
      </c>
      <c r="J10" s="24">
        <f>'DCWW Cray'!I31</f>
        <v>0.30877500000000002</v>
      </c>
      <c r="K10" s="24">
        <f>'DCWW Cray'!J31</f>
        <v>8.1937500000000014E-3</v>
      </c>
      <c r="L10" s="24">
        <f>'DCWW Cray'!K31</f>
        <v>5.0025000000000009E-3</v>
      </c>
      <c r="M10" s="24">
        <f>'DCWW Cray'!L31</f>
        <v>0.25357500000000005</v>
      </c>
      <c r="N10" s="24">
        <f>'DCWW Cray'!M31</f>
        <v>0.21390000000000006</v>
      </c>
      <c r="O10" s="24">
        <f>'DCWW Cray'!N31</f>
        <v>23.805000000000003</v>
      </c>
      <c r="P10" s="24">
        <f>'DCWW Cray'!O31</f>
        <v>3838.1250000000005</v>
      </c>
      <c r="Q10" s="24">
        <f>'DCWW Cray'!P31</f>
        <v>0</v>
      </c>
      <c r="R10" s="24">
        <f>'DCWW Cray'!Q31</f>
        <v>50.025000000000006</v>
      </c>
      <c r="S10" s="24">
        <f>'DCWW Cray'!R31</f>
        <v>0</v>
      </c>
      <c r="T10" s="24">
        <f>'DCWW Cray'!S31</f>
        <v>0.49248750000000008</v>
      </c>
      <c r="U10" s="24">
        <f>'DCWW Cray'!T31</f>
        <v>0</v>
      </c>
      <c r="V10" s="24">
        <f>'DCWW Cray'!U31</f>
        <v>0</v>
      </c>
    </row>
    <row r="11" spans="1:22" x14ac:dyDescent="0.25">
      <c r="A11" s="27">
        <v>9</v>
      </c>
      <c r="B11" s="78"/>
      <c r="C11" s="24">
        <f>'DCWW Bolton Hill'!B31</f>
        <v>250</v>
      </c>
      <c r="D11" s="24">
        <f>'DCWW Bolton Hill'!C31</f>
        <v>101.035</v>
      </c>
      <c r="E11" s="24">
        <f>'DCWW Bolton Hill'!D31</f>
        <v>66.380579499999982</v>
      </c>
      <c r="F11" s="24">
        <f>'DCWW Bolton Hill'!E31</f>
        <v>8.7034137499999993</v>
      </c>
      <c r="G11" s="24">
        <f>'DCWW Bolton Hill'!F31</f>
        <v>20.628006999999997</v>
      </c>
      <c r="H11" s="24">
        <f>'DCWW Bolton Hill'!G31</f>
        <v>0.50767999999999991</v>
      </c>
      <c r="I11" s="24">
        <f>'DCWW Bolton Hill'!H31</f>
        <v>0.90180000000000005</v>
      </c>
      <c r="J11" s="24">
        <f>'DCWW Bolton Hill'!I31</f>
        <v>0.30728</v>
      </c>
      <c r="K11" s="24">
        <f>'DCWW Bolton Hill'!J31</f>
        <v>5.4275E-3</v>
      </c>
      <c r="L11" s="24">
        <f>'DCWW Bolton Hill'!K31</f>
        <v>4.9265000000000003E-3</v>
      </c>
      <c r="M11" s="24">
        <f>'DCWW Bolton Hill'!L31</f>
        <v>0.25300499999999998</v>
      </c>
      <c r="N11" s="24">
        <f>'DCWW Bolton Hill'!M31</f>
        <v>0.212925</v>
      </c>
      <c r="O11" s="24">
        <f>'DCWW Bolton Hill'!N31</f>
        <v>1169</v>
      </c>
      <c r="P11" s="24">
        <f>'DCWW Bolton Hill'!O31</f>
        <v>200.4</v>
      </c>
      <c r="Q11" s="24">
        <f>'DCWW Bolton Hill'!P31</f>
        <v>0</v>
      </c>
      <c r="R11" s="24">
        <f>'DCWW Bolton Hill'!Q31</f>
        <v>127.75500000000001</v>
      </c>
      <c r="S11" s="24">
        <f>'DCWW Bolton Hill'!R31</f>
        <v>0</v>
      </c>
      <c r="T11" s="24">
        <f>'DCWW Bolton Hill'!S31</f>
        <v>0.13693999999999998</v>
      </c>
      <c r="U11" s="24">
        <f>'DCWW Bolton Hill'!T31</f>
        <v>0</v>
      </c>
      <c r="V11" s="24">
        <f>'DCWW Bolton Hill'!U31</f>
        <v>0</v>
      </c>
    </row>
    <row r="12" spans="1:22" x14ac:dyDescent="0.25">
      <c r="A12" s="27">
        <v>10</v>
      </c>
      <c r="B12" s="78"/>
      <c r="C12" s="24">
        <f>'DCWW Preseli'!B31</f>
        <v>250</v>
      </c>
      <c r="D12" s="24">
        <f>'DCWW Preseli'!C31</f>
        <v>69.375</v>
      </c>
      <c r="E12" s="24">
        <f>'DCWW Preseli'!D31</f>
        <v>67.298124999999999</v>
      </c>
      <c r="F12" s="24">
        <f>'DCWW Preseli'!E31</f>
        <v>5.7764687500000003</v>
      </c>
      <c r="G12" s="24">
        <f>'DCWW Preseli'!F31</f>
        <v>10.777000000000001</v>
      </c>
      <c r="H12" s="24">
        <f>'DCWW Preseli'!G31</f>
        <v>0.39624999999999999</v>
      </c>
      <c r="I12" s="24">
        <f>'DCWW Preseli'!H31</f>
        <v>0.74375000000000002</v>
      </c>
      <c r="J12" s="24">
        <f>'DCWW Preseli'!I31</f>
        <v>0.31187500000000001</v>
      </c>
      <c r="K12" s="24">
        <f>'DCWW Preseli'!J31</f>
        <v>5.5000000000000005E-3</v>
      </c>
      <c r="L12" s="24">
        <f>'DCWW Preseli'!K31</f>
        <v>5.0000000000000001E-3</v>
      </c>
      <c r="M12" s="24">
        <f>'DCWW Preseli'!L31</f>
        <v>0.25625000000000003</v>
      </c>
      <c r="N12" s="24">
        <f>'DCWW Preseli'!M31</f>
        <v>0.21625</v>
      </c>
      <c r="O12" s="24">
        <f>'DCWW Preseli'!N31</f>
        <v>987.5</v>
      </c>
      <c r="P12" s="24">
        <f>'DCWW Preseli'!O31</f>
        <v>96.25</v>
      </c>
      <c r="Q12" s="24">
        <f>'DCWW Preseli'!P31</f>
        <v>0</v>
      </c>
      <c r="R12" s="24">
        <f>'DCWW Preseli'!Q31</f>
        <v>102.96875</v>
      </c>
      <c r="S12" s="24">
        <f>'DCWW Preseli'!R31</f>
        <v>0</v>
      </c>
      <c r="T12" s="24">
        <f>'DCWW Preseli'!S31</f>
        <v>0.21562500000000001</v>
      </c>
      <c r="U12" s="24">
        <f>'DCWW Preseli'!T31</f>
        <v>0</v>
      </c>
      <c r="V12" s="24">
        <f>'DCWW Preseli'!U31</f>
        <v>0</v>
      </c>
    </row>
    <row r="13" spans="1:22" x14ac:dyDescent="0.25">
      <c r="B13" s="28"/>
      <c r="C13" s="14"/>
      <c r="D13" s="14"/>
      <c r="E13" s="14"/>
      <c r="F13" s="14"/>
      <c r="G13" s="14"/>
      <c r="H13" s="14"/>
      <c r="I13" s="14"/>
      <c r="J13" s="14"/>
      <c r="K13" s="14"/>
      <c r="L13" s="14"/>
      <c r="M13" s="14"/>
      <c r="N13" s="14"/>
      <c r="O13" s="14"/>
      <c r="P13" s="14"/>
      <c r="Q13" s="14"/>
      <c r="R13" s="14"/>
      <c r="S13" s="14"/>
      <c r="T13" s="14"/>
      <c r="U13" s="14"/>
      <c r="V13" s="14"/>
    </row>
    <row r="14" spans="1:22" x14ac:dyDescent="0.25">
      <c r="A14" s="71" t="s">
        <v>86</v>
      </c>
      <c r="C14" s="71"/>
      <c r="D14" s="71"/>
      <c r="E14" s="71"/>
      <c r="F14" s="71"/>
      <c r="G14" s="71"/>
      <c r="H14" s="71"/>
      <c r="I14" s="71"/>
      <c r="J14" s="71"/>
      <c r="K14" s="71"/>
      <c r="L14" s="71"/>
      <c r="M14" s="71"/>
      <c r="N14" s="71"/>
    </row>
    <row r="15" spans="1:22" ht="37.5" x14ac:dyDescent="0.25">
      <c r="A15" s="174" t="s">
        <v>84</v>
      </c>
      <c r="B15" s="26" t="s">
        <v>152</v>
      </c>
      <c r="C15" s="26">
        <f>'First Milk'!B43</f>
        <v>70</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 x14ac:dyDescent="0.25">
      <c r="A16" s="174"/>
      <c r="B16" s="23" t="s">
        <v>46</v>
      </c>
      <c r="C16" s="26">
        <f>'First Milk'!B44</f>
        <v>70</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5">
      <c r="A17" s="72">
        <v>1</v>
      </c>
      <c r="B17" s="73">
        <f>B3</f>
        <v>0</v>
      </c>
      <c r="C17" s="74">
        <f>C3</f>
        <v>70</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5">
      <c r="A18" s="72">
        <v>2</v>
      </c>
      <c r="B18" s="73">
        <f t="shared" ref="B18:C18" si="3">B4</f>
        <v>0</v>
      </c>
      <c r="C18" s="74">
        <f t="shared" si="3"/>
        <v>250</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5">
      <c r="A19" s="72">
        <v>3</v>
      </c>
      <c r="B19" s="73">
        <f t="shared" ref="B19:C19" si="5">B5</f>
        <v>0</v>
      </c>
      <c r="C19" s="74">
        <f t="shared" si="5"/>
        <v>172</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5">
      <c r="A20" s="72">
        <v>4</v>
      </c>
      <c r="B20" s="73">
        <f t="shared" ref="B20:C20" si="7">B6</f>
        <v>0</v>
      </c>
      <c r="C20" s="74">
        <f t="shared" si="7"/>
        <v>250</v>
      </c>
      <c r="D20" s="75">
        <f>D6*$B$6</f>
        <v>0</v>
      </c>
      <c r="E20" s="75">
        <f t="shared" ref="E20:V20" si="8">E6*$B$6</f>
        <v>0</v>
      </c>
      <c r="F20" s="75">
        <f t="shared" si="8"/>
        <v>0</v>
      </c>
      <c r="G20" s="75">
        <f t="shared" si="8"/>
        <v>0</v>
      </c>
      <c r="H20" s="75">
        <f t="shared" si="8"/>
        <v>0</v>
      </c>
      <c r="I20" s="75">
        <f t="shared" si="8"/>
        <v>0</v>
      </c>
      <c r="J20" s="75">
        <f t="shared" si="8"/>
        <v>0</v>
      </c>
      <c r="K20" s="75">
        <f t="shared" si="8"/>
        <v>0</v>
      </c>
      <c r="L20" s="75">
        <f t="shared" si="8"/>
        <v>0</v>
      </c>
      <c r="M20" s="75">
        <f t="shared" si="8"/>
        <v>0</v>
      </c>
      <c r="N20" s="75">
        <f t="shared" si="8"/>
        <v>0</v>
      </c>
      <c r="O20" s="75">
        <f t="shared" si="8"/>
        <v>0</v>
      </c>
      <c r="P20" s="75">
        <f t="shared" si="8"/>
        <v>0</v>
      </c>
      <c r="Q20" s="75">
        <f t="shared" si="8"/>
        <v>0</v>
      </c>
      <c r="R20" s="75">
        <f t="shared" si="8"/>
        <v>0</v>
      </c>
      <c r="S20" s="75">
        <f t="shared" si="8"/>
        <v>0</v>
      </c>
      <c r="T20" s="75">
        <f t="shared" si="8"/>
        <v>0</v>
      </c>
      <c r="U20" s="75">
        <f t="shared" si="8"/>
        <v>0</v>
      </c>
      <c r="V20" s="75">
        <f t="shared" si="8"/>
        <v>0</v>
      </c>
    </row>
    <row r="21" spans="1:22" x14ac:dyDescent="0.25">
      <c r="A21" s="72">
        <v>5</v>
      </c>
      <c r="B21" s="73">
        <f t="shared" ref="B21:C21" si="9">B7</f>
        <v>0</v>
      </c>
      <c r="C21" s="74">
        <f t="shared" si="9"/>
        <v>88</v>
      </c>
      <c r="D21" s="75">
        <f>D7*$B$7</f>
        <v>0</v>
      </c>
      <c r="E21" s="75">
        <f t="shared" ref="E21:V21" si="10">E7*$B$7</f>
        <v>0</v>
      </c>
      <c r="F21" s="75">
        <f t="shared" si="10"/>
        <v>0</v>
      </c>
      <c r="G21" s="75">
        <f t="shared" si="10"/>
        <v>0</v>
      </c>
      <c r="H21" s="75">
        <f t="shared" si="10"/>
        <v>0</v>
      </c>
      <c r="I21" s="75">
        <f t="shared" si="10"/>
        <v>0</v>
      </c>
      <c r="J21" s="75">
        <f t="shared" si="10"/>
        <v>0</v>
      </c>
      <c r="K21" s="75">
        <f t="shared" si="10"/>
        <v>0</v>
      </c>
      <c r="L21" s="75">
        <f t="shared" si="10"/>
        <v>0</v>
      </c>
      <c r="M21" s="75">
        <f t="shared" si="10"/>
        <v>0</v>
      </c>
      <c r="N21" s="75">
        <f t="shared" si="10"/>
        <v>0</v>
      </c>
      <c r="O21" s="75">
        <f t="shared" si="10"/>
        <v>0</v>
      </c>
      <c r="P21" s="75">
        <f t="shared" si="10"/>
        <v>0</v>
      </c>
      <c r="Q21" s="75">
        <f t="shared" si="10"/>
        <v>0</v>
      </c>
      <c r="R21" s="75">
        <f t="shared" si="10"/>
        <v>0</v>
      </c>
      <c r="S21" s="75">
        <f t="shared" si="10"/>
        <v>0</v>
      </c>
      <c r="T21" s="75">
        <f t="shared" si="10"/>
        <v>0</v>
      </c>
      <c r="U21" s="75">
        <f t="shared" si="10"/>
        <v>0</v>
      </c>
      <c r="V21" s="75">
        <f t="shared" si="10"/>
        <v>0</v>
      </c>
    </row>
    <row r="22" spans="1:22" x14ac:dyDescent="0.25">
      <c r="A22" s="72">
        <v>6</v>
      </c>
      <c r="B22" s="73">
        <f t="shared" ref="B22:C22" si="11">B8</f>
        <v>0</v>
      </c>
      <c r="C22" s="74">
        <f t="shared" si="11"/>
        <v>170</v>
      </c>
      <c r="D22" s="75">
        <f>D8*$B$8</f>
        <v>0</v>
      </c>
      <c r="E22" s="75">
        <f t="shared" ref="E22:V22" si="12">E8*$B$8</f>
        <v>0</v>
      </c>
      <c r="F22" s="75">
        <f t="shared" si="12"/>
        <v>0</v>
      </c>
      <c r="G22" s="75">
        <f t="shared" si="12"/>
        <v>0</v>
      </c>
      <c r="H22" s="75">
        <f t="shared" si="12"/>
        <v>0</v>
      </c>
      <c r="I22" s="75">
        <f t="shared" si="12"/>
        <v>0</v>
      </c>
      <c r="J22" s="75">
        <f t="shared" si="12"/>
        <v>0</v>
      </c>
      <c r="K22" s="75">
        <f t="shared" si="12"/>
        <v>0</v>
      </c>
      <c r="L22" s="75">
        <f t="shared" si="12"/>
        <v>0</v>
      </c>
      <c r="M22" s="75">
        <f t="shared" si="12"/>
        <v>0</v>
      </c>
      <c r="N22" s="75">
        <f t="shared" si="12"/>
        <v>0</v>
      </c>
      <c r="O22" s="75">
        <f t="shared" si="12"/>
        <v>0</v>
      </c>
      <c r="P22" s="75">
        <f t="shared" si="12"/>
        <v>0</v>
      </c>
      <c r="Q22" s="75">
        <f t="shared" si="12"/>
        <v>0</v>
      </c>
      <c r="R22" s="75">
        <f t="shared" si="12"/>
        <v>0</v>
      </c>
      <c r="S22" s="75">
        <f t="shared" si="12"/>
        <v>0</v>
      </c>
      <c r="T22" s="75">
        <f t="shared" si="12"/>
        <v>0</v>
      </c>
      <c r="U22" s="75">
        <f t="shared" si="12"/>
        <v>0</v>
      </c>
      <c r="V22" s="75">
        <f t="shared" si="12"/>
        <v>0</v>
      </c>
    </row>
    <row r="23" spans="1:22" x14ac:dyDescent="0.25">
      <c r="A23" s="72">
        <v>7</v>
      </c>
      <c r="B23" s="73">
        <f t="shared" ref="B23:C23" si="13">B9</f>
        <v>0</v>
      </c>
      <c r="C23" s="74">
        <f t="shared" si="13"/>
        <v>190</v>
      </c>
      <c r="D23" s="75">
        <f>D9*$B$9</f>
        <v>0</v>
      </c>
      <c r="E23" s="75">
        <f t="shared" ref="E23:V23" si="14">E9*$B$9</f>
        <v>0</v>
      </c>
      <c r="F23" s="75">
        <f t="shared" si="14"/>
        <v>0</v>
      </c>
      <c r="G23" s="75">
        <f t="shared" si="14"/>
        <v>0</v>
      </c>
      <c r="H23" s="75">
        <f t="shared" si="14"/>
        <v>0</v>
      </c>
      <c r="I23" s="75">
        <f t="shared" si="14"/>
        <v>0</v>
      </c>
      <c r="J23" s="75">
        <f t="shared" si="14"/>
        <v>0</v>
      </c>
      <c r="K23" s="75">
        <f t="shared" si="14"/>
        <v>0</v>
      </c>
      <c r="L23" s="75">
        <f t="shared" si="14"/>
        <v>0</v>
      </c>
      <c r="M23" s="75">
        <f t="shared" si="14"/>
        <v>0</v>
      </c>
      <c r="N23" s="75">
        <f t="shared" si="14"/>
        <v>0</v>
      </c>
      <c r="O23" s="75">
        <f t="shared" si="14"/>
        <v>0</v>
      </c>
      <c r="P23" s="75">
        <f t="shared" si="14"/>
        <v>0</v>
      </c>
      <c r="Q23" s="75">
        <f t="shared" si="14"/>
        <v>0</v>
      </c>
      <c r="R23" s="75">
        <f t="shared" si="14"/>
        <v>0</v>
      </c>
      <c r="S23" s="75">
        <f t="shared" si="14"/>
        <v>0</v>
      </c>
      <c r="T23" s="75">
        <f t="shared" si="14"/>
        <v>0</v>
      </c>
      <c r="U23" s="75">
        <f t="shared" si="14"/>
        <v>0</v>
      </c>
      <c r="V23" s="75">
        <f t="shared" si="14"/>
        <v>0</v>
      </c>
    </row>
    <row r="24" spans="1:22" x14ac:dyDescent="0.25">
      <c r="A24" s="72">
        <v>8</v>
      </c>
      <c r="B24" s="73">
        <f t="shared" ref="B24:C24" si="15">B10</f>
        <v>0</v>
      </c>
      <c r="C24" s="74">
        <f t="shared" si="15"/>
        <v>250</v>
      </c>
      <c r="D24" s="75">
        <f>D10*$B$10</f>
        <v>0</v>
      </c>
      <c r="E24" s="75">
        <f t="shared" ref="E24:V24" si="16">E10*$B$10</f>
        <v>0</v>
      </c>
      <c r="F24" s="75">
        <f t="shared" si="16"/>
        <v>0</v>
      </c>
      <c r="G24" s="75">
        <f t="shared" si="16"/>
        <v>0</v>
      </c>
      <c r="H24" s="75">
        <f t="shared" si="16"/>
        <v>0</v>
      </c>
      <c r="I24" s="75">
        <f t="shared" si="16"/>
        <v>0</v>
      </c>
      <c r="J24" s="75">
        <f t="shared" si="16"/>
        <v>0</v>
      </c>
      <c r="K24" s="75">
        <f t="shared" si="16"/>
        <v>0</v>
      </c>
      <c r="L24" s="75">
        <f t="shared" si="16"/>
        <v>0</v>
      </c>
      <c r="M24" s="75">
        <f t="shared" si="16"/>
        <v>0</v>
      </c>
      <c r="N24" s="75">
        <f t="shared" si="16"/>
        <v>0</v>
      </c>
      <c r="O24" s="75">
        <f t="shared" si="16"/>
        <v>0</v>
      </c>
      <c r="P24" s="75">
        <f t="shared" si="16"/>
        <v>0</v>
      </c>
      <c r="Q24" s="75">
        <f t="shared" si="16"/>
        <v>0</v>
      </c>
      <c r="R24" s="75">
        <f t="shared" si="16"/>
        <v>0</v>
      </c>
      <c r="S24" s="75">
        <f t="shared" si="16"/>
        <v>0</v>
      </c>
      <c r="T24" s="75">
        <f t="shared" si="16"/>
        <v>0</v>
      </c>
      <c r="U24" s="75">
        <f t="shared" si="16"/>
        <v>0</v>
      </c>
      <c r="V24" s="75">
        <f t="shared" si="16"/>
        <v>0</v>
      </c>
    </row>
    <row r="25" spans="1:22" x14ac:dyDescent="0.25">
      <c r="A25" s="72">
        <v>9</v>
      </c>
      <c r="B25" s="73">
        <f t="shared" ref="B25:C25" si="17">B11</f>
        <v>0</v>
      </c>
      <c r="C25" s="74">
        <f t="shared" si="17"/>
        <v>250</v>
      </c>
      <c r="D25" s="75">
        <f>D11*$B$11</f>
        <v>0</v>
      </c>
      <c r="E25" s="75">
        <f t="shared" ref="E25:V25" si="18">E11*$B$11</f>
        <v>0</v>
      </c>
      <c r="F25" s="75">
        <f t="shared" si="18"/>
        <v>0</v>
      </c>
      <c r="G25" s="75">
        <f t="shared" si="18"/>
        <v>0</v>
      </c>
      <c r="H25" s="75">
        <f t="shared" si="18"/>
        <v>0</v>
      </c>
      <c r="I25" s="75">
        <f t="shared" si="18"/>
        <v>0</v>
      </c>
      <c r="J25" s="75">
        <f t="shared" si="18"/>
        <v>0</v>
      </c>
      <c r="K25" s="75">
        <f t="shared" si="18"/>
        <v>0</v>
      </c>
      <c r="L25" s="75">
        <f t="shared" si="18"/>
        <v>0</v>
      </c>
      <c r="M25" s="75">
        <f t="shared" si="18"/>
        <v>0</v>
      </c>
      <c r="N25" s="75">
        <f t="shared" si="18"/>
        <v>0</v>
      </c>
      <c r="O25" s="75">
        <f t="shared" si="18"/>
        <v>0</v>
      </c>
      <c r="P25" s="75">
        <f t="shared" si="18"/>
        <v>0</v>
      </c>
      <c r="Q25" s="75">
        <f t="shared" si="18"/>
        <v>0</v>
      </c>
      <c r="R25" s="75">
        <f t="shared" si="18"/>
        <v>0</v>
      </c>
      <c r="S25" s="75">
        <f t="shared" si="18"/>
        <v>0</v>
      </c>
      <c r="T25" s="75">
        <f t="shared" si="18"/>
        <v>0</v>
      </c>
      <c r="U25" s="75">
        <f t="shared" si="18"/>
        <v>0</v>
      </c>
      <c r="V25" s="75">
        <f t="shared" si="18"/>
        <v>0</v>
      </c>
    </row>
    <row r="26" spans="1:22" x14ac:dyDescent="0.25">
      <c r="A26" s="72">
        <v>10</v>
      </c>
      <c r="B26" s="73">
        <f t="shared" ref="B26:C26" si="19">B12</f>
        <v>0</v>
      </c>
      <c r="C26" s="74">
        <f t="shared" si="19"/>
        <v>250</v>
      </c>
      <c r="D26" s="75">
        <f>D12*$B$12</f>
        <v>0</v>
      </c>
      <c r="E26" s="75">
        <f t="shared" ref="E26:V26" si="20">E12*$B$12</f>
        <v>0</v>
      </c>
      <c r="F26" s="75">
        <f t="shared" si="20"/>
        <v>0</v>
      </c>
      <c r="G26" s="75">
        <f t="shared" si="20"/>
        <v>0</v>
      </c>
      <c r="H26" s="75">
        <f t="shared" si="20"/>
        <v>0</v>
      </c>
      <c r="I26" s="75">
        <f t="shared" si="20"/>
        <v>0</v>
      </c>
      <c r="J26" s="75">
        <f t="shared" si="20"/>
        <v>0</v>
      </c>
      <c r="K26" s="75">
        <f t="shared" si="20"/>
        <v>0</v>
      </c>
      <c r="L26" s="75">
        <f t="shared" si="20"/>
        <v>0</v>
      </c>
      <c r="M26" s="75">
        <f t="shared" si="20"/>
        <v>0</v>
      </c>
      <c r="N26" s="75">
        <f t="shared" si="20"/>
        <v>0</v>
      </c>
      <c r="O26" s="75">
        <f t="shared" si="20"/>
        <v>0</v>
      </c>
      <c r="P26" s="75">
        <f t="shared" si="20"/>
        <v>0</v>
      </c>
      <c r="Q26" s="75">
        <f t="shared" si="20"/>
        <v>0</v>
      </c>
      <c r="R26" s="75">
        <f t="shared" si="20"/>
        <v>0</v>
      </c>
      <c r="S26" s="75">
        <f t="shared" si="20"/>
        <v>0</v>
      </c>
      <c r="T26" s="75">
        <f t="shared" si="20"/>
        <v>0</v>
      </c>
      <c r="U26" s="75">
        <f t="shared" si="20"/>
        <v>0</v>
      </c>
      <c r="V26" s="75">
        <f t="shared" si="20"/>
        <v>0</v>
      </c>
    </row>
    <row r="27" spans="1:22" s="77" customFormat="1" ht="15.5" x14ac:dyDescent="0.35">
      <c r="A27" s="176" t="s">
        <v>85</v>
      </c>
      <c r="B27" s="176"/>
      <c r="C27" s="176"/>
      <c r="D27" s="76">
        <f>SUM(D17:D26)</f>
        <v>0</v>
      </c>
      <c r="E27" s="76">
        <f t="shared" ref="E27:V27" si="21">SUM(E17:E26)</f>
        <v>0</v>
      </c>
      <c r="F27" s="76">
        <f t="shared" si="21"/>
        <v>0</v>
      </c>
      <c r="G27" s="76">
        <f t="shared" si="21"/>
        <v>0</v>
      </c>
      <c r="H27" s="76">
        <f t="shared" si="21"/>
        <v>0</v>
      </c>
      <c r="I27" s="76">
        <f t="shared" si="21"/>
        <v>0</v>
      </c>
      <c r="J27" s="76">
        <f t="shared" si="21"/>
        <v>0</v>
      </c>
      <c r="K27" s="76">
        <f t="shared" si="21"/>
        <v>0</v>
      </c>
      <c r="L27" s="76">
        <f t="shared" si="21"/>
        <v>0</v>
      </c>
      <c r="M27" s="76">
        <f t="shared" si="21"/>
        <v>0</v>
      </c>
      <c r="N27" s="76">
        <f t="shared" si="21"/>
        <v>0</v>
      </c>
      <c r="O27" s="76">
        <f t="shared" si="21"/>
        <v>0</v>
      </c>
      <c r="P27" s="76">
        <f t="shared" si="21"/>
        <v>0</v>
      </c>
      <c r="Q27" s="76">
        <f t="shared" si="21"/>
        <v>0</v>
      </c>
      <c r="R27" s="76">
        <f t="shared" si="21"/>
        <v>0</v>
      </c>
      <c r="S27" s="76">
        <f t="shared" si="21"/>
        <v>0</v>
      </c>
      <c r="T27" s="76">
        <f t="shared" si="21"/>
        <v>0</v>
      </c>
      <c r="U27" s="76">
        <f t="shared" si="21"/>
        <v>0</v>
      </c>
      <c r="V27" s="76">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E7F9F97C6136E546A2E37943E490DEBC" ma:contentTypeVersion="786" ma:contentTypeDescription="Permitting &amp; Compliance Excel Document" ma:contentTypeScope="" ma:versionID="7188470acfdf18dae69a31a395c440f2">
  <xsd:schema xmlns:xsd="http://www.w3.org/2001/XMLSchema" xmlns:xs="http://www.w3.org/2001/XMLSchema" xmlns:p="http://schemas.microsoft.com/office/2006/metadata/properties" xmlns:ns2="859f7ad6-93f6-4205-b62b-a17f28acbbac" xmlns:ns4="9be56660-2c31-41ef-bc00-23e72f632f2a" targetNamespace="http://schemas.microsoft.com/office/2006/metadata/properties" ma:root="true" ma:fieldsID="2e2a6e87ef53f5a0a3dde7304ede7c0b" ns2:_="" ns4:_="">
    <xsd:import namespace="859f7ad6-93f6-4205-b62b-a17f28acbbac"/>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2:Permit_x0020_Numb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Permit_x0020_Number" ma:index="27" nillable="true" ma:displayName="Permit Number" ma:hidden="true" ma:internalName="Permit_x0020_Number" ma:readOnly="false">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REGU-52773391-501</_dlc_DocId>
    <_dlc_DocIdUrl xmlns="9be56660-2c31-41ef-bc00-23e72f632f2a">
      <Url>https://cyfoethnaturiolcymru.sharepoint.com/teams/Regulatory/Permitting/_layouts/15/DocIdRedir.aspx?ID=REGU-52773391-501</Url>
      <Description>REGU-52773391-501</Description>
    </_dlc_DocIdUrl>
    <Site_x0020_Name xmlns="859f7ad6-93f6-4205-b62b-a17f28acbbac">Stepside Agri Mobile Plant</Site_x0020_Name>
    <Permit_x0020_Number xmlns="859f7ad6-93f6-4205-b62b-a17f28acbbac">EPR-AB3891CX</Permit_x0020_Number>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Stepside Farm Gwbert Road Cardigan SA43 1PH</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2026-03-19T00:00:00+00:00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2536CCE0-8DA0-4FB8-9ADE-A7E24BD946A5}"/>
</file>

<file path=customXml/itemProps2.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3.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4.xml><?xml version="1.0" encoding="utf-8"?>
<ds:datastoreItem xmlns:ds="http://schemas.openxmlformats.org/officeDocument/2006/customXml" ds:itemID="{1D118C3F-3C68-4489-B3C6-3F7EA4D3B695}"/>
</file>

<file path=customXml/itemProps5.xml><?xml version="1.0" encoding="utf-8"?>
<ds:datastoreItem xmlns:ds="http://schemas.openxmlformats.org/officeDocument/2006/customXml" ds:itemID="{3EB88BFD-E29A-4849-A8E6-116EB74B98EA}">
  <ds:schemaRefs>
    <ds:schemaRef ds:uri="9be56660-2c31-41ef-bc00-23e72f632f2a"/>
    <ds:schemaRef ds:uri="http://schemas.openxmlformats.org/package/2006/metadata/core-properties"/>
    <ds:schemaRef ds:uri="http://purl.org/dc/dcmitype/"/>
    <ds:schemaRef ds:uri="http://purl.org/dc/elements/1.1/"/>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http://purl.org/dc/te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First Milk</vt:lpstr>
      <vt:lpstr>DCWW Hirwaun</vt:lpstr>
      <vt:lpstr>DCWW Llechryd</vt:lpstr>
      <vt:lpstr>DCWW Strata Florida</vt:lpstr>
      <vt:lpstr>DCWW Bontgoch</vt:lpstr>
      <vt:lpstr>DCWW Bryngwyn</vt:lpstr>
      <vt:lpstr>DCWW Capel Dewi</vt:lpstr>
      <vt:lpstr>DCWW Cray</vt:lpstr>
      <vt:lpstr>DCWW Bolton Hill</vt:lpstr>
      <vt:lpstr>DCWW Preseli</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keywords>NRW Nutrient Calculator</cp:keywords>
  <cp:lastModifiedBy>Clee, Owen</cp:lastModifiedBy>
  <dcterms:created xsi:type="dcterms:W3CDTF">2016-09-26T10:07:59Z</dcterms:created>
  <dcterms:modified xsi:type="dcterms:W3CDTF">2026-03-17T15:26:47Z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0x01010067EB80C5FE939D4A9B3D8BA62129B7F5020200E7F9F97C6136E546A2E37943E490DEBC</vt:lpwstr>
  </property>
  <property fmtid="{D5CDD505-2E9C-101B-9397-08002B2CF9AE}" pid="3" name="_dlc_DocIdItemGuid">
    <vt:lpwstr>3b8b6f32-ec3d-4501-a09f-73e7b613edc2</vt:lpwstr>
  </property>
</Properties>
</file>