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31815 D/"/>
    </mc:Choice>
  </mc:AlternateContent>
  <xr:revisionPtr revIDLastSave="0" documentId="13_ncr:1_{9F77EE56-582E-4A33-B71A-838D82342355}" xr6:coauthVersionLast="47" xr6:coauthVersionMax="47" xr10:uidLastSave="{00000000-0000-0000-0000-000000000000}"/>
  <bookViews>
    <workbookView xWindow="33720" yWindow="-120" windowWidth="29040" windowHeight="15720" tabRatio="870" xr2:uid="{00000000-000D-0000-FFFF-FFFF00000000}"/>
  </bookViews>
  <sheets>
    <sheet name="Bolton Hill" sheetId="1" r:id="rId1"/>
    <sheet name="Preseli Hill " sheetId="21" r:id="rId2"/>
    <sheet name="Llechryd " sheetId="27" r:id="rId3"/>
    <sheet name="Bolton hill sludge " sheetId="28" r:id="rId4"/>
    <sheet name="Preseli" sheetId="30" r:id="rId5"/>
    <sheet name="Llechryd sludge" sheetId="26" r:id="rId6"/>
    <sheet name="Middle woodstock"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4" l="1"/>
  <c r="L3" i="26"/>
  <c r="L3" i="30"/>
  <c r="L3" i="28"/>
  <c r="L3" i="27"/>
  <c r="L3" i="21"/>
  <c r="L3" i="1"/>
  <c r="N65" i="1" l="1"/>
  <c r="P65" i="1"/>
  <c r="Q65" i="1"/>
  <c r="R65" i="1"/>
  <c r="S65" i="1"/>
  <c r="T65" i="1"/>
  <c r="U65" i="1"/>
  <c r="N65" i="21"/>
  <c r="P65" i="21"/>
  <c r="Q65" i="21"/>
  <c r="R65" i="21"/>
  <c r="S65" i="21"/>
  <c r="T65" i="21"/>
  <c r="U65" i="21"/>
  <c r="N65" i="30"/>
  <c r="P65" i="30"/>
  <c r="Q65" i="30"/>
  <c r="R65" i="30"/>
  <c r="S65" i="30"/>
  <c r="T65" i="30"/>
  <c r="U65" i="30"/>
  <c r="N65" i="26"/>
  <c r="P65" i="26"/>
  <c r="Q65" i="26"/>
  <c r="R65" i="26"/>
  <c r="S65" i="26"/>
  <c r="T65" i="26"/>
  <c r="U65" i="26"/>
  <c r="N65" i="24"/>
  <c r="P65" i="24"/>
  <c r="Q65" i="24"/>
  <c r="R65" i="24"/>
  <c r="S65" i="24"/>
  <c r="T65" i="24"/>
  <c r="U65" i="24"/>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N22" i="30"/>
  <c r="M22" i="30"/>
  <c r="V20" i="30"/>
  <c r="U20" i="30"/>
  <c r="T20" i="30"/>
  <c r="S20" i="30"/>
  <c r="R20" i="30"/>
  <c r="Q20" i="30"/>
  <c r="P20" i="30"/>
  <c r="O20" i="30"/>
  <c r="N20" i="30"/>
  <c r="V18" i="30"/>
  <c r="T18" i="30"/>
  <c r="J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U62" i="28"/>
  <c r="T62" i="28"/>
  <c r="S62" i="28"/>
  <c r="R62" i="28"/>
  <c r="Q62" i="28"/>
  <c r="P62" i="28"/>
  <c r="O62" i="28"/>
  <c r="N62" i="28"/>
  <c r="M62" i="28"/>
  <c r="L62" i="28"/>
  <c r="K62" i="28"/>
  <c r="J62" i="28"/>
  <c r="I62" i="28"/>
  <c r="H62" i="28"/>
  <c r="G62" i="28"/>
  <c r="F62" i="28"/>
  <c r="F63" i="28" s="1"/>
  <c r="E62" i="28"/>
  <c r="D62" i="28"/>
  <c r="C62" i="28"/>
  <c r="B62" i="28"/>
  <c r="G55" i="28"/>
  <c r="E55" i="28"/>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V20" i="26"/>
  <c r="U20" i="26"/>
  <c r="T20" i="26"/>
  <c r="S20" i="26"/>
  <c r="R20" i="26"/>
  <c r="Q20" i="26"/>
  <c r="P20" i="26"/>
  <c r="O20" i="26"/>
  <c r="N20" i="26"/>
  <c r="V18" i="26"/>
  <c r="T18"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U63" i="28" l="1"/>
  <c r="N63" i="28"/>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19" i="28" s="1"/>
  <c r="M20" i="28" s="1"/>
  <c r="M21" i="28"/>
  <c r="M23" i="28" s="1"/>
  <c r="M24" i="28" s="1"/>
  <c r="T59" i="28"/>
  <c r="U17" i="28"/>
  <c r="U21" i="28"/>
  <c r="U23" i="28" s="1"/>
  <c r="U24" i="28"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M20" i="27" s="1"/>
  <c r="T59" i="27"/>
  <c r="U17" i="27"/>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H21" i="24"/>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21" i="28"/>
  <c r="R59" i="28"/>
  <c r="S17" i="28"/>
  <c r="S21" i="28"/>
  <c r="S23" i="28" s="1"/>
  <c r="S24" i="28" s="1"/>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I23" i="24" s="1"/>
  <c r="I24" i="24" s="1"/>
  <c r="Q17" i="24"/>
  <c r="Q19" i="24" s="1"/>
  <c r="Q21" i="24"/>
  <c r="Q23" i="24" s="1"/>
  <c r="Q24" i="24" s="1"/>
  <c r="D59" i="26"/>
  <c r="E21" i="26"/>
  <c r="E17" i="26"/>
  <c r="E19" i="26" s="1"/>
  <c r="E20" i="26" s="1"/>
  <c r="L59" i="26"/>
  <c r="M21" i="26"/>
  <c r="M23" i="26" s="1"/>
  <c r="M24" i="26" s="1"/>
  <c r="M17" i="26"/>
  <c r="M19" i="26" s="1"/>
  <c r="M20" i="26" s="1"/>
  <c r="T59" i="26"/>
  <c r="U21" i="26"/>
  <c r="U23" i="26" s="1"/>
  <c r="U24" i="26" s="1"/>
  <c r="U17" i="26"/>
  <c r="U19" i="26" s="1"/>
  <c r="C59" i="27"/>
  <c r="D17" i="27"/>
  <c r="D19" i="27" s="1"/>
  <c r="D20" i="27" s="1"/>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23" i="28" s="1"/>
  <c r="T24" i="28" s="1"/>
  <c r="T17" i="28"/>
  <c r="T19" i="28" s="1"/>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J59" i="24"/>
  <c r="K21" i="24"/>
  <c r="K23" i="24" s="1"/>
  <c r="K24" i="24" s="1"/>
  <c r="K17" i="24"/>
  <c r="R59" i="24"/>
  <c r="S21" i="24"/>
  <c r="S23" i="24" s="1"/>
  <c r="S24" i="24" s="1"/>
  <c r="S17" i="24"/>
  <c r="G21" i="26"/>
  <c r="G23" i="26" s="1"/>
  <c r="G24" i="26" s="1"/>
  <c r="G17" i="26"/>
  <c r="G19" i="26" s="1"/>
  <c r="G20" i="26" s="1"/>
  <c r="O17" i="26"/>
  <c r="O21" i="26"/>
  <c r="E59" i="27"/>
  <c r="F17" i="27"/>
  <c r="F19" i="27" s="1"/>
  <c r="F20" i="27" s="1"/>
  <c r="M59" i="27"/>
  <c r="N17" i="27"/>
  <c r="N19" i="27" s="1"/>
  <c r="U59" i="27"/>
  <c r="V17" i="27"/>
  <c r="E59" i="28"/>
  <c r="F17" i="28"/>
  <c r="F19" i="28" s="1"/>
  <c r="F20" i="28" s="1"/>
  <c r="F21" i="28"/>
  <c r="F23" i="28" s="1"/>
  <c r="F24" i="28" s="1"/>
  <c r="M59" i="28"/>
  <c r="N17" i="28"/>
  <c r="N19" i="28" s="1"/>
  <c r="N21" i="28"/>
  <c r="N23" i="28" s="1"/>
  <c r="N24" i="28" s="1"/>
  <c r="U59" i="28"/>
  <c r="V17" i="28"/>
  <c r="V21" i="28"/>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C59" i="24"/>
  <c r="D17" i="24"/>
  <c r="D19" i="24" s="1"/>
  <c r="D20" i="24" s="1"/>
  <c r="D21" i="24"/>
  <c r="D23" i="24" s="1"/>
  <c r="D24" i="24" s="1"/>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O23" i="28" s="1"/>
  <c r="O24" i="28"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D59" i="24"/>
  <c r="E17" i="24"/>
  <c r="E19" i="24" s="1"/>
  <c r="E20" i="24" s="1"/>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H21" i="28"/>
  <c r="H23" i="28" s="1"/>
  <c r="H24" i="28" s="1"/>
  <c r="H17" i="28"/>
  <c r="H19" i="28" s="1"/>
  <c r="H20" i="28" s="1"/>
  <c r="P21" i="28"/>
  <c r="P23" i="28" s="1"/>
  <c r="P24" i="28" s="1"/>
  <c r="P17" i="28"/>
  <c r="P19" i="28" s="1"/>
  <c r="E59" i="30"/>
  <c r="F21" i="30"/>
  <c r="F23" i="30" s="1"/>
  <c r="F24" i="30" s="1"/>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E59" i="24"/>
  <c r="F21" i="24"/>
  <c r="F23" i="24" s="1"/>
  <c r="F24" i="24" s="1"/>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R19" i="28"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C19" i="26" s="1"/>
  <c r="C20" i="26" s="1"/>
  <c r="B59" i="21"/>
  <c r="C21" i="21"/>
  <c r="C17" i="21"/>
  <c r="C19" i="21" s="1"/>
  <c r="C20" i="21" s="1"/>
  <c r="S58" i="21"/>
  <c r="S61" i="21" s="1"/>
  <c r="C58" i="21"/>
  <c r="C61" i="21" s="1"/>
  <c r="K58" i="21"/>
  <c r="K61" i="21" s="1"/>
  <c r="K64" i="21" s="1"/>
  <c r="K65" i="21" s="1"/>
  <c r="R19" i="24"/>
  <c r="I21" i="27"/>
  <c r="I23" i="27" s="1"/>
  <c r="I24" i="27" s="1"/>
  <c r="Q21" i="27"/>
  <c r="R58" i="21"/>
  <c r="R61" i="21" s="1"/>
  <c r="R64" i="21" s="1"/>
  <c r="O57" i="21"/>
  <c r="A43" i="21"/>
  <c r="J58" i="21"/>
  <c r="J61" i="21" s="1"/>
  <c r="P23" i="26"/>
  <c r="P24" i="26" s="1"/>
  <c r="G21" i="27"/>
  <c r="G23" i="27" s="1"/>
  <c r="G24" i="27" s="1"/>
  <c r="O21" i="27"/>
  <c r="O23" i="27" s="1"/>
  <c r="O24" i="27" s="1"/>
  <c r="D58" i="30"/>
  <c r="D61" i="30" s="1"/>
  <c r="L58" i="30"/>
  <c r="L61" i="30" s="1"/>
  <c r="H21" i="27"/>
  <c r="H23" i="27" s="1"/>
  <c r="H24" i="27" s="1"/>
  <c r="P21" i="27"/>
  <c r="J58" i="26"/>
  <c r="J61" i="26" s="1"/>
  <c r="J58" i="27"/>
  <c r="J61" i="27" s="1"/>
  <c r="J64" i="27" s="1"/>
  <c r="J65" i="27" s="1"/>
  <c r="R58" i="27"/>
  <c r="R61" i="27" s="1"/>
  <c r="R58" i="28"/>
  <c r="R61" i="28" s="1"/>
  <c r="L21" i="27"/>
  <c r="L23" i="27" s="1"/>
  <c r="L24" i="27" s="1"/>
  <c r="T21" i="27"/>
  <c r="P58" i="21"/>
  <c r="P61" i="21" s="1"/>
  <c r="H58" i="21"/>
  <c r="H61" i="21" s="1"/>
  <c r="R58" i="26"/>
  <c r="R61" i="26" s="1"/>
  <c r="R57" i="21"/>
  <c r="Q23" i="30"/>
  <c r="Q24" i="30" s="1"/>
  <c r="U23" i="30"/>
  <c r="U24" i="30" s="1"/>
  <c r="J58" i="28"/>
  <c r="J61" i="28" s="1"/>
  <c r="J58" i="24"/>
  <c r="J61" i="24" s="1"/>
  <c r="R58" i="24"/>
  <c r="R61" i="24" s="1"/>
  <c r="F57" i="24"/>
  <c r="T58" i="30"/>
  <c r="T61" i="30" s="1"/>
  <c r="T64" i="30" s="1"/>
  <c r="F58" i="26"/>
  <c r="F61" i="26" s="1"/>
  <c r="D58" i="27"/>
  <c r="D61" i="27" s="1"/>
  <c r="D64" i="27" s="1"/>
  <c r="L58" i="27"/>
  <c r="L61" i="27" s="1"/>
  <c r="T58" i="27"/>
  <c r="T61" i="27" s="1"/>
  <c r="T64" i="27" s="1"/>
  <c r="J58" i="30"/>
  <c r="J61" i="30" s="1"/>
  <c r="J64" i="30" s="1"/>
  <c r="J65" i="30" s="1"/>
  <c r="R58" i="30"/>
  <c r="R61" i="30" s="1"/>
  <c r="R64" i="30" s="1"/>
  <c r="P57" i="30"/>
  <c r="J57" i="21"/>
  <c r="H59" i="21"/>
  <c r="R21" i="27"/>
  <c r="R23" i="27" s="1"/>
  <c r="R24" i="27" s="1"/>
  <c r="E58" i="27"/>
  <c r="E61" i="27" s="1"/>
  <c r="E64"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S58" i="28"/>
  <c r="S61" i="28" s="1"/>
  <c r="T23" i="30"/>
  <c r="T24" i="30" s="1"/>
  <c r="G58" i="30"/>
  <c r="G61" i="30" s="1"/>
  <c r="O58" i="30"/>
  <c r="O61" i="30" s="1"/>
  <c r="Q57" i="30"/>
  <c r="G58" i="27"/>
  <c r="G61" i="27" s="1"/>
  <c r="T58" i="28"/>
  <c r="T61" i="28" s="1"/>
  <c r="T64" i="28" s="1"/>
  <c r="H58" i="30"/>
  <c r="H61" i="30" s="1"/>
  <c r="H64" i="30" s="1"/>
  <c r="H65" i="30" s="1"/>
  <c r="N59" i="30"/>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O23" i="24"/>
  <c r="O24" i="24" s="1"/>
  <c r="F58" i="24"/>
  <c r="F61" i="24" s="1"/>
  <c r="N58" i="24"/>
  <c r="N61" i="24" s="1"/>
  <c r="F59" i="24"/>
  <c r="I58" i="27"/>
  <c r="I61" i="27" s="1"/>
  <c r="Q58" i="27"/>
  <c r="Q61" i="27" s="1"/>
  <c r="H57" i="27"/>
  <c r="F59" i="27"/>
  <c r="F58" i="28"/>
  <c r="F61" i="28" s="1"/>
  <c r="N58" i="28"/>
  <c r="N61" i="28" s="1"/>
  <c r="F57" i="30"/>
  <c r="N58" i="26"/>
  <c r="N61" i="26" s="1"/>
  <c r="T58" i="24"/>
  <c r="T61" i="24" s="1"/>
  <c r="T64" i="24" s="1"/>
  <c r="H58" i="26"/>
  <c r="H61" i="26" s="1"/>
  <c r="L58" i="28"/>
  <c r="L61" i="28" s="1"/>
  <c r="P19" i="2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C58" i="30"/>
  <c r="C61" i="30" s="1"/>
  <c r="C64" i="30" s="1"/>
  <c r="C65" i="30" s="1"/>
  <c r="K58" i="30"/>
  <c r="K61" i="30" s="1"/>
  <c r="K64" i="30" s="1"/>
  <c r="K65" i="30" s="1"/>
  <c r="S58" i="30"/>
  <c r="S61" i="30" s="1"/>
  <c r="H57" i="30"/>
  <c r="D58" i="24"/>
  <c r="D61" i="24" s="1"/>
  <c r="D58" i="28"/>
  <c r="D61" i="28" s="1"/>
  <c r="P58" i="30"/>
  <c r="P61" i="30" s="1"/>
  <c r="Q58" i="21"/>
  <c r="Q61" i="21" s="1"/>
  <c r="Q64" i="21" s="1"/>
  <c r="I58" i="21"/>
  <c r="I61" i="21" s="1"/>
  <c r="H58" i="24"/>
  <c r="H61" i="24" s="1"/>
  <c r="P58" i="24"/>
  <c r="P61" i="24" s="1"/>
  <c r="Q23" i="26"/>
  <c r="Q24" i="26" s="1"/>
  <c r="D58" i="26"/>
  <c r="D61" i="26" s="1"/>
  <c r="L58" i="26"/>
  <c r="L61" i="26" s="1"/>
  <c r="L64" i="26" s="1"/>
  <c r="L65" i="26" s="1"/>
  <c r="T58" i="26"/>
  <c r="T61" i="26" s="1"/>
  <c r="F57" i="26"/>
  <c r="C58" i="27"/>
  <c r="C61" i="27" s="1"/>
  <c r="K58" i="27"/>
  <c r="K61" i="27" s="1"/>
  <c r="S58" i="27"/>
  <c r="S61" i="27" s="1"/>
  <c r="P57" i="27"/>
  <c r="N59" i="27"/>
  <c r="H58" i="28"/>
  <c r="H61" i="28" s="1"/>
  <c r="P58" i="28"/>
  <c r="P61" i="28" s="1"/>
  <c r="N57" i="28"/>
  <c r="I57" i="30"/>
  <c r="G57" i="21"/>
  <c r="I58" i="24"/>
  <c r="I61" i="24" s="1"/>
  <c r="Q58" i="24"/>
  <c r="Q61" i="24" s="1"/>
  <c r="Q64" i="24" s="1"/>
  <c r="E58" i="26"/>
  <c r="E61" i="26" s="1"/>
  <c r="M58" i="26"/>
  <c r="M61" i="26" s="1"/>
  <c r="U58" i="26"/>
  <c r="U61" i="26" s="1"/>
  <c r="N57" i="26"/>
  <c r="P59" i="27"/>
  <c r="I58" i="28"/>
  <c r="I61" i="28" s="1"/>
  <c r="Q58" i="28"/>
  <c r="Q61" i="28" s="1"/>
  <c r="Q64" i="28" s="1"/>
  <c r="E58" i="30"/>
  <c r="E61" i="30" s="1"/>
  <c r="M58" i="30"/>
  <c r="M61" i="30" s="1"/>
  <c r="U58" i="30"/>
  <c r="U61" i="30" s="1"/>
  <c r="U64" i="30" s="1"/>
  <c r="U66" i="30" s="1"/>
  <c r="N57" i="30"/>
  <c r="F59" i="30"/>
  <c r="B58" i="30"/>
  <c r="B61" i="30" s="1"/>
  <c r="B58" i="24"/>
  <c r="B61" i="24" s="1"/>
  <c r="B64" i="24" s="1"/>
  <c r="B58" i="26"/>
  <c r="B61" i="26" s="1"/>
  <c r="B58" i="27"/>
  <c r="B61" i="27" s="1"/>
  <c r="B58" i="28"/>
  <c r="B61" i="28" s="1"/>
  <c r="D5" i="20"/>
  <c r="D6" i="20"/>
  <c r="D4" i="20"/>
  <c r="E9" i="20"/>
  <c r="D9" i="20"/>
  <c r="E11" i="20"/>
  <c r="D11" i="20"/>
  <c r="E8" i="20"/>
  <c r="D8" i="20"/>
  <c r="E10" i="20"/>
  <c r="D10" i="20"/>
  <c r="E7" i="20"/>
  <c r="D7" i="20"/>
  <c r="E6" i="20"/>
  <c r="E5" i="20"/>
  <c r="E4" i="20"/>
  <c r="O23" i="30"/>
  <c r="O24" i="30" s="1"/>
  <c r="H23" i="30"/>
  <c r="H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V19" i="30"/>
  <c r="B63" i="30"/>
  <c r="J63" i="30"/>
  <c r="R63" i="30"/>
  <c r="G19" i="30"/>
  <c r="G20" i="30" s="1"/>
  <c r="A32" i="30"/>
  <c r="A34" i="30"/>
  <c r="A40" i="30"/>
  <c r="A42" i="30"/>
  <c r="A48" i="30"/>
  <c r="A50" i="30"/>
  <c r="C63" i="30"/>
  <c r="K63" i="30"/>
  <c r="S63" i="30"/>
  <c r="P19" i="30"/>
  <c r="D63" i="30"/>
  <c r="L63" i="30"/>
  <c r="T63" i="30"/>
  <c r="H63" i="30"/>
  <c r="Q19" i="30"/>
  <c r="E63" i="30"/>
  <c r="M63" i="30"/>
  <c r="K19" i="28"/>
  <c r="K20" i="28" s="1"/>
  <c r="S19" i="28"/>
  <c r="K23" i="28"/>
  <c r="K24" i="28" s="1"/>
  <c r="A31" i="28"/>
  <c r="A33" i="28"/>
  <c r="A37" i="28"/>
  <c r="A39" i="28"/>
  <c r="A41" i="28"/>
  <c r="A45" i="28"/>
  <c r="A47" i="28"/>
  <c r="A49" i="28"/>
  <c r="G57" i="28"/>
  <c r="O57" i="28"/>
  <c r="G59" i="28"/>
  <c r="O59" i="28"/>
  <c r="G63" i="28"/>
  <c r="O63" i="28"/>
  <c r="H59" i="28"/>
  <c r="P59" i="28"/>
  <c r="H63" i="28"/>
  <c r="P63" i="28"/>
  <c r="U19" i="28"/>
  <c r="I57" i="28"/>
  <c r="Q57" i="28"/>
  <c r="I63" i="28"/>
  <c r="Q63" i="28"/>
  <c r="V19" i="28"/>
  <c r="V23" i="28"/>
  <c r="V24" i="28" s="1"/>
  <c r="B63" i="28"/>
  <c r="J63" i="28"/>
  <c r="R63" i="28"/>
  <c r="A32" i="28"/>
  <c r="A34" i="28"/>
  <c r="A40" i="28"/>
  <c r="A42" i="28"/>
  <c r="A48" i="28"/>
  <c r="A50" i="28"/>
  <c r="C63" i="28"/>
  <c r="K63" i="28"/>
  <c r="S63" i="28"/>
  <c r="D63" i="28"/>
  <c r="L63" i="28"/>
  <c r="T63" i="28"/>
  <c r="T65"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U64" i="26"/>
  <c r="U66" i="26" s="1"/>
  <c r="O23" i="26"/>
  <c r="O24" i="26" s="1"/>
  <c r="A31" i="26"/>
  <c r="A33" i="26"/>
  <c r="A37" i="26"/>
  <c r="A39" i="26"/>
  <c r="A41" i="26"/>
  <c r="A45" i="26"/>
  <c r="A47" i="26"/>
  <c r="A49" i="26"/>
  <c r="G57" i="26"/>
  <c r="O57" i="26"/>
  <c r="G59" i="26"/>
  <c r="O59" i="26"/>
  <c r="G63" i="26"/>
  <c r="O63" i="26"/>
  <c r="T19" i="26"/>
  <c r="T23" i="26"/>
  <c r="T24" i="26" s="1"/>
  <c r="H63" i="26"/>
  <c r="P63" i="26"/>
  <c r="E23" i="26"/>
  <c r="E24" i="26" s="1"/>
  <c r="I57" i="26"/>
  <c r="Q57" i="26"/>
  <c r="I59" i="26"/>
  <c r="Q59" i="26"/>
  <c r="Q64" i="26" s="1"/>
  <c r="I63" i="26"/>
  <c r="Q63" i="26"/>
  <c r="V23" i="26"/>
  <c r="V24" i="26" s="1"/>
  <c r="B63" i="26"/>
  <c r="J63" i="26"/>
  <c r="R63" i="26"/>
  <c r="O19" i="26"/>
  <c r="A32" i="26"/>
  <c r="A34" i="26"/>
  <c r="A40" i="26"/>
  <c r="A42" i="26"/>
  <c r="A48" i="26"/>
  <c r="A50" i="26"/>
  <c r="C63" i="26"/>
  <c r="K63" i="26"/>
  <c r="S63" i="26"/>
  <c r="P19" i="26"/>
  <c r="D63" i="26"/>
  <c r="L63" i="26"/>
  <c r="H23" i="24"/>
  <c r="H24" i="24" s="1"/>
  <c r="P23" i="24"/>
  <c r="P24" i="24" s="1"/>
  <c r="K19" i="24"/>
  <c r="K20" i="24" s="1"/>
  <c r="S19" i="24"/>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P64" i="21"/>
  <c r="A33" i="21"/>
  <c r="A37" i="21"/>
  <c r="A41" i="21"/>
  <c r="A45" i="21"/>
  <c r="A49" i="21"/>
  <c r="E58" i="21"/>
  <c r="E61" i="21" s="1"/>
  <c r="M58" i="21"/>
  <c r="M61" i="21" s="1"/>
  <c r="U58" i="21"/>
  <c r="U61" i="21" s="1"/>
  <c r="U64" i="21" s="1"/>
  <c r="U66" i="21" s="1"/>
  <c r="S19" i="21"/>
  <c r="C57" i="21"/>
  <c r="K57" i="21"/>
  <c r="S57" i="21"/>
  <c r="Q19" i="21"/>
  <c r="R23" i="21"/>
  <c r="R24"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30" l="1"/>
  <c r="I65" i="30" s="1"/>
  <c r="C64" i="26"/>
  <c r="C66" i="26" s="1"/>
  <c r="H64" i="26"/>
  <c r="H65" i="26" s="1"/>
  <c r="L64" i="28"/>
  <c r="O64" i="21"/>
  <c r="O65" i="21" s="1"/>
  <c r="T65" i="27"/>
  <c r="S64" i="27"/>
  <c r="S65" i="27" s="1"/>
  <c r="N65" i="27"/>
  <c r="D65" i="27"/>
  <c r="Q64" i="27"/>
  <c r="Q66" i="27" s="1"/>
  <c r="R64" i="27"/>
  <c r="R66" i="27" s="1"/>
  <c r="B64" i="30"/>
  <c r="B65" i="30" s="1"/>
  <c r="L65" i="24"/>
  <c r="B65" i="24"/>
  <c r="C65" i="26"/>
  <c r="L65" i="28"/>
  <c r="J64" i="28"/>
  <c r="J65" i="28" s="1"/>
  <c r="R64" i="28"/>
  <c r="R65" i="28" s="1"/>
  <c r="Q65" i="28"/>
  <c r="I64" i="28"/>
  <c r="I66" i="28" s="1"/>
  <c r="K64" i="28"/>
  <c r="K65" i="28" s="1"/>
  <c r="U65" i="28"/>
  <c r="E65" i="27"/>
  <c r="L65" i="21"/>
  <c r="D65" i="21"/>
  <c r="C23" i="21"/>
  <c r="C24" i="21" s="1"/>
  <c r="L64" i="30"/>
  <c r="L65" i="30" s="1"/>
  <c r="K64" i="27"/>
  <c r="K65" i="27" s="1"/>
  <c r="J64" i="24"/>
  <c r="J65" i="24" s="1"/>
  <c r="I64" i="27"/>
  <c r="I65" i="27" s="1"/>
  <c r="I64" i="26"/>
  <c r="I65" i="26" s="1"/>
  <c r="G64" i="30"/>
  <c r="G65" i="30" s="1"/>
  <c r="F64" i="26"/>
  <c r="F65" i="26" s="1"/>
  <c r="E64" i="30"/>
  <c r="E65" i="30" s="1"/>
  <c r="M64" i="26"/>
  <c r="M65" i="26" s="1"/>
  <c r="C64" i="21"/>
  <c r="C65" i="21" s="1"/>
  <c r="C64" i="27"/>
  <c r="C65" i="27" s="1"/>
  <c r="F66" i="26"/>
  <c r="D64" i="30"/>
  <c r="D65" i="30" s="1"/>
  <c r="D64" i="24"/>
  <c r="D65" i="24" s="1"/>
  <c r="D64" i="28"/>
  <c r="D65" i="28" s="1"/>
  <c r="O64" i="24"/>
  <c r="I64" i="24"/>
  <c r="I65" i="24" s="1"/>
  <c r="M64" i="24"/>
  <c r="M65" i="24" s="1"/>
  <c r="S64" i="24"/>
  <c r="T64" i="26"/>
  <c r="T66" i="26" s="1"/>
  <c r="E64" i="26"/>
  <c r="M64" i="28"/>
  <c r="M65" i="28" s="1"/>
  <c r="S64" i="28"/>
  <c r="S65" i="28" s="1"/>
  <c r="P64" i="27"/>
  <c r="P65" i="27" s="1"/>
  <c r="G64" i="21"/>
  <c r="S64" i="21"/>
  <c r="S66" i="21" s="1"/>
  <c r="E64" i="21"/>
  <c r="F64" i="21"/>
  <c r="N64" i="28"/>
  <c r="N66" i="28" s="1"/>
  <c r="J64" i="21"/>
  <c r="F64" i="24"/>
  <c r="F64" i="28"/>
  <c r="D64" i="26"/>
  <c r="D65" i="26" s="1"/>
  <c r="S64" i="30"/>
  <c r="S66" i="30" s="1"/>
  <c r="F64" i="30"/>
  <c r="R64" i="26"/>
  <c r="E64" i="24"/>
  <c r="H64" i="21"/>
  <c r="H65" i="21" s="1"/>
  <c r="H64" i="28"/>
  <c r="G64" i="28"/>
  <c r="P64" i="26"/>
  <c r="E64" i="28"/>
  <c r="J64" i="26"/>
  <c r="J65" i="26" s="1"/>
  <c r="M64" i="27"/>
  <c r="H64" i="27"/>
  <c r="G64" i="24"/>
  <c r="H64" i="24"/>
  <c r="K64" i="24"/>
  <c r="K65" i="24" s="1"/>
  <c r="P64" i="24"/>
  <c r="O66" i="21"/>
  <c r="M64" i="30"/>
  <c r="K64" i="26"/>
  <c r="C64" i="28"/>
  <c r="C64" i="24"/>
  <c r="L64" i="27"/>
  <c r="R64" i="24"/>
  <c r="R66" i="24" s="1"/>
  <c r="M64" i="21"/>
  <c r="M65" i="21" s="1"/>
  <c r="P64" i="28"/>
  <c r="P66" i="28" s="1"/>
  <c r="I64" i="21"/>
  <c r="U64" i="28"/>
  <c r="U66" i="28" s="1"/>
  <c r="U64" i="24"/>
  <c r="U66" i="24" s="1"/>
  <c r="U64" i="27"/>
  <c r="S66" i="27"/>
  <c r="Q66" i="30"/>
  <c r="B64" i="28"/>
  <c r="B64" i="27"/>
  <c r="B64" i="26"/>
  <c r="B64" i="21"/>
  <c r="O64" i="27"/>
  <c r="O66" i="27" s="1"/>
  <c r="O64" i="28"/>
  <c r="O66" i="28" s="1"/>
  <c r="N64" i="27"/>
  <c r="N66" i="27" s="1"/>
  <c r="N64" i="30"/>
  <c r="N66" i="30" s="1"/>
  <c r="L66" i="30"/>
  <c r="J66" i="28"/>
  <c r="G64" i="26"/>
  <c r="O64" i="26"/>
  <c r="T66" i="24"/>
  <c r="P64" i="30"/>
  <c r="P66" i="30" s="1"/>
  <c r="Q66" i="21"/>
  <c r="P66" i="21"/>
  <c r="Q66" i="24"/>
  <c r="J66" i="27"/>
  <c r="G64" i="27"/>
  <c r="J66" i="30"/>
  <c r="F64" i="27"/>
  <c r="T66" i="27"/>
  <c r="T66" i="21"/>
  <c r="H66" i="30"/>
  <c r="S66" i="24"/>
  <c r="L66" i="21"/>
  <c r="S66" i="26"/>
  <c r="L66" i="28"/>
  <c r="L66" i="26"/>
  <c r="T66" i="30"/>
  <c r="R66" i="28"/>
  <c r="N64" i="26"/>
  <c r="N66" i="26" s="1"/>
  <c r="S64" i="1"/>
  <c r="R66" i="26"/>
  <c r="D66" i="27"/>
  <c r="R66" i="30"/>
  <c r="R64" i="1"/>
  <c r="Q64" i="1"/>
  <c r="U64" i="1"/>
  <c r="P64" i="1"/>
  <c r="E66" i="27"/>
  <c r="J66" i="24"/>
  <c r="O64" i="30"/>
  <c r="N64" i="24"/>
  <c r="N66" i="24" s="1"/>
  <c r="B66" i="24"/>
  <c r="K66" i="30"/>
  <c r="C66" i="30"/>
  <c r="T66" i="28"/>
  <c r="Q66" i="28"/>
  <c r="S66" i="28"/>
  <c r="P66" i="27"/>
  <c r="Q66" i="26"/>
  <c r="P66" i="26"/>
  <c r="I66" i="26"/>
  <c r="H66" i="26"/>
  <c r="L66" i="24"/>
  <c r="P66" i="24"/>
  <c r="D66" i="24"/>
  <c r="H66" i="21"/>
  <c r="K66" i="21"/>
  <c r="D66" i="21"/>
  <c r="R66" i="21"/>
  <c r="N64" i="1"/>
  <c r="M64" i="1"/>
  <c r="M65" i="1" s="1"/>
  <c r="T64" i="1"/>
  <c r="L64" i="1"/>
  <c r="J64" i="1"/>
  <c r="K64" i="1"/>
  <c r="O64" i="1"/>
  <c r="O65" i="1" s="1"/>
  <c r="C64" i="1"/>
  <c r="C65" i="1" s="1"/>
  <c r="I64" i="1"/>
  <c r="I65" i="1" s="1"/>
  <c r="H64" i="1"/>
  <c r="H65" i="1" s="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I66" i="30" l="1"/>
  <c r="J66" i="26"/>
  <c r="C66" i="21"/>
  <c r="O66" i="26"/>
  <c r="O65" i="26"/>
  <c r="O66" i="24"/>
  <c r="O65" i="24"/>
  <c r="O65" i="27"/>
  <c r="O65" i="28"/>
  <c r="O66" i="30"/>
  <c r="O65" i="30"/>
  <c r="U66" i="27"/>
  <c r="U65" i="27"/>
  <c r="R65" i="27"/>
  <c r="Q65" i="27"/>
  <c r="K66" i="27"/>
  <c r="I66" i="27"/>
  <c r="I66" i="24"/>
  <c r="I65" i="28"/>
  <c r="B66" i="30"/>
  <c r="N65" i="28"/>
  <c r="K66" i="28"/>
  <c r="P65" i="28"/>
  <c r="L65" i="1"/>
  <c r="K65" i="1"/>
  <c r="J65" i="1"/>
  <c r="G65" i="1"/>
  <c r="F65" i="1"/>
  <c r="E65" i="1"/>
  <c r="D65" i="1"/>
  <c r="B65" i="1"/>
  <c r="K66" i="24"/>
  <c r="C66" i="27"/>
  <c r="D66" i="30"/>
  <c r="G66" i="30"/>
  <c r="M66" i="26"/>
  <c r="E66" i="30"/>
  <c r="D66" i="28"/>
  <c r="M66" i="24"/>
  <c r="M66" i="21"/>
  <c r="L66" i="27"/>
  <c r="L65" i="27"/>
  <c r="K66" i="26"/>
  <c r="K65" i="26"/>
  <c r="J66" i="21"/>
  <c r="J65" i="21"/>
  <c r="I66" i="21"/>
  <c r="I65" i="21"/>
  <c r="H66" i="28"/>
  <c r="H65" i="28"/>
  <c r="H66" i="27"/>
  <c r="H65" i="27"/>
  <c r="H66" i="24"/>
  <c r="H65" i="24"/>
  <c r="G66" i="28"/>
  <c r="G65" i="28"/>
  <c r="G66" i="24"/>
  <c r="G65" i="24"/>
  <c r="G66" i="27"/>
  <c r="G65" i="27"/>
  <c r="G66" i="21"/>
  <c r="G65" i="21"/>
  <c r="G66" i="26"/>
  <c r="G65" i="26"/>
  <c r="F66" i="24"/>
  <c r="F65" i="24"/>
  <c r="F66" i="28"/>
  <c r="F65" i="28"/>
  <c r="F66" i="21"/>
  <c r="F65" i="21"/>
  <c r="F66" i="27"/>
  <c r="F65" i="27"/>
  <c r="F66" i="30"/>
  <c r="F65" i="30"/>
  <c r="E66" i="28"/>
  <c r="E65" i="28"/>
  <c r="E66" i="26"/>
  <c r="E65" i="26"/>
  <c r="E66" i="24"/>
  <c r="E65" i="24"/>
  <c r="E66" i="21"/>
  <c r="E65" i="21"/>
  <c r="D66" i="26"/>
  <c r="M66" i="30"/>
  <c r="M65" i="30"/>
  <c r="M66" i="27"/>
  <c r="M65" i="27"/>
  <c r="M66" i="28"/>
  <c r="C66" i="24"/>
  <c r="C65" i="24"/>
  <c r="C66" i="28"/>
  <c r="C65" i="28"/>
  <c r="B66" i="26"/>
  <c r="B65" i="26"/>
  <c r="B66" i="27"/>
  <c r="B65" i="27"/>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<sst xmlns="http://schemas.openxmlformats.org/spreadsheetml/2006/main" count="1596" uniqueCount="184">
  <si>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</si>
  <si>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</si>
  <si>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</si>
  <si>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</si>
  <si>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</si>
  <si>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</si>
  <si>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</si>
  <si>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</si>
  <si>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</si>
  <si>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</si>
  <si>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</si>
  <si>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</si>
  <si>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</si>
  <si>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</si>
  <si>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</si>
  <si>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</si>
  <si>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</si>
  <si>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</si>
  <si>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</si>
  <si>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</si>
  <si>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</si>
  <si>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</si>
  <si>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</si>
  <si>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</si>
  <si>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</si>
  <si>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</si>
  <si>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</si>
  <si>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</si>
  <si>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</si>
  <si>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</si>
  <si>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</si>
  <si>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</si>
  <si>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</si>
  <si>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</si>
  <si>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</si>
  <si>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</si>
  <si>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</si>
  <si>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</si>
  <si>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</si>
  <si>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</si>
  <si>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</si>
  <si>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</si>
  <si>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</si>
  <si>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</si>
  <si>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</si>
  <si>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</si>
  <si>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</si>
  <si>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</si>
  <si>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</si>
  <si>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</si>
  <si>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</si>
  <si>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</si>
  <si>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</si>
  <si>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</si>
  <si>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</si>
  <si>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</si>
  <si>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</si>
  <si>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</si>
  <si>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</si>
  <si>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</si>
  <si>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</si>
  <si>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</si>
  <si>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</si>
  <si>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</si>
  <si>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</si>
  <si>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</si>
  <si>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</si>
  <si>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</si>
  <si>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</si>
  <si>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</si>
  <si>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</si>
  <si>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</si>
  <si>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</si>
  <si>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</si>
  <si>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</si>
  <si>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</si>
  <si>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</si>
  <si>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</si>
  <si>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</si>
  <si>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</si>
  <si>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</si>
  <si>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</si>
  <si>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</si>
  <si>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</si>
  <si>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</si>
  <si>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</si>
  <si>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</si>
  <si>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</si>
  <si>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</si>
  <si>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</si>
  <si>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</si>
  <si>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</si>
  <si>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</si>
  <si>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</si>
  <si>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</si>
  <si>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</si>
  <si>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</si>
  <si>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</si>
  <si>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</si>
  <si>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</si>
  <si>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</si>
  <si>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</si>
  <si>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</si>
  <si>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</si>
  <si>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</si>
  <si>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</si>
  <si>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</si>
  <si>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</si>
  <si>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</si>
  <si>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</si>
  <si>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</si>
  <si>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</si>
  <si>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</si>
  <si>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</si>
  <si>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</si>
  <si>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</si>
  <si>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</si>
  <si>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</si>
  <si>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</si>
  <si>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</si>
  <si>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</si>
  <si>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</si>
  <si>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</si>
  <si>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</si>
  <si>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</si>
  <si>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</si>
  <si>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</si>
  <si>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</si>
  <si>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</si>
  <si>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</si>
  <si>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</si>
  <si>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</si>
  <si>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</si>
  <si>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</si>
  <si>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</si>
  <si>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</si>
  <si>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</si>
  <si>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</si>
  <si>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</si>
  <si>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</si>
  <si>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</si>
  <si>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</si>
  <si>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</si>
  <si>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</si>
  <si>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</si>
  <si>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</si>
  <si>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</si>
  <si>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</si>
  <si>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</si>
  <si>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</si>
  <si>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</si>
  <si>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</si>
  <si>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</si>
  <si>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</si>
  <si>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</si>
  <si>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</si>
  <si>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</si>
  <si>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</si>
  <si>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</si>
  <si>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</si>
  <si>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PAQN-031315</t>
  </si>
  <si>
    <t>Mr Danie4l James and Carys James</t>
  </si>
  <si>
    <t>Hook Farm</t>
  </si>
  <si>
    <t xml:space="preserve">Megan Tucker </t>
  </si>
  <si>
    <t>H1</t>
  </si>
  <si>
    <t>H2</t>
  </si>
  <si>
    <t>H4</t>
  </si>
  <si>
    <t>H6</t>
  </si>
  <si>
    <t>H7</t>
  </si>
  <si>
    <t>H8</t>
  </si>
  <si>
    <t>H10</t>
  </si>
  <si>
    <t>H20</t>
  </si>
  <si>
    <t>G15</t>
  </si>
  <si>
    <t>C33</t>
  </si>
  <si>
    <t>C34</t>
  </si>
  <si>
    <t>19 09 02</t>
  </si>
  <si>
    <t>Bolton Hill</t>
  </si>
  <si>
    <t>Preseli Hill</t>
  </si>
  <si>
    <t>Llechryd</t>
  </si>
  <si>
    <t>Bolton hill sludge</t>
  </si>
  <si>
    <t xml:space="preserve">Preseli </t>
  </si>
  <si>
    <t>Llechryd Sludge</t>
  </si>
  <si>
    <t>Middle woodstock</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</si>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</sst>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8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80" dataDxfId="278" headerRowBorderDxfId="279" tableBorderDxfId="277" totalsRowBorderDxfId="276">
  <autoFilter ref="AI1:AN26" xr:uid="{F8B5EC87-3095-445A-A980-2CFAA0A7B9A2}"/>
  <sortState xmlns:xlrd2="http://schemas.microsoft.com/office/spreadsheetml/2017/richdata2" ref="AI2:AL25">
    <sortCondition ref="AL1:AL25"/>
  </sortState>
  <tableColumns count="6">
    <tableColumn id="1" xr3:uid="{360F44E4-7249-415F-8D5E-41D249F9A162}" name="Crop" dataDxfId="275"/>
    <tableColumn id="2" xr3:uid="{55E07717-B4EC-4E8A-B9A9-34F3CF85E32D}" name="P Offtake" dataDxfId="274"/>
    <tableColumn id="3" xr3:uid="{7B25FA52-8104-4FE3-AED4-B53CBFDF89B2}" name="K Offtake" dataDxfId="273"/>
    <tableColumn id="4" xr3:uid="{0DBAE461-2D09-43C8-9342-3980D552AE4D}" name="Order" dataDxfId="272"/>
    <tableColumn id="5" xr3:uid="{52CACE7B-0CBA-46FC-9F24-02CBD6100239}" name="Lime pH requirement" dataDxfId="271"/>
    <tableColumn id="6" xr3:uid="{F1432630-9B16-4266-8147-CE754A715307}" name="Column1" dataDxfId="27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9" dataDxfId="267" headerRowBorderDxfId="268" tableBorderDxfId="266" totalsRowBorderDxfId="265">
  <autoFilter ref="AI1:AN26" xr:uid="{F8B5EC87-3095-445A-A980-2CFAA0A7B9A2}"/>
  <sortState xmlns:xlrd2="http://schemas.microsoft.com/office/spreadsheetml/2017/richdata2" ref="AI2:AL25">
    <sortCondition ref="AL1:AL25"/>
  </sortState>
  <tableColumns count="6">
    <tableColumn id="1" xr3:uid="{7E96A84B-948F-445F-BD6E-30CC8E6E6DD1}" name="Crop" dataDxfId="264"/>
    <tableColumn id="2" xr3:uid="{12657DDB-F680-47DE-ABB1-8675D5F91E41}" name="P Offtake" dataDxfId="263"/>
    <tableColumn id="3" xr3:uid="{DEB99109-D325-4F98-8A71-E70C03433437}" name="K Offtake" dataDxfId="262"/>
    <tableColumn id="4" xr3:uid="{E96A561F-7E7F-4FB3-97AA-0B35D8C8E93A}" name="Order" dataDxfId="261"/>
    <tableColumn id="5" xr3:uid="{181DD475-0A71-4C52-AF1A-8BFF46F5A827}" name="Lime pH requirement" dataDxfId="260"/>
    <tableColumn id="6" xr3:uid="{AC3FA7E8-D76B-43A3-B715-04446DFF63C6}" name="Column1" dataDxfId="25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58" dataDxfId="256" headerRowBorderDxfId="257" tableBorderDxfId="255" totalsRowBorderDxfId="254">
  <autoFilter ref="AI1:AN26" xr:uid="{F8B5EC87-3095-445A-A980-2CFAA0A7B9A2}"/>
  <sortState xmlns:xlrd2="http://schemas.microsoft.com/office/spreadsheetml/2017/richdata2" ref="AI2:AL25">
    <sortCondition ref="AL1:AL25"/>
  </sortState>
  <tableColumns count="6">
    <tableColumn id="1" xr3:uid="{06008BA1-A1E9-4286-B67A-352533C06A26}" name="Crop" dataDxfId="253"/>
    <tableColumn id="2" xr3:uid="{2AEB5EEB-C9D1-41DC-913E-953A33D1A4AF}" name="P Offtake" dataDxfId="252"/>
    <tableColumn id="3" xr3:uid="{8FA16A0B-1017-4CEE-862E-0A8CBD8EB3D3}" name="K Offtake" dataDxfId="251"/>
    <tableColumn id="4" xr3:uid="{E7A3B8CD-4036-47F4-B818-C3F22E80C749}" name="Order" dataDxfId="250"/>
    <tableColumn id="5" xr3:uid="{8F3EBD84-7904-4559-9B5C-63088B792C98}" name="Lime pH requirement" dataDxfId="249"/>
    <tableColumn id="6" xr3:uid="{A21DD95A-C955-4510-9114-E3F1CB645370}" name="Column1" dataDxfId="24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47" dataDxfId="245" headerRowBorderDxfId="246" tableBorderDxfId="244" totalsRowBorderDxfId="243">
  <autoFilter ref="AI1:AN26" xr:uid="{F8B5EC87-3095-445A-A980-2CFAA0A7B9A2}"/>
  <sortState xmlns:xlrd2="http://schemas.microsoft.com/office/spreadsheetml/2017/richdata2" ref="AI2:AL25">
    <sortCondition ref="AL1:AL25"/>
  </sortState>
  <tableColumns count="6">
    <tableColumn id="1" xr3:uid="{11579FCC-3D9F-49AD-888D-5D79B801F6AE}" name="Crop" dataDxfId="242"/>
    <tableColumn id="2" xr3:uid="{05C08116-56D5-4CC6-A649-B06AF891B931}" name="P Offtake" dataDxfId="241"/>
    <tableColumn id="3" xr3:uid="{59CDE959-192B-4757-9203-A0F691CF0F96}" name="K Offtake" dataDxfId="240"/>
    <tableColumn id="4" xr3:uid="{9FB8E4F7-B91F-4CE0-AF39-D4895D0ECF2F}" name="Order" dataDxfId="239"/>
    <tableColumn id="5" xr3:uid="{688FF2A4-D7C6-4425-A915-A9ADD700A9EE}" name="Lime pH requirement" dataDxfId="238"/>
    <tableColumn id="6" xr3:uid="{05FC5CFF-3D81-4B5F-87C7-2364076F2714}" name="Column1" dataDxfId="23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36" dataDxfId="234" headerRowBorderDxfId="235" tableBorderDxfId="233" totalsRowBorderDxfId="232">
  <autoFilter ref="AI1:AN26" xr:uid="{F8B5EC87-3095-445A-A980-2CFAA0A7B9A2}"/>
  <sortState xmlns:xlrd2="http://schemas.microsoft.com/office/spreadsheetml/2017/richdata2" ref="AI2:AL25">
    <sortCondition ref="AL1:AL25"/>
  </sortState>
  <tableColumns count="6">
    <tableColumn id="1" xr3:uid="{973D7FFB-D248-4199-9B2E-B3C6CC09D382}" name="Crop" dataDxfId="231"/>
    <tableColumn id="2" xr3:uid="{7F2A3986-EC86-4CF9-BD10-791170BA6682}" name="P Offtake" dataDxfId="230"/>
    <tableColumn id="3" xr3:uid="{D6129C35-9DC6-42E5-AE3F-EA3A083168E6}" name="K Offtake" dataDxfId="229"/>
    <tableColumn id="4" xr3:uid="{C1CC42B5-564A-4DE7-B817-B7D686FE9A11}" name="Order" dataDxfId="228"/>
    <tableColumn id="5" xr3:uid="{620F3ABD-564C-411A-8DEA-CE1A34F9FC36}" name="Lime pH requirement" dataDxfId="227"/>
    <tableColumn id="6" xr3:uid="{76C9BC4F-4FF3-4AFB-8E7B-16DC0CC3E97C}" name="Column1" dataDxfId="2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225" dataDxfId="223" headerRowBorderDxfId="224" tableBorderDxfId="222" totalsRowBorderDxfId="221">
  <autoFilter ref="AI1:AN26" xr:uid="{F8B5EC87-3095-445A-A980-2CFAA0A7B9A2}"/>
  <sortState xmlns:xlrd2="http://schemas.microsoft.com/office/spreadsheetml/2017/richdata2" ref="AI2:AL25">
    <sortCondition ref="AL1:AL25"/>
  </sortState>
  <tableColumns count="6">
    <tableColumn id="1" xr3:uid="{D13A12FC-EAE6-4280-A219-C2622262E5F4}" name="Crop" dataDxfId="220"/>
    <tableColumn id="2" xr3:uid="{FD06C4A3-4B75-490D-88CF-232C7DC3EFC6}" name="P Offtake" dataDxfId="219"/>
    <tableColumn id="3" xr3:uid="{B043BEFF-10D4-4840-989B-BB13A502ECDF}" name="K Offtake" dataDxfId="218"/>
    <tableColumn id="4" xr3:uid="{48481FDC-5D20-466C-B554-D45886EA366A}" name="Order" dataDxfId="217"/>
    <tableColumn id="5" xr3:uid="{9E0852D2-9D0D-44AB-98B7-FBA51F331ACF}" name="Lime pH requirement" dataDxfId="216"/>
    <tableColumn id="6" xr3:uid="{29F9C4A5-6854-4F37-8BD1-0DD9B6024A55}" name="Column1" dataDxfId="21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214" dataDxfId="212" headerRowBorderDxfId="213" tableBorderDxfId="211" totalsRowBorderDxfId="210">
  <autoFilter ref="AI1:AN26" xr:uid="{F8B5EC87-3095-445A-A980-2CFAA0A7B9A2}"/>
  <sortState xmlns:xlrd2="http://schemas.microsoft.com/office/spreadsheetml/2017/richdata2" ref="AI2:AL25">
    <sortCondition ref="AL1:AL25"/>
  </sortState>
  <tableColumns count="6">
    <tableColumn id="1" xr3:uid="{1B554ED3-7AAF-4192-827C-B071945474B8}" name="Crop" dataDxfId="209"/>
    <tableColumn id="2" xr3:uid="{35F435E0-8D8E-44D1-84BD-C2FF51C3F944}" name="P Offtake" dataDxfId="208"/>
    <tableColumn id="3" xr3:uid="{38465C9D-AA8F-443A-80F5-96D1F6258317}" name="K Offtake" dataDxfId="207"/>
    <tableColumn id="4" xr3:uid="{E0C0E6AF-5628-4BC3-9625-81A87B93D279}" name="Order" dataDxfId="206"/>
    <tableColumn id="5" xr3:uid="{ACDE1D9A-7F94-4404-BDDC-1235C32C758F}" name="Lime pH requirement" dataDxfId="205"/>
    <tableColumn id="6" xr3:uid="{B093C9DF-C4CF-4906-9658-89F446EB9C12}" name="Column1" dataDxfId="20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30" sqref="F3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42.5</v>
      </c>
      <c r="G1" s="134" t="s">
        <v>43</v>
      </c>
      <c r="H1" s="135"/>
      <c r="I1" s="109">
        <v>6.7</v>
      </c>
      <c r="J1" s="158" t="s">
        <v>153</v>
      </c>
      <c r="K1" s="159"/>
      <c r="L1" s="109">
        <v>82.6</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c r="D2" s="131"/>
      <c r="E2" s="96" t="s">
        <v>109</v>
      </c>
      <c r="F2" s="110" t="s">
        <v>175</v>
      </c>
      <c r="G2" s="136" t="s">
        <v>110</v>
      </c>
      <c r="H2" s="137"/>
      <c r="I2" s="110"/>
      <c r="J2" s="138" t="s">
        <v>158</v>
      </c>
      <c r="K2" s="139"/>
      <c r="L2" s="110">
        <v>1.27</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161</v>
      </c>
      <c r="D3" s="131"/>
      <c r="E3" s="96" t="s">
        <v>108</v>
      </c>
      <c r="F3" s="111" t="s">
        <v>104</v>
      </c>
      <c r="G3" s="138" t="s">
        <v>159</v>
      </c>
      <c r="H3" s="139"/>
      <c r="I3" s="110"/>
      <c r="J3" s="160" t="s">
        <v>154</v>
      </c>
      <c r="K3" s="161"/>
      <c r="L3" s="110">
        <f>(L1/(L2*10000))*100</f>
        <v>0.65039370078740155</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162</v>
      </c>
      <c r="D4" s="143"/>
      <c r="E4" s="99" t="s">
        <v>1</v>
      </c>
      <c r="F4" s="110" t="s">
        <v>176</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163</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164</v>
      </c>
      <c r="D8" s="11" t="s">
        <v>165</v>
      </c>
      <c r="E8" s="11" t="s">
        <v>166</v>
      </c>
      <c r="F8" s="11" t="s">
        <v>167</v>
      </c>
      <c r="G8" s="11" t="s">
        <v>168</v>
      </c>
      <c r="H8" s="11" t="s">
        <v>169</v>
      </c>
      <c r="I8" s="11" t="s">
        <v>170</v>
      </c>
      <c r="J8" s="11" t="s">
        <v>171</v>
      </c>
      <c r="K8" s="11" t="s">
        <v>172</v>
      </c>
      <c r="L8" s="11" t="s">
        <v>173</v>
      </c>
      <c r="M8" s="11" t="s">
        <v>174</v>
      </c>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v>1</v>
      </c>
      <c r="D9" s="11">
        <v>1</v>
      </c>
      <c r="E9" s="11">
        <v>1</v>
      </c>
      <c r="F9" s="11" t="s">
        <v>183</v>
      </c>
      <c r="G9" s="11" t="s">
        <v>183</v>
      </c>
      <c r="H9" s="11" t="s">
        <v>183</v>
      </c>
      <c r="I9" s="11" t="s">
        <v>183</v>
      </c>
      <c r="J9" s="11">
        <v>1</v>
      </c>
      <c r="K9" s="11" t="s">
        <v>183</v>
      </c>
      <c r="L9" s="11">
        <v>1</v>
      </c>
      <c r="M9" s="11">
        <v>1</v>
      </c>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7.6</v>
      </c>
      <c r="D10" s="11">
        <v>7.8</v>
      </c>
      <c r="E10" s="11">
        <v>7.8</v>
      </c>
      <c r="F10" s="11">
        <v>6.8</v>
      </c>
      <c r="G10" s="11">
        <v>6.7</v>
      </c>
      <c r="H10" s="11">
        <v>6.6</v>
      </c>
      <c r="I10" s="11">
        <v>7.1</v>
      </c>
      <c r="J10" s="11">
        <v>7.3</v>
      </c>
      <c r="K10" s="11">
        <v>6.9</v>
      </c>
      <c r="L10" s="11">
        <v>6.4</v>
      </c>
      <c r="M10" s="11">
        <v>6.4</v>
      </c>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3</v>
      </c>
      <c r="E11" s="11">
        <v>3</v>
      </c>
      <c r="F11" s="11">
        <v>3</v>
      </c>
      <c r="G11" s="11">
        <v>3</v>
      </c>
      <c r="H11" s="11">
        <v>3</v>
      </c>
      <c r="I11" s="11">
        <v>3</v>
      </c>
      <c r="J11" s="11">
        <v>3</v>
      </c>
      <c r="K11" s="11">
        <v>3</v>
      </c>
      <c r="L11" s="11">
        <v>2</v>
      </c>
      <c r="M11" s="11">
        <v>2</v>
      </c>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2</v>
      </c>
      <c r="E12" s="11">
        <v>2</v>
      </c>
      <c r="F12" s="11">
        <v>2</v>
      </c>
      <c r="G12" s="11">
        <v>2</v>
      </c>
      <c r="H12" s="11">
        <v>3</v>
      </c>
      <c r="I12" s="11">
        <v>2</v>
      </c>
      <c r="J12" s="11">
        <v>2</v>
      </c>
      <c r="K12" s="11">
        <v>2</v>
      </c>
      <c r="L12" s="11">
        <v>1</v>
      </c>
      <c r="M12" s="11">
        <v>1</v>
      </c>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2</v>
      </c>
      <c r="E13" s="11">
        <v>2</v>
      </c>
      <c r="F13" s="11">
        <v>2</v>
      </c>
      <c r="G13" s="11">
        <v>3</v>
      </c>
      <c r="H13" s="11">
        <v>3</v>
      </c>
      <c r="I13" s="11">
        <v>2</v>
      </c>
      <c r="J13" s="11">
        <v>1</v>
      </c>
      <c r="K13" s="11">
        <v>3</v>
      </c>
      <c r="L13" s="11">
        <v>2</v>
      </c>
      <c r="M13" s="11">
        <v>2</v>
      </c>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105</v>
      </c>
      <c r="D14" s="82" t="s">
        <v>105</v>
      </c>
      <c r="E14" s="82" t="s">
        <v>117</v>
      </c>
      <c r="F14" s="82" t="s">
        <v>113</v>
      </c>
      <c r="G14" s="82" t="s">
        <v>113</v>
      </c>
      <c r="H14" s="82" t="s">
        <v>113</v>
      </c>
      <c r="I14" s="82" t="s">
        <v>113</v>
      </c>
      <c r="J14" s="82" t="s">
        <v>105</v>
      </c>
      <c r="K14" s="82" t="s">
        <v>113</v>
      </c>
      <c r="L14" s="82" t="s">
        <v>96</v>
      </c>
      <c r="M14" s="82" t="s">
        <v>96</v>
      </c>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30</v>
      </c>
      <c r="D15" s="11">
        <v>30</v>
      </c>
      <c r="E15" s="11">
        <v>50</v>
      </c>
      <c r="F15" s="11">
        <v>38</v>
      </c>
      <c r="G15" s="11">
        <v>38</v>
      </c>
      <c r="H15" s="11">
        <v>38</v>
      </c>
      <c r="I15" s="11">
        <v>47</v>
      </c>
      <c r="J15" s="11">
        <v>30</v>
      </c>
      <c r="K15" s="11">
        <v>54</v>
      </c>
      <c r="L15" s="11">
        <v>6.5</v>
      </c>
      <c r="M15" s="11">
        <v>6.5</v>
      </c>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42</v>
      </c>
      <c r="D17" s="20">
        <f t="shared" ref="D17:V17" si="0">(VLOOKUP(D$14,$AI2:$AK26,2,FALSE))*D$15</f>
        <v>42</v>
      </c>
      <c r="E17" s="20">
        <f t="shared" si="0"/>
        <v>50</v>
      </c>
      <c r="F17" s="20">
        <f t="shared" si="0"/>
        <v>64.599999999999994</v>
      </c>
      <c r="G17" s="20">
        <f t="shared" si="0"/>
        <v>64.599999999999994</v>
      </c>
      <c r="H17" s="20">
        <f t="shared" si="0"/>
        <v>64.599999999999994</v>
      </c>
      <c r="I17" s="20">
        <f t="shared" si="0"/>
        <v>79.899999999999991</v>
      </c>
      <c r="J17" s="20">
        <f t="shared" si="0"/>
        <v>42</v>
      </c>
      <c r="K17" s="20">
        <f t="shared" si="0"/>
        <v>91.8</v>
      </c>
      <c r="L17" s="20">
        <f t="shared" si="0"/>
        <v>55.25</v>
      </c>
      <c r="M17" s="20">
        <f t="shared" si="0"/>
        <v>55.25</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41.679521520000002</v>
      </c>
      <c r="D18" s="12">
        <f>$D32</f>
        <v>41.679521520000002</v>
      </c>
      <c r="E18" s="12">
        <f>$D33</f>
        <v>49.034731199999996</v>
      </c>
      <c r="F18" s="12">
        <f>$D34</f>
        <v>64.971018839999999</v>
      </c>
      <c r="G18" s="12">
        <f>$D35</f>
        <v>64.971018839999999</v>
      </c>
      <c r="H18" s="12">
        <f>$D36</f>
        <v>64.971018839999999</v>
      </c>
      <c r="I18" s="12">
        <f>$D37</f>
        <v>79.681438200000002</v>
      </c>
      <c r="J18" s="12">
        <f>$D38</f>
        <v>41.679521520000002</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-0.32047847999999846</v>
      </c>
      <c r="D19" s="12">
        <f t="shared" ref="D19:V19" si="1">D18-D17</f>
        <v>-0.32047847999999846</v>
      </c>
      <c r="E19" s="12">
        <f t="shared" si="1"/>
        <v>-0.96526880000000403</v>
      </c>
      <c r="F19" s="12">
        <f t="shared" si="1"/>
        <v>0.37101884000000496</v>
      </c>
      <c r="G19" s="12">
        <f t="shared" si="1"/>
        <v>0.37101884000000496</v>
      </c>
      <c r="H19" s="12">
        <f t="shared" si="1"/>
        <v>0.37101884000000496</v>
      </c>
      <c r="I19" s="12">
        <f t="shared" si="1"/>
        <v>-0.21856179999998915</v>
      </c>
      <c r="J19" s="12">
        <f t="shared" si="1"/>
        <v>-0.32047847999999846</v>
      </c>
      <c r="K19" s="12">
        <f t="shared" si="1"/>
        <v>-91.8</v>
      </c>
      <c r="L19" s="12">
        <f t="shared" si="1"/>
        <v>-55.25</v>
      </c>
      <c r="M19" s="12">
        <f t="shared" si="1"/>
        <v>-55.25</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INCREASE</v>
      </c>
      <c r="G20" s="18" t="str">
        <f>IF($B35="","",IF(G$19&gt;=0,"INCREASE","DECREASE"))</f>
        <v>INCREASE</v>
      </c>
      <c r="H20" s="18" t="str">
        <f>IF($B36="","",IF(H$19&gt;=0,"INCREASE","DECREASE"))</f>
        <v>INCREASE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132</v>
      </c>
      <c r="D21" s="20">
        <f t="shared" ref="D21:V21" si="2">(VLOOKUP(D$14,$AI2:$AK26,3,FALSE))*D$15</f>
        <v>132</v>
      </c>
      <c r="E21" s="20">
        <f t="shared" si="2"/>
        <v>290</v>
      </c>
      <c r="F21" s="20">
        <f t="shared" si="2"/>
        <v>228</v>
      </c>
      <c r="G21" s="20">
        <f t="shared" si="2"/>
        <v>228</v>
      </c>
      <c r="H21" s="20">
        <f t="shared" si="2"/>
        <v>228</v>
      </c>
      <c r="I21" s="20">
        <f t="shared" si="2"/>
        <v>282</v>
      </c>
      <c r="J21" s="20">
        <f t="shared" si="2"/>
        <v>132</v>
      </c>
      <c r="K21" s="20">
        <f t="shared" si="2"/>
        <v>324</v>
      </c>
      <c r="L21" s="20">
        <f t="shared" si="2"/>
        <v>68.25</v>
      </c>
      <c r="M21" s="20">
        <f t="shared" si="2"/>
        <v>68.25</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3.0806162399999999</v>
      </c>
      <c r="D22" s="12">
        <f>$E32</f>
        <v>3.0806162399999999</v>
      </c>
      <c r="E22" s="12">
        <f>$E33</f>
        <v>3.6242543999999999</v>
      </c>
      <c r="F22" s="12">
        <f>$E34</f>
        <v>4.8021370799999996</v>
      </c>
      <c r="G22" s="12">
        <f>$E35</f>
        <v>4.8021370799999996</v>
      </c>
      <c r="H22" s="12">
        <f>$E36</f>
        <v>4.8021370799999996</v>
      </c>
      <c r="I22" s="12">
        <f>$E37</f>
        <v>5.8894134000000005</v>
      </c>
      <c r="J22" s="12">
        <f>$E38</f>
        <v>3.0806162399999999</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-128.91938375999999</v>
      </c>
      <c r="D23" s="12">
        <f t="shared" ref="D23:V23" si="3">D22-D21</f>
        <v>-128.91938375999999</v>
      </c>
      <c r="E23" s="12">
        <f t="shared" si="3"/>
        <v>-286.37574560000002</v>
      </c>
      <c r="F23" s="12">
        <f t="shared" si="3"/>
        <v>-223.19786292000001</v>
      </c>
      <c r="G23" s="12">
        <f t="shared" si="3"/>
        <v>-223.19786292000001</v>
      </c>
      <c r="H23" s="12">
        <f t="shared" si="3"/>
        <v>-223.19786292000001</v>
      </c>
      <c r="I23" s="12">
        <f t="shared" si="3"/>
        <v>-276.11058659999998</v>
      </c>
      <c r="J23" s="12">
        <f t="shared" si="3"/>
        <v>-128.91938375999999</v>
      </c>
      <c r="K23" s="12">
        <f t="shared" si="3"/>
        <v>-324</v>
      </c>
      <c r="L23" s="12">
        <f t="shared" si="3"/>
        <v>-68.25</v>
      </c>
      <c r="M23" s="12">
        <f t="shared" si="3"/>
        <v>-68.25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15.6</v>
      </c>
      <c r="C28" s="11">
        <v>1.27</v>
      </c>
      <c r="D28" s="11">
        <v>0.34300000000000003</v>
      </c>
      <c r="E28" s="11">
        <v>4.82E-2</v>
      </c>
      <c r="F28" s="11">
        <v>717</v>
      </c>
      <c r="G28" s="11">
        <v>47.5</v>
      </c>
      <c r="H28" s="11">
        <v>83</v>
      </c>
      <c r="I28" s="11">
        <v>20.399999999999999</v>
      </c>
      <c r="J28" s="11">
        <v>0.36</v>
      </c>
      <c r="K28" s="15">
        <v>0.66</v>
      </c>
      <c r="L28" s="11">
        <v>23.2</v>
      </c>
      <c r="M28" s="11">
        <v>14.1</v>
      </c>
      <c r="N28" s="11">
        <v>168000</v>
      </c>
      <c r="O28" s="11">
        <v>17700</v>
      </c>
      <c r="P28" s="11"/>
      <c r="Q28" s="11">
        <v>5120</v>
      </c>
      <c r="R28" s="11"/>
      <c r="S28" s="11">
        <v>20.6</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H1</v>
      </c>
      <c r="B31" s="11">
        <v>34</v>
      </c>
      <c r="C31" s="65">
        <f>IF(C$27="%w/w SAR",((C$28*10)*$B31),IF(C$27="%w/w DM",(((C$28*10)*($B$28/100))*$B31),IF(C$27="kg/t SAR",(C$28*$B31),IF(C$27="kg/t DM",((C$28*($B$28/100))*$B31),IF(C$27="mg/kg SAR",((C$28*0.001)*$B31),IF(C$27="mg/kg DM",(((C$28*0.001)*($B$28/100))*$B31),0))))))</f>
        <v>67.360799999999998</v>
      </c>
      <c r="D31" s="65">
        <f>(IF(D$27="%w/w SAR",((D$28*10)*$B31),IF(D$27="%w/w DM",(((D$28*10)*($B$28/100))*$B31),IF(D$27="kg/t SAR",(D$28*$B31),IF(D$27="kg/t DM",((D$28*($B$28/100))*$B31),IF(D$27="mg/kg SAR",((D$28*0.001)*$B31),IF(D$27="mg/kg DM",(((D$28*0.001)*($B$28/100))*$B31),"0")))))))*2.291</f>
        <v>41.679521520000002</v>
      </c>
      <c r="E31" s="65">
        <f>(IF(E$27="%w/w SAR",((E$28*10)*$B31),IF(E$27="%w/w DM",(((E$28*10)*($B$28/100))*$B31),IF(E$27="kg/t SAR",(E$28*$B31),IF(E$27="kg/t DM",((E$28*($B$28/100))*$B31),IF(E$27="mg/kg SAR",((E$28*0.001)*$B31),IF(E$27="mg/kg DM",(((E$28*0.001)*($B$28/100))*$B31),"0")))))))*1.205</f>
        <v>3.0806162399999999</v>
      </c>
      <c r="F31" s="65">
        <f>(IF(F$27="%w/w SAR",((F$28*10)*$B31),IF(F$27="%w/w DM",(((F$28*10)*($B$28/100))*$B31),IF(F$27="kg/t SAR",(F$28*$B31),IF(F$27="kg/t DM",((F$28*($B$28/100))*$B31),IF(F$27="mg/kg SAR",((F$28*0.001)*$B31),IF(F$27="mg/kg DM",(((F$28*0.001)*($B$28/100))*$B31),"0")))))))*1.658</f>
        <v>6.3053209439999991</v>
      </c>
      <c r="G31" s="65">
        <f t="shared" ref="G31:P31" si="5">IF(G$27="%w/w SAR",((G$28*10)*$B31),IF(G$27="%w/w DM",(((G$28*10)*($B$28/100))*$B31),IF(G$27="kg/t SAR",(G$28*$B31),IF(G$27="kg/t DM",((G$28*($B$28/100))*$B31),IF(G$27="mg/kg SAR",((G$28*0.001)*$B31),IF(G$27="mg/kg DM",(((G$28*0.001)*($B$28/100))*$B31),0))))))</f>
        <v>0.25194</v>
      </c>
      <c r="H31" s="65">
        <f t="shared" si="5"/>
        <v>0.44023200000000007</v>
      </c>
      <c r="I31" s="65">
        <f t="shared" si="5"/>
        <v>0.1082016</v>
      </c>
      <c r="J31" s="65">
        <f t="shared" si="5"/>
        <v>1.9094399999999999E-3</v>
      </c>
      <c r="K31" s="65">
        <f t="shared" si="5"/>
        <v>3.5006400000000002E-3</v>
      </c>
      <c r="L31" s="65">
        <f t="shared" si="5"/>
        <v>0.1230528</v>
      </c>
      <c r="M31" s="65">
        <f t="shared" si="5"/>
        <v>7.4786400000000003E-2</v>
      </c>
      <c r="N31" s="65">
        <f t="shared" si="5"/>
        <v>891.07199999999989</v>
      </c>
      <c r="O31" s="65">
        <f t="shared" si="5"/>
        <v>93.880800000000008</v>
      </c>
      <c r="P31" s="65">
        <f t="shared" si="5"/>
        <v>0</v>
      </c>
      <c r="Q31" s="65">
        <f>(IF(Q$27="%w/w SAR",((Q$28*10)*$B31),IF(Q$27="%w/w DM",(((Q$28*10)*($B$28/100))*$B31),IF(Q$27="kg/t SAR",(Q$28*$B31),IF(Q$27="kg/t DM",((Q$28*($B$28/100))*$B31),IF(Q$27="mg/kg SAR",((Q$28*0.001)*$B31),IF(Q$27="mg/kg DM",(((Q$28*0.001)*($B$28/100))*$B31),0)))))))*2.5</f>
        <v>67.891199999999998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0.1092624</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H2</v>
      </c>
      <c r="B32" s="11">
        <v>34</v>
      </c>
      <c r="C32" s="65">
        <f t="shared" ref="C32:C50" si="6">IF(C$27="%w/w SAR",((C$28*10)*$B32),IF(C$27="%w/w DM",(((C$28*10)*($B$28/100))*$B32),IF(C$27="kg/t SAR",(C$28*$B32),IF(C$27="kg/t DM",((C$28*($B$28/100))*$B32),IF(C$27="mg/kg SAR",((C$28*0.001)*$B32),IF(C$27="mg/kg DM",(((C$28*0.001)*($B$28/100))*$B32),0))))))</f>
        <v>67.360799999999998</v>
      </c>
      <c r="D32" s="65">
        <f t="shared" ref="D32:D50" si="7">(IF(D$27="%w/w SAR",((D$28*10)*$B32),IF(D$27="%w/w DM",(((D$28*10)*($B$28/100))*$B32),IF(D$27="kg/t SAR",(D$28*$B32),IF(D$27="kg/t DM",((D$28*($B$28/100))*$B32),IF(D$27="mg/kg SAR",((D$28*0.001)*$B32),IF(D$27="mg/kg DM",(((D$28*0.001)*($B$28/100))*$B32),"0")))))))*2.291</f>
        <v>41.679521520000002</v>
      </c>
      <c r="E32" s="65">
        <f t="shared" ref="E32:E50" si="8">(IF(E$27="%w/w SAR",((E$28*10)*$B32),IF(E$27="%w/w DM",(((E$28*10)*($B$28/100))*$B32),IF(E$27="kg/t SAR",(E$28*$B32),IF(E$27="kg/t DM",((E$28*($B$28/100))*$B32),IF(E$27="mg/kg SAR",((E$28*0.001)*$B32),IF(E$27="mg/kg DM",(((E$28*0.001)*($B$28/100))*$B32),"0")))))))*1.205</f>
        <v>3.0806162399999999</v>
      </c>
      <c r="F32" s="65">
        <f t="shared" ref="F32:F50" si="9">(IF(F$27="%w/w SAR",((F$28*10)*$B32),IF(F$27="%w/w DM",(((F$28*10)*($B$28/100))*$B32),IF(F$27="kg/t SAR",(F$28*$B32),IF(F$27="kg/t DM",((F$28*($B$28/100))*$B32),IF(F$27="mg/kg SAR",((F$28*0.001)*$B32),IF(F$27="mg/kg DM",(((F$28*0.001)*($B$28/100))*$B32),"0")))))))*1.658</f>
        <v>6.3053209439999991</v>
      </c>
      <c r="G32" s="65">
        <f t="shared" ref="G32:P50" si="10">IF(G$27="%w/w SAR",((G$28*10)*$B32),IF(G$27="%w/w DM",(((G$28*10)*($B$28/100))*$B32),IF(G$27="kg/t SAR",(G$28*$B32),IF(G$27="kg/t DM",((G$28*($B$28/100))*$B32),IF(G$27="mg/kg SAR",((G$28*0.001)*$B32),IF(G$27="mg/kg DM",(((G$28*0.001)*($B$28/100))*$B32),0))))))</f>
        <v>0.25194</v>
      </c>
      <c r="H32" s="65">
        <f t="shared" si="10"/>
        <v>0.44023200000000007</v>
      </c>
      <c r="I32" s="65">
        <f t="shared" si="10"/>
        <v>0.1082016</v>
      </c>
      <c r="J32" s="65">
        <f t="shared" si="10"/>
        <v>1.9094399999999999E-3</v>
      </c>
      <c r="K32" s="65">
        <f t="shared" si="10"/>
        <v>3.5006400000000002E-3</v>
      </c>
      <c r="L32" s="65">
        <f t="shared" si="10"/>
        <v>0.1230528</v>
      </c>
      <c r="M32" s="65">
        <f t="shared" si="10"/>
        <v>7.4786400000000003E-2</v>
      </c>
      <c r="N32" s="65">
        <f t="shared" si="10"/>
        <v>891.07199999999989</v>
      </c>
      <c r="O32" s="65">
        <f t="shared" si="10"/>
        <v>93.880800000000008</v>
      </c>
      <c r="P32" s="65">
        <f t="shared" si="10"/>
        <v>0</v>
      </c>
      <c r="Q32" s="65">
        <f t="shared" ref="Q32:Q50" si="11">(IF(Q$27="%w/w SAR",((Q$28*10)*$B32),IF(Q$27="%w/w DM",(((Q$28*10)*($B$28/100))*$B32),IF(Q$27="kg/t SAR",(Q$28*$B32),IF(Q$27="kg/t DM",((Q$28*($B$28/100))*$B32),IF(Q$27="mg/kg SAR",((Q$28*0.001)*$B32),IF(Q$27="mg/kg DM",(((Q$28*0.001)*($B$28/100))*$B32),0)))))))*2.5</f>
        <v>67.891199999999998</v>
      </c>
      <c r="R32" s="65">
        <f t="shared" ref="R32:U50" si="12">IF(R$27="%w/w SAR",((R$28*10)*$B32),IF(R$27="%w/w DM",(((R$28*10)*($B$28/100))*$B32),IF(R$27="kg/t SAR",(R$28*$B32),IF(R$27="kg/t DM",((R$28*($B$28/100))*$B32),IF(R$27="mg/kg SAR",((R$28*0.001)*$B32),IF(R$27="mg/kg DM",(((R$28*0.001)*($B$28/100))*$B32),0))))))</f>
        <v>0</v>
      </c>
      <c r="S32" s="65">
        <f t="shared" si="12"/>
        <v>0.1092624</v>
      </c>
      <c r="T32" s="65">
        <f t="shared" si="12"/>
        <v>0</v>
      </c>
      <c r="U32" s="126">
        <f t="shared" si="12"/>
        <v>0</v>
      </c>
    </row>
    <row r="33" spans="1:21" s="48" customFormat="1" ht="13" x14ac:dyDescent="0.35">
      <c r="A33" s="125" t="str">
        <f>E8</f>
        <v>H4</v>
      </c>
      <c r="B33" s="11">
        <v>40</v>
      </c>
      <c r="C33" s="65">
        <f t="shared" si="6"/>
        <v>79.24799999999999</v>
      </c>
      <c r="D33" s="65">
        <f t="shared" si="7"/>
        <v>49.034731199999996</v>
      </c>
      <c r="E33" s="65">
        <f t="shared" si="8"/>
        <v>3.6242543999999999</v>
      </c>
      <c r="F33" s="65">
        <f t="shared" si="9"/>
        <v>7.4180246399999996</v>
      </c>
      <c r="G33" s="65">
        <f t="shared" si="10"/>
        <v>0.2964</v>
      </c>
      <c r="H33" s="65">
        <f t="shared" si="10"/>
        <v>0.51792000000000005</v>
      </c>
      <c r="I33" s="65">
        <f t="shared" si="10"/>
        <v>0.12729599999999999</v>
      </c>
      <c r="J33" s="65">
        <f t="shared" si="10"/>
        <v>2.2464E-3</v>
      </c>
      <c r="K33" s="65">
        <f t="shared" si="10"/>
        <v>4.1184000000000004E-3</v>
      </c>
      <c r="L33" s="65">
        <f t="shared" si="10"/>
        <v>0.14476800000000001</v>
      </c>
      <c r="M33" s="65">
        <f t="shared" si="10"/>
        <v>8.7983999999999993E-2</v>
      </c>
      <c r="N33" s="65">
        <f t="shared" si="10"/>
        <v>1048.32</v>
      </c>
      <c r="O33" s="65">
        <f t="shared" si="10"/>
        <v>110.44800000000001</v>
      </c>
      <c r="P33" s="65">
        <f t="shared" si="10"/>
        <v>0</v>
      </c>
      <c r="Q33" s="65">
        <f t="shared" si="11"/>
        <v>79.872</v>
      </c>
      <c r="R33" s="65">
        <f t="shared" si="12"/>
        <v>0</v>
      </c>
      <c r="S33" s="65">
        <f t="shared" si="12"/>
        <v>0.12854399999999999</v>
      </c>
      <c r="T33" s="65">
        <f t="shared" si="12"/>
        <v>0</v>
      </c>
      <c r="U33" s="126">
        <f t="shared" si="12"/>
        <v>0</v>
      </c>
    </row>
    <row r="34" spans="1:21" s="48" customFormat="1" ht="13" x14ac:dyDescent="0.35">
      <c r="A34" s="125" t="str">
        <f>F8</f>
        <v>H6</v>
      </c>
      <c r="B34" s="11">
        <v>53</v>
      </c>
      <c r="C34" s="65">
        <f t="shared" si="6"/>
        <v>105.00359999999999</v>
      </c>
      <c r="D34" s="65">
        <f t="shared" si="7"/>
        <v>64.971018839999999</v>
      </c>
      <c r="E34" s="65">
        <f t="shared" si="8"/>
        <v>4.8021370799999996</v>
      </c>
      <c r="F34" s="65">
        <f t="shared" si="9"/>
        <v>9.8288826479999987</v>
      </c>
      <c r="G34" s="65">
        <f t="shared" si="10"/>
        <v>0.39273000000000002</v>
      </c>
      <c r="H34" s="65">
        <f t="shared" si="10"/>
        <v>0.68624400000000008</v>
      </c>
      <c r="I34" s="65">
        <f t="shared" si="10"/>
        <v>0.16866719999999999</v>
      </c>
      <c r="J34" s="65">
        <f t="shared" si="10"/>
        <v>2.9764799999999997E-3</v>
      </c>
      <c r="K34" s="65">
        <f t="shared" si="10"/>
        <v>5.4568799999999999E-3</v>
      </c>
      <c r="L34" s="65">
        <f t="shared" si="10"/>
        <v>0.1918176</v>
      </c>
      <c r="M34" s="65">
        <f t="shared" si="10"/>
        <v>0.1165788</v>
      </c>
      <c r="N34" s="65">
        <f t="shared" si="10"/>
        <v>1389.0239999999999</v>
      </c>
      <c r="O34" s="65">
        <f t="shared" si="10"/>
        <v>146.34360000000001</v>
      </c>
      <c r="P34" s="65">
        <f t="shared" si="10"/>
        <v>0</v>
      </c>
      <c r="Q34" s="65">
        <f t="shared" si="11"/>
        <v>105.8304</v>
      </c>
      <c r="R34" s="65">
        <f t="shared" si="12"/>
        <v>0</v>
      </c>
      <c r="S34" s="65">
        <f t="shared" si="12"/>
        <v>0.17032079999999999</v>
      </c>
      <c r="T34" s="65">
        <f t="shared" si="12"/>
        <v>0</v>
      </c>
      <c r="U34" s="126">
        <f t="shared" si="12"/>
        <v>0</v>
      </c>
    </row>
    <row r="35" spans="1:21" s="48" customFormat="1" ht="13" x14ac:dyDescent="0.35">
      <c r="A35" s="125" t="str">
        <f>G8</f>
        <v>H7</v>
      </c>
      <c r="B35" s="11">
        <v>53</v>
      </c>
      <c r="C35" s="65">
        <f t="shared" si="6"/>
        <v>105.00359999999999</v>
      </c>
      <c r="D35" s="65">
        <f t="shared" si="7"/>
        <v>64.971018839999999</v>
      </c>
      <c r="E35" s="65">
        <f t="shared" si="8"/>
        <v>4.8021370799999996</v>
      </c>
      <c r="F35" s="65">
        <f t="shared" si="9"/>
        <v>9.8288826479999987</v>
      </c>
      <c r="G35" s="65">
        <f t="shared" si="10"/>
        <v>0.39273000000000002</v>
      </c>
      <c r="H35" s="65">
        <f t="shared" si="10"/>
        <v>0.68624400000000008</v>
      </c>
      <c r="I35" s="65">
        <f t="shared" si="10"/>
        <v>0.16866719999999999</v>
      </c>
      <c r="J35" s="65">
        <f t="shared" si="10"/>
        <v>2.9764799999999997E-3</v>
      </c>
      <c r="K35" s="65">
        <f t="shared" si="10"/>
        <v>5.4568799999999999E-3</v>
      </c>
      <c r="L35" s="65">
        <f t="shared" si="10"/>
        <v>0.1918176</v>
      </c>
      <c r="M35" s="65">
        <f t="shared" si="10"/>
        <v>0.1165788</v>
      </c>
      <c r="N35" s="65">
        <f t="shared" si="10"/>
        <v>1389.0239999999999</v>
      </c>
      <c r="O35" s="65">
        <f t="shared" si="10"/>
        <v>146.34360000000001</v>
      </c>
      <c r="P35" s="65">
        <f t="shared" si="10"/>
        <v>0</v>
      </c>
      <c r="Q35" s="65">
        <f t="shared" si="11"/>
        <v>105.8304</v>
      </c>
      <c r="R35" s="65">
        <f t="shared" si="12"/>
        <v>0</v>
      </c>
      <c r="S35" s="65">
        <f t="shared" si="12"/>
        <v>0.17032079999999999</v>
      </c>
      <c r="T35" s="65">
        <f t="shared" si="12"/>
        <v>0</v>
      </c>
      <c r="U35" s="126">
        <f t="shared" si="12"/>
        <v>0</v>
      </c>
    </row>
    <row r="36" spans="1:21" s="48" customFormat="1" ht="13" x14ac:dyDescent="0.35">
      <c r="A36" s="125" t="str">
        <f>H8</f>
        <v>H8</v>
      </c>
      <c r="B36" s="11">
        <v>53</v>
      </c>
      <c r="C36" s="65">
        <f t="shared" si="6"/>
        <v>105.00359999999999</v>
      </c>
      <c r="D36" s="65">
        <f t="shared" si="7"/>
        <v>64.971018839999999</v>
      </c>
      <c r="E36" s="65">
        <f t="shared" si="8"/>
        <v>4.8021370799999996</v>
      </c>
      <c r="F36" s="65">
        <f t="shared" si="9"/>
        <v>9.8288826479999987</v>
      </c>
      <c r="G36" s="65">
        <f t="shared" si="10"/>
        <v>0.39273000000000002</v>
      </c>
      <c r="H36" s="65">
        <f t="shared" si="10"/>
        <v>0.68624400000000008</v>
      </c>
      <c r="I36" s="65">
        <f t="shared" si="10"/>
        <v>0.16866719999999999</v>
      </c>
      <c r="J36" s="65">
        <f t="shared" si="10"/>
        <v>2.9764799999999997E-3</v>
      </c>
      <c r="K36" s="65">
        <f t="shared" si="10"/>
        <v>5.4568799999999999E-3</v>
      </c>
      <c r="L36" s="65">
        <f t="shared" si="10"/>
        <v>0.1918176</v>
      </c>
      <c r="M36" s="65">
        <f t="shared" si="10"/>
        <v>0.1165788</v>
      </c>
      <c r="N36" s="65">
        <f t="shared" si="10"/>
        <v>1389.0239999999999</v>
      </c>
      <c r="O36" s="65">
        <f t="shared" si="10"/>
        <v>146.34360000000001</v>
      </c>
      <c r="P36" s="65">
        <f t="shared" si="10"/>
        <v>0</v>
      </c>
      <c r="Q36" s="65">
        <f t="shared" si="11"/>
        <v>105.8304</v>
      </c>
      <c r="R36" s="65">
        <f t="shared" si="12"/>
        <v>0</v>
      </c>
      <c r="S36" s="65">
        <f t="shared" si="12"/>
        <v>0.17032079999999999</v>
      </c>
      <c r="T36" s="65">
        <f t="shared" si="12"/>
        <v>0</v>
      </c>
      <c r="U36" s="126">
        <f t="shared" si="12"/>
        <v>0</v>
      </c>
    </row>
    <row r="37" spans="1:21" s="48" customFormat="1" ht="13" x14ac:dyDescent="0.35">
      <c r="A37" s="125" t="str">
        <f>I8</f>
        <v>H10</v>
      </c>
      <c r="B37" s="11">
        <v>65</v>
      </c>
      <c r="C37" s="65">
        <f t="shared" si="6"/>
        <v>128.77799999999999</v>
      </c>
      <c r="D37" s="65">
        <f t="shared" si="7"/>
        <v>79.681438200000002</v>
      </c>
      <c r="E37" s="65">
        <f t="shared" si="8"/>
        <v>5.8894134000000005</v>
      </c>
      <c r="F37" s="65">
        <f t="shared" si="9"/>
        <v>12.054290039999998</v>
      </c>
      <c r="G37" s="65">
        <f t="shared" si="10"/>
        <v>0.48165000000000002</v>
      </c>
      <c r="H37" s="65">
        <f t="shared" si="10"/>
        <v>0.84162000000000003</v>
      </c>
      <c r="I37" s="65">
        <f t="shared" si="10"/>
        <v>0.20685599999999998</v>
      </c>
      <c r="J37" s="65">
        <f t="shared" si="10"/>
        <v>3.6503999999999998E-3</v>
      </c>
      <c r="K37" s="65">
        <f t="shared" si="10"/>
        <v>6.6924000000000003E-3</v>
      </c>
      <c r="L37" s="65">
        <f t="shared" si="10"/>
        <v>0.23524799999999998</v>
      </c>
      <c r="M37" s="65">
        <f t="shared" si="10"/>
        <v>0.14297399999999999</v>
      </c>
      <c r="N37" s="65">
        <f t="shared" si="10"/>
        <v>1703.52</v>
      </c>
      <c r="O37" s="65">
        <f t="shared" si="10"/>
        <v>179.47800000000001</v>
      </c>
      <c r="P37" s="65">
        <f t="shared" si="10"/>
        <v>0</v>
      </c>
      <c r="Q37" s="65">
        <f t="shared" si="11"/>
        <v>129.792</v>
      </c>
      <c r="R37" s="65">
        <f t="shared" si="12"/>
        <v>0</v>
      </c>
      <c r="S37" s="65">
        <f t="shared" si="12"/>
        <v>0.20888400000000001</v>
      </c>
      <c r="T37" s="65">
        <f t="shared" si="12"/>
        <v>0</v>
      </c>
      <c r="U37" s="126">
        <f t="shared" si="12"/>
        <v>0</v>
      </c>
    </row>
    <row r="38" spans="1:21" s="48" customFormat="1" ht="13" x14ac:dyDescent="0.35">
      <c r="A38" s="125" t="str">
        <f>J8</f>
        <v>H20</v>
      </c>
      <c r="B38" s="11">
        <v>34</v>
      </c>
      <c r="C38" s="65">
        <f t="shared" si="6"/>
        <v>67.360799999999998</v>
      </c>
      <c r="D38" s="65">
        <f t="shared" si="7"/>
        <v>41.679521520000002</v>
      </c>
      <c r="E38" s="65">
        <f t="shared" si="8"/>
        <v>3.0806162399999999</v>
      </c>
      <c r="F38" s="65">
        <f t="shared" si="9"/>
        <v>6.3053209439999991</v>
      </c>
      <c r="G38" s="65">
        <f t="shared" si="10"/>
        <v>0.25194</v>
      </c>
      <c r="H38" s="65">
        <f t="shared" si="10"/>
        <v>0.44023200000000007</v>
      </c>
      <c r="I38" s="65">
        <f t="shared" si="10"/>
        <v>0.1082016</v>
      </c>
      <c r="J38" s="65">
        <f t="shared" si="10"/>
        <v>1.9094399999999999E-3</v>
      </c>
      <c r="K38" s="65">
        <f t="shared" si="10"/>
        <v>3.5006400000000002E-3</v>
      </c>
      <c r="L38" s="65">
        <f t="shared" si="10"/>
        <v>0.1230528</v>
      </c>
      <c r="M38" s="65">
        <f t="shared" si="10"/>
        <v>7.4786400000000003E-2</v>
      </c>
      <c r="N38" s="65">
        <f t="shared" si="10"/>
        <v>891.07199999999989</v>
      </c>
      <c r="O38" s="65">
        <f t="shared" si="10"/>
        <v>93.880800000000008</v>
      </c>
      <c r="P38" s="65">
        <f t="shared" si="10"/>
        <v>0</v>
      </c>
      <c r="Q38" s="65">
        <f t="shared" si="11"/>
        <v>67.891199999999998</v>
      </c>
      <c r="R38" s="65">
        <f t="shared" si="12"/>
        <v>0</v>
      </c>
      <c r="S38" s="65">
        <f t="shared" si="12"/>
        <v>0.1092624</v>
      </c>
      <c r="T38" s="65">
        <f t="shared" si="12"/>
        <v>0</v>
      </c>
      <c r="U38" s="126">
        <f t="shared" si="12"/>
        <v>0</v>
      </c>
    </row>
    <row r="39" spans="1:21" s="48" customFormat="1" ht="13" x14ac:dyDescent="0.35">
      <c r="A39" s="125" t="str">
        <f>K8</f>
        <v>G15</v>
      </c>
      <c r="B39" s="11">
        <v>0</v>
      </c>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t="str">
        <f>L8</f>
        <v>C33</v>
      </c>
      <c r="B40" s="11">
        <v>0</v>
      </c>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t="str">
        <f>M8</f>
        <v>C34</v>
      </c>
      <c r="B41" s="11">
        <v>0</v>
      </c>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H1</v>
      </c>
      <c r="C57" s="8" t="str">
        <f t="shared" ref="C57:U57" si="13">D8</f>
        <v>H2</v>
      </c>
      <c r="D57" s="8" t="str">
        <f t="shared" si="13"/>
        <v>H4</v>
      </c>
      <c r="E57" s="8" t="str">
        <f t="shared" si="13"/>
        <v>H6</v>
      </c>
      <c r="F57" s="8" t="str">
        <f t="shared" si="13"/>
        <v>H7</v>
      </c>
      <c r="G57" s="8" t="str">
        <f t="shared" si="13"/>
        <v>H8</v>
      </c>
      <c r="H57" s="8" t="str">
        <f t="shared" si="13"/>
        <v>H10</v>
      </c>
      <c r="I57" s="8" t="str">
        <f t="shared" si="13"/>
        <v>H20</v>
      </c>
      <c r="J57" s="8" t="str">
        <f t="shared" si="13"/>
        <v>G15</v>
      </c>
      <c r="K57" s="8" t="str">
        <f t="shared" si="13"/>
        <v>C33</v>
      </c>
      <c r="L57" s="8" t="str">
        <f t="shared" si="13"/>
        <v>C34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Arable</v>
      </c>
      <c r="D58" s="10" t="str">
        <f>E16&amp;" I "&amp;(VLOOKUP(E14,Table24[],6,FALSE))</f>
        <v>Medium/Clay I Arable</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Arable</v>
      </c>
      <c r="J58" s="10" t="str">
        <f>K16&amp;" I "&amp;(VLOOKUP(K14,Table24[],6,FALSE))</f>
        <v>Medium/Clay I Grass</v>
      </c>
      <c r="K58" s="10" t="str">
        <f>L16&amp;" I "&amp;(VLOOKUP(L14,Table24[],6,FALSE))</f>
        <v>Medium/Clay I Arable</v>
      </c>
      <c r="L58" s="10" t="str">
        <f>M16&amp;" I "&amp;(VLOOKUP(M14,Table24[],6,FALSE))</f>
        <v>Medium/Clay I Arable</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6.7</v>
      </c>
      <c r="D59" s="64">
        <f>VLOOKUP(E$14,Table24[],5,FALSE)</f>
        <v>6.7</v>
      </c>
      <c r="E59" s="64">
        <f>VLOOKUP(F$14,Table24[],5,FALSE)</f>
        <v>6.2</v>
      </c>
      <c r="F59" s="64">
        <f>VLOOKUP(G$14,Table24[],5,FALSE)</f>
        <v>6.2</v>
      </c>
      <c r="G59" s="64">
        <f>VLOOKUP(H$14,Table24[],5,FALSE)</f>
        <v>6.2</v>
      </c>
      <c r="H59" s="64">
        <f>VLOOKUP(I$14,Table24[],5,FALSE)</f>
        <v>6.2</v>
      </c>
      <c r="I59" s="64">
        <f>VLOOKUP(J$14,Table24[],5,FALSE)</f>
        <v>6.7</v>
      </c>
      <c r="J59" s="64">
        <f>VLOOKUP(K$14,Table24[],5,FALSE)</f>
        <v>6.2</v>
      </c>
      <c r="K59" s="64">
        <f>VLOOKUP(L$14,Table24[],5,FALSE)</f>
        <v>6.7</v>
      </c>
      <c r="L59" s="64">
        <f>VLOOKUP(M$14,Table24[],5,FALSE)</f>
        <v>6.7</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7.6</v>
      </c>
      <c r="C60" s="64">
        <f t="shared" ref="C60:U60" si="14">D10</f>
        <v>7.8</v>
      </c>
      <c r="D60" s="64">
        <f t="shared" si="14"/>
        <v>7.8</v>
      </c>
      <c r="E60" s="64">
        <f t="shared" si="14"/>
        <v>6.8</v>
      </c>
      <c r="F60" s="64">
        <f t="shared" si="14"/>
        <v>6.7</v>
      </c>
      <c r="G60" s="64">
        <f t="shared" si="14"/>
        <v>6.6</v>
      </c>
      <c r="H60" s="64">
        <f t="shared" si="14"/>
        <v>7.1</v>
      </c>
      <c r="I60" s="64">
        <f t="shared" si="14"/>
        <v>7.3</v>
      </c>
      <c r="J60" s="64">
        <f t="shared" si="14"/>
        <v>6.9</v>
      </c>
      <c r="K60" s="64">
        <f t="shared" si="14"/>
        <v>6.4</v>
      </c>
      <c r="L60" s="64">
        <f t="shared" si="14"/>
        <v>6.4</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6</v>
      </c>
      <c r="F61" s="64">
        <f t="shared" si="15"/>
        <v>6</v>
      </c>
      <c r="G61" s="64">
        <f t="shared" si="15"/>
        <v>6</v>
      </c>
      <c r="H61" s="64">
        <f t="shared" si="15"/>
        <v>6</v>
      </c>
      <c r="I61" s="64">
        <f t="shared" si="15"/>
        <v>8</v>
      </c>
      <c r="J61" s="64">
        <f t="shared" si="15"/>
        <v>6</v>
      </c>
      <c r="K61" s="64">
        <f t="shared" si="15"/>
        <v>8</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34</v>
      </c>
      <c r="C62" s="65">
        <f>B32</f>
        <v>34</v>
      </c>
      <c r="D62" s="65">
        <f>B33</f>
        <v>40</v>
      </c>
      <c r="E62" s="65">
        <f>B34</f>
        <v>53</v>
      </c>
      <c r="F62" s="65">
        <f>B35</f>
        <v>53</v>
      </c>
      <c r="G62" s="65">
        <f>B36</f>
        <v>53</v>
      </c>
      <c r="H62" s="65">
        <f>B37</f>
        <v>65</v>
      </c>
      <c r="I62" s="65">
        <f>B38</f>
        <v>34</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-7.1999999999999957</v>
      </c>
      <c r="C64" s="65">
        <f t="shared" ref="C64:U64" si="17">(C59-C60)*C61</f>
        <v>-8.7999999999999972</v>
      </c>
      <c r="D64" s="65">
        <f t="shared" si="17"/>
        <v>-8.7999999999999972</v>
      </c>
      <c r="E64" s="65">
        <f t="shared" si="17"/>
        <v>-3.5999999999999979</v>
      </c>
      <c r="F64" s="65">
        <f t="shared" si="17"/>
        <v>-3</v>
      </c>
      <c r="G64" s="65">
        <f t="shared" si="17"/>
        <v>-2.3999999999999968</v>
      </c>
      <c r="H64" s="65">
        <f t="shared" si="17"/>
        <v>-5.3999999999999968</v>
      </c>
      <c r="I64" s="65">
        <f t="shared" si="17"/>
        <v>-4.7999999999999972</v>
      </c>
      <c r="J64" s="65">
        <f t="shared" si="17"/>
        <v>-4.2000000000000011</v>
      </c>
      <c r="K64" s="65">
        <f t="shared" si="17"/>
        <v>2.3999999999999986</v>
      </c>
      <c r="L64" s="65">
        <f t="shared" si="17"/>
        <v>2.3999999999999986</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7.1999999999999957</v>
      </c>
      <c r="C65" s="65">
        <f t="shared" ref="C65:U65" si="18">C63-C64</f>
        <v>8.7999999999999972</v>
      </c>
      <c r="D65" s="65">
        <f t="shared" si="18"/>
        <v>8.7999999999999972</v>
      </c>
      <c r="E65" s="65">
        <f t="shared" si="18"/>
        <v>3.5999999999999979</v>
      </c>
      <c r="F65" s="65">
        <f t="shared" si="18"/>
        <v>3</v>
      </c>
      <c r="G65" s="65">
        <f t="shared" si="18"/>
        <v>2.3999999999999968</v>
      </c>
      <c r="H65" s="65">
        <f t="shared" si="18"/>
        <v>5.3999999999999968</v>
      </c>
      <c r="I65" s="65">
        <f t="shared" si="18"/>
        <v>4.7999999999999972</v>
      </c>
      <c r="J65" s="65">
        <f t="shared" si="18"/>
        <v>4.2000000000000011</v>
      </c>
      <c r="K65" s="65">
        <f t="shared" si="18"/>
        <v>-2.3999999999999986</v>
      </c>
      <c r="L65" s="65">
        <f t="shared" si="18"/>
        <v>-2.3999999999999986</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03" priority="48" operator="greaterThan">
      <formula>$B$51</formula>
    </cfRule>
  </conditionalFormatting>
  <conditionalFormatting sqref="B66:U66">
    <cfRule type="cellIs" dxfId="202" priority="10" operator="equal">
      <formula>"UNDER"</formula>
    </cfRule>
    <cfRule type="cellIs" dxfId="201" priority="11" operator="equal">
      <formula>"OVER"</formula>
    </cfRule>
  </conditionalFormatting>
  <conditionalFormatting sqref="C31:C50">
    <cfRule type="cellIs" dxfId="200" priority="47" operator="greaterThan">
      <formula>$C$51</formula>
    </cfRule>
  </conditionalFormatting>
  <conditionalFormatting sqref="C11:V13">
    <cfRule type="cellIs" dxfId="199" priority="1" operator="greaterThan">
      <formula>2</formula>
    </cfRule>
  </conditionalFormatting>
  <conditionalFormatting sqref="C13:V13">
    <cfRule type="cellIs" dxfId="198" priority="2" operator="greaterThan">
      <formula>3</formula>
    </cfRule>
  </conditionalFormatting>
  <conditionalFormatting sqref="C17:V19">
    <cfRule type="cellIs" dxfId="197" priority="40" operator="equal">
      <formula>0</formula>
    </cfRule>
  </conditionalFormatting>
  <conditionalFormatting sqref="C20:V21">
    <cfRule type="cellIs" dxfId="196" priority="49" operator="equal">
      <formula>"DECREASE"</formula>
    </cfRule>
    <cfRule type="cellIs" dxfId="195" priority="50" operator="equal">
      <formula>"INCREASE"</formula>
    </cfRule>
  </conditionalFormatting>
  <conditionalFormatting sqref="C21:V21">
    <cfRule type="cellIs" dxfId="194" priority="14" operator="equal">
      <formula>0</formula>
    </cfRule>
  </conditionalFormatting>
  <conditionalFormatting sqref="C22:V23">
    <cfRule type="cellIs" dxfId="193" priority="21" operator="equal">
      <formula>0</formula>
    </cfRule>
  </conditionalFormatting>
  <conditionalFormatting sqref="C24:V24">
    <cfRule type="cellIs" dxfId="192" priority="22" operator="equal">
      <formula>"DECREASE"</formula>
    </cfRule>
    <cfRule type="cellIs" dxfId="191" priority="23" operator="equal">
      <formula>"INCREASE"</formula>
    </cfRule>
  </conditionalFormatting>
  <conditionalFormatting sqref="G31:G50">
    <cfRule type="cellIs" dxfId="190" priority="37" operator="greaterThan">
      <formula>$G$51</formula>
    </cfRule>
  </conditionalFormatting>
  <conditionalFormatting sqref="H31:H50">
    <cfRule type="cellIs" dxfId="189" priority="36" operator="greaterThan">
      <formula>$H$51</formula>
    </cfRule>
  </conditionalFormatting>
  <conditionalFormatting sqref="I1">
    <cfRule type="cellIs" dxfId="188" priority="17" operator="between">
      <formula>0.1</formula>
      <formula>5</formula>
    </cfRule>
  </conditionalFormatting>
  <conditionalFormatting sqref="I2">
    <cfRule type="cellIs" dxfId="187" priority="16" operator="greaterThan">
      <formula>5000.1</formula>
    </cfRule>
  </conditionalFormatting>
  <conditionalFormatting sqref="I3">
    <cfRule type="cellIs" dxfId="186" priority="15" operator="greaterThan">
      <formula>40000.01</formula>
    </cfRule>
  </conditionalFormatting>
  <conditionalFormatting sqref="I31:I50">
    <cfRule type="cellIs" dxfId="185" priority="35" operator="greaterThan">
      <formula>$I$51</formula>
    </cfRule>
  </conditionalFormatting>
  <conditionalFormatting sqref="J31:J50">
    <cfRule type="cellIs" dxfId="184" priority="9" operator="greaterThan">
      <formula>$J$51</formula>
    </cfRule>
  </conditionalFormatting>
  <conditionalFormatting sqref="K31:K50">
    <cfRule type="cellIs" dxfId="183" priority="33"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2" operator="greaterThan">
      <formula>$L$51</formula>
    </cfRule>
  </conditionalFormatting>
  <conditionalFormatting sqref="M31:M50">
    <cfRule type="cellIs" dxfId="179" priority="31" operator="greaterThan">
      <formula>$M$51</formula>
    </cfRule>
  </conditionalFormatting>
  <conditionalFormatting sqref="P31:P50">
    <cfRule type="cellIs" dxfId="178" priority="30" operator="greaterThan">
      <formula>$P$51</formula>
    </cfRule>
  </conditionalFormatting>
  <conditionalFormatting sqref="R31:R50">
    <cfRule type="cellIs" dxfId="177" priority="29" operator="greaterThan">
      <formula>$R$51</formula>
    </cfRule>
  </conditionalFormatting>
  <conditionalFormatting sqref="S31:S50">
    <cfRule type="cellIs" dxfId="176" priority="28" operator="greaterThan">
      <formula>$S$51</formula>
    </cfRule>
  </conditionalFormatting>
  <conditionalFormatting sqref="T31:T50">
    <cfRule type="cellIs" dxfId="175" priority="27" operator="greaterThan">
      <formula>$T$51</formula>
    </cfRule>
  </conditionalFormatting>
  <conditionalFormatting sqref="U31:U50">
    <cfRule type="cellIs" dxfId="174"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19" sqref="D1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'Bolton Hill'!C1:D1</f>
        <v>PAQN-031315</v>
      </c>
      <c r="D1" s="167"/>
      <c r="E1" s="106" t="s">
        <v>45</v>
      </c>
      <c r="F1" s="113">
        <f>'Bolton Hill'!F1</f>
        <v>42.5</v>
      </c>
      <c r="G1" s="134" t="s">
        <v>43</v>
      </c>
      <c r="H1" s="135"/>
      <c r="I1" s="109">
        <v>7.1</v>
      </c>
      <c r="J1" s="158" t="s">
        <v>153</v>
      </c>
      <c r="K1" s="159"/>
      <c r="L1" s="109">
        <v>275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f>'Bolton Hill'!C2:D2</f>
        <v>0</v>
      </c>
      <c r="D2" s="169"/>
      <c r="E2" s="96" t="s">
        <v>109</v>
      </c>
      <c r="F2" s="110" t="s">
        <v>175</v>
      </c>
      <c r="G2" s="136" t="s">
        <v>110</v>
      </c>
      <c r="H2" s="137"/>
      <c r="I2" s="110"/>
      <c r="J2" s="138" t="s">
        <v>158</v>
      </c>
      <c r="K2" s="139"/>
      <c r="L2" s="110">
        <v>1.3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'Bolton Hill'!C3:D3</f>
        <v>Mr Danie4l James and Carys James</v>
      </c>
      <c r="D3" s="169"/>
      <c r="E3" s="96" t="s">
        <v>108</v>
      </c>
      <c r="F3" s="111" t="s">
        <v>104</v>
      </c>
      <c r="G3" s="138" t="s">
        <v>159</v>
      </c>
      <c r="H3" s="139"/>
      <c r="I3" s="110"/>
      <c r="J3" s="160" t="s">
        <v>154</v>
      </c>
      <c r="K3" s="161"/>
      <c r="L3" s="110">
        <f>(L1/(L2*10000))*100</f>
        <v>2.1153846153846154</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'Bolton Hill'!C4:D4</f>
        <v>Hook Farm</v>
      </c>
      <c r="D4" s="171"/>
      <c r="E4" s="99" t="s">
        <v>1</v>
      </c>
      <c r="F4" s="110" t="s">
        <v>177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'Bolton Hill'!C5:D5</f>
        <v xml:space="preserve">Megan Tucker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'Bolton Hill'!C8</f>
        <v>H1</v>
      </c>
      <c r="D8" s="49" t="str">
        <f>'Bolton Hill'!D8</f>
        <v>H2</v>
      </c>
      <c r="E8" s="49" t="str">
        <f>'Bolton Hill'!E8</f>
        <v>H4</v>
      </c>
      <c r="F8" s="49" t="str">
        <f>'Bolton Hill'!F8</f>
        <v>H6</v>
      </c>
      <c r="G8" s="49" t="str">
        <f>'Bolton Hill'!G8</f>
        <v>H7</v>
      </c>
      <c r="H8" s="49" t="str">
        <f>'Bolton Hill'!H8</f>
        <v>H8</v>
      </c>
      <c r="I8" s="49" t="str">
        <f>'Bolton Hill'!I8</f>
        <v>H10</v>
      </c>
      <c r="J8" s="49" t="str">
        <f>'Bolton Hill'!J8</f>
        <v>H20</v>
      </c>
      <c r="K8" s="49" t="str">
        <f>'Bolton Hill'!K8</f>
        <v>G15</v>
      </c>
      <c r="L8" s="49" t="str">
        <f>'Bolton Hill'!L8</f>
        <v>C33</v>
      </c>
      <c r="M8" s="49" t="str">
        <f>'Bolton Hill'!M8</f>
        <v>C34</v>
      </c>
      <c r="N8" s="49">
        <f>'Bolton Hill'!N8</f>
        <v>0</v>
      </c>
      <c r="O8" s="49">
        <f>'Bolton Hill'!O8</f>
        <v>0</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'Bolton Hill'!C9</f>
        <v>1</v>
      </c>
      <c r="D9" s="49">
        <f>'Bolton Hill'!D9</f>
        <v>1</v>
      </c>
      <c r="E9" s="49">
        <f>'Bolton Hill'!E9</f>
        <v>1</v>
      </c>
      <c r="F9" s="49" t="str">
        <f>'Bolton Hill'!F9</f>
        <v xml:space="preserve">Moderate </v>
      </c>
      <c r="G9" s="49" t="str">
        <f>'Bolton Hill'!G9</f>
        <v xml:space="preserve">Moderate </v>
      </c>
      <c r="H9" s="49" t="str">
        <f>'Bolton Hill'!H9</f>
        <v xml:space="preserve">Moderate </v>
      </c>
      <c r="I9" s="49" t="str">
        <f>'Bolton Hill'!I9</f>
        <v xml:space="preserve">Moderate </v>
      </c>
      <c r="J9" s="49">
        <f>'Bolton Hill'!J9</f>
        <v>1</v>
      </c>
      <c r="K9" s="49" t="str">
        <f>'Bolton Hill'!K9</f>
        <v xml:space="preserve">Moderate </v>
      </c>
      <c r="L9" s="49">
        <f>'Bolton Hill'!L9</f>
        <v>1</v>
      </c>
      <c r="M9" s="49">
        <f>'Bolton Hill'!M9</f>
        <v>1</v>
      </c>
      <c r="N9" s="49">
        <f>'Bolton Hill'!N9</f>
        <v>0</v>
      </c>
      <c r="O9" s="49">
        <f>'Bolton Hill'!O9</f>
        <v>0</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'Bolton Hill'!C10</f>
        <v>7.6</v>
      </c>
      <c r="D10" s="49">
        <f>'Bolton Hill'!D10</f>
        <v>7.8</v>
      </c>
      <c r="E10" s="49">
        <f>'Bolton Hill'!E10</f>
        <v>7.8</v>
      </c>
      <c r="F10" s="49">
        <f>'Bolton Hill'!F10</f>
        <v>6.8</v>
      </c>
      <c r="G10" s="49">
        <f>'Bolton Hill'!G10</f>
        <v>6.7</v>
      </c>
      <c r="H10" s="49">
        <f>'Bolton Hill'!H10</f>
        <v>6.6</v>
      </c>
      <c r="I10" s="49">
        <f>'Bolton Hill'!I10</f>
        <v>7.1</v>
      </c>
      <c r="J10" s="49">
        <f>'Bolton Hill'!J10</f>
        <v>7.3</v>
      </c>
      <c r="K10" s="49">
        <f>'Bolton Hill'!K10</f>
        <v>6.9</v>
      </c>
      <c r="L10" s="49">
        <f>'Bolton Hill'!L10</f>
        <v>6.4</v>
      </c>
      <c r="M10" s="49">
        <f>'Bolton Hill'!M10</f>
        <v>6.4</v>
      </c>
      <c r="N10" s="49">
        <f>'Bolton Hill'!N10</f>
        <v>0</v>
      </c>
      <c r="O10" s="49">
        <f>'Bolton Hill'!O10</f>
        <v>0</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'Bolton Hill'!C11</f>
        <v>3</v>
      </c>
      <c r="D11" s="49">
        <f>'Bolton Hill'!D11</f>
        <v>3</v>
      </c>
      <c r="E11" s="49">
        <f>'Bolton Hill'!E11</f>
        <v>3</v>
      </c>
      <c r="F11" s="49">
        <f>'Bolton Hill'!F11</f>
        <v>3</v>
      </c>
      <c r="G11" s="49">
        <f>'Bolton Hill'!G11</f>
        <v>3</v>
      </c>
      <c r="H11" s="49">
        <f>'Bolton Hill'!H11</f>
        <v>3</v>
      </c>
      <c r="I11" s="49">
        <f>'Bolton Hill'!I11</f>
        <v>3</v>
      </c>
      <c r="J11" s="49">
        <f>'Bolton Hill'!J11</f>
        <v>3</v>
      </c>
      <c r="K11" s="49">
        <f>'Bolton Hill'!K11</f>
        <v>3</v>
      </c>
      <c r="L11" s="49">
        <f>'Bolton Hill'!L11</f>
        <v>2</v>
      </c>
      <c r="M11" s="49">
        <f>'Bolton Hill'!M11</f>
        <v>2</v>
      </c>
      <c r="N11" s="49">
        <f>'Bolton Hill'!N11</f>
        <v>0</v>
      </c>
      <c r="O11" s="49">
        <f>'Bolton Hill'!O11</f>
        <v>0</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'Bolton Hill'!C12</f>
        <v>2</v>
      </c>
      <c r="D12" s="49">
        <f>'Bolton Hill'!D12</f>
        <v>2</v>
      </c>
      <c r="E12" s="49">
        <f>'Bolton Hill'!E12</f>
        <v>2</v>
      </c>
      <c r="F12" s="49">
        <f>'Bolton Hill'!F12</f>
        <v>2</v>
      </c>
      <c r="G12" s="49">
        <f>'Bolton Hill'!G12</f>
        <v>2</v>
      </c>
      <c r="H12" s="49">
        <f>'Bolton Hill'!H12</f>
        <v>3</v>
      </c>
      <c r="I12" s="49">
        <f>'Bolton Hill'!I12</f>
        <v>2</v>
      </c>
      <c r="J12" s="49">
        <f>'Bolton Hill'!J12</f>
        <v>2</v>
      </c>
      <c r="K12" s="49">
        <f>'Bolton Hill'!K12</f>
        <v>2</v>
      </c>
      <c r="L12" s="49">
        <f>'Bolton Hill'!L12</f>
        <v>1</v>
      </c>
      <c r="M12" s="49">
        <f>'Bolton Hill'!M12</f>
        <v>1</v>
      </c>
      <c r="N12" s="49">
        <f>'Bolton Hill'!N12</f>
        <v>0</v>
      </c>
      <c r="O12" s="49">
        <f>'Bolton Hill'!O12</f>
        <v>0</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'Bolton Hill'!C13</f>
        <v>2</v>
      </c>
      <c r="D13" s="49">
        <f>'Bolton Hill'!D13</f>
        <v>2</v>
      </c>
      <c r="E13" s="49">
        <f>'Bolton Hill'!E13</f>
        <v>2</v>
      </c>
      <c r="F13" s="49">
        <f>'Bolton Hill'!F13</f>
        <v>2</v>
      </c>
      <c r="G13" s="49">
        <f>'Bolton Hill'!G13</f>
        <v>3</v>
      </c>
      <c r="H13" s="49">
        <f>'Bolton Hill'!H13</f>
        <v>3</v>
      </c>
      <c r="I13" s="49">
        <f>'Bolton Hill'!I13</f>
        <v>2</v>
      </c>
      <c r="J13" s="49">
        <f>'Bolton Hill'!J13</f>
        <v>1</v>
      </c>
      <c r="K13" s="49">
        <f>'Bolton Hill'!K13</f>
        <v>3</v>
      </c>
      <c r="L13" s="49">
        <f>'Bolton Hill'!L13</f>
        <v>2</v>
      </c>
      <c r="M13" s="49">
        <f>'Bolton Hill'!M13</f>
        <v>2</v>
      </c>
      <c r="N13" s="49">
        <f>'Bolton Hill'!N13</f>
        <v>0</v>
      </c>
      <c r="O13" s="49">
        <f>'Bolton Hill'!O13</f>
        <v>0</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'Bolton Hill'!C14</f>
        <v>Maize- Silage (30% DM)</v>
      </c>
      <c r="D14" s="83" t="str">
        <f>'Bolton Hill'!D14</f>
        <v>Maize- Silage (30% DM)</v>
      </c>
      <c r="E14" s="83" t="str">
        <f>'Bolton Hill'!E14</f>
        <v>Potatoes- tubers only</v>
      </c>
      <c r="F14" s="83" t="str">
        <f>'Bolton Hill'!F14</f>
        <v xml:space="preserve">Grass Silage (25% DM) </v>
      </c>
      <c r="G14" s="83" t="str">
        <f>'Bolton Hill'!G14</f>
        <v xml:space="preserve">Grass Silage (25% DM) </v>
      </c>
      <c r="H14" s="83" t="str">
        <f>'Bolton Hill'!H14</f>
        <v xml:space="preserve">Grass Silage (25% DM) </v>
      </c>
      <c r="I14" s="83" t="str">
        <f>'Bolton Hill'!I14</f>
        <v xml:space="preserve">Grass Silage (25% DM) </v>
      </c>
      <c r="J14" s="83" t="str">
        <f>'Bolton Hill'!J14</f>
        <v>Maize- Silage (30% DM)</v>
      </c>
      <c r="K14" s="83" t="str">
        <f>'Bolton Hill'!K14</f>
        <v xml:space="preserve">Grass Silage (25% DM) </v>
      </c>
      <c r="L14" s="83" t="str">
        <f>'Bolton Hill'!L14</f>
        <v>Winter barley/triticale/rye</v>
      </c>
      <c r="M14" s="83" t="str">
        <f>'Bolton Hill'!M14</f>
        <v>Winter barley/triticale/rye</v>
      </c>
      <c r="N14" s="83">
        <f>'Bolton Hill'!N14</f>
        <v>0</v>
      </c>
      <c r="O14" s="83">
        <f>'Bolton Hill'!O14</f>
        <v>0</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ht="13" x14ac:dyDescent="0.25">
      <c r="A15" s="152" t="s">
        <v>9</v>
      </c>
      <c r="B15" s="153"/>
      <c r="C15" s="49">
        <f>'Bolton Hill'!C15</f>
        <v>30</v>
      </c>
      <c r="D15" s="49">
        <f>'Bolton Hill'!D15</f>
        <v>30</v>
      </c>
      <c r="E15" s="49">
        <f>'Bolton Hill'!E15</f>
        <v>50</v>
      </c>
      <c r="F15" s="49">
        <f>'Bolton Hill'!F15</f>
        <v>38</v>
      </c>
      <c r="G15" s="49">
        <f>'Bolton Hill'!G15</f>
        <v>38</v>
      </c>
      <c r="H15" s="49">
        <f>'Bolton Hill'!H15</f>
        <v>38</v>
      </c>
      <c r="I15" s="49">
        <f>'Bolton Hill'!I15</f>
        <v>47</v>
      </c>
      <c r="J15" s="49">
        <f>'Bolton Hill'!J15</f>
        <v>30</v>
      </c>
      <c r="K15" s="49">
        <f>'Bolton Hill'!K15</f>
        <v>54</v>
      </c>
      <c r="L15" s="49">
        <f>'Bolton Hill'!L15</f>
        <v>6.5</v>
      </c>
      <c r="M15" s="49">
        <f>'Bolton Hill'!M15</f>
        <v>6.5</v>
      </c>
      <c r="N15" s="49">
        <f>'Bolton Hill'!N15</f>
        <v>0</v>
      </c>
      <c r="O15" s="49">
        <f>'Bolton Hill'!O15</f>
        <v>0</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3">
      <c r="A16" s="156" t="s">
        <v>44</v>
      </c>
      <c r="B16" s="157"/>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f>'Bolton Hill'!N16</f>
        <v>0</v>
      </c>
      <c r="O16" s="104">
        <f>'Bolton Hill'!O16</f>
        <v>0</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42</v>
      </c>
      <c r="D17" s="20">
        <f t="shared" ref="D17:V17" si="0">(VLOOKUP(D$14,$AI2:$AK26,2,FALSE))*D$15</f>
        <v>42</v>
      </c>
      <c r="E17" s="20">
        <f t="shared" si="0"/>
        <v>50</v>
      </c>
      <c r="F17" s="20">
        <f t="shared" si="0"/>
        <v>64.599999999999994</v>
      </c>
      <c r="G17" s="20">
        <f t="shared" si="0"/>
        <v>64.599999999999994</v>
      </c>
      <c r="H17" s="20">
        <f t="shared" si="0"/>
        <v>64.599999999999994</v>
      </c>
      <c r="I17" s="20">
        <f t="shared" si="0"/>
        <v>79.899999999999991</v>
      </c>
      <c r="J17" s="20">
        <f t="shared" si="0"/>
        <v>42</v>
      </c>
      <c r="K17" s="20">
        <f t="shared" si="0"/>
        <v>91.8</v>
      </c>
      <c r="L17" s="20">
        <f t="shared" si="0"/>
        <v>55.25</v>
      </c>
      <c r="M17" s="20">
        <f t="shared" si="0"/>
        <v>55.25</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41.104434699999999</v>
      </c>
      <c r="D18" s="12">
        <f>$D32</f>
        <v>41.104434699999999</v>
      </c>
      <c r="E18" s="12">
        <f>$D33</f>
        <v>49.757999900000002</v>
      </c>
      <c r="F18" s="12">
        <f>$D34</f>
        <v>64.901739000000006</v>
      </c>
      <c r="G18" s="12">
        <f>$D35</f>
        <v>64.901739000000006</v>
      </c>
      <c r="H18" s="12">
        <f>$D36</f>
        <v>64.901739000000006</v>
      </c>
      <c r="I18" s="12">
        <f>$D37</f>
        <v>78.963782450000011</v>
      </c>
      <c r="J18" s="12">
        <f>$D38</f>
        <v>41.104434699999999</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-0.89556530000000123</v>
      </c>
      <c r="D19" s="12">
        <f t="shared" ref="D19:V19" si="1">D18-D17</f>
        <v>-0.89556530000000123</v>
      </c>
      <c r="E19" s="12">
        <f t="shared" si="1"/>
        <v>-0.2420000999999985</v>
      </c>
      <c r="F19" s="12">
        <f t="shared" si="1"/>
        <v>0.30173900000001197</v>
      </c>
      <c r="G19" s="12">
        <f t="shared" si="1"/>
        <v>0.30173900000001197</v>
      </c>
      <c r="H19" s="12">
        <f t="shared" si="1"/>
        <v>0.30173900000001197</v>
      </c>
      <c r="I19" s="12">
        <f t="shared" si="1"/>
        <v>-0.93621754999998075</v>
      </c>
      <c r="J19" s="12">
        <f t="shared" si="1"/>
        <v>-0.89556530000000123</v>
      </c>
      <c r="K19" s="12">
        <f t="shared" si="1"/>
        <v>-91.8</v>
      </c>
      <c r="L19" s="12">
        <f t="shared" si="1"/>
        <v>-55.25</v>
      </c>
      <c r="M19" s="12">
        <f t="shared" si="1"/>
        <v>-55.25</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INCREASE</v>
      </c>
      <c r="G20" s="18" t="str">
        <f>IF($B35="","",IF(G$19&gt;=0,"INCREASE","DECREASE"))</f>
        <v>INCREASE</v>
      </c>
      <c r="H20" s="18" t="str">
        <f>IF($B36="","",IF(H$19&gt;=0,"INCREASE","DECREASE"))</f>
        <v>INCREASE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132</v>
      </c>
      <c r="D21" s="20">
        <f t="shared" ref="D21:V21" si="2">(VLOOKUP(D$14,$AI2:$AK26,3,FALSE))*D$15</f>
        <v>132</v>
      </c>
      <c r="E21" s="20">
        <f t="shared" si="2"/>
        <v>290</v>
      </c>
      <c r="F21" s="20">
        <f t="shared" si="2"/>
        <v>228</v>
      </c>
      <c r="G21" s="20">
        <f t="shared" si="2"/>
        <v>228</v>
      </c>
      <c r="H21" s="20">
        <f t="shared" si="2"/>
        <v>228</v>
      </c>
      <c r="I21" s="20">
        <f t="shared" si="2"/>
        <v>282</v>
      </c>
      <c r="J21" s="20">
        <f t="shared" si="2"/>
        <v>132</v>
      </c>
      <c r="K21" s="20">
        <f t="shared" si="2"/>
        <v>324</v>
      </c>
      <c r="L21" s="20">
        <f t="shared" si="2"/>
        <v>68.25</v>
      </c>
      <c r="M21" s="20">
        <f t="shared" si="2"/>
        <v>68.25</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2.0462635200000001</v>
      </c>
      <c r="D22" s="12">
        <f>$E32</f>
        <v>2.0462635200000001</v>
      </c>
      <c r="E22" s="12">
        <f>$E33</f>
        <v>2.4770558400000002</v>
      </c>
      <c r="F22" s="12">
        <f>$E34</f>
        <v>3.2309424000000004</v>
      </c>
      <c r="G22" s="12">
        <f>$E35</f>
        <v>3.2309424000000004</v>
      </c>
      <c r="H22" s="12">
        <f>$E36</f>
        <v>3.2309424000000004</v>
      </c>
      <c r="I22" s="12">
        <f>$E37</f>
        <v>3.93097992</v>
      </c>
      <c r="J22" s="12">
        <f>$E38</f>
        <v>2.0462635200000001</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-129.95373648</v>
      </c>
      <c r="D23" s="12">
        <f t="shared" ref="D23:V23" si="3">D22-D21</f>
        <v>-129.95373648</v>
      </c>
      <c r="E23" s="12">
        <f t="shared" si="3"/>
        <v>-287.52294416000001</v>
      </c>
      <c r="F23" s="12">
        <f t="shared" si="3"/>
        <v>-224.7690576</v>
      </c>
      <c r="G23" s="12">
        <f t="shared" si="3"/>
        <v>-224.7690576</v>
      </c>
      <c r="H23" s="12">
        <f t="shared" si="3"/>
        <v>-224.7690576</v>
      </c>
      <c r="I23" s="12">
        <f t="shared" si="3"/>
        <v>-278.06902007999997</v>
      </c>
      <c r="J23" s="12">
        <f t="shared" si="3"/>
        <v>-129.95373648</v>
      </c>
      <c r="K23" s="12">
        <f t="shared" si="3"/>
        <v>-324</v>
      </c>
      <c r="L23" s="12">
        <f t="shared" si="3"/>
        <v>-68.25</v>
      </c>
      <c r="M23" s="12">
        <f t="shared" si="3"/>
        <v>-68.25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13.3</v>
      </c>
      <c r="C28" s="11">
        <v>1.3</v>
      </c>
      <c r="D28" s="11">
        <v>0.35499999999999998</v>
      </c>
      <c r="E28" s="11">
        <v>3.3599999999999998E-2</v>
      </c>
      <c r="F28" s="11">
        <v>626</v>
      </c>
      <c r="G28" s="11">
        <v>52.3</v>
      </c>
      <c r="H28" s="11">
        <v>215</v>
      </c>
      <c r="I28" s="11">
        <v>22.8</v>
      </c>
      <c r="J28" s="11">
        <v>1.01</v>
      </c>
      <c r="K28" s="15">
        <v>0.37</v>
      </c>
      <c r="L28" s="11">
        <v>37.299999999999997</v>
      </c>
      <c r="M28" s="11">
        <v>15.8</v>
      </c>
      <c r="N28" s="11">
        <v>124000</v>
      </c>
      <c r="O28" s="11">
        <v>13800</v>
      </c>
      <c r="P28" s="11"/>
      <c r="Q28" s="11">
        <v>8040</v>
      </c>
      <c r="R28" s="11"/>
      <c r="S28" s="11">
        <v>12.1</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H1</v>
      </c>
      <c r="B31" s="11">
        <v>38</v>
      </c>
      <c r="C31" s="65">
        <f>IF(C$27="%w/w SAR",((C$28*10)*$B31),IF(C$27="%w/w DM",(((C$28*10)*($B$28/100))*$B31),IF(C$27="kg/t SAR",(C$28*$B31),IF(C$27="kg/t DM",((C$28*($B$28/100))*$B31),IF(C$27="mg/kg SAR",((C$28*0.001)*$B31),IF(C$27="mg/kg DM",(((C$28*0.001)*($B$28/100))*$B31),0))))))</f>
        <v>65.701999999999998</v>
      </c>
      <c r="D31" s="65">
        <f>(IF(D$27="%w/w SAR",((D$28*10)*$B31),IF(D$27="%w/w DM",(((D$28*10)*($B$28/100))*$B31),IF(D$27="kg/t SAR",(D$28*$B31),IF(D$27="kg/t DM",((D$28*($B$28/100))*$B31),IF(D$27="mg/kg SAR",((D$28*0.001)*$B31),IF(D$27="mg/kg DM",(((D$28*0.001)*($B$28/100))*$B31),"0")))))))*2.291</f>
        <v>41.104434699999999</v>
      </c>
      <c r="E31" s="65">
        <f>(IF(E$27="%w/w SAR",((E$28*10)*$B31),IF(E$27="%w/w DM",(((E$28*10)*($B$28/100))*$B31),IF(E$27="kg/t SAR",(E$28*$B31),IF(E$27="kg/t DM",((E$28*($B$28/100))*$B31),IF(E$27="mg/kg SAR",((E$28*0.001)*$B31),IF(E$27="mg/kg DM",(((E$28*0.001)*($B$28/100))*$B31),"0")))))))*1.205</f>
        <v>2.0462635200000001</v>
      </c>
      <c r="F31" s="65">
        <f>(IF(F$27="%w/w SAR",((F$28*10)*$B31),IF(F$27="%w/w DM",(((F$28*10)*($B$28/100))*$B31),IF(F$27="kg/t SAR",(F$28*$B31),IF(F$27="kg/t DM",((F$28*($B$28/100))*$B31),IF(F$27="mg/kg SAR",((F$28*0.001)*$B31),IF(F$27="mg/kg DM",(((F$28*0.001)*($B$28/100))*$B31),"0")))))))*1.658</f>
        <v>5.2455870319999995</v>
      </c>
      <c r="G31" s="65">
        <f t="shared" ref="G31:P46" si="5">IF(G$27="%w/w SAR",((G$28*10)*$B31),IF(G$27="%w/w DM",(((G$28*10)*($B$28/100))*$B31),IF(G$27="kg/t SAR",(G$28*$B31),IF(G$27="kg/t DM",((G$28*($B$28/100))*$B31),IF(G$27="mg/kg SAR",((G$28*0.001)*$B31),IF(G$27="mg/kg DM",(((G$28*0.001)*($B$28/100))*$B31),0))))))</f>
        <v>0.26432420000000001</v>
      </c>
      <c r="H31" s="65">
        <f t="shared" si="5"/>
        <v>1.0866100000000001</v>
      </c>
      <c r="I31" s="65">
        <f t="shared" si="5"/>
        <v>0.11523120000000001</v>
      </c>
      <c r="J31" s="65">
        <f t="shared" si="5"/>
        <v>5.1045400000000012E-3</v>
      </c>
      <c r="K31" s="65">
        <f t="shared" si="5"/>
        <v>1.8699800000000003E-3</v>
      </c>
      <c r="L31" s="65">
        <f t="shared" si="5"/>
        <v>0.18851419999999999</v>
      </c>
      <c r="M31" s="65">
        <f t="shared" si="5"/>
        <v>7.9853200000000013E-2</v>
      </c>
      <c r="N31" s="65">
        <f t="shared" si="5"/>
        <v>626.69600000000003</v>
      </c>
      <c r="O31" s="65">
        <f t="shared" si="5"/>
        <v>69.745200000000011</v>
      </c>
      <c r="P31" s="65">
        <f t="shared" si="5"/>
        <v>0</v>
      </c>
      <c r="Q31" s="65">
        <f>(IF(Q$27="%w/w SAR",((Q$28*10)*$B31),IF(Q$27="%w/w DM",(((Q$28*10)*($B$28/100))*$B31),IF(Q$27="kg/t SAR",(Q$28*$B31),IF(Q$27="kg/t DM",((Q$28*($B$28/100))*$B31),IF(Q$27="mg/kg SAR",((Q$28*0.001)*$B31),IF(Q$27="mg/kg DM",(((Q$28*0.001)*($B$28/100))*$B31),0)))))))*2.5</f>
        <v>101.58540000000002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6.1153400000000004E-2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H2</v>
      </c>
      <c r="B32" s="11">
        <v>38</v>
      </c>
      <c r="C32" s="65">
        <f t="shared" ref="C32:C50" si="6">IF(C$27="%w/w SAR",((C$28*10)*$B32),IF(C$27="%w/w DM",(((C$28*10)*($B$28/100))*$B32),IF(C$27="kg/t SAR",(C$28*$B32),IF(C$27="kg/t DM",((C$28*($B$28/100))*$B32),IF(C$27="mg/kg SAR",((C$28*0.001)*$B32),IF(C$27="mg/kg DM",(((C$28*0.001)*($B$28/100))*$B32),0))))))</f>
        <v>65.701999999999998</v>
      </c>
      <c r="D32" s="65">
        <f t="shared" ref="D32:D50" si="7">(IF(D$27="%w/w SAR",((D$28*10)*$B32),IF(D$27="%w/w DM",(((D$28*10)*($B$28/100))*$B32),IF(D$27="kg/t SAR",(D$28*$B32),IF(D$27="kg/t DM",((D$28*($B$28/100))*$B32),IF(D$27="mg/kg SAR",((D$28*0.001)*$B32),IF(D$27="mg/kg DM",(((D$28*0.001)*($B$28/100))*$B32),"0")))))))*2.291</f>
        <v>41.104434699999999</v>
      </c>
      <c r="E32" s="65">
        <f t="shared" ref="E32:E50" si="8">(IF(E$27="%w/w SAR",((E$28*10)*$B32),IF(E$27="%w/w DM",(((E$28*10)*($B$28/100))*$B32),IF(E$27="kg/t SAR",(E$28*$B32),IF(E$27="kg/t DM",((E$28*($B$28/100))*$B32),IF(E$27="mg/kg SAR",((E$28*0.001)*$B32),IF(E$27="mg/kg DM",(((E$28*0.001)*($B$28/100))*$B32),"0")))))))*1.205</f>
        <v>2.0462635200000001</v>
      </c>
      <c r="F32" s="65">
        <f t="shared" ref="F32:F50" si="9">(IF(F$27="%w/w SAR",((F$28*10)*$B32),IF(F$27="%w/w DM",(((F$28*10)*($B$28/100))*$B32),IF(F$27="kg/t SAR",(F$28*$B32),IF(F$27="kg/t DM",((F$28*($B$28/100))*$B32),IF(F$27="mg/kg SAR",((F$28*0.001)*$B32),IF(F$27="mg/kg DM",(((F$28*0.001)*($B$28/100))*$B32),"0")))))))*1.658</f>
        <v>5.2455870319999995</v>
      </c>
      <c r="G32" s="65">
        <f t="shared" si="5"/>
        <v>0.26432420000000001</v>
      </c>
      <c r="H32" s="65">
        <f t="shared" si="5"/>
        <v>1.0866100000000001</v>
      </c>
      <c r="I32" s="65">
        <f t="shared" si="5"/>
        <v>0.11523120000000001</v>
      </c>
      <c r="J32" s="65">
        <f t="shared" si="5"/>
        <v>5.1045400000000012E-3</v>
      </c>
      <c r="K32" s="65">
        <f t="shared" si="5"/>
        <v>1.8699800000000003E-3</v>
      </c>
      <c r="L32" s="65">
        <f t="shared" si="5"/>
        <v>0.18851419999999999</v>
      </c>
      <c r="M32" s="65">
        <f t="shared" si="5"/>
        <v>7.9853200000000013E-2</v>
      </c>
      <c r="N32" s="65">
        <f t="shared" si="5"/>
        <v>626.69600000000003</v>
      </c>
      <c r="O32" s="65">
        <f t="shared" si="5"/>
        <v>69.745200000000011</v>
      </c>
      <c r="P32" s="65">
        <f t="shared" si="5"/>
        <v>0</v>
      </c>
      <c r="Q32" s="65">
        <f t="shared" ref="Q32:Q50" si="10">(IF(Q$27="%w/w SAR",((Q$28*10)*$B32),IF(Q$27="%w/w DM",(((Q$28*10)*($B$28/100))*$B32),IF(Q$27="kg/t SAR",(Q$28*$B32),IF(Q$27="kg/t DM",((Q$28*($B$28/100))*$B32),IF(Q$27="mg/kg SAR",((Q$28*0.001)*$B32),IF(Q$27="mg/kg DM",(((Q$28*0.001)*($B$28/100))*$B32),0)))))))*2.5</f>
        <v>101.58540000000002</v>
      </c>
      <c r="R32" s="65">
        <f t="shared" ref="R32:U50" si="11">IF(R$27="%w/w SAR",((R$28*10)*$B32),IF(R$27="%w/w DM",(((R$28*10)*($B$28/100))*$B32),IF(R$27="kg/t SAR",(R$28*$B32),IF(R$27="kg/t DM",((R$28*($B$28/100))*$B32),IF(R$27="mg/kg SAR",((R$28*0.001)*$B32),IF(R$27="mg/kg DM",(((R$28*0.001)*($B$28/100))*$B32),0))))))</f>
        <v>0</v>
      </c>
      <c r="S32" s="65">
        <f t="shared" si="11"/>
        <v>6.1153400000000004E-2</v>
      </c>
      <c r="T32" s="65">
        <f t="shared" si="11"/>
        <v>0</v>
      </c>
      <c r="U32" s="126">
        <f t="shared" si="11"/>
        <v>0</v>
      </c>
    </row>
    <row r="33" spans="1:21" s="48" customFormat="1" ht="13" x14ac:dyDescent="0.35">
      <c r="A33" s="125" t="str">
        <f>E8</f>
        <v>H4</v>
      </c>
      <c r="B33" s="11">
        <v>46</v>
      </c>
      <c r="C33" s="65">
        <f t="shared" si="6"/>
        <v>79.534000000000006</v>
      </c>
      <c r="D33" s="65">
        <f t="shared" si="7"/>
        <v>49.757999900000002</v>
      </c>
      <c r="E33" s="65">
        <f t="shared" si="8"/>
        <v>2.4770558400000002</v>
      </c>
      <c r="F33" s="65">
        <f t="shared" si="9"/>
        <v>6.3499211439999996</v>
      </c>
      <c r="G33" s="65">
        <f t="shared" si="5"/>
        <v>0.31997140000000002</v>
      </c>
      <c r="H33" s="65">
        <f t="shared" si="5"/>
        <v>1.3153700000000002</v>
      </c>
      <c r="I33" s="65">
        <f t="shared" si="5"/>
        <v>0.13949040000000001</v>
      </c>
      <c r="J33" s="65">
        <f t="shared" si="5"/>
        <v>6.1791800000000011E-3</v>
      </c>
      <c r="K33" s="65">
        <f t="shared" si="5"/>
        <v>2.2636600000000002E-3</v>
      </c>
      <c r="L33" s="65">
        <f t="shared" si="5"/>
        <v>0.2282014</v>
      </c>
      <c r="M33" s="65">
        <f t="shared" si="5"/>
        <v>9.6664400000000011E-2</v>
      </c>
      <c r="N33" s="65">
        <f t="shared" si="5"/>
        <v>758.63200000000006</v>
      </c>
      <c r="O33" s="65">
        <f t="shared" si="5"/>
        <v>84.428400000000011</v>
      </c>
      <c r="P33" s="65">
        <f t="shared" si="5"/>
        <v>0</v>
      </c>
      <c r="Q33" s="65">
        <f t="shared" si="10"/>
        <v>122.97180000000003</v>
      </c>
      <c r="R33" s="65">
        <f t="shared" si="11"/>
        <v>0</v>
      </c>
      <c r="S33" s="65">
        <f t="shared" si="11"/>
        <v>7.4027800000000005E-2</v>
      </c>
      <c r="T33" s="65">
        <f t="shared" si="11"/>
        <v>0</v>
      </c>
      <c r="U33" s="126">
        <f t="shared" si="11"/>
        <v>0</v>
      </c>
    </row>
    <row r="34" spans="1:21" s="48" customFormat="1" ht="13" x14ac:dyDescent="0.35">
      <c r="A34" s="125" t="str">
        <f>F8</f>
        <v>H6</v>
      </c>
      <c r="B34" s="11">
        <v>60</v>
      </c>
      <c r="C34" s="65">
        <f t="shared" si="6"/>
        <v>103.74000000000001</v>
      </c>
      <c r="D34" s="65">
        <f t="shared" si="7"/>
        <v>64.901739000000006</v>
      </c>
      <c r="E34" s="65">
        <f t="shared" si="8"/>
        <v>3.2309424000000004</v>
      </c>
      <c r="F34" s="65">
        <f t="shared" si="9"/>
        <v>8.2825058399999989</v>
      </c>
      <c r="G34" s="65">
        <f t="shared" si="5"/>
        <v>0.417354</v>
      </c>
      <c r="H34" s="65">
        <f t="shared" si="5"/>
        <v>1.7157000000000002</v>
      </c>
      <c r="I34" s="65">
        <f t="shared" si="5"/>
        <v>0.18194400000000002</v>
      </c>
      <c r="J34" s="65">
        <f t="shared" si="5"/>
        <v>8.0598000000000006E-3</v>
      </c>
      <c r="K34" s="65">
        <f t="shared" si="5"/>
        <v>2.9526000000000001E-3</v>
      </c>
      <c r="L34" s="65">
        <f t="shared" si="5"/>
        <v>0.29765399999999997</v>
      </c>
      <c r="M34" s="65">
        <f t="shared" si="5"/>
        <v>0.126084</v>
      </c>
      <c r="N34" s="65">
        <f t="shared" si="5"/>
        <v>989.5200000000001</v>
      </c>
      <c r="O34" s="65">
        <f t="shared" si="5"/>
        <v>110.12400000000001</v>
      </c>
      <c r="P34" s="65">
        <f t="shared" si="5"/>
        <v>0</v>
      </c>
      <c r="Q34" s="65">
        <f t="shared" si="10"/>
        <v>160.39800000000002</v>
      </c>
      <c r="R34" s="65">
        <f t="shared" si="11"/>
        <v>0</v>
      </c>
      <c r="S34" s="65">
        <f t="shared" si="11"/>
        <v>9.6558000000000005E-2</v>
      </c>
      <c r="T34" s="65">
        <f t="shared" si="11"/>
        <v>0</v>
      </c>
      <c r="U34" s="126">
        <f t="shared" si="11"/>
        <v>0</v>
      </c>
    </row>
    <row r="35" spans="1:21" s="48" customFormat="1" ht="13" x14ac:dyDescent="0.35">
      <c r="A35" s="125" t="str">
        <f>G8</f>
        <v>H7</v>
      </c>
      <c r="B35" s="11">
        <v>60</v>
      </c>
      <c r="C35" s="65">
        <f t="shared" si="6"/>
        <v>103.74000000000001</v>
      </c>
      <c r="D35" s="65">
        <f t="shared" si="7"/>
        <v>64.901739000000006</v>
      </c>
      <c r="E35" s="65">
        <f t="shared" si="8"/>
        <v>3.2309424000000004</v>
      </c>
      <c r="F35" s="65">
        <f t="shared" si="9"/>
        <v>8.2825058399999989</v>
      </c>
      <c r="G35" s="65">
        <f t="shared" si="5"/>
        <v>0.417354</v>
      </c>
      <c r="H35" s="65">
        <f t="shared" si="5"/>
        <v>1.7157000000000002</v>
      </c>
      <c r="I35" s="65">
        <f t="shared" si="5"/>
        <v>0.18194400000000002</v>
      </c>
      <c r="J35" s="65">
        <f t="shared" si="5"/>
        <v>8.0598000000000006E-3</v>
      </c>
      <c r="K35" s="65">
        <f t="shared" si="5"/>
        <v>2.9526000000000001E-3</v>
      </c>
      <c r="L35" s="65">
        <f t="shared" si="5"/>
        <v>0.29765399999999997</v>
      </c>
      <c r="M35" s="65">
        <f t="shared" si="5"/>
        <v>0.126084</v>
      </c>
      <c r="N35" s="65">
        <f t="shared" si="5"/>
        <v>989.5200000000001</v>
      </c>
      <c r="O35" s="65">
        <f t="shared" si="5"/>
        <v>110.12400000000001</v>
      </c>
      <c r="P35" s="65">
        <f t="shared" si="5"/>
        <v>0</v>
      </c>
      <c r="Q35" s="65">
        <f t="shared" si="10"/>
        <v>160.39800000000002</v>
      </c>
      <c r="R35" s="65">
        <f t="shared" si="11"/>
        <v>0</v>
      </c>
      <c r="S35" s="65">
        <f t="shared" si="11"/>
        <v>9.6558000000000005E-2</v>
      </c>
      <c r="T35" s="65">
        <f t="shared" si="11"/>
        <v>0</v>
      </c>
      <c r="U35" s="126">
        <f t="shared" si="11"/>
        <v>0</v>
      </c>
    </row>
    <row r="36" spans="1:21" s="48" customFormat="1" ht="13" x14ac:dyDescent="0.35">
      <c r="A36" s="125" t="str">
        <f>H8</f>
        <v>H8</v>
      </c>
      <c r="B36" s="11">
        <v>60</v>
      </c>
      <c r="C36" s="65">
        <f t="shared" si="6"/>
        <v>103.74000000000001</v>
      </c>
      <c r="D36" s="65">
        <f t="shared" si="7"/>
        <v>64.901739000000006</v>
      </c>
      <c r="E36" s="65">
        <f t="shared" si="8"/>
        <v>3.2309424000000004</v>
      </c>
      <c r="F36" s="65">
        <f t="shared" si="9"/>
        <v>8.2825058399999989</v>
      </c>
      <c r="G36" s="65">
        <f t="shared" si="5"/>
        <v>0.417354</v>
      </c>
      <c r="H36" s="65">
        <f t="shared" si="5"/>
        <v>1.7157000000000002</v>
      </c>
      <c r="I36" s="65">
        <f t="shared" si="5"/>
        <v>0.18194400000000002</v>
      </c>
      <c r="J36" s="65">
        <f t="shared" si="5"/>
        <v>8.0598000000000006E-3</v>
      </c>
      <c r="K36" s="65">
        <f t="shared" si="5"/>
        <v>2.9526000000000001E-3</v>
      </c>
      <c r="L36" s="65">
        <f t="shared" si="5"/>
        <v>0.29765399999999997</v>
      </c>
      <c r="M36" s="65">
        <f t="shared" si="5"/>
        <v>0.126084</v>
      </c>
      <c r="N36" s="65">
        <f t="shared" si="5"/>
        <v>989.5200000000001</v>
      </c>
      <c r="O36" s="65">
        <f t="shared" si="5"/>
        <v>110.12400000000001</v>
      </c>
      <c r="P36" s="65">
        <f t="shared" si="5"/>
        <v>0</v>
      </c>
      <c r="Q36" s="65">
        <f t="shared" si="10"/>
        <v>160.39800000000002</v>
      </c>
      <c r="R36" s="65">
        <f t="shared" si="11"/>
        <v>0</v>
      </c>
      <c r="S36" s="65">
        <f t="shared" si="11"/>
        <v>9.6558000000000005E-2</v>
      </c>
      <c r="T36" s="65">
        <f t="shared" si="11"/>
        <v>0</v>
      </c>
      <c r="U36" s="126">
        <f t="shared" si="11"/>
        <v>0</v>
      </c>
    </row>
    <row r="37" spans="1:21" s="48" customFormat="1" ht="13" x14ac:dyDescent="0.35">
      <c r="A37" s="125" t="str">
        <f>I8</f>
        <v>H10</v>
      </c>
      <c r="B37" s="11">
        <v>73</v>
      </c>
      <c r="C37" s="65">
        <f t="shared" si="6"/>
        <v>126.21700000000001</v>
      </c>
      <c r="D37" s="65">
        <f t="shared" si="7"/>
        <v>78.963782450000011</v>
      </c>
      <c r="E37" s="65">
        <f t="shared" si="8"/>
        <v>3.93097992</v>
      </c>
      <c r="F37" s="65">
        <f t="shared" si="9"/>
        <v>10.077048771999999</v>
      </c>
      <c r="G37" s="65">
        <f t="shared" si="5"/>
        <v>0.50778069999999997</v>
      </c>
      <c r="H37" s="65">
        <f t="shared" si="5"/>
        <v>2.0874350000000002</v>
      </c>
      <c r="I37" s="65">
        <f t="shared" si="5"/>
        <v>0.22136520000000001</v>
      </c>
      <c r="J37" s="65">
        <f t="shared" si="5"/>
        <v>9.8060900000000017E-3</v>
      </c>
      <c r="K37" s="65">
        <f t="shared" si="5"/>
        <v>3.5923300000000003E-3</v>
      </c>
      <c r="L37" s="65">
        <f t="shared" si="5"/>
        <v>0.36214570000000001</v>
      </c>
      <c r="M37" s="65">
        <f t="shared" si="5"/>
        <v>0.15340220000000002</v>
      </c>
      <c r="N37" s="65">
        <f t="shared" si="5"/>
        <v>1203.9160000000002</v>
      </c>
      <c r="O37" s="65">
        <f t="shared" si="5"/>
        <v>133.98420000000002</v>
      </c>
      <c r="P37" s="65">
        <f t="shared" si="5"/>
        <v>0</v>
      </c>
      <c r="Q37" s="65">
        <f t="shared" si="10"/>
        <v>195.15090000000004</v>
      </c>
      <c r="R37" s="65">
        <f t="shared" si="11"/>
        <v>0</v>
      </c>
      <c r="S37" s="65">
        <f t="shared" si="11"/>
        <v>0.11747890000000001</v>
      </c>
      <c r="T37" s="65">
        <f t="shared" si="11"/>
        <v>0</v>
      </c>
      <c r="U37" s="126">
        <f t="shared" si="11"/>
        <v>0</v>
      </c>
    </row>
    <row r="38" spans="1:21" s="48" customFormat="1" ht="13" x14ac:dyDescent="0.35">
      <c r="A38" s="125" t="str">
        <f>J8</f>
        <v>H20</v>
      </c>
      <c r="B38" s="11">
        <v>38</v>
      </c>
      <c r="C38" s="65">
        <f t="shared" si="6"/>
        <v>65.701999999999998</v>
      </c>
      <c r="D38" s="65">
        <f t="shared" si="7"/>
        <v>41.104434699999999</v>
      </c>
      <c r="E38" s="65">
        <f t="shared" si="8"/>
        <v>2.0462635200000001</v>
      </c>
      <c r="F38" s="65">
        <f t="shared" si="9"/>
        <v>5.2455870319999995</v>
      </c>
      <c r="G38" s="65">
        <f t="shared" si="5"/>
        <v>0.26432420000000001</v>
      </c>
      <c r="H38" s="65">
        <f t="shared" si="5"/>
        <v>1.0866100000000001</v>
      </c>
      <c r="I38" s="65">
        <f t="shared" si="5"/>
        <v>0.11523120000000001</v>
      </c>
      <c r="J38" s="65">
        <f t="shared" si="5"/>
        <v>5.1045400000000012E-3</v>
      </c>
      <c r="K38" s="65">
        <f t="shared" si="5"/>
        <v>1.8699800000000003E-3</v>
      </c>
      <c r="L38" s="65">
        <f t="shared" si="5"/>
        <v>0.18851419999999999</v>
      </c>
      <c r="M38" s="65">
        <f t="shared" si="5"/>
        <v>7.9853200000000013E-2</v>
      </c>
      <c r="N38" s="65">
        <f t="shared" si="5"/>
        <v>626.69600000000003</v>
      </c>
      <c r="O38" s="65">
        <f t="shared" si="5"/>
        <v>69.745200000000011</v>
      </c>
      <c r="P38" s="65">
        <f t="shared" si="5"/>
        <v>0</v>
      </c>
      <c r="Q38" s="65">
        <f t="shared" si="10"/>
        <v>101.58540000000002</v>
      </c>
      <c r="R38" s="65">
        <f t="shared" si="11"/>
        <v>0</v>
      </c>
      <c r="S38" s="65">
        <f t="shared" si="11"/>
        <v>6.1153400000000004E-2</v>
      </c>
      <c r="T38" s="65">
        <f t="shared" si="11"/>
        <v>0</v>
      </c>
      <c r="U38" s="126">
        <f t="shared" si="11"/>
        <v>0</v>
      </c>
    </row>
    <row r="39" spans="1:21" s="48" customFormat="1" ht="13" x14ac:dyDescent="0.35">
      <c r="A39" s="125" t="str">
        <f>K8</f>
        <v>G15</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C33</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C34</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H1</v>
      </c>
      <c r="C57" s="8" t="str">
        <f t="shared" ref="C57:U57" si="13">D8</f>
        <v>H2</v>
      </c>
      <c r="D57" s="8" t="str">
        <f t="shared" si="13"/>
        <v>H4</v>
      </c>
      <c r="E57" s="8" t="str">
        <f t="shared" si="13"/>
        <v>H6</v>
      </c>
      <c r="F57" s="8" t="str">
        <f t="shared" si="13"/>
        <v>H7</v>
      </c>
      <c r="G57" s="8" t="str">
        <f t="shared" si="13"/>
        <v>H8</v>
      </c>
      <c r="H57" s="8" t="str">
        <f t="shared" si="13"/>
        <v>H10</v>
      </c>
      <c r="I57" s="8" t="str">
        <f t="shared" si="13"/>
        <v>H20</v>
      </c>
      <c r="J57" s="8" t="str">
        <f t="shared" si="13"/>
        <v>G15</v>
      </c>
      <c r="K57" s="8" t="str">
        <f t="shared" si="13"/>
        <v>C33</v>
      </c>
      <c r="L57" s="8" t="str">
        <f t="shared" si="13"/>
        <v>C34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Arable</v>
      </c>
      <c r="D58" s="10" t="str">
        <f>E16&amp;" I "&amp;(VLOOKUP(E14,Table245[],6,FALSE))</f>
        <v>Medium/Clay I Arable</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Arable</v>
      </c>
      <c r="J58" s="10" t="str">
        <f>K16&amp;" I "&amp;(VLOOKUP(K14,Table245[],6,FALSE))</f>
        <v>Medium/Clay I Grass</v>
      </c>
      <c r="K58" s="10" t="str">
        <f>L16&amp;" I "&amp;(VLOOKUP(L14,Table245[],6,FALSE))</f>
        <v>Medium/Clay I Arable</v>
      </c>
      <c r="L58" s="10" t="str">
        <f>M16&amp;" I "&amp;(VLOOKUP(M14,Table245[],6,FALSE))</f>
        <v>Medium/Clay I Arable</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6.7</v>
      </c>
      <c r="D59" s="64">
        <f>VLOOKUP(E$14,Table245[],5,FALSE)</f>
        <v>6.7</v>
      </c>
      <c r="E59" s="64">
        <f>VLOOKUP(F$14,Table245[],5,FALSE)</f>
        <v>6.2</v>
      </c>
      <c r="F59" s="64">
        <f>VLOOKUP(G$14,Table245[],5,FALSE)</f>
        <v>6.2</v>
      </c>
      <c r="G59" s="64">
        <f>VLOOKUP(H$14,Table245[],5,FALSE)</f>
        <v>6.2</v>
      </c>
      <c r="H59" s="64">
        <f>VLOOKUP(I$14,Table245[],5,FALSE)</f>
        <v>6.2</v>
      </c>
      <c r="I59" s="64">
        <f>VLOOKUP(J$14,Table245[],5,FALSE)</f>
        <v>6.7</v>
      </c>
      <c r="J59" s="64">
        <f>VLOOKUP(K$14,Table245[],5,FALSE)</f>
        <v>6.2</v>
      </c>
      <c r="K59" s="64">
        <f>VLOOKUP(L$14,Table245[],5,FALSE)</f>
        <v>6.7</v>
      </c>
      <c r="L59" s="64">
        <f>VLOOKUP(M$14,Table245[],5,FALSE)</f>
        <v>6.7</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7.6</v>
      </c>
      <c r="C60" s="64">
        <f t="shared" ref="C60:U60" si="14">D10</f>
        <v>7.8</v>
      </c>
      <c r="D60" s="64">
        <f t="shared" si="14"/>
        <v>7.8</v>
      </c>
      <c r="E60" s="64">
        <f t="shared" si="14"/>
        <v>6.8</v>
      </c>
      <c r="F60" s="64">
        <f t="shared" si="14"/>
        <v>6.7</v>
      </c>
      <c r="G60" s="64">
        <f t="shared" si="14"/>
        <v>6.6</v>
      </c>
      <c r="H60" s="64">
        <f t="shared" si="14"/>
        <v>7.1</v>
      </c>
      <c r="I60" s="64">
        <f t="shared" si="14"/>
        <v>7.3</v>
      </c>
      <c r="J60" s="64">
        <f t="shared" si="14"/>
        <v>6.9</v>
      </c>
      <c r="K60" s="64">
        <f t="shared" si="14"/>
        <v>6.4</v>
      </c>
      <c r="L60" s="64">
        <f t="shared" si="14"/>
        <v>6.4</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6</v>
      </c>
      <c r="F61" s="64">
        <f t="shared" si="15"/>
        <v>6</v>
      </c>
      <c r="G61" s="64">
        <f t="shared" si="15"/>
        <v>6</v>
      </c>
      <c r="H61" s="64">
        <f t="shared" si="15"/>
        <v>6</v>
      </c>
      <c r="I61" s="64">
        <f t="shared" si="15"/>
        <v>8</v>
      </c>
      <c r="J61" s="64">
        <f t="shared" si="15"/>
        <v>6</v>
      </c>
      <c r="K61" s="64">
        <f t="shared" si="15"/>
        <v>8</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38</v>
      </c>
      <c r="C62" s="65">
        <f>B32</f>
        <v>38</v>
      </c>
      <c r="D62" s="65">
        <f>B33</f>
        <v>46</v>
      </c>
      <c r="E62" s="65">
        <f>B34</f>
        <v>60</v>
      </c>
      <c r="F62" s="65">
        <f>B35</f>
        <v>60</v>
      </c>
      <c r="G62" s="65">
        <f>B36</f>
        <v>60</v>
      </c>
      <c r="H62" s="65">
        <f>B37</f>
        <v>73</v>
      </c>
      <c r="I62" s="65">
        <f>B38</f>
        <v>38</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-7.1999999999999957</v>
      </c>
      <c r="C64" s="65">
        <f t="shared" ref="C64:U64" si="17">(C59-C60)*C61</f>
        <v>-8.7999999999999972</v>
      </c>
      <c r="D64" s="65">
        <f t="shared" si="17"/>
        <v>-8.7999999999999972</v>
      </c>
      <c r="E64" s="65">
        <f t="shared" si="17"/>
        <v>-3.5999999999999979</v>
      </c>
      <c r="F64" s="65">
        <f t="shared" si="17"/>
        <v>-3</v>
      </c>
      <c r="G64" s="65">
        <f t="shared" si="17"/>
        <v>-2.3999999999999968</v>
      </c>
      <c r="H64" s="65">
        <f t="shared" si="17"/>
        <v>-5.3999999999999968</v>
      </c>
      <c r="I64" s="65">
        <f t="shared" si="17"/>
        <v>-4.7999999999999972</v>
      </c>
      <c r="J64" s="65">
        <f t="shared" si="17"/>
        <v>-4.2000000000000011</v>
      </c>
      <c r="K64" s="65">
        <f t="shared" si="17"/>
        <v>2.3999999999999986</v>
      </c>
      <c r="L64" s="65">
        <f t="shared" si="17"/>
        <v>2.3999999999999986</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7.1999999999999957</v>
      </c>
      <c r="C65" s="65">
        <f t="shared" ref="C65:U65" si="18">C63-C64</f>
        <v>8.7999999999999972</v>
      </c>
      <c r="D65" s="65">
        <f t="shared" si="18"/>
        <v>8.7999999999999972</v>
      </c>
      <c r="E65" s="65">
        <f t="shared" si="18"/>
        <v>3.5999999999999979</v>
      </c>
      <c r="F65" s="65">
        <f t="shared" si="18"/>
        <v>3</v>
      </c>
      <c r="G65" s="65">
        <f t="shared" si="18"/>
        <v>2.3999999999999968</v>
      </c>
      <c r="H65" s="65">
        <f t="shared" si="18"/>
        <v>5.3999999999999968</v>
      </c>
      <c r="I65" s="65">
        <f t="shared" si="18"/>
        <v>4.7999999999999972</v>
      </c>
      <c r="J65" s="65">
        <f t="shared" si="18"/>
        <v>4.2000000000000011</v>
      </c>
      <c r="K65" s="65">
        <f t="shared" si="18"/>
        <v>-2.3999999999999986</v>
      </c>
      <c r="L65" s="65">
        <f t="shared" si="18"/>
        <v>-2.3999999999999986</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40" operator="greaterThan">
      <formula>$B$51</formula>
    </cfRule>
  </conditionalFormatting>
  <conditionalFormatting sqref="B66:U66">
    <cfRule type="cellIs" dxfId="172" priority="15" operator="equal">
      <formula>"UNDER"</formula>
    </cfRule>
    <cfRule type="cellIs" dxfId="171" priority="16" operator="equal">
      <formula>"OVER"</formula>
    </cfRule>
  </conditionalFormatting>
  <conditionalFormatting sqref="C31:C50">
    <cfRule type="cellIs" dxfId="170" priority="39" operator="greaterThan">
      <formula>$C$51</formula>
    </cfRule>
  </conditionalFormatting>
  <conditionalFormatting sqref="C11:V13">
    <cfRule type="cellIs" dxfId="169" priority="1" operator="greaterThan">
      <formula>2</formula>
    </cfRule>
  </conditionalFormatting>
  <conditionalFormatting sqref="C17:V19">
    <cfRule type="cellIs" dxfId="168" priority="36" operator="equal">
      <formula>0</formula>
    </cfRule>
  </conditionalFormatting>
  <conditionalFormatting sqref="C20:V21">
    <cfRule type="cellIs" dxfId="167" priority="41" operator="equal">
      <formula>"DECREASE"</formula>
    </cfRule>
    <cfRule type="cellIs" dxfId="166" priority="42" operator="equal">
      <formula>"INCREASE"</formula>
    </cfRule>
  </conditionalFormatting>
  <conditionalFormatting sqref="C21:V21">
    <cfRule type="cellIs" dxfId="165" priority="17" operator="equal">
      <formula>0</formula>
    </cfRule>
  </conditionalFormatting>
  <conditionalFormatting sqref="C22:V23">
    <cfRule type="cellIs" dxfId="164" priority="21" operator="equal">
      <formula>0</formula>
    </cfRule>
  </conditionalFormatting>
  <conditionalFormatting sqref="C24:V24">
    <cfRule type="cellIs" dxfId="163" priority="22" operator="equal">
      <formula>"DECREASE"</formula>
    </cfRule>
    <cfRule type="cellIs" dxfId="162" priority="23" operator="equal">
      <formula>"INCREASE"</formula>
    </cfRule>
  </conditionalFormatting>
  <conditionalFormatting sqref="G31:G50">
    <cfRule type="cellIs" dxfId="161" priority="35" operator="greaterThan">
      <formula>$G$51</formula>
    </cfRule>
  </conditionalFormatting>
  <conditionalFormatting sqref="H31:H50">
    <cfRule type="cellIs" dxfId="160" priority="34" operator="greaterThan">
      <formula>$H$51</formula>
    </cfRule>
  </conditionalFormatting>
  <conditionalFormatting sqref="I1">
    <cfRule type="cellIs" dxfId="159" priority="7" operator="between">
      <formula>0.1</formula>
      <formula>5</formula>
    </cfRule>
  </conditionalFormatting>
  <conditionalFormatting sqref="I2">
    <cfRule type="cellIs" dxfId="158" priority="6" operator="greaterThan">
      <formula>5000.1</formula>
    </cfRule>
  </conditionalFormatting>
  <conditionalFormatting sqref="I3">
    <cfRule type="cellIs" dxfId="157" priority="5" operator="greaterThan">
      <formula>40000.01</formula>
    </cfRule>
  </conditionalFormatting>
  <conditionalFormatting sqref="I31:I50">
    <cfRule type="cellIs" dxfId="156" priority="33" operator="greaterThan">
      <formula>$I$51</formula>
    </cfRule>
  </conditionalFormatting>
  <conditionalFormatting sqref="J31:J50">
    <cfRule type="cellIs" dxfId="155" priority="12" operator="greaterThan">
      <formula>$J$51</formula>
    </cfRule>
  </conditionalFormatting>
  <conditionalFormatting sqref="K31:K50">
    <cfRule type="cellIs" dxfId="154" priority="32" operator="greaterThan">
      <formula>$K$51</formula>
    </cfRule>
  </conditionalFormatting>
  <conditionalFormatting sqref="L3">
    <cfRule type="cellIs" dxfId="153" priority="8" operator="lessThan">
      <formula>30</formula>
    </cfRule>
    <cfRule type="cellIs" dxfId="152" priority="9" operator="greaterThanOrEqual">
      <formula>30</formula>
    </cfRule>
  </conditionalFormatting>
  <conditionalFormatting sqref="L31:L50">
    <cfRule type="cellIs" dxfId="151" priority="31" operator="greaterThan">
      <formula>$L$51</formula>
    </cfRule>
  </conditionalFormatting>
  <conditionalFormatting sqref="M31:M50">
    <cfRule type="cellIs" dxfId="150" priority="30" operator="greaterThan">
      <formula>$M$51</formula>
    </cfRule>
  </conditionalFormatting>
  <conditionalFormatting sqref="P31:P50">
    <cfRule type="cellIs" dxfId="149" priority="29" operator="greaterThan">
      <formula>$P$51</formula>
    </cfRule>
  </conditionalFormatting>
  <conditionalFormatting sqref="R31:R50">
    <cfRule type="cellIs" dxfId="148" priority="28" operator="greaterThan">
      <formula>$R$51</formula>
    </cfRule>
  </conditionalFormatting>
  <conditionalFormatting sqref="S31:S50">
    <cfRule type="cellIs" dxfId="147" priority="27" operator="greaterThan">
      <formula>$S$51</formula>
    </cfRule>
  </conditionalFormatting>
  <conditionalFormatting sqref="T31:T50">
    <cfRule type="cellIs" dxfId="146" priority="26" operator="greaterThan">
      <formula>$T$51</formula>
    </cfRule>
  </conditionalFormatting>
  <conditionalFormatting sqref="U31:U50">
    <cfRule type="cellIs" dxfId="145"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35" sqref="E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'Bolton Hill'!C1:D1</f>
        <v>PAQN-031315</v>
      </c>
      <c r="D1" s="167"/>
      <c r="E1" s="106" t="s">
        <v>45</v>
      </c>
      <c r="F1" s="113">
        <f>'Bolton Hill'!F1</f>
        <v>42.5</v>
      </c>
      <c r="G1" s="134" t="s">
        <v>43</v>
      </c>
      <c r="H1" s="135"/>
      <c r="I1" s="109">
        <v>5.8</v>
      </c>
      <c r="J1" s="158" t="s">
        <v>153</v>
      </c>
      <c r="K1" s="159"/>
      <c r="L1" s="109">
        <v>62.4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f>'Bolton Hill'!C2:D2</f>
        <v>0</v>
      </c>
      <c r="D2" s="169"/>
      <c r="E2" s="96" t="s">
        <v>109</v>
      </c>
      <c r="F2" s="110" t="s">
        <v>175</v>
      </c>
      <c r="G2" s="136" t="s">
        <v>110</v>
      </c>
      <c r="H2" s="137"/>
      <c r="I2" s="110"/>
      <c r="J2" s="138" t="s">
        <v>158</v>
      </c>
      <c r="K2" s="139"/>
      <c r="L2" s="110">
        <v>0.91900000000000004</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'Bolton Hill'!C3:D3</f>
        <v>Mr Danie4l James and Carys James</v>
      </c>
      <c r="D3" s="169"/>
      <c r="E3" s="96" t="s">
        <v>108</v>
      </c>
      <c r="F3" s="111" t="s">
        <v>104</v>
      </c>
      <c r="G3" s="138" t="s">
        <v>159</v>
      </c>
      <c r="H3" s="139"/>
      <c r="I3" s="110"/>
      <c r="J3" s="160" t="s">
        <v>154</v>
      </c>
      <c r="K3" s="161"/>
      <c r="L3" s="110">
        <f>(L1/(L2*10000))*100</f>
        <v>0.67899891186071815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'Bolton Hill'!C4:D4</f>
        <v>Hook Farm</v>
      </c>
      <c r="D4" s="171"/>
      <c r="E4" s="99" t="s">
        <v>1</v>
      </c>
      <c r="F4" s="110" t="s">
        <v>178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'Bolton Hill'!C5:D5</f>
        <v xml:space="preserve">Megan Tucker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'Bolton Hill'!C8</f>
        <v>H1</v>
      </c>
      <c r="D8" s="49" t="str">
        <f>'Bolton Hill'!D8</f>
        <v>H2</v>
      </c>
      <c r="E8" s="49" t="str">
        <f>'Bolton Hill'!E8</f>
        <v>H4</v>
      </c>
      <c r="F8" s="49" t="str">
        <f>'Bolton Hill'!F8</f>
        <v>H6</v>
      </c>
      <c r="G8" s="49" t="str">
        <f>'Bolton Hill'!G8</f>
        <v>H7</v>
      </c>
      <c r="H8" s="49" t="str">
        <f>'Bolton Hill'!H8</f>
        <v>H8</v>
      </c>
      <c r="I8" s="49" t="str">
        <f>'Bolton Hill'!I8</f>
        <v>H10</v>
      </c>
      <c r="J8" s="49" t="str">
        <f>'Bolton Hill'!J8</f>
        <v>H20</v>
      </c>
      <c r="K8" s="49" t="str">
        <f>'Bolton Hill'!K8</f>
        <v>G15</v>
      </c>
      <c r="L8" s="49" t="str">
        <f>'Bolton Hill'!L8</f>
        <v>C33</v>
      </c>
      <c r="M8" s="49" t="str">
        <f>'Bolton Hill'!M8</f>
        <v>C34</v>
      </c>
      <c r="N8" s="49">
        <f>'Bolton Hill'!N8</f>
        <v>0</v>
      </c>
      <c r="O8" s="49">
        <f>'Bolton Hill'!O8</f>
        <v>0</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'Bolton Hill'!C9</f>
        <v>1</v>
      </c>
      <c r="D9" s="49">
        <f>'Bolton Hill'!D9</f>
        <v>1</v>
      </c>
      <c r="E9" s="49">
        <f>'Bolton Hill'!E9</f>
        <v>1</v>
      </c>
      <c r="F9" s="49" t="str">
        <f>'Bolton Hill'!F9</f>
        <v xml:space="preserve">Moderate </v>
      </c>
      <c r="G9" s="49" t="str">
        <f>'Bolton Hill'!G9</f>
        <v xml:space="preserve">Moderate </v>
      </c>
      <c r="H9" s="49" t="str">
        <f>'Bolton Hill'!H9</f>
        <v xml:space="preserve">Moderate </v>
      </c>
      <c r="I9" s="49" t="str">
        <f>'Bolton Hill'!I9</f>
        <v xml:space="preserve">Moderate </v>
      </c>
      <c r="J9" s="49">
        <f>'Bolton Hill'!J9</f>
        <v>1</v>
      </c>
      <c r="K9" s="49" t="str">
        <f>'Bolton Hill'!K9</f>
        <v xml:space="preserve">Moderate </v>
      </c>
      <c r="L9" s="49">
        <f>'Bolton Hill'!L9</f>
        <v>1</v>
      </c>
      <c r="M9" s="49">
        <f>'Bolton Hill'!M9</f>
        <v>1</v>
      </c>
      <c r="N9" s="49">
        <f>'Bolton Hill'!N9</f>
        <v>0</v>
      </c>
      <c r="O9" s="49">
        <f>'Bolton Hill'!O9</f>
        <v>0</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'Bolton Hill'!C10</f>
        <v>7.6</v>
      </c>
      <c r="D10" s="49">
        <f>'Bolton Hill'!D10</f>
        <v>7.8</v>
      </c>
      <c r="E10" s="49">
        <f>'Bolton Hill'!E10</f>
        <v>7.8</v>
      </c>
      <c r="F10" s="49">
        <f>'Bolton Hill'!F10</f>
        <v>6.8</v>
      </c>
      <c r="G10" s="49">
        <f>'Bolton Hill'!G10</f>
        <v>6.7</v>
      </c>
      <c r="H10" s="49">
        <f>'Bolton Hill'!H10</f>
        <v>6.6</v>
      </c>
      <c r="I10" s="49">
        <f>'Bolton Hill'!I10</f>
        <v>7.1</v>
      </c>
      <c r="J10" s="49">
        <f>'Bolton Hill'!J10</f>
        <v>7.3</v>
      </c>
      <c r="K10" s="49">
        <f>'Bolton Hill'!K10</f>
        <v>6.9</v>
      </c>
      <c r="L10" s="49">
        <f>'Bolton Hill'!L10</f>
        <v>6.4</v>
      </c>
      <c r="M10" s="49">
        <f>'Bolton Hill'!M10</f>
        <v>6.4</v>
      </c>
      <c r="N10" s="49">
        <f>'Bolton Hill'!N10</f>
        <v>0</v>
      </c>
      <c r="O10" s="49">
        <f>'Bolton Hill'!O10</f>
        <v>0</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'Bolton Hill'!C11</f>
        <v>3</v>
      </c>
      <c r="D11" s="49">
        <f>'Bolton Hill'!D11</f>
        <v>3</v>
      </c>
      <c r="E11" s="49">
        <f>'Bolton Hill'!E11</f>
        <v>3</v>
      </c>
      <c r="F11" s="49">
        <f>'Bolton Hill'!F11</f>
        <v>3</v>
      </c>
      <c r="G11" s="49">
        <f>'Bolton Hill'!G11</f>
        <v>3</v>
      </c>
      <c r="H11" s="49">
        <f>'Bolton Hill'!H11</f>
        <v>3</v>
      </c>
      <c r="I11" s="49">
        <f>'Bolton Hill'!I11</f>
        <v>3</v>
      </c>
      <c r="J11" s="49">
        <f>'Bolton Hill'!J11</f>
        <v>3</v>
      </c>
      <c r="K11" s="49">
        <f>'Bolton Hill'!K11</f>
        <v>3</v>
      </c>
      <c r="L11" s="49">
        <f>'Bolton Hill'!L11</f>
        <v>2</v>
      </c>
      <c r="M11" s="49">
        <f>'Bolton Hill'!M11</f>
        <v>2</v>
      </c>
      <c r="N11" s="49">
        <f>'Bolton Hill'!N11</f>
        <v>0</v>
      </c>
      <c r="O11" s="49">
        <f>'Bolton Hill'!O11</f>
        <v>0</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'Bolton Hill'!C12</f>
        <v>2</v>
      </c>
      <c r="D12" s="49">
        <f>'Bolton Hill'!D12</f>
        <v>2</v>
      </c>
      <c r="E12" s="49">
        <f>'Bolton Hill'!E12</f>
        <v>2</v>
      </c>
      <c r="F12" s="49">
        <f>'Bolton Hill'!F12</f>
        <v>2</v>
      </c>
      <c r="G12" s="49">
        <f>'Bolton Hill'!G12</f>
        <v>2</v>
      </c>
      <c r="H12" s="49">
        <f>'Bolton Hill'!H12</f>
        <v>3</v>
      </c>
      <c r="I12" s="49">
        <f>'Bolton Hill'!I12</f>
        <v>2</v>
      </c>
      <c r="J12" s="49">
        <f>'Bolton Hill'!J12</f>
        <v>2</v>
      </c>
      <c r="K12" s="49">
        <f>'Bolton Hill'!K12</f>
        <v>2</v>
      </c>
      <c r="L12" s="49">
        <f>'Bolton Hill'!L12</f>
        <v>1</v>
      </c>
      <c r="M12" s="49">
        <f>'Bolton Hill'!M12</f>
        <v>1</v>
      </c>
      <c r="N12" s="49">
        <f>'Bolton Hill'!N12</f>
        <v>0</v>
      </c>
      <c r="O12" s="49">
        <f>'Bolton Hill'!O12</f>
        <v>0</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'Bolton Hill'!C13</f>
        <v>2</v>
      </c>
      <c r="D13" s="49">
        <f>'Bolton Hill'!D13</f>
        <v>2</v>
      </c>
      <c r="E13" s="49">
        <f>'Bolton Hill'!E13</f>
        <v>2</v>
      </c>
      <c r="F13" s="49">
        <f>'Bolton Hill'!F13</f>
        <v>2</v>
      </c>
      <c r="G13" s="49">
        <f>'Bolton Hill'!G13</f>
        <v>3</v>
      </c>
      <c r="H13" s="49">
        <f>'Bolton Hill'!H13</f>
        <v>3</v>
      </c>
      <c r="I13" s="49">
        <f>'Bolton Hill'!I13</f>
        <v>2</v>
      </c>
      <c r="J13" s="49">
        <f>'Bolton Hill'!J13</f>
        <v>1</v>
      </c>
      <c r="K13" s="49">
        <f>'Bolton Hill'!K13</f>
        <v>3</v>
      </c>
      <c r="L13" s="49">
        <f>'Bolton Hill'!L13</f>
        <v>2</v>
      </c>
      <c r="M13" s="49">
        <f>'Bolton Hill'!M13</f>
        <v>2</v>
      </c>
      <c r="N13" s="49">
        <f>'Bolton Hill'!N13</f>
        <v>0</v>
      </c>
      <c r="O13" s="49">
        <f>'Bolton Hill'!O13</f>
        <v>0</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'Bolton Hill'!C14</f>
        <v>Maize- Silage (30% DM)</v>
      </c>
      <c r="D14" s="83" t="str">
        <f>'Bolton Hill'!D14</f>
        <v>Maize- Silage (30% DM)</v>
      </c>
      <c r="E14" s="83" t="str">
        <f>'Bolton Hill'!E14</f>
        <v>Potatoes- tubers only</v>
      </c>
      <c r="F14" s="83" t="str">
        <f>'Bolton Hill'!F14</f>
        <v xml:space="preserve">Grass Silage (25% DM) </v>
      </c>
      <c r="G14" s="83" t="str">
        <f>'Bolton Hill'!G14</f>
        <v xml:space="preserve">Grass Silage (25% DM) </v>
      </c>
      <c r="H14" s="83" t="str">
        <f>'Bolton Hill'!H14</f>
        <v xml:space="preserve">Grass Silage (25% DM) </v>
      </c>
      <c r="I14" s="83" t="str">
        <f>'Bolton Hill'!I14</f>
        <v xml:space="preserve">Grass Silage (25% DM) </v>
      </c>
      <c r="J14" s="83" t="str">
        <f>'Bolton Hill'!J14</f>
        <v>Maize- Silage (30% DM)</v>
      </c>
      <c r="K14" s="83" t="str">
        <f>'Bolton Hill'!K14</f>
        <v xml:space="preserve">Grass Silage (25% DM) </v>
      </c>
      <c r="L14" s="83" t="str">
        <f>'Bolton Hill'!L14</f>
        <v>Winter barley/triticale/rye</v>
      </c>
      <c r="M14" s="83" t="str">
        <f>'Bolton Hill'!M14</f>
        <v>Winter barley/triticale/rye</v>
      </c>
      <c r="N14" s="83">
        <f>'Bolton Hill'!N14</f>
        <v>0</v>
      </c>
      <c r="O14" s="83">
        <f>'Bolton Hill'!O14</f>
        <v>0</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ht="13" x14ac:dyDescent="0.25">
      <c r="A15" s="152" t="s">
        <v>9</v>
      </c>
      <c r="B15" s="153"/>
      <c r="C15" s="49">
        <f>'Bolton Hill'!C15</f>
        <v>30</v>
      </c>
      <c r="D15" s="49">
        <f>'Bolton Hill'!D15</f>
        <v>30</v>
      </c>
      <c r="E15" s="49">
        <f>'Bolton Hill'!E15</f>
        <v>50</v>
      </c>
      <c r="F15" s="49">
        <f>'Bolton Hill'!F15</f>
        <v>38</v>
      </c>
      <c r="G15" s="49">
        <f>'Bolton Hill'!G15</f>
        <v>38</v>
      </c>
      <c r="H15" s="49">
        <f>'Bolton Hill'!H15</f>
        <v>38</v>
      </c>
      <c r="I15" s="49">
        <f>'Bolton Hill'!I15</f>
        <v>47</v>
      </c>
      <c r="J15" s="49">
        <f>'Bolton Hill'!J15</f>
        <v>30</v>
      </c>
      <c r="K15" s="49">
        <f>'Bolton Hill'!K15</f>
        <v>54</v>
      </c>
      <c r="L15" s="49">
        <f>'Bolton Hill'!L15</f>
        <v>6.5</v>
      </c>
      <c r="M15" s="49">
        <f>'Bolton Hill'!M15</f>
        <v>6.5</v>
      </c>
      <c r="N15" s="49">
        <f>'Bolton Hill'!N15</f>
        <v>0</v>
      </c>
      <c r="O15" s="49">
        <f>'Bolton Hill'!O15</f>
        <v>0</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3">
      <c r="A16" s="156" t="s">
        <v>44</v>
      </c>
      <c r="B16" s="157"/>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f>'Bolton Hill'!N16</f>
        <v>0</v>
      </c>
      <c r="O16" s="104">
        <f>'Bolton Hill'!O16</f>
        <v>0</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42</v>
      </c>
      <c r="D17" s="20">
        <f t="shared" ref="D17:V17" si="0">(VLOOKUP(D$14,$AI2:$AK26,2,FALSE))*D$15</f>
        <v>42</v>
      </c>
      <c r="E17" s="20">
        <f t="shared" si="0"/>
        <v>50</v>
      </c>
      <c r="F17" s="20">
        <f t="shared" si="0"/>
        <v>64.599999999999994</v>
      </c>
      <c r="G17" s="20">
        <f t="shared" si="0"/>
        <v>64.599999999999994</v>
      </c>
      <c r="H17" s="20">
        <f t="shared" si="0"/>
        <v>64.599999999999994</v>
      </c>
      <c r="I17" s="20">
        <f t="shared" si="0"/>
        <v>79.899999999999991</v>
      </c>
      <c r="J17" s="20">
        <f t="shared" si="0"/>
        <v>42</v>
      </c>
      <c r="K17" s="20">
        <f t="shared" si="0"/>
        <v>91.8</v>
      </c>
      <c r="L17" s="20">
        <f t="shared" si="0"/>
        <v>55.25</v>
      </c>
      <c r="M17" s="20">
        <f t="shared" si="0"/>
        <v>55.25</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41.389755839999992</v>
      </c>
      <c r="D18" s="12">
        <f>$D32</f>
        <v>41.389755839999992</v>
      </c>
      <c r="E18" s="12">
        <f>$D33</f>
        <v>49.911176159999989</v>
      </c>
      <c r="F18" s="12">
        <f>$D34</f>
        <v>64.51932527999999</v>
      </c>
      <c r="G18" s="12">
        <f>$D35</f>
        <v>64.51932527999999</v>
      </c>
      <c r="H18" s="12">
        <f>$D36</f>
        <v>64.51932527999999</v>
      </c>
      <c r="I18" s="12">
        <f>$D37</f>
        <v>79.127474399999983</v>
      </c>
      <c r="J18" s="12">
        <f>$D38</f>
        <v>41.389755839999992</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-0.6102441600000077</v>
      </c>
      <c r="D19" s="12">
        <f t="shared" ref="D19:V19" si="1">D18-D17</f>
        <v>-0.6102441600000077</v>
      </c>
      <c r="E19" s="12">
        <f t="shared" si="1"/>
        <v>-8.8823840000010534E-2</v>
      </c>
      <c r="F19" s="12">
        <f t="shared" si="1"/>
        <v>-8.067472000000464E-2</v>
      </c>
      <c r="G19" s="12">
        <f t="shared" si="1"/>
        <v>-8.067472000000464E-2</v>
      </c>
      <c r="H19" s="12">
        <f t="shared" si="1"/>
        <v>-8.067472000000464E-2</v>
      </c>
      <c r="I19" s="12">
        <f t="shared" si="1"/>
        <v>-0.77252560000000869</v>
      </c>
      <c r="J19" s="12">
        <f t="shared" si="1"/>
        <v>-0.6102441600000077</v>
      </c>
      <c r="K19" s="12">
        <f t="shared" si="1"/>
        <v>-91.8</v>
      </c>
      <c r="L19" s="12">
        <f t="shared" si="1"/>
        <v>-55.25</v>
      </c>
      <c r="M19" s="12">
        <f t="shared" si="1"/>
        <v>-55.25</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132</v>
      </c>
      <c r="D21" s="20">
        <f t="shared" ref="D21:V21" si="2">(VLOOKUP(D$14,$AI2:$AK24,3,FALSE))*D$15</f>
        <v>132</v>
      </c>
      <c r="E21" s="20" t="e">
        <f t="shared" si="2"/>
        <v>#N/A</v>
      </c>
      <c r="F21" s="20">
        <f t="shared" si="2"/>
        <v>228</v>
      </c>
      <c r="G21" s="20">
        <f t="shared" si="2"/>
        <v>228</v>
      </c>
      <c r="H21" s="20">
        <f t="shared" si="2"/>
        <v>228</v>
      </c>
      <c r="I21" s="20">
        <f t="shared" si="2"/>
        <v>282</v>
      </c>
      <c r="J21" s="20">
        <f t="shared" si="2"/>
        <v>132</v>
      </c>
      <c r="K21" s="20">
        <f t="shared" si="2"/>
        <v>324</v>
      </c>
      <c r="L21" s="20">
        <f t="shared" si="2"/>
        <v>68.25</v>
      </c>
      <c r="M21" s="20">
        <f t="shared" si="2"/>
        <v>68.25</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3.7022130800000004</v>
      </c>
      <c r="D22" s="12">
        <f>$E32</f>
        <v>3.7022130800000004</v>
      </c>
      <c r="E22" s="12">
        <f>$E33</f>
        <v>4.4644334200000007</v>
      </c>
      <c r="F22" s="12">
        <f>$E34</f>
        <v>5.7710968600000001</v>
      </c>
      <c r="G22" s="12">
        <f>$E35</f>
        <v>5.7710968600000001</v>
      </c>
      <c r="H22" s="12">
        <f>$E36</f>
        <v>5.7710968600000001</v>
      </c>
      <c r="I22" s="12">
        <f>$E37</f>
        <v>7.0777603000000004</v>
      </c>
      <c r="J22" s="12">
        <f>$E38</f>
        <v>3.7022130800000004</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-128.29778691999999</v>
      </c>
      <c r="D23" s="12">
        <f t="shared" ref="D23:V23" si="3">D22-D21</f>
        <v>-128.29778691999999</v>
      </c>
      <c r="E23" s="12" t="e">
        <f t="shared" si="3"/>
        <v>#N/A</v>
      </c>
      <c r="F23" s="12">
        <f t="shared" si="3"/>
        <v>-222.22890314</v>
      </c>
      <c r="G23" s="12">
        <f t="shared" si="3"/>
        <v>-222.22890314</v>
      </c>
      <c r="H23" s="12">
        <f t="shared" si="3"/>
        <v>-222.22890314</v>
      </c>
      <c r="I23" s="12">
        <f t="shared" si="3"/>
        <v>-274.92223969999998</v>
      </c>
      <c r="J23" s="12">
        <f t="shared" si="3"/>
        <v>-128.29778691999999</v>
      </c>
      <c r="K23" s="12">
        <f t="shared" si="3"/>
        <v>-324</v>
      </c>
      <c r="L23" s="12">
        <f t="shared" si="3"/>
        <v>-68.25</v>
      </c>
      <c r="M23" s="12">
        <f t="shared" si="3"/>
        <v>-68.25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e">
        <f t="shared" si="4"/>
        <v>#N/A</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16.399999999999999</v>
      </c>
      <c r="C28" s="11">
        <v>0.91900000000000004</v>
      </c>
      <c r="D28" s="11">
        <v>0.32400000000000001</v>
      </c>
      <c r="E28" s="11">
        <v>5.5100000000000003E-2</v>
      </c>
      <c r="F28" s="11">
        <v>1420</v>
      </c>
      <c r="G28" s="11">
        <v>38.6</v>
      </c>
      <c r="H28" s="11">
        <v>126</v>
      </c>
      <c r="I28" s="11">
        <v>22.1</v>
      </c>
      <c r="J28" s="11">
        <v>0.34</v>
      </c>
      <c r="K28" s="15">
        <v>0.31</v>
      </c>
      <c r="L28" s="11">
        <v>17</v>
      </c>
      <c r="M28" s="11">
        <v>16.3</v>
      </c>
      <c r="N28" s="11">
        <v>7180</v>
      </c>
      <c r="O28" s="11">
        <v>187000</v>
      </c>
      <c r="P28" s="11"/>
      <c r="Q28" s="11">
        <v>3780</v>
      </c>
      <c r="R28" s="11"/>
      <c r="S28" s="11">
        <v>22.1</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H1</v>
      </c>
      <c r="B31" s="11">
        <v>34</v>
      </c>
      <c r="C31" s="65">
        <f>IF(C$27="%w/w SAR",((C$28*10)*$B31),IF(C$27="%w/w DM",(((C$28*10)*($B$28/100))*$B31),IF(C$27="kg/t SAR",(C$28*$B31),IF(C$27="kg/t DM",((C$28*($B$28/100))*$B31),IF(C$27="mg/kg SAR",((C$28*0.001)*$B31),IF(C$27="mg/kg DM",(((C$28*0.001)*($B$28/100))*$B31),0))))))</f>
        <v>51.24344</v>
      </c>
      <c r="D31" s="65">
        <f>(IF(D$27="%w/w SAR",((D$28*10)*$B31),IF(D$27="%w/w DM",(((D$28*10)*($B$28/100))*$B31),IF(D$27="kg/t SAR",(D$28*$B31),IF(D$27="kg/t DM",((D$28*($B$28/100))*$B31),IF(D$27="mg/kg SAR",((D$28*0.001)*$B31),IF(D$27="mg/kg DM",(((D$28*0.001)*($B$28/100))*$B31),"0")))))))*2.291</f>
        <v>41.389755839999992</v>
      </c>
      <c r="E31" s="65">
        <f>(IF(E$27="%w/w SAR",((E$28*10)*$B31),IF(E$27="%w/w DM",(((E$28*10)*($B$28/100))*$B31),IF(E$27="kg/t SAR",(E$28*$B31),IF(E$27="kg/t DM",((E$28*($B$28/100))*$B31),IF(E$27="mg/kg SAR",((E$28*0.001)*$B31),IF(E$27="mg/kg DM",(((E$28*0.001)*($B$28/100))*$B31),"0")))))))*1.205</f>
        <v>3.7022130800000004</v>
      </c>
      <c r="F31" s="65">
        <f>(IF(F$27="%w/w SAR",((F$28*10)*$B31),IF(F$27="%w/w DM",(((F$28*10)*($B$28/100))*$B31),IF(F$27="kg/t SAR",(F$28*$B31),IF(F$27="kg/t DM",((F$28*($B$28/100))*$B31),IF(F$27="mg/kg SAR",((F$28*0.001)*$B31),IF(F$27="mg/kg DM",(((F$28*0.001)*($B$28/100))*$B31),"0")))))))*1.658</f>
        <v>13.127911359999995</v>
      </c>
      <c r="G31" s="65">
        <f t="shared" ref="G31:G50" si="5">IF(G$27="%w/w SAR",((G$28*10)*$B31),IF(G$27="%w/w DM",(((G$28*10)*($B$28/100))*$B31),IF(G$27="kg/t SAR",(G$28*$B31),IF(G$27="kg/t DM",((G$28*($B$28/100))*$B31),IF(G$27="mg/kg SAR",((G$28*0.001)*$B31),IF(G$27="mg/kg DM",(((G$28*0.001)*($B$28/100))*$B31),0))))))</f>
        <v>0.2152336</v>
      </c>
      <c r="H31" s="65">
        <f t="shared" ref="H31:P46" si="6">IF(H$27="%w/w SAR",((H$28*10)*$B31),IF(H$27="%w/w DM",(((H$28*10)*($B$28/100))*$B31),IF(H$27="kg/t SAR",(H$28*$B31),IF(H$27="kg/t DM",((H$28*($B$28/100))*$B31),IF(H$27="mg/kg SAR",((H$28*0.001)*$B31),IF(H$27="mg/kg DM",(((H$28*0.001)*($B$28/100))*$B31),0))))))</f>
        <v>0.70257599999999998</v>
      </c>
      <c r="I31" s="65">
        <f t="shared" si="6"/>
        <v>0.12322959999999999</v>
      </c>
      <c r="J31" s="65">
        <f t="shared" si="6"/>
        <v>1.8958399999999998E-3</v>
      </c>
      <c r="K31" s="65">
        <f t="shared" si="6"/>
        <v>1.7285599999999999E-3</v>
      </c>
      <c r="L31" s="65">
        <f t="shared" si="6"/>
        <v>9.4791999999999987E-2</v>
      </c>
      <c r="M31" s="65">
        <f t="shared" si="6"/>
        <v>9.0888800000000006E-2</v>
      </c>
      <c r="N31" s="65">
        <f t="shared" si="6"/>
        <v>40.035679999999999</v>
      </c>
      <c r="O31" s="65">
        <f t="shared" si="6"/>
        <v>1042.7119999999998</v>
      </c>
      <c r="P31" s="65">
        <f t="shared" si="6"/>
        <v>0</v>
      </c>
      <c r="Q31" s="65">
        <f>(IF(Q$27="%w/w SAR",((Q$28*10)*$B31),IF(Q$27="%w/w DM",(((Q$28*10)*($B$28/100))*$B31),IF(Q$27="kg/t SAR",(Q$28*$B31),IF(Q$27="kg/t DM",((Q$28*($B$28/100))*$B31),IF(Q$27="mg/kg SAR",((Q$28*0.001)*$B31),IF(Q$27="mg/kg DM",(((Q$28*0.001)*($B$28/100))*$B31),0)))))))*2.5</f>
        <v>52.693199999999997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0.12322959999999999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H2</v>
      </c>
      <c r="B32" s="11">
        <v>34</v>
      </c>
      <c r="C32" s="65">
        <f t="shared" ref="C32:C50" si="7">IF(C$27="%w/w SAR",((C$28*10)*$B32),IF(C$27="%w/w DM",(((C$28*10)*($B$28/100))*$B32),IF(C$27="kg/t SAR",(C$28*$B32),IF(C$27="kg/t DM",((C$28*($B$28/100))*$B32),IF(C$27="mg/kg SAR",((C$28*0.001)*$B32),IF(C$27="mg/kg DM",(((C$28*0.001)*($B$28/100))*$B32),0))))))</f>
        <v>51.24344</v>
      </c>
      <c r="D32" s="65">
        <f t="shared" ref="D32:D50" si="8">(IF(D$27="%w/w SAR",((D$28*10)*$B32),IF(D$27="%w/w DM",(((D$28*10)*($B$28/100))*$B32),IF(D$27="kg/t SAR",(D$28*$B32),IF(D$27="kg/t DM",((D$28*($B$28/100))*$B32),IF(D$27="mg/kg SAR",((D$28*0.001)*$B32),IF(D$27="mg/kg DM",(((D$28*0.001)*($B$28/100))*$B32),"0")))))))*2.291</f>
        <v>41.389755839999992</v>
      </c>
      <c r="E32" s="65">
        <f t="shared" ref="E32:E50" si="9">(IF(E$27="%w/w SAR",((E$28*10)*$B32),IF(E$27="%w/w DM",(((E$28*10)*($B$28/100))*$B32),IF(E$27="kg/t SAR",(E$28*$B32),IF(E$27="kg/t DM",((E$28*($B$28/100))*$B32),IF(E$27="mg/kg SAR",((E$28*0.001)*$B32),IF(E$27="mg/kg DM",(((E$28*0.001)*($B$28/100))*$B32),"0")))))))*1.205</f>
        <v>3.7022130800000004</v>
      </c>
      <c r="F32" s="65">
        <f t="shared" ref="F32:F50" si="10">(IF(F$27="%w/w SAR",((F$28*10)*$B32),IF(F$27="%w/w DM",(((F$28*10)*($B$28/100))*$B32),IF(F$27="kg/t SAR",(F$28*$B32),IF(F$27="kg/t DM",((F$28*($B$28/100))*$B32),IF(F$27="mg/kg SAR",((F$28*0.001)*$B32),IF(F$27="mg/kg DM",(((F$28*0.001)*($B$28/100))*$B32),"0")))))))*1.658</f>
        <v>13.127911359999995</v>
      </c>
      <c r="G32" s="65">
        <f t="shared" si="5"/>
        <v>0.2152336</v>
      </c>
      <c r="H32" s="65">
        <f t="shared" si="6"/>
        <v>0.70257599999999998</v>
      </c>
      <c r="I32" s="65">
        <f t="shared" si="6"/>
        <v>0.12322959999999999</v>
      </c>
      <c r="J32" s="65">
        <f t="shared" si="6"/>
        <v>1.8958399999999998E-3</v>
      </c>
      <c r="K32" s="65">
        <f t="shared" si="6"/>
        <v>1.7285599999999999E-3</v>
      </c>
      <c r="L32" s="65">
        <f t="shared" si="6"/>
        <v>9.4791999999999987E-2</v>
      </c>
      <c r="M32" s="65">
        <f t="shared" si="6"/>
        <v>9.0888800000000006E-2</v>
      </c>
      <c r="N32" s="65">
        <f t="shared" si="6"/>
        <v>40.035679999999999</v>
      </c>
      <c r="O32" s="65">
        <f t="shared" si="6"/>
        <v>1042.7119999999998</v>
      </c>
      <c r="P32" s="65">
        <f t="shared" si="6"/>
        <v>0</v>
      </c>
      <c r="Q32" s="65">
        <f t="shared" ref="Q32:Q50" si="11">(IF(Q$27="%w/w SAR",((Q$28*10)*$B32),IF(Q$27="%w/w DM",(((Q$28*10)*($B$28/100))*$B32),IF(Q$27="kg/t SAR",(Q$28*$B32),IF(Q$27="kg/t DM",((Q$28*($B$28/100))*$B32),IF(Q$27="mg/kg SAR",((Q$28*0.001)*$B32),IF(Q$27="mg/kg DM",(((Q$28*0.001)*($B$28/100))*$B32),0)))))))*2.5</f>
        <v>52.693199999999997</v>
      </c>
      <c r="R32" s="65">
        <f t="shared" ref="R32:U50" si="12">IF(R$27="%w/w SAR",((R$28*10)*$B32),IF(R$27="%w/w DM",(((R$28*10)*($B$28/100))*$B32),IF(R$27="kg/t SAR",(R$28*$B32),IF(R$27="kg/t DM",((R$28*($B$28/100))*$B32),IF(R$27="mg/kg SAR",((R$28*0.001)*$B32),IF(R$27="mg/kg DM",(((R$28*0.001)*($B$28/100))*$B32),0))))))</f>
        <v>0</v>
      </c>
      <c r="S32" s="65">
        <f t="shared" si="12"/>
        <v>0.12322959999999999</v>
      </c>
      <c r="T32" s="65">
        <f t="shared" si="12"/>
        <v>0</v>
      </c>
      <c r="U32" s="126">
        <f t="shared" si="12"/>
        <v>0</v>
      </c>
    </row>
    <row r="33" spans="1:21" s="48" customFormat="1" ht="13" x14ac:dyDescent="0.35">
      <c r="A33" s="125" t="str">
        <f>E8</f>
        <v>H4</v>
      </c>
      <c r="B33" s="11">
        <v>41</v>
      </c>
      <c r="C33" s="65">
        <f t="shared" si="7"/>
        <v>61.793559999999999</v>
      </c>
      <c r="D33" s="65">
        <f t="shared" si="8"/>
        <v>49.911176159999989</v>
      </c>
      <c r="E33" s="65">
        <f t="shared" si="9"/>
        <v>4.4644334200000007</v>
      </c>
      <c r="F33" s="65">
        <f t="shared" si="10"/>
        <v>15.830716639999995</v>
      </c>
      <c r="G33" s="65">
        <f t="shared" si="5"/>
        <v>0.25954640000000001</v>
      </c>
      <c r="H33" s="65">
        <f t="shared" si="6"/>
        <v>0.84722399999999998</v>
      </c>
      <c r="I33" s="65">
        <f t="shared" si="6"/>
        <v>0.14860039999999999</v>
      </c>
      <c r="J33" s="65">
        <f t="shared" si="6"/>
        <v>2.2861599999999998E-3</v>
      </c>
      <c r="K33" s="65">
        <f t="shared" si="6"/>
        <v>2.0844399999999999E-3</v>
      </c>
      <c r="L33" s="65">
        <f t="shared" si="6"/>
        <v>0.11430799999999999</v>
      </c>
      <c r="M33" s="65">
        <f t="shared" si="6"/>
        <v>0.10960120000000001</v>
      </c>
      <c r="N33" s="65">
        <f t="shared" si="6"/>
        <v>48.278319999999994</v>
      </c>
      <c r="O33" s="65">
        <f t="shared" si="6"/>
        <v>1257.3879999999999</v>
      </c>
      <c r="P33" s="65">
        <f t="shared" si="6"/>
        <v>0</v>
      </c>
      <c r="Q33" s="65">
        <f t="shared" si="11"/>
        <v>63.541799999999995</v>
      </c>
      <c r="R33" s="65">
        <f t="shared" si="12"/>
        <v>0</v>
      </c>
      <c r="S33" s="65">
        <f t="shared" si="12"/>
        <v>0.14860039999999999</v>
      </c>
      <c r="T33" s="65">
        <f t="shared" si="12"/>
        <v>0</v>
      </c>
      <c r="U33" s="126">
        <f t="shared" si="12"/>
        <v>0</v>
      </c>
    </row>
    <row r="34" spans="1:21" s="48" customFormat="1" ht="13" x14ac:dyDescent="0.35">
      <c r="A34" s="125" t="str">
        <f>F8</f>
        <v>H6</v>
      </c>
      <c r="B34" s="11">
        <v>53</v>
      </c>
      <c r="C34" s="65">
        <f t="shared" si="7"/>
        <v>79.879480000000001</v>
      </c>
      <c r="D34" s="65">
        <f t="shared" si="8"/>
        <v>64.51932527999999</v>
      </c>
      <c r="E34" s="65">
        <f t="shared" si="9"/>
        <v>5.7710968600000001</v>
      </c>
      <c r="F34" s="65">
        <f t="shared" si="10"/>
        <v>20.464097119999995</v>
      </c>
      <c r="G34" s="65">
        <f t="shared" si="5"/>
        <v>0.33551120000000001</v>
      </c>
      <c r="H34" s="65">
        <f t="shared" si="6"/>
        <v>1.0951919999999999</v>
      </c>
      <c r="I34" s="65">
        <f t="shared" si="6"/>
        <v>0.19209319999999999</v>
      </c>
      <c r="J34" s="65">
        <f t="shared" si="6"/>
        <v>2.9552799999999998E-3</v>
      </c>
      <c r="K34" s="65">
        <f t="shared" si="6"/>
        <v>2.6945199999999997E-3</v>
      </c>
      <c r="L34" s="65">
        <f t="shared" si="6"/>
        <v>0.14776399999999998</v>
      </c>
      <c r="M34" s="65">
        <f t="shared" si="6"/>
        <v>0.14167960000000002</v>
      </c>
      <c r="N34" s="65">
        <f t="shared" si="6"/>
        <v>62.408559999999994</v>
      </c>
      <c r="O34" s="65">
        <f t="shared" si="6"/>
        <v>1625.4039999999998</v>
      </c>
      <c r="P34" s="65">
        <f t="shared" si="6"/>
        <v>0</v>
      </c>
      <c r="Q34" s="65">
        <f t="shared" si="11"/>
        <v>82.139399999999995</v>
      </c>
      <c r="R34" s="65">
        <f t="shared" si="12"/>
        <v>0</v>
      </c>
      <c r="S34" s="65">
        <f t="shared" si="12"/>
        <v>0.19209319999999999</v>
      </c>
      <c r="T34" s="65">
        <f t="shared" si="12"/>
        <v>0</v>
      </c>
      <c r="U34" s="126">
        <f t="shared" si="12"/>
        <v>0</v>
      </c>
    </row>
    <row r="35" spans="1:21" s="48" customFormat="1" ht="13" x14ac:dyDescent="0.35">
      <c r="A35" s="125" t="str">
        <f>G8</f>
        <v>H7</v>
      </c>
      <c r="B35" s="11">
        <v>53</v>
      </c>
      <c r="C35" s="65">
        <f t="shared" si="7"/>
        <v>79.879480000000001</v>
      </c>
      <c r="D35" s="65">
        <f t="shared" si="8"/>
        <v>64.51932527999999</v>
      </c>
      <c r="E35" s="65">
        <f t="shared" si="9"/>
        <v>5.7710968600000001</v>
      </c>
      <c r="F35" s="65">
        <f t="shared" si="10"/>
        <v>20.464097119999995</v>
      </c>
      <c r="G35" s="65">
        <f t="shared" si="5"/>
        <v>0.33551120000000001</v>
      </c>
      <c r="H35" s="65">
        <f t="shared" si="6"/>
        <v>1.0951919999999999</v>
      </c>
      <c r="I35" s="65">
        <f t="shared" si="6"/>
        <v>0.19209319999999999</v>
      </c>
      <c r="J35" s="65">
        <f t="shared" si="6"/>
        <v>2.9552799999999998E-3</v>
      </c>
      <c r="K35" s="65">
        <f t="shared" si="6"/>
        <v>2.6945199999999997E-3</v>
      </c>
      <c r="L35" s="65">
        <f t="shared" si="6"/>
        <v>0.14776399999999998</v>
      </c>
      <c r="M35" s="65">
        <f t="shared" si="6"/>
        <v>0.14167960000000002</v>
      </c>
      <c r="N35" s="65">
        <f t="shared" si="6"/>
        <v>62.408559999999994</v>
      </c>
      <c r="O35" s="65">
        <f t="shared" si="6"/>
        <v>1625.4039999999998</v>
      </c>
      <c r="P35" s="65">
        <f t="shared" si="6"/>
        <v>0</v>
      </c>
      <c r="Q35" s="65">
        <f t="shared" si="11"/>
        <v>82.139399999999995</v>
      </c>
      <c r="R35" s="65">
        <f t="shared" si="12"/>
        <v>0</v>
      </c>
      <c r="S35" s="65">
        <f t="shared" si="12"/>
        <v>0.19209319999999999</v>
      </c>
      <c r="T35" s="65">
        <f t="shared" si="12"/>
        <v>0</v>
      </c>
      <c r="U35" s="126">
        <f t="shared" si="12"/>
        <v>0</v>
      </c>
    </row>
    <row r="36" spans="1:21" s="48" customFormat="1" ht="13" x14ac:dyDescent="0.35">
      <c r="A36" s="125" t="str">
        <f>H8</f>
        <v>H8</v>
      </c>
      <c r="B36" s="11">
        <v>53</v>
      </c>
      <c r="C36" s="65">
        <f t="shared" si="7"/>
        <v>79.879480000000001</v>
      </c>
      <c r="D36" s="65">
        <f t="shared" si="8"/>
        <v>64.51932527999999</v>
      </c>
      <c r="E36" s="65">
        <f t="shared" si="9"/>
        <v>5.7710968600000001</v>
      </c>
      <c r="F36" s="65">
        <f t="shared" si="10"/>
        <v>20.464097119999995</v>
      </c>
      <c r="G36" s="65">
        <f t="shared" si="5"/>
        <v>0.33551120000000001</v>
      </c>
      <c r="H36" s="65">
        <f t="shared" si="6"/>
        <v>1.0951919999999999</v>
      </c>
      <c r="I36" s="65">
        <f t="shared" si="6"/>
        <v>0.19209319999999999</v>
      </c>
      <c r="J36" s="65">
        <f t="shared" si="6"/>
        <v>2.9552799999999998E-3</v>
      </c>
      <c r="K36" s="65">
        <f t="shared" si="6"/>
        <v>2.6945199999999997E-3</v>
      </c>
      <c r="L36" s="65">
        <f t="shared" si="6"/>
        <v>0.14776399999999998</v>
      </c>
      <c r="M36" s="65">
        <f t="shared" si="6"/>
        <v>0.14167960000000002</v>
      </c>
      <c r="N36" s="65">
        <f t="shared" si="6"/>
        <v>62.408559999999994</v>
      </c>
      <c r="O36" s="65">
        <f t="shared" si="6"/>
        <v>1625.4039999999998</v>
      </c>
      <c r="P36" s="65">
        <f t="shared" si="6"/>
        <v>0</v>
      </c>
      <c r="Q36" s="65">
        <f t="shared" si="11"/>
        <v>82.139399999999995</v>
      </c>
      <c r="R36" s="65">
        <f t="shared" si="12"/>
        <v>0</v>
      </c>
      <c r="S36" s="65">
        <f t="shared" si="12"/>
        <v>0.19209319999999999</v>
      </c>
      <c r="T36" s="65">
        <f t="shared" si="12"/>
        <v>0</v>
      </c>
      <c r="U36" s="126">
        <f t="shared" si="12"/>
        <v>0</v>
      </c>
    </row>
    <row r="37" spans="1:21" s="48" customFormat="1" ht="13" x14ac:dyDescent="0.35">
      <c r="A37" s="125" t="str">
        <f>I8</f>
        <v>H10</v>
      </c>
      <c r="B37" s="11">
        <v>65</v>
      </c>
      <c r="C37" s="65">
        <f t="shared" si="7"/>
        <v>97.965400000000002</v>
      </c>
      <c r="D37" s="65">
        <f t="shared" si="8"/>
        <v>79.127474399999983</v>
      </c>
      <c r="E37" s="65">
        <f t="shared" si="9"/>
        <v>7.0777603000000004</v>
      </c>
      <c r="F37" s="65">
        <f t="shared" si="10"/>
        <v>25.097477599999994</v>
      </c>
      <c r="G37" s="65">
        <f t="shared" si="5"/>
        <v>0.41147600000000001</v>
      </c>
      <c r="H37" s="65">
        <f t="shared" si="6"/>
        <v>1.3431599999999999</v>
      </c>
      <c r="I37" s="65">
        <f t="shared" si="6"/>
        <v>0.23558599999999999</v>
      </c>
      <c r="J37" s="65">
        <f t="shared" si="6"/>
        <v>3.6243999999999998E-3</v>
      </c>
      <c r="K37" s="65">
        <f t="shared" si="6"/>
        <v>3.3045999999999996E-3</v>
      </c>
      <c r="L37" s="65">
        <f t="shared" si="6"/>
        <v>0.18121999999999999</v>
      </c>
      <c r="M37" s="65">
        <f t="shared" si="6"/>
        <v>0.173758</v>
      </c>
      <c r="N37" s="65">
        <f t="shared" si="6"/>
        <v>76.538799999999995</v>
      </c>
      <c r="O37" s="65">
        <f t="shared" si="6"/>
        <v>1993.4199999999996</v>
      </c>
      <c r="P37" s="65">
        <f t="shared" si="6"/>
        <v>0</v>
      </c>
      <c r="Q37" s="65">
        <f t="shared" si="11"/>
        <v>100.73699999999999</v>
      </c>
      <c r="R37" s="65">
        <f t="shared" si="12"/>
        <v>0</v>
      </c>
      <c r="S37" s="65">
        <f t="shared" si="12"/>
        <v>0.23558599999999999</v>
      </c>
      <c r="T37" s="65">
        <f t="shared" si="12"/>
        <v>0</v>
      </c>
      <c r="U37" s="126">
        <f t="shared" si="12"/>
        <v>0</v>
      </c>
    </row>
    <row r="38" spans="1:21" s="48" customFormat="1" ht="13" x14ac:dyDescent="0.35">
      <c r="A38" s="125" t="str">
        <f>J8</f>
        <v>H20</v>
      </c>
      <c r="B38" s="11">
        <v>34</v>
      </c>
      <c r="C38" s="65">
        <f t="shared" si="7"/>
        <v>51.24344</v>
      </c>
      <c r="D38" s="65">
        <f t="shared" si="8"/>
        <v>41.389755839999992</v>
      </c>
      <c r="E38" s="65">
        <f t="shared" si="9"/>
        <v>3.7022130800000004</v>
      </c>
      <c r="F38" s="65">
        <f t="shared" si="10"/>
        <v>13.127911359999995</v>
      </c>
      <c r="G38" s="65">
        <f t="shared" si="5"/>
        <v>0.2152336</v>
      </c>
      <c r="H38" s="65">
        <f t="shared" si="6"/>
        <v>0.70257599999999998</v>
      </c>
      <c r="I38" s="65">
        <f t="shared" si="6"/>
        <v>0.12322959999999999</v>
      </c>
      <c r="J38" s="65">
        <f t="shared" si="6"/>
        <v>1.8958399999999998E-3</v>
      </c>
      <c r="K38" s="65">
        <f t="shared" si="6"/>
        <v>1.7285599999999999E-3</v>
      </c>
      <c r="L38" s="65">
        <f t="shared" si="6"/>
        <v>9.4791999999999987E-2</v>
      </c>
      <c r="M38" s="65">
        <f t="shared" si="6"/>
        <v>9.0888800000000006E-2</v>
      </c>
      <c r="N38" s="65">
        <f t="shared" si="6"/>
        <v>40.035679999999999</v>
      </c>
      <c r="O38" s="65">
        <f t="shared" si="6"/>
        <v>1042.7119999999998</v>
      </c>
      <c r="P38" s="65">
        <f t="shared" si="6"/>
        <v>0</v>
      </c>
      <c r="Q38" s="65">
        <f t="shared" si="11"/>
        <v>52.693199999999997</v>
      </c>
      <c r="R38" s="65">
        <f t="shared" si="12"/>
        <v>0</v>
      </c>
      <c r="S38" s="65">
        <f t="shared" si="12"/>
        <v>0.12322959999999999</v>
      </c>
      <c r="T38" s="65">
        <f t="shared" si="12"/>
        <v>0</v>
      </c>
      <c r="U38" s="126">
        <f t="shared" si="12"/>
        <v>0</v>
      </c>
    </row>
    <row r="39" spans="1:21" s="48" customFormat="1" ht="13" x14ac:dyDescent="0.35">
      <c r="A39" s="125" t="str">
        <f>K8</f>
        <v>G15</v>
      </c>
      <c r="B39" s="11">
        <v>0</v>
      </c>
      <c r="C39" s="65">
        <f t="shared" si="7"/>
        <v>0</v>
      </c>
      <c r="D39" s="65">
        <f t="shared" si="8"/>
        <v>0</v>
      </c>
      <c r="E39" s="65">
        <f t="shared" si="9"/>
        <v>0</v>
      </c>
      <c r="F39" s="65">
        <f t="shared" si="10"/>
        <v>0</v>
      </c>
      <c r="G39" s="65">
        <f t="shared" si="5"/>
        <v>0</v>
      </c>
      <c r="H39" s="65">
        <f t="shared" si="6"/>
        <v>0</v>
      </c>
      <c r="I39" s="65">
        <f t="shared" si="6"/>
        <v>0</v>
      </c>
      <c r="J39" s="65">
        <f t="shared" si="6"/>
        <v>0</v>
      </c>
      <c r="K39" s="65">
        <f t="shared" si="6"/>
        <v>0</v>
      </c>
      <c r="L39" s="65">
        <f t="shared" si="6"/>
        <v>0</v>
      </c>
      <c r="M39" s="65">
        <f t="shared" si="6"/>
        <v>0</v>
      </c>
      <c r="N39" s="65">
        <f t="shared" si="6"/>
        <v>0</v>
      </c>
      <c r="O39" s="65">
        <f t="shared" si="6"/>
        <v>0</v>
      </c>
      <c r="P39" s="65">
        <f t="shared" si="6"/>
        <v>0</v>
      </c>
      <c r="Q39" s="65">
        <f t="shared" si="11"/>
        <v>0</v>
      </c>
      <c r="R39" s="65">
        <f t="shared" si="12"/>
        <v>0</v>
      </c>
      <c r="S39" s="65">
        <f t="shared" si="12"/>
        <v>0</v>
      </c>
      <c r="T39" s="65">
        <f t="shared" si="12"/>
        <v>0</v>
      </c>
      <c r="U39" s="126">
        <f t="shared" si="12"/>
        <v>0</v>
      </c>
    </row>
    <row r="40" spans="1:21" s="48" customFormat="1" ht="13" x14ac:dyDescent="0.35">
      <c r="A40" s="125" t="str">
        <f>L8</f>
        <v>C33</v>
      </c>
      <c r="B40" s="11">
        <v>0</v>
      </c>
      <c r="C40" s="65">
        <f t="shared" si="7"/>
        <v>0</v>
      </c>
      <c r="D40" s="65">
        <f t="shared" si="8"/>
        <v>0</v>
      </c>
      <c r="E40" s="65">
        <f t="shared" si="9"/>
        <v>0</v>
      </c>
      <c r="F40" s="65">
        <f t="shared" si="10"/>
        <v>0</v>
      </c>
      <c r="G40" s="65">
        <f t="shared" si="5"/>
        <v>0</v>
      </c>
      <c r="H40" s="65">
        <f t="shared" si="6"/>
        <v>0</v>
      </c>
      <c r="I40" s="65">
        <f t="shared" si="6"/>
        <v>0</v>
      </c>
      <c r="J40" s="65">
        <f t="shared" si="6"/>
        <v>0</v>
      </c>
      <c r="K40" s="65">
        <f t="shared" si="6"/>
        <v>0</v>
      </c>
      <c r="L40" s="65">
        <f t="shared" si="6"/>
        <v>0</v>
      </c>
      <c r="M40" s="65">
        <f t="shared" si="6"/>
        <v>0</v>
      </c>
      <c r="N40" s="65">
        <f t="shared" si="6"/>
        <v>0</v>
      </c>
      <c r="O40" s="65">
        <f t="shared" si="6"/>
        <v>0</v>
      </c>
      <c r="P40" s="65">
        <f t="shared" si="6"/>
        <v>0</v>
      </c>
      <c r="Q40" s="65">
        <f t="shared" si="11"/>
        <v>0</v>
      </c>
      <c r="R40" s="65">
        <f t="shared" si="12"/>
        <v>0</v>
      </c>
      <c r="S40" s="65">
        <f t="shared" si="12"/>
        <v>0</v>
      </c>
      <c r="T40" s="65">
        <f t="shared" si="12"/>
        <v>0</v>
      </c>
      <c r="U40" s="126">
        <f t="shared" si="12"/>
        <v>0</v>
      </c>
    </row>
    <row r="41" spans="1:21" s="48" customFormat="1" ht="13" x14ac:dyDescent="0.35">
      <c r="A41" s="125" t="str">
        <f>M8</f>
        <v>C34</v>
      </c>
      <c r="B41" s="11">
        <v>0</v>
      </c>
      <c r="C41" s="65">
        <f t="shared" si="7"/>
        <v>0</v>
      </c>
      <c r="D41" s="65">
        <f t="shared" si="8"/>
        <v>0</v>
      </c>
      <c r="E41" s="65">
        <f t="shared" si="9"/>
        <v>0</v>
      </c>
      <c r="F41" s="65">
        <f t="shared" si="10"/>
        <v>0</v>
      </c>
      <c r="G41" s="65">
        <f t="shared" si="5"/>
        <v>0</v>
      </c>
      <c r="H41" s="65">
        <f t="shared" si="6"/>
        <v>0</v>
      </c>
      <c r="I41" s="65">
        <f t="shared" si="6"/>
        <v>0</v>
      </c>
      <c r="J41" s="65">
        <f t="shared" si="6"/>
        <v>0</v>
      </c>
      <c r="K41" s="65">
        <f t="shared" si="6"/>
        <v>0</v>
      </c>
      <c r="L41" s="65">
        <f t="shared" si="6"/>
        <v>0</v>
      </c>
      <c r="M41" s="65">
        <f t="shared" si="6"/>
        <v>0</v>
      </c>
      <c r="N41" s="65">
        <f t="shared" si="6"/>
        <v>0</v>
      </c>
      <c r="O41" s="65">
        <f t="shared" si="6"/>
        <v>0</v>
      </c>
      <c r="P41" s="65">
        <f t="shared" si="6"/>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7"/>
        <v>0</v>
      </c>
      <c r="D42" s="65">
        <f t="shared" si="8"/>
        <v>0</v>
      </c>
      <c r="E42" s="65">
        <f t="shared" si="9"/>
        <v>0</v>
      </c>
      <c r="F42" s="65">
        <f t="shared" si="10"/>
        <v>0</v>
      </c>
      <c r="G42" s="65">
        <f t="shared" si="5"/>
        <v>0</v>
      </c>
      <c r="H42" s="65">
        <f t="shared" si="6"/>
        <v>0</v>
      </c>
      <c r="I42" s="65">
        <f t="shared" si="6"/>
        <v>0</v>
      </c>
      <c r="J42" s="65">
        <f t="shared" si="6"/>
        <v>0</v>
      </c>
      <c r="K42" s="65">
        <f t="shared" si="6"/>
        <v>0</v>
      </c>
      <c r="L42" s="65">
        <f t="shared" si="6"/>
        <v>0</v>
      </c>
      <c r="M42" s="65">
        <f t="shared" si="6"/>
        <v>0</v>
      </c>
      <c r="N42" s="65">
        <f t="shared" si="6"/>
        <v>0</v>
      </c>
      <c r="O42" s="65">
        <f t="shared" si="6"/>
        <v>0</v>
      </c>
      <c r="P42" s="65">
        <f t="shared" si="6"/>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7"/>
        <v>0</v>
      </c>
      <c r="D43" s="65">
        <f t="shared" si="8"/>
        <v>0</v>
      </c>
      <c r="E43" s="65">
        <f t="shared" si="9"/>
        <v>0</v>
      </c>
      <c r="F43" s="65">
        <f t="shared" si="10"/>
        <v>0</v>
      </c>
      <c r="G43" s="65">
        <f t="shared" si="5"/>
        <v>0</v>
      </c>
      <c r="H43" s="65">
        <f t="shared" si="6"/>
        <v>0</v>
      </c>
      <c r="I43" s="65">
        <f t="shared" si="6"/>
        <v>0</v>
      </c>
      <c r="J43" s="65">
        <f t="shared" si="6"/>
        <v>0</v>
      </c>
      <c r="K43" s="65">
        <f t="shared" si="6"/>
        <v>0</v>
      </c>
      <c r="L43" s="65">
        <f t="shared" si="6"/>
        <v>0</v>
      </c>
      <c r="M43" s="65">
        <f t="shared" si="6"/>
        <v>0</v>
      </c>
      <c r="N43" s="65">
        <f t="shared" si="6"/>
        <v>0</v>
      </c>
      <c r="O43" s="65">
        <f t="shared" si="6"/>
        <v>0</v>
      </c>
      <c r="P43" s="65">
        <f t="shared" si="6"/>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7"/>
        <v>0</v>
      </c>
      <c r="D44" s="65">
        <f t="shared" si="8"/>
        <v>0</v>
      </c>
      <c r="E44" s="65">
        <f t="shared" si="9"/>
        <v>0</v>
      </c>
      <c r="F44" s="65">
        <f t="shared" si="10"/>
        <v>0</v>
      </c>
      <c r="G44" s="65">
        <f t="shared" si="5"/>
        <v>0</v>
      </c>
      <c r="H44" s="65">
        <f t="shared" si="6"/>
        <v>0</v>
      </c>
      <c r="I44" s="65">
        <f t="shared" si="6"/>
        <v>0</v>
      </c>
      <c r="J44" s="65">
        <f t="shared" si="6"/>
        <v>0</v>
      </c>
      <c r="K44" s="65">
        <f t="shared" si="6"/>
        <v>0</v>
      </c>
      <c r="L44" s="65">
        <f t="shared" si="6"/>
        <v>0</v>
      </c>
      <c r="M44" s="65">
        <f t="shared" si="6"/>
        <v>0</v>
      </c>
      <c r="N44" s="65">
        <f t="shared" si="6"/>
        <v>0</v>
      </c>
      <c r="O44" s="65">
        <f t="shared" si="6"/>
        <v>0</v>
      </c>
      <c r="P44" s="65">
        <f t="shared" si="6"/>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7"/>
        <v>0</v>
      </c>
      <c r="D45" s="65">
        <f t="shared" si="8"/>
        <v>0</v>
      </c>
      <c r="E45" s="65">
        <f t="shared" si="9"/>
        <v>0</v>
      </c>
      <c r="F45" s="65">
        <f t="shared" si="10"/>
        <v>0</v>
      </c>
      <c r="G45" s="65">
        <f t="shared" si="5"/>
        <v>0</v>
      </c>
      <c r="H45" s="65">
        <f t="shared" si="6"/>
        <v>0</v>
      </c>
      <c r="I45" s="65">
        <f t="shared" si="6"/>
        <v>0</v>
      </c>
      <c r="J45" s="65">
        <f t="shared" si="6"/>
        <v>0</v>
      </c>
      <c r="K45" s="65">
        <f t="shared" si="6"/>
        <v>0</v>
      </c>
      <c r="L45" s="65">
        <f t="shared" si="6"/>
        <v>0</v>
      </c>
      <c r="M45" s="65">
        <f t="shared" si="6"/>
        <v>0</v>
      </c>
      <c r="N45" s="65">
        <f t="shared" si="6"/>
        <v>0</v>
      </c>
      <c r="O45" s="65">
        <f t="shared" si="6"/>
        <v>0</v>
      </c>
      <c r="P45" s="65">
        <f t="shared" si="6"/>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7"/>
        <v>0</v>
      </c>
      <c r="D46" s="65">
        <f t="shared" si="8"/>
        <v>0</v>
      </c>
      <c r="E46" s="65">
        <f t="shared" si="9"/>
        <v>0</v>
      </c>
      <c r="F46" s="65">
        <f t="shared" si="10"/>
        <v>0</v>
      </c>
      <c r="G46" s="65">
        <f t="shared" si="5"/>
        <v>0</v>
      </c>
      <c r="H46" s="65">
        <f t="shared" si="6"/>
        <v>0</v>
      </c>
      <c r="I46" s="65">
        <f t="shared" si="6"/>
        <v>0</v>
      </c>
      <c r="J46" s="65">
        <f t="shared" si="6"/>
        <v>0</v>
      </c>
      <c r="K46" s="65">
        <f t="shared" si="6"/>
        <v>0</v>
      </c>
      <c r="L46" s="65">
        <f t="shared" si="6"/>
        <v>0</v>
      </c>
      <c r="M46" s="65">
        <f t="shared" si="6"/>
        <v>0</v>
      </c>
      <c r="N46" s="65">
        <f t="shared" si="6"/>
        <v>0</v>
      </c>
      <c r="O46" s="65">
        <f t="shared" si="6"/>
        <v>0</v>
      </c>
      <c r="P46" s="65">
        <f t="shared" si="6"/>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7"/>
        <v>0</v>
      </c>
      <c r="D47" s="65">
        <f t="shared" si="8"/>
        <v>0</v>
      </c>
      <c r="E47" s="65">
        <f t="shared" si="9"/>
        <v>0</v>
      </c>
      <c r="F47" s="65">
        <f t="shared" si="10"/>
        <v>0</v>
      </c>
      <c r="G47" s="65">
        <f t="shared" si="5"/>
        <v>0</v>
      </c>
      <c r="H47" s="65">
        <f t="shared" ref="H47:P50" si="13">IF(H$27="%w/w SAR",((H$28*10)*$B47),IF(H$27="%w/w DM",(((H$28*10)*($B$28/100))*$B47),IF(H$27="kg/t SAR",(H$28*$B47),IF(H$27="kg/t DM",((H$28*($B$28/100))*$B47),IF(H$27="mg/kg SAR",((H$28*0.001)*$B47),IF(H$27="mg/kg DM",(((H$28*0.001)*($B$28/100))*$B47),0))))))</f>
        <v>0</v>
      </c>
      <c r="I47" s="65">
        <f t="shared" si="13"/>
        <v>0</v>
      </c>
      <c r="J47" s="65">
        <f t="shared" si="13"/>
        <v>0</v>
      </c>
      <c r="K47" s="65">
        <f t="shared" si="13"/>
        <v>0</v>
      </c>
      <c r="L47" s="65">
        <f t="shared" si="13"/>
        <v>0</v>
      </c>
      <c r="M47" s="65">
        <f t="shared" si="13"/>
        <v>0</v>
      </c>
      <c r="N47" s="65">
        <f t="shared" si="13"/>
        <v>0</v>
      </c>
      <c r="O47" s="65">
        <f t="shared" si="13"/>
        <v>0</v>
      </c>
      <c r="P47" s="65">
        <f t="shared" si="13"/>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7"/>
        <v>0</v>
      </c>
      <c r="D48" s="65">
        <f t="shared" si="8"/>
        <v>0</v>
      </c>
      <c r="E48" s="65">
        <f t="shared" si="9"/>
        <v>0</v>
      </c>
      <c r="F48" s="65">
        <f t="shared" si="10"/>
        <v>0</v>
      </c>
      <c r="G48" s="65">
        <f t="shared" si="5"/>
        <v>0</v>
      </c>
      <c r="H48" s="65">
        <f t="shared" si="13"/>
        <v>0</v>
      </c>
      <c r="I48" s="65">
        <f t="shared" si="13"/>
        <v>0</v>
      </c>
      <c r="J48" s="65">
        <f t="shared" si="13"/>
        <v>0</v>
      </c>
      <c r="K48" s="65">
        <f t="shared" si="13"/>
        <v>0</v>
      </c>
      <c r="L48" s="65">
        <f t="shared" si="13"/>
        <v>0</v>
      </c>
      <c r="M48" s="65">
        <f t="shared" si="13"/>
        <v>0</v>
      </c>
      <c r="N48" s="65">
        <f t="shared" si="13"/>
        <v>0</v>
      </c>
      <c r="O48" s="65">
        <f t="shared" si="13"/>
        <v>0</v>
      </c>
      <c r="P48" s="65">
        <f t="shared" si="13"/>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7"/>
        <v>0</v>
      </c>
      <c r="D49" s="65">
        <f t="shared" si="8"/>
        <v>0</v>
      </c>
      <c r="E49" s="65">
        <f t="shared" si="9"/>
        <v>0</v>
      </c>
      <c r="F49" s="65">
        <f t="shared" si="10"/>
        <v>0</v>
      </c>
      <c r="G49" s="65">
        <f t="shared" si="5"/>
        <v>0</v>
      </c>
      <c r="H49" s="65">
        <f t="shared" si="13"/>
        <v>0</v>
      </c>
      <c r="I49" s="65">
        <f t="shared" si="13"/>
        <v>0</v>
      </c>
      <c r="J49" s="65">
        <f t="shared" si="13"/>
        <v>0</v>
      </c>
      <c r="K49" s="65">
        <f t="shared" si="13"/>
        <v>0</v>
      </c>
      <c r="L49" s="65">
        <f t="shared" si="13"/>
        <v>0</v>
      </c>
      <c r="M49" s="65">
        <f t="shared" si="13"/>
        <v>0</v>
      </c>
      <c r="N49" s="65">
        <f t="shared" si="13"/>
        <v>0</v>
      </c>
      <c r="O49" s="65">
        <f t="shared" si="13"/>
        <v>0</v>
      </c>
      <c r="P49" s="65">
        <f t="shared" si="13"/>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7"/>
        <v>0</v>
      </c>
      <c r="D50" s="80">
        <f t="shared" si="8"/>
        <v>0</v>
      </c>
      <c r="E50" s="80">
        <f t="shared" si="9"/>
        <v>0</v>
      </c>
      <c r="F50" s="80">
        <f t="shared" si="10"/>
        <v>0</v>
      </c>
      <c r="G50" s="80">
        <f t="shared" si="5"/>
        <v>0</v>
      </c>
      <c r="H50" s="80">
        <f t="shared" si="13"/>
        <v>0</v>
      </c>
      <c r="I50" s="80">
        <f t="shared" si="13"/>
        <v>0</v>
      </c>
      <c r="J50" s="80">
        <f t="shared" si="13"/>
        <v>0</v>
      </c>
      <c r="K50" s="80">
        <f t="shared" si="13"/>
        <v>0</v>
      </c>
      <c r="L50" s="80">
        <f t="shared" si="13"/>
        <v>0</v>
      </c>
      <c r="M50" s="80">
        <f t="shared" si="13"/>
        <v>0</v>
      </c>
      <c r="N50" s="80">
        <f t="shared" si="13"/>
        <v>0</v>
      </c>
      <c r="O50" s="80">
        <f t="shared" si="13"/>
        <v>0</v>
      </c>
      <c r="P50" s="80">
        <f t="shared" si="13"/>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H1</v>
      </c>
      <c r="C57" s="8" t="str">
        <f t="shared" ref="C57:U57" si="14">D8</f>
        <v>H2</v>
      </c>
      <c r="D57" s="8" t="str">
        <f t="shared" si="14"/>
        <v>H4</v>
      </c>
      <c r="E57" s="8" t="str">
        <f t="shared" si="14"/>
        <v>H6</v>
      </c>
      <c r="F57" s="8" t="str">
        <f t="shared" si="14"/>
        <v>H7</v>
      </c>
      <c r="G57" s="8" t="str">
        <f t="shared" si="14"/>
        <v>H8</v>
      </c>
      <c r="H57" s="8" t="str">
        <f t="shared" si="14"/>
        <v>H10</v>
      </c>
      <c r="I57" s="8" t="str">
        <f t="shared" si="14"/>
        <v>H20</v>
      </c>
      <c r="J57" s="8" t="str">
        <f t="shared" si="14"/>
        <v>G15</v>
      </c>
      <c r="K57" s="8" t="str">
        <f t="shared" si="14"/>
        <v>C33</v>
      </c>
      <c r="L57" s="8" t="str">
        <f t="shared" si="14"/>
        <v>C34</v>
      </c>
      <c r="M57" s="8">
        <f t="shared" si="14"/>
        <v>0</v>
      </c>
      <c r="N57" s="8">
        <f t="shared" si="14"/>
        <v>0</v>
      </c>
      <c r="O57" s="8">
        <f t="shared" si="14"/>
        <v>0</v>
      </c>
      <c r="P57" s="8">
        <f t="shared" si="14"/>
        <v>0</v>
      </c>
      <c r="Q57" s="8">
        <f t="shared" si="14"/>
        <v>0</v>
      </c>
      <c r="R57" s="8">
        <f t="shared" si="14"/>
        <v>0</v>
      </c>
      <c r="S57" s="8">
        <f t="shared" si="14"/>
        <v>0</v>
      </c>
      <c r="T57" s="8">
        <f t="shared" si="14"/>
        <v>0</v>
      </c>
      <c r="U57" s="8">
        <f t="shared" si="14"/>
        <v>0</v>
      </c>
    </row>
    <row r="58" spans="1:21" ht="13" x14ac:dyDescent="0.35">
      <c r="A58" s="79" t="s">
        <v>136</v>
      </c>
      <c r="B58" s="10" t="str">
        <f>C16&amp;" I "&amp;(VLOOKUP(C14,Table245811[],6,FALSE))</f>
        <v>Medium/Clay I Arable</v>
      </c>
      <c r="C58" s="10" t="str">
        <f>D16&amp;" I "&amp;(VLOOKUP(D14,Table245811[],6,FALSE))</f>
        <v>Medium/Clay I Arable</v>
      </c>
      <c r="D58" s="10" t="str">
        <f>E16&amp;" I "&amp;(VLOOKUP(E14,Table245811[],6,FALSE))</f>
        <v>Medium/Clay I Arable</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Arable</v>
      </c>
      <c r="J58" s="10" t="str">
        <f>K16&amp;" I "&amp;(VLOOKUP(K14,Table245811[],6,FALSE))</f>
        <v>Medium/Clay I Grass</v>
      </c>
      <c r="K58" s="10" t="str">
        <f>L16&amp;" I "&amp;(VLOOKUP(L14,Table245811[],6,FALSE))</f>
        <v>Medium/Clay I Arable</v>
      </c>
      <c r="L58" s="10" t="str">
        <f>M16&amp;" I "&amp;(VLOOKUP(M14,Table245811[],6,FALSE))</f>
        <v>Medium/Clay I Arable</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6.7</v>
      </c>
      <c r="D59" s="64">
        <f>VLOOKUP(E$14,Table245811[],5,FALSE)</f>
        <v>6.7</v>
      </c>
      <c r="E59" s="64">
        <f>VLOOKUP(F$14,Table245811[],5,FALSE)</f>
        <v>6.2</v>
      </c>
      <c r="F59" s="64">
        <f>VLOOKUP(G$14,Table245811[],5,FALSE)</f>
        <v>6.2</v>
      </c>
      <c r="G59" s="64">
        <f>VLOOKUP(H$14,Table245811[],5,FALSE)</f>
        <v>6.2</v>
      </c>
      <c r="H59" s="64">
        <f>VLOOKUP(I$14,Table245811[],5,FALSE)</f>
        <v>6.2</v>
      </c>
      <c r="I59" s="64">
        <f>VLOOKUP(J$14,Table245811[],5,FALSE)</f>
        <v>6.7</v>
      </c>
      <c r="J59" s="64">
        <f>VLOOKUP(K$14,Table245811[],5,FALSE)</f>
        <v>6.2</v>
      </c>
      <c r="K59" s="64">
        <f>VLOOKUP(L$14,Table245811[],5,FALSE)</f>
        <v>6.7</v>
      </c>
      <c r="L59" s="64">
        <f>VLOOKUP(M$14,Table245811[],5,FALSE)</f>
        <v>6.7</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7.6</v>
      </c>
      <c r="C60" s="64">
        <f t="shared" ref="C60:U60" si="15">D10</f>
        <v>7.8</v>
      </c>
      <c r="D60" s="64">
        <f t="shared" si="15"/>
        <v>7.8</v>
      </c>
      <c r="E60" s="64">
        <f t="shared" si="15"/>
        <v>6.8</v>
      </c>
      <c r="F60" s="64">
        <f t="shared" si="15"/>
        <v>6.7</v>
      </c>
      <c r="G60" s="64">
        <f t="shared" si="15"/>
        <v>6.6</v>
      </c>
      <c r="H60" s="64">
        <f t="shared" si="15"/>
        <v>7.1</v>
      </c>
      <c r="I60" s="64">
        <f t="shared" si="15"/>
        <v>7.3</v>
      </c>
      <c r="J60" s="64">
        <f t="shared" si="15"/>
        <v>6.9</v>
      </c>
      <c r="K60" s="64">
        <f t="shared" si="15"/>
        <v>6.4</v>
      </c>
      <c r="L60" s="64">
        <f t="shared" si="15"/>
        <v>6.4</v>
      </c>
      <c r="M60" s="64">
        <f t="shared" si="15"/>
        <v>0</v>
      </c>
      <c r="N60" s="64">
        <f t="shared" si="15"/>
        <v>0</v>
      </c>
      <c r="O60" s="64">
        <f t="shared" si="15"/>
        <v>0</v>
      </c>
      <c r="P60" s="64">
        <f t="shared" si="15"/>
        <v>0</v>
      </c>
      <c r="Q60" s="64">
        <f t="shared" si="15"/>
        <v>0</v>
      </c>
      <c r="R60" s="64">
        <f t="shared" si="15"/>
        <v>0</v>
      </c>
      <c r="S60" s="64">
        <f t="shared" si="15"/>
        <v>0</v>
      </c>
      <c r="T60" s="64">
        <f t="shared" si="15"/>
        <v>0</v>
      </c>
      <c r="U60" s="64">
        <f t="shared" si="15"/>
        <v>0</v>
      </c>
    </row>
    <row r="61" spans="1:21" ht="13" x14ac:dyDescent="0.3">
      <c r="A61" s="87" t="s">
        <v>133</v>
      </c>
      <c r="B61" s="64">
        <f t="shared" ref="B61:U61" si="16">VLOOKUP(B58,$AD9:$AE18,2,FALSE)</f>
        <v>8</v>
      </c>
      <c r="C61" s="64">
        <f t="shared" si="16"/>
        <v>8</v>
      </c>
      <c r="D61" s="64">
        <f t="shared" si="16"/>
        <v>8</v>
      </c>
      <c r="E61" s="64">
        <f t="shared" si="16"/>
        <v>6</v>
      </c>
      <c r="F61" s="64">
        <f t="shared" si="16"/>
        <v>6</v>
      </c>
      <c r="G61" s="64">
        <f t="shared" si="16"/>
        <v>6</v>
      </c>
      <c r="H61" s="64">
        <f t="shared" si="16"/>
        <v>6</v>
      </c>
      <c r="I61" s="64">
        <f t="shared" si="16"/>
        <v>8</v>
      </c>
      <c r="J61" s="64">
        <f t="shared" si="16"/>
        <v>6</v>
      </c>
      <c r="K61" s="64">
        <f t="shared" si="16"/>
        <v>8</v>
      </c>
      <c r="L61" s="64">
        <f t="shared" si="16"/>
        <v>8</v>
      </c>
      <c r="M61" s="64" t="e">
        <f t="shared" si="16"/>
        <v>#N/A</v>
      </c>
      <c r="N61" s="64" t="e">
        <f t="shared" si="16"/>
        <v>#N/A</v>
      </c>
      <c r="O61" s="64" t="e">
        <f t="shared" si="16"/>
        <v>#N/A</v>
      </c>
      <c r="P61" s="64" t="e">
        <f t="shared" si="16"/>
        <v>#N/A</v>
      </c>
      <c r="Q61" s="64" t="e">
        <f t="shared" si="16"/>
        <v>#N/A</v>
      </c>
      <c r="R61" s="64" t="e">
        <f t="shared" si="16"/>
        <v>#N/A</v>
      </c>
      <c r="S61" s="64" t="e">
        <f t="shared" si="16"/>
        <v>#N/A</v>
      </c>
      <c r="T61" s="64" t="e">
        <f t="shared" si="16"/>
        <v>#N/A</v>
      </c>
      <c r="U61" s="64" t="e">
        <f t="shared" si="16"/>
        <v>#N/A</v>
      </c>
    </row>
    <row r="62" spans="1:21" ht="13" x14ac:dyDescent="0.3">
      <c r="A62" s="87" t="s">
        <v>134</v>
      </c>
      <c r="B62" s="65">
        <f>B31</f>
        <v>34</v>
      </c>
      <c r="C62" s="65">
        <f>B32</f>
        <v>34</v>
      </c>
      <c r="D62" s="65">
        <f>B33</f>
        <v>41</v>
      </c>
      <c r="E62" s="65">
        <f>B34</f>
        <v>53</v>
      </c>
      <c r="F62" s="65">
        <f>B35</f>
        <v>53</v>
      </c>
      <c r="G62" s="65">
        <f>B36</f>
        <v>53</v>
      </c>
      <c r="H62" s="65">
        <f>B37</f>
        <v>65</v>
      </c>
      <c r="I62" s="65">
        <f>B38</f>
        <v>34</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7">$E55*(C62/100)</f>
        <v>0</v>
      </c>
      <c r="D63" s="65">
        <f t="shared" si="17"/>
        <v>0</v>
      </c>
      <c r="E63" s="65">
        <f t="shared" si="17"/>
        <v>0</v>
      </c>
      <c r="F63" s="65">
        <f>$E55*(F62/100)</f>
        <v>0</v>
      </c>
      <c r="G63" s="65">
        <f t="shared" si="17"/>
        <v>0</v>
      </c>
      <c r="H63" s="65">
        <f t="shared" si="17"/>
        <v>0</v>
      </c>
      <c r="I63" s="65">
        <f t="shared" si="17"/>
        <v>0</v>
      </c>
      <c r="J63" s="65">
        <f t="shared" si="17"/>
        <v>0</v>
      </c>
      <c r="K63" s="65">
        <f t="shared" si="17"/>
        <v>0</v>
      </c>
      <c r="L63" s="65">
        <f t="shared" si="17"/>
        <v>0</v>
      </c>
      <c r="M63" s="65">
        <f t="shared" si="17"/>
        <v>0</v>
      </c>
      <c r="N63" s="65">
        <f t="shared" si="17"/>
        <v>0</v>
      </c>
      <c r="O63" s="65">
        <f t="shared" si="17"/>
        <v>0</v>
      </c>
      <c r="P63" s="65">
        <f t="shared" si="17"/>
        <v>0</v>
      </c>
      <c r="Q63" s="65">
        <f t="shared" si="17"/>
        <v>0</v>
      </c>
      <c r="R63" s="65">
        <f t="shared" si="17"/>
        <v>0</v>
      </c>
      <c r="S63" s="65">
        <f t="shared" si="17"/>
        <v>0</v>
      </c>
      <c r="T63" s="65">
        <f t="shared" si="17"/>
        <v>0</v>
      </c>
      <c r="U63" s="65">
        <f t="shared" si="17"/>
        <v>0</v>
      </c>
    </row>
    <row r="64" spans="1:21" ht="52" x14ac:dyDescent="0.3">
      <c r="A64" s="88" t="s">
        <v>156</v>
      </c>
      <c r="B64" s="65">
        <f>(B59-B60)*B61</f>
        <v>-7.1999999999999957</v>
      </c>
      <c r="C64" s="65">
        <f t="shared" ref="C64:U64" si="18">(C59-C60)*C61</f>
        <v>-8.7999999999999972</v>
      </c>
      <c r="D64" s="65">
        <f t="shared" si="18"/>
        <v>-8.7999999999999972</v>
      </c>
      <c r="E64" s="65">
        <f t="shared" si="18"/>
        <v>-3.5999999999999979</v>
      </c>
      <c r="F64" s="65">
        <f t="shared" si="18"/>
        <v>-3</v>
      </c>
      <c r="G64" s="65">
        <f t="shared" si="18"/>
        <v>-2.3999999999999968</v>
      </c>
      <c r="H64" s="65">
        <f t="shared" si="18"/>
        <v>-5.3999999999999968</v>
      </c>
      <c r="I64" s="65">
        <f t="shared" si="18"/>
        <v>-4.7999999999999972</v>
      </c>
      <c r="J64" s="65">
        <f t="shared" si="18"/>
        <v>-4.2000000000000011</v>
      </c>
      <c r="K64" s="65">
        <f t="shared" si="18"/>
        <v>2.3999999999999986</v>
      </c>
      <c r="L64" s="65">
        <f t="shared" si="18"/>
        <v>2.3999999999999986</v>
      </c>
      <c r="M64" s="65" t="e">
        <f t="shared" si="18"/>
        <v>#N/A</v>
      </c>
      <c r="N64" s="65" t="e">
        <f t="shared" si="18"/>
        <v>#N/A</v>
      </c>
      <c r="O64" s="65" t="e">
        <f t="shared" si="18"/>
        <v>#N/A</v>
      </c>
      <c r="P64" s="65" t="e">
        <f t="shared" si="18"/>
        <v>#N/A</v>
      </c>
      <c r="Q64" s="65" t="e">
        <f t="shared" si="18"/>
        <v>#N/A</v>
      </c>
      <c r="R64" s="65" t="e">
        <f t="shared" si="18"/>
        <v>#N/A</v>
      </c>
      <c r="S64" s="65" t="e">
        <f t="shared" si="18"/>
        <v>#N/A</v>
      </c>
      <c r="T64" s="65" t="e">
        <f t="shared" si="18"/>
        <v>#N/A</v>
      </c>
      <c r="U64" s="65" t="e">
        <f t="shared" si="18"/>
        <v>#N/A</v>
      </c>
    </row>
    <row r="65" spans="1:21" ht="52" x14ac:dyDescent="0.3">
      <c r="A65" s="88" t="s">
        <v>157</v>
      </c>
      <c r="B65" s="65">
        <f>B63-B64</f>
        <v>7.1999999999999957</v>
      </c>
      <c r="C65" s="65">
        <f t="shared" ref="C65:U65" si="19">C63-C64</f>
        <v>8.7999999999999972</v>
      </c>
      <c r="D65" s="65">
        <f t="shared" si="19"/>
        <v>8.7999999999999972</v>
      </c>
      <c r="E65" s="65">
        <f t="shared" si="19"/>
        <v>3.5999999999999979</v>
      </c>
      <c r="F65" s="65">
        <f t="shared" si="19"/>
        <v>3</v>
      </c>
      <c r="G65" s="65">
        <f t="shared" si="19"/>
        <v>2.3999999999999968</v>
      </c>
      <c r="H65" s="65">
        <f t="shared" si="19"/>
        <v>5.3999999999999968</v>
      </c>
      <c r="I65" s="65">
        <f t="shared" si="19"/>
        <v>4.7999999999999972</v>
      </c>
      <c r="J65" s="65">
        <f t="shared" si="19"/>
        <v>4.2000000000000011</v>
      </c>
      <c r="K65" s="65">
        <f t="shared" si="19"/>
        <v>-2.3999999999999986</v>
      </c>
      <c r="L65" s="65">
        <f t="shared" si="19"/>
        <v>-2.3999999999999986</v>
      </c>
      <c r="M65" s="65" t="e">
        <f t="shared" si="19"/>
        <v>#N/A</v>
      </c>
      <c r="N65" s="65" t="e">
        <f t="shared" si="19"/>
        <v>#N/A</v>
      </c>
      <c r="O65" s="65" t="e">
        <f t="shared" si="19"/>
        <v>#N/A</v>
      </c>
      <c r="P65" s="65" t="e">
        <f t="shared" si="19"/>
        <v>#N/A</v>
      </c>
      <c r="Q65" s="65" t="e">
        <f t="shared" si="19"/>
        <v>#N/A</v>
      </c>
      <c r="R65" s="65" t="e">
        <f t="shared" si="19"/>
        <v>#N/A</v>
      </c>
      <c r="S65" s="65" t="e">
        <f t="shared" si="19"/>
        <v>#N/A</v>
      </c>
      <c r="T65" s="65" t="e">
        <f t="shared" si="19"/>
        <v>#N/A</v>
      </c>
      <c r="U65" s="65" t="e">
        <f t="shared" si="19"/>
        <v>#N/A</v>
      </c>
    </row>
    <row r="66" spans="1:21" ht="39" x14ac:dyDescent="0.3">
      <c r="A66" s="88" t="s">
        <v>148</v>
      </c>
      <c r="B66" s="66" t="str">
        <f>IF(B64&lt;=B63,"OVER","UNDER")</f>
        <v>OVER</v>
      </c>
      <c r="C66" s="66" t="str">
        <f t="shared" ref="C66:U66" si="20">IF(C64&lt;=C63,"OVER","UNDER")</f>
        <v>OVER</v>
      </c>
      <c r="D66" s="66" t="str">
        <f t="shared" si="20"/>
        <v>OVER</v>
      </c>
      <c r="E66" s="66" t="str">
        <f t="shared" si="20"/>
        <v>OVER</v>
      </c>
      <c r="F66" s="66" t="str">
        <f t="shared" si="20"/>
        <v>OVER</v>
      </c>
      <c r="G66" s="66" t="str">
        <f t="shared" si="20"/>
        <v>OVER</v>
      </c>
      <c r="H66" s="66" t="str">
        <f t="shared" si="20"/>
        <v>OVER</v>
      </c>
      <c r="I66" s="66" t="str">
        <f t="shared" si="20"/>
        <v>OVER</v>
      </c>
      <c r="J66" s="66" t="str">
        <f t="shared" si="20"/>
        <v>OVER</v>
      </c>
      <c r="K66" s="66" t="str">
        <f t="shared" si="20"/>
        <v>UNDER</v>
      </c>
      <c r="L66" s="66" t="str">
        <f t="shared" si="20"/>
        <v>UNDER</v>
      </c>
      <c r="M66" s="66" t="e">
        <f t="shared" si="20"/>
        <v>#N/A</v>
      </c>
      <c r="N66" s="66" t="e">
        <f t="shared" si="20"/>
        <v>#N/A</v>
      </c>
      <c r="O66" s="66" t="e">
        <f t="shared" si="20"/>
        <v>#N/A</v>
      </c>
      <c r="P66" s="66" t="e">
        <f t="shared" si="20"/>
        <v>#N/A</v>
      </c>
      <c r="Q66" s="66" t="e">
        <f t="shared" si="20"/>
        <v>#N/A</v>
      </c>
      <c r="R66" s="66" t="e">
        <f t="shared" si="20"/>
        <v>#N/A</v>
      </c>
      <c r="S66" s="66" t="e">
        <f t="shared" si="20"/>
        <v>#N/A</v>
      </c>
      <c r="T66" s="66" t="e">
        <f t="shared" si="20"/>
        <v>#N/A</v>
      </c>
      <c r="U66" s="66" t="e">
        <f t="shared" si="20"/>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6" zoomScale="90" zoomScaleNormal="90" workbookViewId="0">
      <selection activeCell="A37" sqref="A37:XFD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'Bolton Hill'!C1:D1</f>
        <v>PAQN-031315</v>
      </c>
      <c r="D1" s="167"/>
      <c r="E1" s="106" t="s">
        <v>45</v>
      </c>
      <c r="F1" s="113">
        <f>'Bolton Hill'!F1</f>
        <v>42.5</v>
      </c>
      <c r="G1" s="134" t="s">
        <v>43</v>
      </c>
      <c r="H1" s="135"/>
      <c r="I1" s="109">
        <v>6.6</v>
      </c>
      <c r="J1" s="158" t="s">
        <v>153</v>
      </c>
      <c r="K1" s="159"/>
      <c r="L1" s="109">
        <v>183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f>'Bolton Hill'!C2:D2</f>
        <v>0</v>
      </c>
      <c r="D2" s="169"/>
      <c r="E2" s="96" t="s">
        <v>109</v>
      </c>
      <c r="F2" s="110" t="s">
        <v>175</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'Bolton Hill'!C3:D3</f>
        <v>Mr Danie4l James and Carys James</v>
      </c>
      <c r="D3" s="169"/>
      <c r="E3" s="96" t="s">
        <v>108</v>
      </c>
      <c r="F3" s="111" t="s">
        <v>104</v>
      </c>
      <c r="G3" s="138" t="s">
        <v>159</v>
      </c>
      <c r="H3" s="139"/>
      <c r="I3" s="110"/>
      <c r="J3" s="160" t="s">
        <v>154</v>
      </c>
      <c r="K3" s="161"/>
      <c r="L3" s="110">
        <f>(L1/(L2*10000))*100</f>
        <v>1.5123966942148761</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'Bolton Hill'!C4:D4</f>
        <v>Hook Farm</v>
      </c>
      <c r="D4" s="171"/>
      <c r="E4" s="99" t="s">
        <v>1</v>
      </c>
      <c r="F4" s="110" t="s">
        <v>179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'Bolton Hill'!C5:D5</f>
        <v xml:space="preserve">Megan Tucker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'Bolton Hill'!C8</f>
        <v>H1</v>
      </c>
      <c r="D8" s="49" t="str">
        <f>'Bolton Hill'!D8</f>
        <v>H2</v>
      </c>
      <c r="E8" s="49" t="str">
        <f>'Bolton Hill'!E8</f>
        <v>H4</v>
      </c>
      <c r="F8" s="49" t="str">
        <f>'Bolton Hill'!F8</f>
        <v>H6</v>
      </c>
      <c r="G8" s="49" t="str">
        <f>'Bolton Hill'!G8</f>
        <v>H7</v>
      </c>
      <c r="H8" s="49" t="str">
        <f>'Bolton Hill'!H8</f>
        <v>H8</v>
      </c>
      <c r="I8" s="49" t="str">
        <f>'Bolton Hill'!I8</f>
        <v>H10</v>
      </c>
      <c r="J8" s="49" t="str">
        <f>'Bolton Hill'!J8</f>
        <v>H20</v>
      </c>
      <c r="K8" s="49" t="str">
        <f>'Bolton Hill'!K8</f>
        <v>G15</v>
      </c>
      <c r="L8" s="49" t="str">
        <f>'Bolton Hill'!L8</f>
        <v>C33</v>
      </c>
      <c r="M8" s="49" t="str">
        <f>'Bolton Hill'!M8</f>
        <v>C34</v>
      </c>
      <c r="N8" s="49">
        <f>'Bolton Hill'!N8</f>
        <v>0</v>
      </c>
      <c r="O8" s="49">
        <f>'Bolton Hill'!O8</f>
        <v>0</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'Bolton Hill'!C9</f>
        <v>1</v>
      </c>
      <c r="D9" s="49">
        <f>'Bolton Hill'!D9</f>
        <v>1</v>
      </c>
      <c r="E9" s="49">
        <f>'Bolton Hill'!E9</f>
        <v>1</v>
      </c>
      <c r="F9" s="49" t="str">
        <f>'Bolton Hill'!F9</f>
        <v xml:space="preserve">Moderate </v>
      </c>
      <c r="G9" s="49" t="str">
        <f>'Bolton Hill'!G9</f>
        <v xml:space="preserve">Moderate </v>
      </c>
      <c r="H9" s="49" t="str">
        <f>'Bolton Hill'!H9</f>
        <v xml:space="preserve">Moderate </v>
      </c>
      <c r="I9" s="49" t="str">
        <f>'Bolton Hill'!I9</f>
        <v xml:space="preserve">Moderate </v>
      </c>
      <c r="J9" s="49">
        <f>'Bolton Hill'!J9</f>
        <v>1</v>
      </c>
      <c r="K9" s="49" t="str">
        <f>'Bolton Hill'!K9</f>
        <v xml:space="preserve">Moderate </v>
      </c>
      <c r="L9" s="49">
        <f>'Bolton Hill'!L9</f>
        <v>1</v>
      </c>
      <c r="M9" s="49">
        <f>'Bolton Hill'!M9</f>
        <v>1</v>
      </c>
      <c r="N9" s="49">
        <f>'Bolton Hill'!N9</f>
        <v>0</v>
      </c>
      <c r="O9" s="49">
        <f>'Bolton Hill'!O9</f>
        <v>0</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'Bolton Hill'!C10</f>
        <v>7.6</v>
      </c>
      <c r="D10" s="49">
        <f>'Bolton Hill'!D10</f>
        <v>7.8</v>
      </c>
      <c r="E10" s="49">
        <f>'Bolton Hill'!E10</f>
        <v>7.8</v>
      </c>
      <c r="F10" s="49">
        <f>'Bolton Hill'!F10</f>
        <v>6.8</v>
      </c>
      <c r="G10" s="49">
        <f>'Bolton Hill'!G10</f>
        <v>6.7</v>
      </c>
      <c r="H10" s="49">
        <f>'Bolton Hill'!H10</f>
        <v>6.6</v>
      </c>
      <c r="I10" s="49">
        <f>'Bolton Hill'!I10</f>
        <v>7.1</v>
      </c>
      <c r="J10" s="49">
        <f>'Bolton Hill'!J10</f>
        <v>7.3</v>
      </c>
      <c r="K10" s="49">
        <f>'Bolton Hill'!K10</f>
        <v>6.9</v>
      </c>
      <c r="L10" s="49">
        <f>'Bolton Hill'!L10</f>
        <v>6.4</v>
      </c>
      <c r="M10" s="49">
        <f>'Bolton Hill'!M10</f>
        <v>6.4</v>
      </c>
      <c r="N10" s="49">
        <f>'Bolton Hill'!N10</f>
        <v>0</v>
      </c>
      <c r="O10" s="49">
        <f>'Bolton Hill'!O10</f>
        <v>0</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'Bolton Hill'!C11</f>
        <v>3</v>
      </c>
      <c r="D11" s="49">
        <f>'Bolton Hill'!D11</f>
        <v>3</v>
      </c>
      <c r="E11" s="49">
        <f>'Bolton Hill'!E11</f>
        <v>3</v>
      </c>
      <c r="F11" s="49">
        <f>'Bolton Hill'!F11</f>
        <v>3</v>
      </c>
      <c r="G11" s="49">
        <f>'Bolton Hill'!G11</f>
        <v>3</v>
      </c>
      <c r="H11" s="49">
        <f>'Bolton Hill'!H11</f>
        <v>3</v>
      </c>
      <c r="I11" s="49">
        <f>'Bolton Hill'!I11</f>
        <v>3</v>
      </c>
      <c r="J11" s="49">
        <f>'Bolton Hill'!J11</f>
        <v>3</v>
      </c>
      <c r="K11" s="49">
        <f>'Bolton Hill'!K11</f>
        <v>3</v>
      </c>
      <c r="L11" s="49">
        <f>'Bolton Hill'!L11</f>
        <v>2</v>
      </c>
      <c r="M11" s="49">
        <f>'Bolton Hill'!M11</f>
        <v>2</v>
      </c>
      <c r="N11" s="49">
        <f>'Bolton Hill'!N11</f>
        <v>0</v>
      </c>
      <c r="O11" s="49">
        <f>'Bolton Hill'!O11</f>
        <v>0</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'Bolton Hill'!C12</f>
        <v>2</v>
      </c>
      <c r="D12" s="49">
        <f>'Bolton Hill'!D12</f>
        <v>2</v>
      </c>
      <c r="E12" s="49">
        <f>'Bolton Hill'!E12</f>
        <v>2</v>
      </c>
      <c r="F12" s="49">
        <f>'Bolton Hill'!F12</f>
        <v>2</v>
      </c>
      <c r="G12" s="49">
        <f>'Bolton Hill'!G12</f>
        <v>2</v>
      </c>
      <c r="H12" s="49">
        <f>'Bolton Hill'!H12</f>
        <v>3</v>
      </c>
      <c r="I12" s="49">
        <f>'Bolton Hill'!I12</f>
        <v>2</v>
      </c>
      <c r="J12" s="49">
        <f>'Bolton Hill'!J12</f>
        <v>2</v>
      </c>
      <c r="K12" s="49">
        <f>'Bolton Hill'!K12</f>
        <v>2</v>
      </c>
      <c r="L12" s="49">
        <f>'Bolton Hill'!L12</f>
        <v>1</v>
      </c>
      <c r="M12" s="49">
        <f>'Bolton Hill'!M12</f>
        <v>1</v>
      </c>
      <c r="N12" s="49">
        <f>'Bolton Hill'!N12</f>
        <v>0</v>
      </c>
      <c r="O12" s="49">
        <f>'Bolton Hill'!O12</f>
        <v>0</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'Bolton Hill'!C13</f>
        <v>2</v>
      </c>
      <c r="D13" s="49">
        <f>'Bolton Hill'!D13</f>
        <v>2</v>
      </c>
      <c r="E13" s="49">
        <f>'Bolton Hill'!E13</f>
        <v>2</v>
      </c>
      <c r="F13" s="49">
        <f>'Bolton Hill'!F13</f>
        <v>2</v>
      </c>
      <c r="G13" s="49">
        <f>'Bolton Hill'!G13</f>
        <v>3</v>
      </c>
      <c r="H13" s="49">
        <f>'Bolton Hill'!H13</f>
        <v>3</v>
      </c>
      <c r="I13" s="49">
        <f>'Bolton Hill'!I13</f>
        <v>2</v>
      </c>
      <c r="J13" s="49">
        <f>'Bolton Hill'!J13</f>
        <v>1</v>
      </c>
      <c r="K13" s="49">
        <f>'Bolton Hill'!K13</f>
        <v>3</v>
      </c>
      <c r="L13" s="49">
        <f>'Bolton Hill'!L13</f>
        <v>2</v>
      </c>
      <c r="M13" s="49">
        <f>'Bolton Hill'!M13</f>
        <v>2</v>
      </c>
      <c r="N13" s="49">
        <f>'Bolton Hill'!N13</f>
        <v>0</v>
      </c>
      <c r="O13" s="49">
        <f>'Bolton Hill'!O13</f>
        <v>0</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'Bolton Hill'!C14</f>
        <v>Maize- Silage (30% DM)</v>
      </c>
      <c r="D14" s="83" t="str">
        <f>'Bolton Hill'!D14</f>
        <v>Maize- Silage (30% DM)</v>
      </c>
      <c r="E14" s="83" t="str">
        <f>'Bolton Hill'!E14</f>
        <v>Potatoes- tubers only</v>
      </c>
      <c r="F14" s="83" t="str">
        <f>'Bolton Hill'!F14</f>
        <v xml:space="preserve">Grass Silage (25% DM) </v>
      </c>
      <c r="G14" s="83" t="str">
        <f>'Bolton Hill'!G14</f>
        <v xml:space="preserve">Grass Silage (25% DM) </v>
      </c>
      <c r="H14" s="83" t="str">
        <f>'Bolton Hill'!H14</f>
        <v xml:space="preserve">Grass Silage (25% DM) </v>
      </c>
      <c r="I14" s="83" t="str">
        <f>'Bolton Hill'!I14</f>
        <v xml:space="preserve">Grass Silage (25% DM) </v>
      </c>
      <c r="J14" s="83" t="str">
        <f>'Bolton Hill'!J14</f>
        <v>Maize- Silage (30% DM)</v>
      </c>
      <c r="K14" s="83" t="str">
        <f>'Bolton Hill'!K14</f>
        <v xml:space="preserve">Grass Silage (25% DM) </v>
      </c>
      <c r="L14" s="83" t="str">
        <f>'Bolton Hill'!L14</f>
        <v>Winter barley/triticale/rye</v>
      </c>
      <c r="M14" s="83" t="str">
        <f>'Bolton Hill'!M14</f>
        <v>Winter barley/triticale/rye</v>
      </c>
      <c r="N14" s="83">
        <f>'Bolton Hill'!N14</f>
        <v>0</v>
      </c>
      <c r="O14" s="83">
        <f>'Bolton Hill'!O14</f>
        <v>0</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ht="13" x14ac:dyDescent="0.25">
      <c r="A15" s="152" t="s">
        <v>9</v>
      </c>
      <c r="B15" s="153"/>
      <c r="C15" s="49">
        <f>'Bolton Hill'!C15</f>
        <v>30</v>
      </c>
      <c r="D15" s="49">
        <f>'Bolton Hill'!D15</f>
        <v>30</v>
      </c>
      <c r="E15" s="49">
        <f>'Bolton Hill'!E15</f>
        <v>50</v>
      </c>
      <c r="F15" s="49">
        <f>'Bolton Hill'!F15</f>
        <v>38</v>
      </c>
      <c r="G15" s="49">
        <f>'Bolton Hill'!G15</f>
        <v>38</v>
      </c>
      <c r="H15" s="49">
        <f>'Bolton Hill'!H15</f>
        <v>38</v>
      </c>
      <c r="I15" s="49">
        <f>'Bolton Hill'!I15</f>
        <v>47</v>
      </c>
      <c r="J15" s="49">
        <f>'Bolton Hill'!J15</f>
        <v>30</v>
      </c>
      <c r="K15" s="49">
        <f>'Bolton Hill'!K15</f>
        <v>54</v>
      </c>
      <c r="L15" s="49">
        <f>'Bolton Hill'!L15</f>
        <v>6.5</v>
      </c>
      <c r="M15" s="49">
        <f>'Bolton Hill'!M15</f>
        <v>6.5</v>
      </c>
      <c r="N15" s="49">
        <f>'Bolton Hill'!N15</f>
        <v>0</v>
      </c>
      <c r="O15" s="49">
        <f>'Bolton Hill'!O15</f>
        <v>0</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3">
      <c r="A16" s="156" t="s">
        <v>44</v>
      </c>
      <c r="B16" s="157"/>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f>'Bolton Hill'!N16</f>
        <v>0</v>
      </c>
      <c r="O16" s="104">
        <f>'Bolton Hill'!O16</f>
        <v>0</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42</v>
      </c>
      <c r="D17" s="20">
        <f t="shared" ref="D17:V17" si="0">(VLOOKUP(D$14,$AI2:$AK26,2,FALSE))*D$15</f>
        <v>42</v>
      </c>
      <c r="E17" s="20">
        <f t="shared" si="0"/>
        <v>50</v>
      </c>
      <c r="F17" s="20">
        <f t="shared" si="0"/>
        <v>64.599999999999994</v>
      </c>
      <c r="G17" s="20">
        <f t="shared" si="0"/>
        <v>64.599999999999994</v>
      </c>
      <c r="H17" s="20">
        <f t="shared" si="0"/>
        <v>64.599999999999994</v>
      </c>
      <c r="I17" s="20">
        <f t="shared" si="0"/>
        <v>79.899999999999991</v>
      </c>
      <c r="J17" s="20">
        <f t="shared" si="0"/>
        <v>42</v>
      </c>
      <c r="K17" s="20">
        <f t="shared" si="0"/>
        <v>91.8</v>
      </c>
      <c r="L17" s="20">
        <f t="shared" si="0"/>
        <v>55.25</v>
      </c>
      <c r="M17" s="20">
        <f t="shared" si="0"/>
        <v>55.25</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13.276115899999997</v>
      </c>
      <c r="D18" s="12">
        <f>$D32</f>
        <v>13.276115899999997</v>
      </c>
      <c r="E18" s="12">
        <f>$D33</f>
        <v>13.276115899999997</v>
      </c>
      <c r="F18" s="12">
        <f>$D34</f>
        <v>26.552231799999994</v>
      </c>
      <c r="G18" s="12">
        <f>$D35</f>
        <v>26.552231799999994</v>
      </c>
      <c r="H18" s="12">
        <f>$D36</f>
        <v>26.552231799999994</v>
      </c>
      <c r="I18" s="12">
        <f>$D37</f>
        <v>66.380579499999982</v>
      </c>
      <c r="J18" s="12">
        <f>$D38</f>
        <v>13.276115899999997</v>
      </c>
      <c r="K18" s="12">
        <f>$D39</f>
        <v>53.104463599999988</v>
      </c>
      <c r="L18" s="12">
        <f>$D40</f>
        <v>26.552231799999994</v>
      </c>
      <c r="M18" s="12">
        <f>$D41</f>
        <v>26.552231799999994</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-28.723884100000003</v>
      </c>
      <c r="D19" s="12">
        <f t="shared" ref="D19:V19" si="1">D18-D17</f>
        <v>-28.723884100000003</v>
      </c>
      <c r="E19" s="12">
        <f t="shared" si="1"/>
        <v>-36.723884100000006</v>
      </c>
      <c r="F19" s="12">
        <f t="shared" si="1"/>
        <v>-38.0477682</v>
      </c>
      <c r="G19" s="12">
        <f t="shared" si="1"/>
        <v>-38.0477682</v>
      </c>
      <c r="H19" s="12">
        <f t="shared" si="1"/>
        <v>-38.0477682</v>
      </c>
      <c r="I19" s="12">
        <f t="shared" si="1"/>
        <v>-13.51942050000001</v>
      </c>
      <c r="J19" s="12">
        <f t="shared" si="1"/>
        <v>-28.723884100000003</v>
      </c>
      <c r="K19" s="12">
        <f t="shared" si="1"/>
        <v>-38.695536400000009</v>
      </c>
      <c r="L19" s="12">
        <f t="shared" si="1"/>
        <v>-28.697768200000006</v>
      </c>
      <c r="M19" s="12">
        <f t="shared" si="1"/>
        <v>-28.697768200000006</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132</v>
      </c>
      <c r="D21" s="20">
        <f t="shared" ref="D21:V21" si="2">(VLOOKUP(D$14,$AI2:$AK26,3,FALSE))*D$15</f>
        <v>132</v>
      </c>
      <c r="E21" s="20">
        <f t="shared" si="2"/>
        <v>290</v>
      </c>
      <c r="F21" s="20">
        <f t="shared" si="2"/>
        <v>228</v>
      </c>
      <c r="G21" s="20">
        <f t="shared" si="2"/>
        <v>228</v>
      </c>
      <c r="H21" s="20">
        <f t="shared" si="2"/>
        <v>228</v>
      </c>
      <c r="I21" s="20">
        <f t="shared" si="2"/>
        <v>282</v>
      </c>
      <c r="J21" s="20">
        <f t="shared" si="2"/>
        <v>132</v>
      </c>
      <c r="K21" s="20">
        <f t="shared" si="2"/>
        <v>324</v>
      </c>
      <c r="L21" s="20">
        <f t="shared" si="2"/>
        <v>68.25</v>
      </c>
      <c r="M21" s="20">
        <f t="shared" si="2"/>
        <v>68.25</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1.7406827500000002</v>
      </c>
      <c r="D22" s="12">
        <f>$E32</f>
        <v>1.7406827500000002</v>
      </c>
      <c r="E22" s="12">
        <f>$E33</f>
        <v>1.7406827500000002</v>
      </c>
      <c r="F22" s="12">
        <f>$E34</f>
        <v>3.4813655000000003</v>
      </c>
      <c r="G22" s="12">
        <f>$E35</f>
        <v>3.4813655000000003</v>
      </c>
      <c r="H22" s="12">
        <f>$E36</f>
        <v>3.4813655000000003</v>
      </c>
      <c r="I22" s="12">
        <f>$E37</f>
        <v>8.7034137499999993</v>
      </c>
      <c r="J22" s="12">
        <f>$E38</f>
        <v>1.7406827500000002</v>
      </c>
      <c r="K22" s="12">
        <f>$E39</f>
        <v>6.9627310000000007</v>
      </c>
      <c r="L22" s="12">
        <f>$E40</f>
        <v>3.4813655000000003</v>
      </c>
      <c r="M22" s="12">
        <f>$E41</f>
        <v>3.4813655000000003</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-130.25931725000001</v>
      </c>
      <c r="D23" s="12">
        <f t="shared" ref="D23:V23" si="3">D22-D21</f>
        <v>-130.25931725000001</v>
      </c>
      <c r="E23" s="12">
        <f t="shared" si="3"/>
        <v>-288.25931724999998</v>
      </c>
      <c r="F23" s="12">
        <f t="shared" si="3"/>
        <v>-224.51863449999999</v>
      </c>
      <c r="G23" s="12">
        <f t="shared" si="3"/>
        <v>-224.51863449999999</v>
      </c>
      <c r="H23" s="12">
        <f t="shared" si="3"/>
        <v>-224.51863449999999</v>
      </c>
      <c r="I23" s="12">
        <f t="shared" si="3"/>
        <v>-273.29658625000002</v>
      </c>
      <c r="J23" s="12">
        <f t="shared" si="3"/>
        <v>-130.25931725000001</v>
      </c>
      <c r="K23" s="12">
        <f t="shared" si="3"/>
        <v>-317.03726899999998</v>
      </c>
      <c r="L23" s="12">
        <f t="shared" si="3"/>
        <v>-64.768634500000005</v>
      </c>
      <c r="M23" s="12">
        <f t="shared" si="3"/>
        <v>-64.768634500000005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3.34</v>
      </c>
      <c r="C28" s="11">
        <v>1.21</v>
      </c>
      <c r="D28" s="11">
        <v>0.34699999999999998</v>
      </c>
      <c r="E28" s="11">
        <v>8.6499999999999994E-2</v>
      </c>
      <c r="F28" s="11">
        <v>1490</v>
      </c>
      <c r="G28" s="11">
        <v>60.8</v>
      </c>
      <c r="H28" s="11">
        <v>108</v>
      </c>
      <c r="I28" s="11">
        <v>36.799999999999997</v>
      </c>
      <c r="J28" s="11">
        <v>0.65</v>
      </c>
      <c r="K28" s="15">
        <v>0.59</v>
      </c>
      <c r="L28" s="11">
        <v>30.3</v>
      </c>
      <c r="M28" s="11">
        <v>25.5</v>
      </c>
      <c r="N28" s="11">
        <v>140000</v>
      </c>
      <c r="O28" s="11">
        <v>24000</v>
      </c>
      <c r="P28" s="11"/>
      <c r="Q28" s="11">
        <v>6120</v>
      </c>
      <c r="R28" s="11"/>
      <c r="S28" s="11">
        <v>16.399999999999999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H1</v>
      </c>
      <c r="B31" s="11">
        <v>50</v>
      </c>
      <c r="C31" s="65">
        <f>IF(C$27="%w/w SAR",((C$28*10)*$B31),IF(C$27="%w/w DM",(((C$28*10)*($B$28/100))*$B31),IF(C$27="kg/t SAR",(C$28*$B31),IF(C$27="kg/t DM",((C$28*($B$28/100))*$B31),IF(C$27="mg/kg SAR",((C$28*0.001)*$B31),IF(C$27="mg/kg DM",(((C$28*0.001)*($B$28/100))*$B31),0))))))</f>
        <v>20.207000000000001</v>
      </c>
      <c r="D31" s="65">
        <f>(IF(D$27="%w/w SAR",((D$28*10)*$B31),IF(D$27="%w/w DM",(((D$28*10)*($B$28/100))*$B31),IF(D$27="kg/t SAR",(D$28*$B31),IF(D$27="kg/t DM",((D$28*($B$28/100))*$B31),IF(D$27="mg/kg SAR",((D$28*0.001)*$B31),IF(D$27="mg/kg DM",(((D$28*0.001)*($B$28/100))*$B31),"0")))))))*2.291</f>
        <v>13.276115899999997</v>
      </c>
      <c r="E31" s="65">
        <f>(IF(E$27="%w/w SAR",((E$28*10)*$B31),IF(E$27="%w/w DM",(((E$28*10)*($B$28/100))*$B31),IF(E$27="kg/t SAR",(E$28*$B31),IF(E$27="kg/t DM",((E$28*($B$28/100))*$B31),IF(E$27="mg/kg SAR",((E$28*0.001)*$B31),IF(E$27="mg/kg DM",(((E$28*0.001)*($B$28/100))*$B31),"0")))))))*1.205</f>
        <v>1.7406827500000002</v>
      </c>
      <c r="F31" s="65">
        <f>(IF(F$27="%w/w SAR",((F$28*10)*$B31),IF(F$27="%w/w DM",(((F$28*10)*($B$28/100))*$B31),IF(F$27="kg/t SAR",(F$28*$B31),IF(F$27="kg/t DM",((F$28*($B$28/100))*$B31),IF(F$27="mg/kg SAR",((F$28*0.001)*$B31),IF(F$27="mg/kg DM",(((F$28*0.001)*($B$28/100))*$B31),"0")))))))*1.658</f>
        <v>4.125601399999999</v>
      </c>
      <c r="G31" s="65">
        <f t="shared" ref="G31:P46" si="5">IF(G$27="%w/w SAR",((G$28*10)*$B31),IF(G$27="%w/w DM",(((G$28*10)*($B$28/100))*$B31),IF(G$27="kg/t SAR",(G$28*$B31),IF(G$27="kg/t DM",((G$28*($B$28/100))*$B31),IF(G$27="mg/kg SAR",((G$28*0.001)*$B31),IF(G$27="mg/kg DM",(((G$28*0.001)*($B$28/100))*$B31),0))))))</f>
        <v>0.10153599999999999</v>
      </c>
      <c r="H31" s="65">
        <f t="shared" si="5"/>
        <v>0.18035999999999999</v>
      </c>
      <c r="I31" s="65">
        <f t="shared" si="5"/>
        <v>6.1455999999999997E-2</v>
      </c>
      <c r="J31" s="65">
        <f t="shared" si="5"/>
        <v>1.0855000000000001E-3</v>
      </c>
      <c r="K31" s="65">
        <f t="shared" si="5"/>
        <v>9.8529999999999993E-4</v>
      </c>
      <c r="L31" s="65">
        <f t="shared" si="5"/>
        <v>5.0601E-2</v>
      </c>
      <c r="M31" s="65">
        <f t="shared" si="5"/>
        <v>4.2585000000000005E-2</v>
      </c>
      <c r="N31" s="65">
        <f t="shared" si="5"/>
        <v>233.8</v>
      </c>
      <c r="O31" s="65">
        <f t="shared" si="5"/>
        <v>40.08</v>
      </c>
      <c r="P31" s="65">
        <f t="shared" si="5"/>
        <v>0</v>
      </c>
      <c r="Q31" s="65">
        <f>(IF(Q$27="%w/w SAR",((Q$28*10)*$B31),IF(Q$27="%w/w DM",(((Q$28*10)*($B$28/100))*$B31),IF(Q$27="kg/t SAR",(Q$28*$B31),IF(Q$27="kg/t DM",((Q$28*($B$28/100))*$B31),IF(Q$27="mg/kg SAR",((Q$28*0.001)*$B31),IF(Q$27="mg/kg DM",(((Q$28*0.001)*($B$28/100))*$B31),0)))))))*2.5</f>
        <v>25.550999999999998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2.7387999999999996E-2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H2</v>
      </c>
      <c r="B32" s="11">
        <v>50</v>
      </c>
      <c r="C32" s="65">
        <f t="shared" ref="C32:C50" si="6">IF(C$27="%w/w SAR",((C$28*10)*$B32),IF(C$27="%w/w DM",(((C$28*10)*($B$28/100))*$B32),IF(C$27="kg/t SAR",(C$28*$B32),IF(C$27="kg/t DM",((C$28*($B$28/100))*$B32),IF(C$27="mg/kg SAR",((C$28*0.001)*$B32),IF(C$27="mg/kg DM",(((C$28*0.001)*($B$28/100))*$B32),0))))))</f>
        <v>20.207000000000001</v>
      </c>
      <c r="D32" s="65">
        <f t="shared" ref="D32:D50" si="7">(IF(D$27="%w/w SAR",((D$28*10)*$B32),IF(D$27="%w/w DM",(((D$28*10)*($B$28/100))*$B32),IF(D$27="kg/t SAR",(D$28*$B32),IF(D$27="kg/t DM",((D$28*($B$28/100))*$B32),IF(D$27="mg/kg SAR",((D$28*0.001)*$B32),IF(D$27="mg/kg DM",(((D$28*0.001)*($B$28/100))*$B32),"0")))))))*2.291</f>
        <v>13.276115899999997</v>
      </c>
      <c r="E32" s="65">
        <f t="shared" ref="E32:E50" si="8">(IF(E$27="%w/w SAR",((E$28*10)*$B32),IF(E$27="%w/w DM",(((E$28*10)*($B$28/100))*$B32),IF(E$27="kg/t SAR",(E$28*$B32),IF(E$27="kg/t DM",((E$28*($B$28/100))*$B32),IF(E$27="mg/kg SAR",((E$28*0.001)*$B32),IF(E$27="mg/kg DM",(((E$28*0.001)*($B$28/100))*$B32),"0")))))))*1.205</f>
        <v>1.7406827500000002</v>
      </c>
      <c r="F32" s="65">
        <f t="shared" ref="F32:F50" si="9">(IF(F$27="%w/w SAR",((F$28*10)*$B32),IF(F$27="%w/w DM",(((F$28*10)*($B$28/100))*$B32),IF(F$27="kg/t SAR",(F$28*$B32),IF(F$27="kg/t DM",((F$28*($B$28/100))*$B32),IF(F$27="mg/kg SAR",((F$28*0.001)*$B32),IF(F$27="mg/kg DM",(((F$28*0.001)*($B$28/100))*$B32),"0")))))))*1.658</f>
        <v>4.125601399999999</v>
      </c>
      <c r="G32" s="65">
        <f t="shared" si="5"/>
        <v>0.10153599999999999</v>
      </c>
      <c r="H32" s="65">
        <f t="shared" si="5"/>
        <v>0.18035999999999999</v>
      </c>
      <c r="I32" s="65">
        <f t="shared" si="5"/>
        <v>6.1455999999999997E-2</v>
      </c>
      <c r="J32" s="65">
        <f t="shared" si="5"/>
        <v>1.0855000000000001E-3</v>
      </c>
      <c r="K32" s="65">
        <f t="shared" si="5"/>
        <v>9.8529999999999993E-4</v>
      </c>
      <c r="L32" s="65">
        <f t="shared" si="5"/>
        <v>5.0601E-2</v>
      </c>
      <c r="M32" s="65">
        <f t="shared" si="5"/>
        <v>4.2585000000000005E-2</v>
      </c>
      <c r="N32" s="65">
        <f t="shared" si="5"/>
        <v>233.8</v>
      </c>
      <c r="O32" s="65">
        <f t="shared" si="5"/>
        <v>40.08</v>
      </c>
      <c r="P32" s="65">
        <f t="shared" si="5"/>
        <v>0</v>
      </c>
      <c r="Q32" s="65">
        <f t="shared" ref="Q32:Q50" si="10">(IF(Q$27="%w/w SAR",((Q$28*10)*$B32),IF(Q$27="%w/w DM",(((Q$28*10)*($B$28/100))*$B32),IF(Q$27="kg/t SAR",(Q$28*$B32),IF(Q$27="kg/t DM",((Q$28*($B$28/100))*$B32),IF(Q$27="mg/kg SAR",((Q$28*0.001)*$B32),IF(Q$27="mg/kg DM",(((Q$28*0.001)*($B$28/100))*$B32),0)))))))*2.5</f>
        <v>25.550999999999998</v>
      </c>
      <c r="R32" s="65">
        <f t="shared" ref="R32:U50" si="11">IF(R$27="%w/w SAR",((R$28*10)*$B32),IF(R$27="%w/w DM",(((R$28*10)*($B$28/100))*$B32),IF(R$27="kg/t SAR",(R$28*$B32),IF(R$27="kg/t DM",((R$28*($B$28/100))*$B32),IF(R$27="mg/kg SAR",((R$28*0.001)*$B32),IF(R$27="mg/kg DM",(((R$28*0.001)*($B$28/100))*$B32),0))))))</f>
        <v>0</v>
      </c>
      <c r="S32" s="65">
        <f t="shared" si="11"/>
        <v>2.7387999999999996E-2</v>
      </c>
      <c r="T32" s="65">
        <f t="shared" si="11"/>
        <v>0</v>
      </c>
      <c r="U32" s="126">
        <f t="shared" si="11"/>
        <v>0</v>
      </c>
    </row>
    <row r="33" spans="1:21" s="48" customFormat="1" ht="13" x14ac:dyDescent="0.35">
      <c r="A33" s="125" t="str">
        <f>E8</f>
        <v>H4</v>
      </c>
      <c r="B33" s="11">
        <v>50</v>
      </c>
      <c r="C33" s="65">
        <f t="shared" si="6"/>
        <v>20.207000000000001</v>
      </c>
      <c r="D33" s="65">
        <f t="shared" si="7"/>
        <v>13.276115899999997</v>
      </c>
      <c r="E33" s="65">
        <f t="shared" si="8"/>
        <v>1.7406827500000002</v>
      </c>
      <c r="F33" s="65">
        <f t="shared" si="9"/>
        <v>4.125601399999999</v>
      </c>
      <c r="G33" s="65">
        <f t="shared" si="5"/>
        <v>0.10153599999999999</v>
      </c>
      <c r="H33" s="65">
        <f t="shared" si="5"/>
        <v>0.18035999999999999</v>
      </c>
      <c r="I33" s="65">
        <f t="shared" si="5"/>
        <v>6.1455999999999997E-2</v>
      </c>
      <c r="J33" s="65">
        <f t="shared" si="5"/>
        <v>1.0855000000000001E-3</v>
      </c>
      <c r="K33" s="65">
        <f t="shared" si="5"/>
        <v>9.8529999999999993E-4</v>
      </c>
      <c r="L33" s="65">
        <f t="shared" si="5"/>
        <v>5.0601E-2</v>
      </c>
      <c r="M33" s="65">
        <f t="shared" si="5"/>
        <v>4.2585000000000005E-2</v>
      </c>
      <c r="N33" s="65">
        <f t="shared" si="5"/>
        <v>233.8</v>
      </c>
      <c r="O33" s="65">
        <f t="shared" si="5"/>
        <v>40.08</v>
      </c>
      <c r="P33" s="65">
        <f t="shared" si="5"/>
        <v>0</v>
      </c>
      <c r="Q33" s="65">
        <f t="shared" si="10"/>
        <v>25.550999999999998</v>
      </c>
      <c r="R33" s="65">
        <f t="shared" si="11"/>
        <v>0</v>
      </c>
      <c r="S33" s="65">
        <f t="shared" si="11"/>
        <v>2.7387999999999996E-2</v>
      </c>
      <c r="T33" s="65">
        <f t="shared" si="11"/>
        <v>0</v>
      </c>
      <c r="U33" s="126">
        <f t="shared" si="11"/>
        <v>0</v>
      </c>
    </row>
    <row r="34" spans="1:21" s="48" customFormat="1" ht="13" x14ac:dyDescent="0.35">
      <c r="A34" s="125" t="str">
        <f>F8</f>
        <v>H6</v>
      </c>
      <c r="B34" s="11">
        <v>100</v>
      </c>
      <c r="C34" s="65">
        <f t="shared" si="6"/>
        <v>40.414000000000001</v>
      </c>
      <c r="D34" s="65">
        <f t="shared" si="7"/>
        <v>26.552231799999994</v>
      </c>
      <c r="E34" s="65">
        <f t="shared" si="8"/>
        <v>3.4813655000000003</v>
      </c>
      <c r="F34" s="65">
        <f t="shared" si="9"/>
        <v>8.2512027999999979</v>
      </c>
      <c r="G34" s="65">
        <f t="shared" si="5"/>
        <v>0.20307199999999997</v>
      </c>
      <c r="H34" s="65">
        <f t="shared" si="5"/>
        <v>0.36071999999999999</v>
      </c>
      <c r="I34" s="65">
        <f t="shared" si="5"/>
        <v>0.12291199999999999</v>
      </c>
      <c r="J34" s="65">
        <f t="shared" si="5"/>
        <v>2.1710000000000002E-3</v>
      </c>
      <c r="K34" s="65">
        <f t="shared" si="5"/>
        <v>1.9705999999999999E-3</v>
      </c>
      <c r="L34" s="65">
        <f t="shared" si="5"/>
        <v>0.101202</v>
      </c>
      <c r="M34" s="65">
        <f t="shared" si="5"/>
        <v>8.517000000000001E-2</v>
      </c>
      <c r="N34" s="65">
        <f t="shared" si="5"/>
        <v>467.6</v>
      </c>
      <c r="O34" s="65">
        <f t="shared" si="5"/>
        <v>80.16</v>
      </c>
      <c r="P34" s="65">
        <f t="shared" si="5"/>
        <v>0</v>
      </c>
      <c r="Q34" s="65">
        <f t="shared" si="10"/>
        <v>51.101999999999997</v>
      </c>
      <c r="R34" s="65">
        <f t="shared" si="11"/>
        <v>0</v>
      </c>
      <c r="S34" s="65">
        <f t="shared" si="11"/>
        <v>5.4775999999999991E-2</v>
      </c>
      <c r="T34" s="65">
        <f t="shared" si="11"/>
        <v>0</v>
      </c>
      <c r="U34" s="126">
        <f t="shared" si="11"/>
        <v>0</v>
      </c>
    </row>
    <row r="35" spans="1:21" s="48" customFormat="1" ht="13" x14ac:dyDescent="0.35">
      <c r="A35" s="125" t="str">
        <f>G8</f>
        <v>H7</v>
      </c>
      <c r="B35" s="11">
        <v>100</v>
      </c>
      <c r="C35" s="65">
        <f t="shared" si="6"/>
        <v>40.414000000000001</v>
      </c>
      <c r="D35" s="65">
        <f t="shared" si="7"/>
        <v>26.552231799999994</v>
      </c>
      <c r="E35" s="65">
        <f t="shared" si="8"/>
        <v>3.4813655000000003</v>
      </c>
      <c r="F35" s="65">
        <f t="shared" si="9"/>
        <v>8.2512027999999979</v>
      </c>
      <c r="G35" s="65">
        <f t="shared" si="5"/>
        <v>0.20307199999999997</v>
      </c>
      <c r="H35" s="65">
        <f t="shared" si="5"/>
        <v>0.36071999999999999</v>
      </c>
      <c r="I35" s="65">
        <f t="shared" si="5"/>
        <v>0.12291199999999999</v>
      </c>
      <c r="J35" s="65">
        <f t="shared" si="5"/>
        <v>2.1710000000000002E-3</v>
      </c>
      <c r="K35" s="65">
        <f t="shared" si="5"/>
        <v>1.9705999999999999E-3</v>
      </c>
      <c r="L35" s="65">
        <f t="shared" si="5"/>
        <v>0.101202</v>
      </c>
      <c r="M35" s="65">
        <f t="shared" si="5"/>
        <v>8.517000000000001E-2</v>
      </c>
      <c r="N35" s="65">
        <f t="shared" si="5"/>
        <v>467.6</v>
      </c>
      <c r="O35" s="65">
        <f t="shared" si="5"/>
        <v>80.16</v>
      </c>
      <c r="P35" s="65">
        <f t="shared" si="5"/>
        <v>0</v>
      </c>
      <c r="Q35" s="65">
        <f t="shared" si="10"/>
        <v>51.101999999999997</v>
      </c>
      <c r="R35" s="65">
        <f t="shared" si="11"/>
        <v>0</v>
      </c>
      <c r="S35" s="65">
        <f t="shared" si="11"/>
        <v>5.4775999999999991E-2</v>
      </c>
      <c r="T35" s="65">
        <f t="shared" si="11"/>
        <v>0</v>
      </c>
      <c r="U35" s="126">
        <f t="shared" si="11"/>
        <v>0</v>
      </c>
    </row>
    <row r="36" spans="1:21" s="48" customFormat="1" ht="13" x14ac:dyDescent="0.35">
      <c r="A36" s="125" t="str">
        <f>H8</f>
        <v>H8</v>
      </c>
      <c r="B36" s="11">
        <v>100</v>
      </c>
      <c r="C36" s="65">
        <f t="shared" si="6"/>
        <v>40.414000000000001</v>
      </c>
      <c r="D36" s="65">
        <f t="shared" si="7"/>
        <v>26.552231799999994</v>
      </c>
      <c r="E36" s="65">
        <f t="shared" si="8"/>
        <v>3.4813655000000003</v>
      </c>
      <c r="F36" s="65">
        <f t="shared" si="9"/>
        <v>8.2512027999999979</v>
      </c>
      <c r="G36" s="65">
        <f t="shared" si="5"/>
        <v>0.20307199999999997</v>
      </c>
      <c r="H36" s="65">
        <f t="shared" si="5"/>
        <v>0.36071999999999999</v>
      </c>
      <c r="I36" s="65">
        <f t="shared" si="5"/>
        <v>0.12291199999999999</v>
      </c>
      <c r="J36" s="65">
        <f t="shared" si="5"/>
        <v>2.1710000000000002E-3</v>
      </c>
      <c r="K36" s="65">
        <f t="shared" si="5"/>
        <v>1.9705999999999999E-3</v>
      </c>
      <c r="L36" s="65">
        <f t="shared" si="5"/>
        <v>0.101202</v>
      </c>
      <c r="M36" s="65">
        <f t="shared" si="5"/>
        <v>8.517000000000001E-2</v>
      </c>
      <c r="N36" s="65">
        <f t="shared" si="5"/>
        <v>467.6</v>
      </c>
      <c r="O36" s="65">
        <f t="shared" si="5"/>
        <v>80.16</v>
      </c>
      <c r="P36" s="65">
        <f t="shared" si="5"/>
        <v>0</v>
      </c>
      <c r="Q36" s="65">
        <f t="shared" si="10"/>
        <v>51.101999999999997</v>
      </c>
      <c r="R36" s="65">
        <f t="shared" si="11"/>
        <v>0</v>
      </c>
      <c r="S36" s="65">
        <f t="shared" si="11"/>
        <v>5.4775999999999991E-2</v>
      </c>
      <c r="T36" s="65">
        <f t="shared" si="11"/>
        <v>0</v>
      </c>
      <c r="U36" s="126">
        <f t="shared" si="11"/>
        <v>0</v>
      </c>
    </row>
    <row r="37" spans="1:21" s="48" customFormat="1" ht="13" x14ac:dyDescent="0.35">
      <c r="A37" s="125" t="str">
        <f>I8</f>
        <v>H10</v>
      </c>
      <c r="B37" s="11">
        <v>250</v>
      </c>
      <c r="C37" s="65">
        <f>IF(C$27="%w/w SAR",((C$28*10)*$B37),IF(C$27="%w/w DM",(((C$28*10)*($B$28/100))*$B37),IF(C$27="kg/t SAR",(C$28*$B37),IF(C$27="kg/t DM",((C$28*($B$28/100))*$B37),IF(C$27="mg/kg SAR",((C$28*0.001)*$B37),IF(C$27="mg/kg DM",(((C$28*0.001)*($B$28/100))*$B37),0))))))</f>
        <v>101.035</v>
      </c>
      <c r="D37" s="65">
        <f>(IF(D$27="%w/w SAR",((D$28*10)*$B37),IF(D$27="%w/w DM",(((D$28*10)*($B$28/100))*$B37),IF(D$27="kg/t SAR",(D$28*$B37),IF(D$27="kg/t DM",((D$28*($B$28/100))*$B37),IF(D$27="mg/kg SAR",((D$28*0.001)*$B37),IF(D$27="mg/kg DM",(((D$28*0.001)*($B$28/100))*$B37),"0")))))))*2.291</f>
        <v>66.380579499999982</v>
      </c>
      <c r="E37" s="65">
        <f>(IF(E$27="%w/w SAR",((E$28*10)*$B37),IF(E$27="%w/w DM",(((E$28*10)*($B$28/100))*$B37),IF(E$27="kg/t SAR",(E$28*$B37),IF(E$27="kg/t DM",((E$28*($B$28/100))*$B37),IF(E$27="mg/kg SAR",((E$28*0.001)*$B37),IF(E$27="mg/kg DM",(((E$28*0.001)*($B$28/100))*$B37),"0")))))))*1.205</f>
        <v>8.7034137499999993</v>
      </c>
      <c r="F37" s="65">
        <f>(IF(F$27="%w/w SAR",((F$28*10)*$B37),IF(F$27="%w/w DM",(((F$28*10)*($B$28/100))*$B37),IF(F$27="kg/t SAR",(F$28*$B37),IF(F$27="kg/t DM",((F$28*($B$28/100))*$B37),IF(F$27="mg/kg SAR",((F$28*0.001)*$B37),IF(F$27="mg/kg DM",(((F$28*0.001)*($B$28/100))*$B37),"0")))))))*1.658</f>
        <v>20.628006999999997</v>
      </c>
      <c r="G37" s="65">
        <f t="shared" ref="G37:P38" si="12">IF(G$27="%w/w SAR",((G$28*10)*$B37),IF(G$27="%w/w DM",(((G$28*10)*($B$28/100))*$B37),IF(G$27="kg/t SAR",(G$28*$B37),IF(G$27="kg/t DM",((G$28*($B$28/100))*$B37),IF(G$27="mg/kg SAR",((G$28*0.001)*$B37),IF(G$27="mg/kg DM",(((G$28*0.001)*($B$28/100))*$B37),0))))))</f>
        <v>0.50767999999999991</v>
      </c>
      <c r="H37" s="65">
        <f t="shared" si="12"/>
        <v>0.90180000000000005</v>
      </c>
      <c r="I37" s="65">
        <f t="shared" si="12"/>
        <v>0.30728</v>
      </c>
      <c r="J37" s="65">
        <f t="shared" si="12"/>
        <v>5.4275E-3</v>
      </c>
      <c r="K37" s="65">
        <f t="shared" si="12"/>
        <v>4.9265000000000003E-3</v>
      </c>
      <c r="L37" s="65">
        <f t="shared" si="12"/>
        <v>0.25300499999999998</v>
      </c>
      <c r="M37" s="65">
        <f t="shared" si="12"/>
        <v>0.212925</v>
      </c>
      <c r="N37" s="65">
        <f t="shared" si="12"/>
        <v>1169</v>
      </c>
      <c r="O37" s="65">
        <f t="shared" si="12"/>
        <v>200.4</v>
      </c>
      <c r="P37" s="65">
        <f t="shared" si="12"/>
        <v>0</v>
      </c>
      <c r="Q37" s="65">
        <f>(IF(Q$27="%w/w SAR",((Q$28*10)*$B37),IF(Q$27="%w/w DM",(((Q$28*10)*($B$28/100))*$B37),IF(Q$27="kg/t SAR",(Q$28*$B37),IF(Q$27="kg/t DM",((Q$28*($B$28/100))*$B37),IF(Q$27="mg/kg SAR",((Q$28*0.001)*$B37),IF(Q$27="mg/kg DM",(((Q$28*0.001)*($B$28/100))*$B37),0)))))))*2.5</f>
        <v>127.75500000000001</v>
      </c>
      <c r="R37" s="65">
        <f t="shared" ref="R37:U38" si="13">IF(R$27="%w/w SAR",((R$28*10)*$B37),IF(R$27="%w/w DM",(((R$28*10)*($B$28/100))*$B37),IF(R$27="kg/t SAR",(R$28*$B37),IF(R$27="kg/t DM",((R$28*($B$28/100))*$B37),IF(R$27="mg/kg SAR",((R$28*0.001)*$B37),IF(R$27="mg/kg DM",(((R$28*0.001)*($B$28/100))*$B37),0))))))</f>
        <v>0</v>
      </c>
      <c r="S37" s="65">
        <f t="shared" si="13"/>
        <v>0.13693999999999998</v>
      </c>
      <c r="T37" s="65">
        <f t="shared" si="13"/>
        <v>0</v>
      </c>
      <c r="U37" s="126">
        <f t="shared" si="13"/>
        <v>0</v>
      </c>
    </row>
    <row r="38" spans="1:21" s="48" customFormat="1" ht="13" x14ac:dyDescent="0.35">
      <c r="A38" s="125" t="str">
        <f>J8</f>
        <v>H20</v>
      </c>
      <c r="B38" s="11">
        <v>50</v>
      </c>
      <c r="C38" s="65">
        <f>IF(C$27="%w/w SAR",((C$28*10)*$B38),IF(C$27="%w/w DM",(((C$28*10)*($B$28/100))*$B38),IF(C$27="kg/t SAR",(C$28*$B38),IF(C$27="kg/t DM",((C$28*($B$28/100))*$B38),IF(C$27="mg/kg SAR",((C$28*0.001)*$B38),IF(C$27="mg/kg DM",(((C$28*0.001)*($B$28/100))*$B38),0))))))</f>
        <v>20.207000000000001</v>
      </c>
      <c r="D38" s="65">
        <f>(IF(D$27="%w/w SAR",((D$28*10)*$B38),IF(D$27="%w/w DM",(((D$28*10)*($B$28/100))*$B38),IF(D$27="kg/t SAR",(D$28*$B38),IF(D$27="kg/t DM",((D$28*($B$28/100))*$B38),IF(D$27="mg/kg SAR",((D$28*0.001)*$B38),IF(D$27="mg/kg DM",(((D$28*0.001)*($B$28/100))*$B38),"0")))))))*2.291</f>
        <v>13.276115899999997</v>
      </c>
      <c r="E38" s="65">
        <f>(IF(E$27="%w/w SAR",((E$28*10)*$B38),IF(E$27="%w/w DM",(((E$28*10)*($B$28/100))*$B38),IF(E$27="kg/t SAR",(E$28*$B38),IF(E$27="kg/t DM",((E$28*($B$28/100))*$B38),IF(E$27="mg/kg SAR",((E$28*0.001)*$B38),IF(E$27="mg/kg DM",(((E$28*0.001)*($B$28/100))*$B38),"0")))))))*1.205</f>
        <v>1.7406827500000002</v>
      </c>
      <c r="F38" s="65">
        <f>(IF(F$27="%w/w SAR",((F$28*10)*$B38),IF(F$27="%w/w DM",(((F$28*10)*($B$28/100))*$B38),IF(F$27="kg/t SAR",(F$28*$B38),IF(F$27="kg/t DM",((F$28*($B$28/100))*$B38),IF(F$27="mg/kg SAR",((F$28*0.001)*$B38),IF(F$27="mg/kg DM",(((F$28*0.001)*($B$28/100))*$B38),"0")))))))*1.658</f>
        <v>4.125601399999999</v>
      </c>
      <c r="G38" s="65">
        <f t="shared" si="12"/>
        <v>0.10153599999999999</v>
      </c>
      <c r="H38" s="65">
        <f t="shared" si="12"/>
        <v>0.18035999999999999</v>
      </c>
      <c r="I38" s="65">
        <f t="shared" si="12"/>
        <v>6.1455999999999997E-2</v>
      </c>
      <c r="J38" s="65">
        <f t="shared" si="12"/>
        <v>1.0855000000000001E-3</v>
      </c>
      <c r="K38" s="65">
        <f t="shared" si="12"/>
        <v>9.8529999999999993E-4</v>
      </c>
      <c r="L38" s="65">
        <f t="shared" si="12"/>
        <v>5.0601E-2</v>
      </c>
      <c r="M38" s="65">
        <f t="shared" si="12"/>
        <v>4.2585000000000005E-2</v>
      </c>
      <c r="N38" s="65">
        <f t="shared" si="12"/>
        <v>233.8</v>
      </c>
      <c r="O38" s="65">
        <f t="shared" si="12"/>
        <v>40.08</v>
      </c>
      <c r="P38" s="65">
        <f t="shared" si="12"/>
        <v>0</v>
      </c>
      <c r="Q38" s="65">
        <f>(IF(Q$27="%w/w SAR",((Q$28*10)*$B38),IF(Q$27="%w/w DM",(((Q$28*10)*($B$28/100))*$B38),IF(Q$27="kg/t SAR",(Q$28*$B38),IF(Q$27="kg/t DM",((Q$28*($B$28/100))*$B38),IF(Q$27="mg/kg SAR",((Q$28*0.001)*$B38),IF(Q$27="mg/kg DM",(((Q$28*0.001)*($B$28/100))*$B38),0)))))))*2.5</f>
        <v>25.550999999999998</v>
      </c>
      <c r="R38" s="65">
        <f t="shared" si="13"/>
        <v>0</v>
      </c>
      <c r="S38" s="65">
        <f t="shared" si="13"/>
        <v>2.7387999999999996E-2</v>
      </c>
      <c r="T38" s="65">
        <f t="shared" si="13"/>
        <v>0</v>
      </c>
      <c r="U38" s="126">
        <f t="shared" si="13"/>
        <v>0</v>
      </c>
    </row>
    <row r="39" spans="1:21" s="48" customFormat="1" ht="13" x14ac:dyDescent="0.35">
      <c r="A39" s="125" t="str">
        <f>K8</f>
        <v>G15</v>
      </c>
      <c r="B39" s="11">
        <v>200</v>
      </c>
      <c r="C39" s="65">
        <f t="shared" si="6"/>
        <v>80.828000000000003</v>
      </c>
      <c r="D39" s="65">
        <f t="shared" si="7"/>
        <v>53.104463599999988</v>
      </c>
      <c r="E39" s="65">
        <f t="shared" si="8"/>
        <v>6.9627310000000007</v>
      </c>
      <c r="F39" s="65">
        <f t="shared" si="9"/>
        <v>16.502405599999996</v>
      </c>
      <c r="G39" s="65">
        <f t="shared" si="5"/>
        <v>0.40614399999999995</v>
      </c>
      <c r="H39" s="65">
        <f t="shared" si="5"/>
        <v>0.72143999999999997</v>
      </c>
      <c r="I39" s="65">
        <f t="shared" si="5"/>
        <v>0.24582399999999999</v>
      </c>
      <c r="J39" s="65">
        <f t="shared" si="5"/>
        <v>4.3420000000000004E-3</v>
      </c>
      <c r="K39" s="65">
        <f t="shared" si="5"/>
        <v>3.9411999999999997E-3</v>
      </c>
      <c r="L39" s="65">
        <f t="shared" si="5"/>
        <v>0.202404</v>
      </c>
      <c r="M39" s="65">
        <f t="shared" si="5"/>
        <v>0.17034000000000002</v>
      </c>
      <c r="N39" s="65">
        <f t="shared" si="5"/>
        <v>935.2</v>
      </c>
      <c r="O39" s="65">
        <f t="shared" si="5"/>
        <v>160.32</v>
      </c>
      <c r="P39" s="65">
        <f t="shared" si="5"/>
        <v>0</v>
      </c>
      <c r="Q39" s="65">
        <f t="shared" si="10"/>
        <v>102.20399999999999</v>
      </c>
      <c r="R39" s="65">
        <f t="shared" si="11"/>
        <v>0</v>
      </c>
      <c r="S39" s="65">
        <f t="shared" si="11"/>
        <v>0.10955199999999998</v>
      </c>
      <c r="T39" s="65">
        <f t="shared" si="11"/>
        <v>0</v>
      </c>
      <c r="U39" s="126">
        <f t="shared" si="11"/>
        <v>0</v>
      </c>
    </row>
    <row r="40" spans="1:21" s="48" customFormat="1" ht="13" x14ac:dyDescent="0.35">
      <c r="A40" s="125" t="str">
        <f>L8</f>
        <v>C33</v>
      </c>
      <c r="B40" s="11">
        <v>100</v>
      </c>
      <c r="C40" s="65">
        <f t="shared" si="6"/>
        <v>40.414000000000001</v>
      </c>
      <c r="D40" s="65">
        <f t="shared" si="7"/>
        <v>26.552231799999994</v>
      </c>
      <c r="E40" s="65">
        <f t="shared" si="8"/>
        <v>3.4813655000000003</v>
      </c>
      <c r="F40" s="65">
        <f t="shared" si="9"/>
        <v>8.2512027999999979</v>
      </c>
      <c r="G40" s="65">
        <f t="shared" si="5"/>
        <v>0.20307199999999997</v>
      </c>
      <c r="H40" s="65">
        <f t="shared" si="5"/>
        <v>0.36071999999999999</v>
      </c>
      <c r="I40" s="65">
        <f t="shared" si="5"/>
        <v>0.12291199999999999</v>
      </c>
      <c r="J40" s="65">
        <f t="shared" si="5"/>
        <v>2.1710000000000002E-3</v>
      </c>
      <c r="K40" s="65">
        <f t="shared" si="5"/>
        <v>1.9705999999999999E-3</v>
      </c>
      <c r="L40" s="65">
        <f t="shared" si="5"/>
        <v>0.101202</v>
      </c>
      <c r="M40" s="65">
        <f t="shared" si="5"/>
        <v>8.517000000000001E-2</v>
      </c>
      <c r="N40" s="65">
        <f t="shared" si="5"/>
        <v>467.6</v>
      </c>
      <c r="O40" s="65">
        <f t="shared" si="5"/>
        <v>80.16</v>
      </c>
      <c r="P40" s="65">
        <f t="shared" si="5"/>
        <v>0</v>
      </c>
      <c r="Q40" s="65">
        <f t="shared" si="10"/>
        <v>51.101999999999997</v>
      </c>
      <c r="R40" s="65">
        <f t="shared" si="11"/>
        <v>0</v>
      </c>
      <c r="S40" s="65">
        <f t="shared" si="11"/>
        <v>5.4775999999999991E-2</v>
      </c>
      <c r="T40" s="65">
        <f t="shared" si="11"/>
        <v>0</v>
      </c>
      <c r="U40" s="126">
        <f t="shared" si="11"/>
        <v>0</v>
      </c>
    </row>
    <row r="41" spans="1:21" s="48" customFormat="1" ht="13" x14ac:dyDescent="0.35">
      <c r="A41" s="125" t="str">
        <f>M8</f>
        <v>C34</v>
      </c>
      <c r="B41" s="11">
        <v>100</v>
      </c>
      <c r="C41" s="65">
        <f t="shared" si="6"/>
        <v>40.414000000000001</v>
      </c>
      <c r="D41" s="65">
        <f t="shared" si="7"/>
        <v>26.552231799999994</v>
      </c>
      <c r="E41" s="65">
        <f t="shared" si="8"/>
        <v>3.4813655000000003</v>
      </c>
      <c r="F41" s="65">
        <f t="shared" si="9"/>
        <v>8.2512027999999979</v>
      </c>
      <c r="G41" s="65">
        <f t="shared" si="5"/>
        <v>0.20307199999999997</v>
      </c>
      <c r="H41" s="65">
        <f t="shared" si="5"/>
        <v>0.36071999999999999</v>
      </c>
      <c r="I41" s="65">
        <f t="shared" si="5"/>
        <v>0.12291199999999999</v>
      </c>
      <c r="J41" s="65">
        <f t="shared" si="5"/>
        <v>2.1710000000000002E-3</v>
      </c>
      <c r="K41" s="65">
        <f t="shared" si="5"/>
        <v>1.9705999999999999E-3</v>
      </c>
      <c r="L41" s="65">
        <f t="shared" si="5"/>
        <v>0.101202</v>
      </c>
      <c r="M41" s="65">
        <f t="shared" si="5"/>
        <v>8.517000000000001E-2</v>
      </c>
      <c r="N41" s="65">
        <f t="shared" si="5"/>
        <v>467.6</v>
      </c>
      <c r="O41" s="65">
        <f t="shared" si="5"/>
        <v>80.16</v>
      </c>
      <c r="P41" s="65">
        <f t="shared" si="5"/>
        <v>0</v>
      </c>
      <c r="Q41" s="65">
        <f t="shared" si="10"/>
        <v>51.101999999999997</v>
      </c>
      <c r="R41" s="65">
        <f t="shared" si="11"/>
        <v>0</v>
      </c>
      <c r="S41" s="65">
        <f t="shared" si="11"/>
        <v>5.4775999999999991E-2</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4">IF(G$27="%w/w SAR",((G$28*10)*$B47),IF(G$27="%w/w DM",(((G$28*10)*($B$28/100))*$B47),IF(G$27="kg/t SAR",(G$28*$B47),IF(G$27="kg/t DM",((G$28*($B$28/100))*$B47),IF(G$27="mg/kg SAR",((G$28*0.001)*$B47),IF(G$27="mg/kg DM",(((G$28*0.001)*($B$28/100))*$B47),0))))))</f>
        <v>0</v>
      </c>
      <c r="H47" s="65">
        <f t="shared" si="14"/>
        <v>0</v>
      </c>
      <c r="I47" s="65">
        <f t="shared" si="14"/>
        <v>0</v>
      </c>
      <c r="J47" s="65">
        <f t="shared" si="14"/>
        <v>0</v>
      </c>
      <c r="K47" s="65">
        <f t="shared" si="14"/>
        <v>0</v>
      </c>
      <c r="L47" s="65">
        <f t="shared" si="14"/>
        <v>0</v>
      </c>
      <c r="M47" s="65">
        <f t="shared" si="14"/>
        <v>0</v>
      </c>
      <c r="N47" s="65">
        <f t="shared" si="14"/>
        <v>0</v>
      </c>
      <c r="O47" s="65">
        <f t="shared" si="14"/>
        <v>0</v>
      </c>
      <c r="P47" s="65">
        <f t="shared" si="14"/>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4"/>
        <v>0</v>
      </c>
      <c r="H48" s="65">
        <f t="shared" si="14"/>
        <v>0</v>
      </c>
      <c r="I48" s="65">
        <f t="shared" si="14"/>
        <v>0</v>
      </c>
      <c r="J48" s="65">
        <f t="shared" si="14"/>
        <v>0</v>
      </c>
      <c r="K48" s="65">
        <f t="shared" si="14"/>
        <v>0</v>
      </c>
      <c r="L48" s="65">
        <f t="shared" si="14"/>
        <v>0</v>
      </c>
      <c r="M48" s="65">
        <f t="shared" si="14"/>
        <v>0</v>
      </c>
      <c r="N48" s="65">
        <f t="shared" si="14"/>
        <v>0</v>
      </c>
      <c r="O48" s="65">
        <f t="shared" si="14"/>
        <v>0</v>
      </c>
      <c r="P48" s="65">
        <f t="shared" si="14"/>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4"/>
        <v>0</v>
      </c>
      <c r="H49" s="65">
        <f t="shared" si="14"/>
        <v>0</v>
      </c>
      <c r="I49" s="65">
        <f t="shared" si="14"/>
        <v>0</v>
      </c>
      <c r="J49" s="65">
        <f t="shared" si="14"/>
        <v>0</v>
      </c>
      <c r="K49" s="65">
        <f t="shared" si="14"/>
        <v>0</v>
      </c>
      <c r="L49" s="65">
        <f t="shared" si="14"/>
        <v>0</v>
      </c>
      <c r="M49" s="65">
        <f t="shared" si="14"/>
        <v>0</v>
      </c>
      <c r="N49" s="65">
        <f t="shared" si="14"/>
        <v>0</v>
      </c>
      <c r="O49" s="65">
        <f t="shared" si="14"/>
        <v>0</v>
      </c>
      <c r="P49" s="65">
        <f t="shared" si="14"/>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4"/>
        <v>0</v>
      </c>
      <c r="H50" s="80">
        <f t="shared" si="14"/>
        <v>0</v>
      </c>
      <c r="I50" s="80">
        <f t="shared" si="14"/>
        <v>0</v>
      </c>
      <c r="J50" s="80">
        <f t="shared" si="14"/>
        <v>0</v>
      </c>
      <c r="K50" s="80">
        <f t="shared" si="14"/>
        <v>0</v>
      </c>
      <c r="L50" s="80">
        <f t="shared" si="14"/>
        <v>0</v>
      </c>
      <c r="M50" s="80">
        <f t="shared" si="14"/>
        <v>0</v>
      </c>
      <c r="N50" s="80">
        <f t="shared" si="14"/>
        <v>0</v>
      </c>
      <c r="O50" s="80">
        <f t="shared" si="14"/>
        <v>0</v>
      </c>
      <c r="P50" s="80">
        <f t="shared" si="14"/>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H1</v>
      </c>
      <c r="C57" s="8" t="str">
        <f t="shared" ref="C57:U57" si="15">D8</f>
        <v>H2</v>
      </c>
      <c r="D57" s="8" t="str">
        <f t="shared" si="15"/>
        <v>H4</v>
      </c>
      <c r="E57" s="8" t="str">
        <f t="shared" si="15"/>
        <v>H6</v>
      </c>
      <c r="F57" s="8" t="str">
        <f t="shared" si="15"/>
        <v>H7</v>
      </c>
      <c r="G57" s="8" t="str">
        <f t="shared" si="15"/>
        <v>H8</v>
      </c>
      <c r="H57" s="8" t="str">
        <f t="shared" si="15"/>
        <v>H10</v>
      </c>
      <c r="I57" s="8" t="str">
        <f t="shared" si="15"/>
        <v>H20</v>
      </c>
      <c r="J57" s="8" t="str">
        <f t="shared" si="15"/>
        <v>G15</v>
      </c>
      <c r="K57" s="8" t="str">
        <f t="shared" si="15"/>
        <v>C33</v>
      </c>
      <c r="L57" s="8" t="str">
        <f t="shared" si="15"/>
        <v>C34</v>
      </c>
      <c r="M57" s="8">
        <f t="shared" si="15"/>
        <v>0</v>
      </c>
      <c r="N57" s="8">
        <f t="shared" si="15"/>
        <v>0</v>
      </c>
      <c r="O57" s="8">
        <f t="shared" si="15"/>
        <v>0</v>
      </c>
      <c r="P57" s="8">
        <f t="shared" si="15"/>
        <v>0</v>
      </c>
      <c r="Q57" s="8">
        <f t="shared" si="15"/>
        <v>0</v>
      </c>
      <c r="R57" s="8">
        <f t="shared" si="15"/>
        <v>0</v>
      </c>
      <c r="S57" s="8">
        <f t="shared" si="15"/>
        <v>0</v>
      </c>
      <c r="T57" s="8">
        <f t="shared" si="15"/>
        <v>0</v>
      </c>
      <c r="U57" s="8">
        <f t="shared" si="15"/>
        <v>0</v>
      </c>
    </row>
    <row r="58" spans="1:21" ht="13" x14ac:dyDescent="0.35">
      <c r="A58" s="79" t="s">
        <v>136</v>
      </c>
      <c r="B58" s="10" t="str">
        <f>C16&amp;" I "&amp;(VLOOKUP(C14,Table24581112[],6,FALSE))</f>
        <v>Medium/Clay I Arable</v>
      </c>
      <c r="C58" s="10" t="str">
        <f>D16&amp;" I "&amp;(VLOOKUP(D14,Table24581112[],6,FALSE))</f>
        <v>Medium/Clay I Arable</v>
      </c>
      <c r="D58" s="10" t="str">
        <f>E16&amp;" I "&amp;(VLOOKUP(E14,Table24581112[],6,FALSE))</f>
        <v>Medium/Clay I Arable</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Arable</v>
      </c>
      <c r="J58" s="10" t="str">
        <f>K16&amp;" I "&amp;(VLOOKUP(K14,Table24581112[],6,FALSE))</f>
        <v>Medium/Clay I Grass</v>
      </c>
      <c r="K58" s="10" t="str">
        <f>L16&amp;" I "&amp;(VLOOKUP(L14,Table24581112[],6,FALSE))</f>
        <v>Medium/Clay I Arable</v>
      </c>
      <c r="L58" s="10" t="str">
        <f>M16&amp;" I "&amp;(VLOOKUP(M14,Table24581112[],6,FALSE))</f>
        <v>Medium/Clay I Arable</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6.7</v>
      </c>
      <c r="D59" s="64">
        <f>VLOOKUP(E$14,Table24581112[],5,FALSE)</f>
        <v>6.7</v>
      </c>
      <c r="E59" s="64">
        <f>VLOOKUP(F$14,Table24581112[],5,FALSE)</f>
        <v>6.2</v>
      </c>
      <c r="F59" s="64">
        <f>VLOOKUP(G$14,Table24581112[],5,FALSE)</f>
        <v>6.2</v>
      </c>
      <c r="G59" s="64">
        <f>VLOOKUP(H$14,Table24581112[],5,FALSE)</f>
        <v>6.2</v>
      </c>
      <c r="H59" s="64">
        <f>VLOOKUP(I$14,Table24581112[],5,FALSE)</f>
        <v>6.2</v>
      </c>
      <c r="I59" s="64">
        <f>VLOOKUP(J$14,Table24581112[],5,FALSE)</f>
        <v>6.7</v>
      </c>
      <c r="J59" s="64">
        <f>VLOOKUP(K$14,Table24581112[],5,FALSE)</f>
        <v>6.2</v>
      </c>
      <c r="K59" s="64">
        <f>VLOOKUP(L$14,Table24581112[],5,FALSE)</f>
        <v>6.7</v>
      </c>
      <c r="L59" s="64">
        <f>VLOOKUP(M$14,Table24581112[],5,FALSE)</f>
        <v>6.7</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7.6</v>
      </c>
      <c r="C60" s="64">
        <f t="shared" ref="C60:U60" si="16">D10</f>
        <v>7.8</v>
      </c>
      <c r="D60" s="64">
        <f t="shared" si="16"/>
        <v>7.8</v>
      </c>
      <c r="E60" s="64">
        <f t="shared" si="16"/>
        <v>6.8</v>
      </c>
      <c r="F60" s="64">
        <f t="shared" si="16"/>
        <v>6.7</v>
      </c>
      <c r="G60" s="64">
        <f t="shared" si="16"/>
        <v>6.6</v>
      </c>
      <c r="H60" s="64">
        <f t="shared" si="16"/>
        <v>7.1</v>
      </c>
      <c r="I60" s="64">
        <f t="shared" si="16"/>
        <v>7.3</v>
      </c>
      <c r="J60" s="64">
        <f t="shared" si="16"/>
        <v>6.9</v>
      </c>
      <c r="K60" s="64">
        <f t="shared" si="16"/>
        <v>6.4</v>
      </c>
      <c r="L60" s="64">
        <f t="shared" si="16"/>
        <v>6.4</v>
      </c>
      <c r="M60" s="64">
        <f t="shared" si="16"/>
        <v>0</v>
      </c>
      <c r="N60" s="64">
        <f t="shared" si="16"/>
        <v>0</v>
      </c>
      <c r="O60" s="64">
        <f t="shared" si="16"/>
        <v>0</v>
      </c>
      <c r="P60" s="64">
        <f t="shared" si="16"/>
        <v>0</v>
      </c>
      <c r="Q60" s="64">
        <f t="shared" si="16"/>
        <v>0</v>
      </c>
      <c r="R60" s="64">
        <f t="shared" si="16"/>
        <v>0</v>
      </c>
      <c r="S60" s="64">
        <f t="shared" si="16"/>
        <v>0</v>
      </c>
      <c r="T60" s="64">
        <f t="shared" si="16"/>
        <v>0</v>
      </c>
      <c r="U60" s="64">
        <f t="shared" si="16"/>
        <v>0</v>
      </c>
    </row>
    <row r="61" spans="1:21" ht="13" x14ac:dyDescent="0.3">
      <c r="A61" s="87" t="s">
        <v>133</v>
      </c>
      <c r="B61" s="64">
        <f t="shared" ref="B61:U61" si="17">VLOOKUP(B58,$AD9:$AE18,2,FALSE)</f>
        <v>8</v>
      </c>
      <c r="C61" s="64">
        <f t="shared" si="17"/>
        <v>8</v>
      </c>
      <c r="D61" s="64">
        <f t="shared" si="17"/>
        <v>8</v>
      </c>
      <c r="E61" s="64">
        <f t="shared" si="17"/>
        <v>6</v>
      </c>
      <c r="F61" s="64">
        <f t="shared" si="17"/>
        <v>6</v>
      </c>
      <c r="G61" s="64">
        <f t="shared" si="17"/>
        <v>6</v>
      </c>
      <c r="H61" s="64">
        <f t="shared" si="17"/>
        <v>6</v>
      </c>
      <c r="I61" s="64">
        <f t="shared" si="17"/>
        <v>8</v>
      </c>
      <c r="J61" s="64">
        <f t="shared" si="17"/>
        <v>6</v>
      </c>
      <c r="K61" s="64">
        <f t="shared" si="17"/>
        <v>8</v>
      </c>
      <c r="L61" s="64">
        <f t="shared" si="17"/>
        <v>8</v>
      </c>
      <c r="M61" s="64" t="e">
        <f t="shared" si="17"/>
        <v>#N/A</v>
      </c>
      <c r="N61" s="64" t="e">
        <f t="shared" si="17"/>
        <v>#N/A</v>
      </c>
      <c r="O61" s="64" t="e">
        <f t="shared" si="17"/>
        <v>#N/A</v>
      </c>
      <c r="P61" s="64" t="e">
        <f t="shared" si="17"/>
        <v>#N/A</v>
      </c>
      <c r="Q61" s="64" t="e">
        <f t="shared" si="17"/>
        <v>#N/A</v>
      </c>
      <c r="R61" s="64" t="e">
        <f t="shared" si="17"/>
        <v>#N/A</v>
      </c>
      <c r="S61" s="64" t="e">
        <f t="shared" si="17"/>
        <v>#N/A</v>
      </c>
      <c r="T61" s="64" t="e">
        <f t="shared" si="17"/>
        <v>#N/A</v>
      </c>
      <c r="U61" s="64" t="e">
        <f t="shared" si="17"/>
        <v>#N/A</v>
      </c>
    </row>
    <row r="62" spans="1:21" ht="13" x14ac:dyDescent="0.3">
      <c r="A62" s="87" t="s">
        <v>134</v>
      </c>
      <c r="B62" s="65">
        <f>B31</f>
        <v>50</v>
      </c>
      <c r="C62" s="65">
        <f>B32</f>
        <v>50</v>
      </c>
      <c r="D62" s="65">
        <f>B33</f>
        <v>50</v>
      </c>
      <c r="E62" s="65">
        <f>B34</f>
        <v>100</v>
      </c>
      <c r="F62" s="65">
        <f>B35</f>
        <v>100</v>
      </c>
      <c r="G62" s="65">
        <f>B36</f>
        <v>100</v>
      </c>
      <c r="H62" s="65">
        <f>B37</f>
        <v>250</v>
      </c>
      <c r="I62" s="65">
        <f>B38</f>
        <v>50</v>
      </c>
      <c r="J62" s="65">
        <f>B39</f>
        <v>200</v>
      </c>
      <c r="K62" s="65">
        <f>B40</f>
        <v>100</v>
      </c>
      <c r="L62" s="65">
        <f>B41</f>
        <v>100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8">$E55*(C62/100)</f>
        <v>0</v>
      </c>
      <c r="D63" s="65">
        <f t="shared" si="18"/>
        <v>0</v>
      </c>
      <c r="E63" s="65">
        <f t="shared" si="18"/>
        <v>0</v>
      </c>
      <c r="F63" s="65">
        <f>$E55*(F62/100)</f>
        <v>0</v>
      </c>
      <c r="G63" s="65">
        <f t="shared" si="18"/>
        <v>0</v>
      </c>
      <c r="H63" s="65">
        <f t="shared" si="18"/>
        <v>0</v>
      </c>
      <c r="I63" s="65">
        <f t="shared" si="18"/>
        <v>0</v>
      </c>
      <c r="J63" s="65">
        <f t="shared" si="18"/>
        <v>0</v>
      </c>
      <c r="K63" s="65">
        <f t="shared" si="18"/>
        <v>0</v>
      </c>
      <c r="L63" s="65">
        <f t="shared" si="18"/>
        <v>0</v>
      </c>
      <c r="M63" s="65">
        <f t="shared" si="18"/>
        <v>0</v>
      </c>
      <c r="N63" s="65">
        <f t="shared" si="18"/>
        <v>0</v>
      </c>
      <c r="O63" s="65">
        <f t="shared" si="18"/>
        <v>0</v>
      </c>
      <c r="P63" s="65">
        <f t="shared" si="18"/>
        <v>0</v>
      </c>
      <c r="Q63" s="65">
        <f t="shared" si="18"/>
        <v>0</v>
      </c>
      <c r="R63" s="65">
        <f t="shared" si="18"/>
        <v>0</v>
      </c>
      <c r="S63" s="65">
        <f t="shared" si="18"/>
        <v>0</v>
      </c>
      <c r="T63" s="65">
        <f t="shared" si="18"/>
        <v>0</v>
      </c>
      <c r="U63" s="65">
        <f t="shared" si="18"/>
        <v>0</v>
      </c>
    </row>
    <row r="64" spans="1:21" ht="52" x14ac:dyDescent="0.3">
      <c r="A64" s="88" t="s">
        <v>156</v>
      </c>
      <c r="B64" s="65">
        <f>(B59-B60)*B61</f>
        <v>-7.1999999999999957</v>
      </c>
      <c r="C64" s="65">
        <f t="shared" ref="C64:U64" si="19">(C59-C60)*C61</f>
        <v>-8.7999999999999972</v>
      </c>
      <c r="D64" s="65">
        <f t="shared" si="19"/>
        <v>-8.7999999999999972</v>
      </c>
      <c r="E64" s="65">
        <f t="shared" si="19"/>
        <v>-3.5999999999999979</v>
      </c>
      <c r="F64" s="65">
        <f t="shared" si="19"/>
        <v>-3</v>
      </c>
      <c r="G64" s="65">
        <f t="shared" si="19"/>
        <v>-2.3999999999999968</v>
      </c>
      <c r="H64" s="65">
        <f t="shared" si="19"/>
        <v>-5.3999999999999968</v>
      </c>
      <c r="I64" s="65">
        <f t="shared" si="19"/>
        <v>-4.7999999999999972</v>
      </c>
      <c r="J64" s="65">
        <f t="shared" si="19"/>
        <v>-4.2000000000000011</v>
      </c>
      <c r="K64" s="65">
        <f t="shared" si="19"/>
        <v>2.3999999999999986</v>
      </c>
      <c r="L64" s="65">
        <f t="shared" si="19"/>
        <v>2.3999999999999986</v>
      </c>
      <c r="M64" s="65" t="e">
        <f t="shared" si="19"/>
        <v>#N/A</v>
      </c>
      <c r="N64" s="65" t="e">
        <f t="shared" si="19"/>
        <v>#N/A</v>
      </c>
      <c r="O64" s="65" t="e">
        <f t="shared" si="19"/>
        <v>#N/A</v>
      </c>
      <c r="P64" s="65" t="e">
        <f t="shared" si="19"/>
        <v>#N/A</v>
      </c>
      <c r="Q64" s="65" t="e">
        <f t="shared" si="19"/>
        <v>#N/A</v>
      </c>
      <c r="R64" s="65" t="e">
        <f t="shared" si="19"/>
        <v>#N/A</v>
      </c>
      <c r="S64" s="65" t="e">
        <f t="shared" si="19"/>
        <v>#N/A</v>
      </c>
      <c r="T64" s="65" t="e">
        <f t="shared" si="19"/>
        <v>#N/A</v>
      </c>
      <c r="U64" s="65" t="e">
        <f t="shared" si="19"/>
        <v>#N/A</v>
      </c>
    </row>
    <row r="65" spans="1:21" ht="52" x14ac:dyDescent="0.3">
      <c r="A65" s="88" t="s">
        <v>157</v>
      </c>
      <c r="B65" s="65">
        <f>B63-B64</f>
        <v>7.1999999999999957</v>
      </c>
      <c r="C65" s="65">
        <f t="shared" ref="C65:U65" si="20">C63-C64</f>
        <v>8.7999999999999972</v>
      </c>
      <c r="D65" s="65">
        <f t="shared" si="20"/>
        <v>8.7999999999999972</v>
      </c>
      <c r="E65" s="65">
        <f t="shared" si="20"/>
        <v>3.5999999999999979</v>
      </c>
      <c r="F65" s="65">
        <f t="shared" si="20"/>
        <v>3</v>
      </c>
      <c r="G65" s="65">
        <f t="shared" si="20"/>
        <v>2.3999999999999968</v>
      </c>
      <c r="H65" s="65">
        <f t="shared" si="20"/>
        <v>5.3999999999999968</v>
      </c>
      <c r="I65" s="65">
        <f t="shared" si="20"/>
        <v>4.7999999999999972</v>
      </c>
      <c r="J65" s="65">
        <f t="shared" si="20"/>
        <v>4.2000000000000011</v>
      </c>
      <c r="K65" s="65">
        <f t="shared" si="20"/>
        <v>-2.3999999999999986</v>
      </c>
      <c r="L65" s="65">
        <f t="shared" si="20"/>
        <v>-2.3999999999999986</v>
      </c>
      <c r="M65" s="65" t="e">
        <f t="shared" si="20"/>
        <v>#N/A</v>
      </c>
      <c r="N65" s="65" t="e">
        <f t="shared" si="20"/>
        <v>#N/A</v>
      </c>
      <c r="O65" s="65" t="e">
        <f t="shared" si="20"/>
        <v>#N/A</v>
      </c>
      <c r="P65" s="65" t="e">
        <f t="shared" si="20"/>
        <v>#N/A</v>
      </c>
      <c r="Q65" s="65" t="e">
        <f t="shared" si="20"/>
        <v>#N/A</v>
      </c>
      <c r="R65" s="65" t="e">
        <f t="shared" si="20"/>
        <v>#N/A</v>
      </c>
      <c r="S65" s="65" t="e">
        <f t="shared" si="20"/>
        <v>#N/A</v>
      </c>
      <c r="T65" s="65" t="e">
        <f t="shared" si="20"/>
        <v>#N/A</v>
      </c>
      <c r="U65" s="65" t="e">
        <f t="shared" si="20"/>
        <v>#N/A</v>
      </c>
    </row>
    <row r="66" spans="1:21" ht="39" x14ac:dyDescent="0.3">
      <c r="A66" s="88" t="s">
        <v>148</v>
      </c>
      <c r="B66" s="66" t="str">
        <f>IF(B64&lt;=B63,"OVER","UNDER")</f>
        <v>OVER</v>
      </c>
      <c r="C66" s="66" t="str">
        <f t="shared" ref="C66:U66" si="21">IF(C64&lt;=C63,"OVER","UNDER")</f>
        <v>OVER</v>
      </c>
      <c r="D66" s="66" t="str">
        <f t="shared" si="21"/>
        <v>OVER</v>
      </c>
      <c r="E66" s="66" t="str">
        <f t="shared" si="21"/>
        <v>OVER</v>
      </c>
      <c r="F66" s="66" t="str">
        <f t="shared" si="21"/>
        <v>OVER</v>
      </c>
      <c r="G66" s="66" t="str">
        <f t="shared" si="21"/>
        <v>OVER</v>
      </c>
      <c r="H66" s="66" t="str">
        <f t="shared" si="21"/>
        <v>OVER</v>
      </c>
      <c r="I66" s="66" t="str">
        <f t="shared" si="21"/>
        <v>OVER</v>
      </c>
      <c r="J66" s="66" t="str">
        <f t="shared" si="21"/>
        <v>OVER</v>
      </c>
      <c r="K66" s="66" t="str">
        <f t="shared" si="21"/>
        <v>UNDER</v>
      </c>
      <c r="L66" s="66" t="str">
        <f t="shared" si="21"/>
        <v>UNDER</v>
      </c>
      <c r="M66" s="66" t="e">
        <f t="shared" si="21"/>
        <v>#N/A</v>
      </c>
      <c r="N66" s="66" t="e">
        <f t="shared" si="21"/>
        <v>#N/A</v>
      </c>
      <c r="O66" s="66" t="e">
        <f t="shared" si="21"/>
        <v>#N/A</v>
      </c>
      <c r="P66" s="66" t="e">
        <f t="shared" si="21"/>
        <v>#N/A</v>
      </c>
      <c r="Q66" s="66" t="e">
        <f t="shared" si="21"/>
        <v>#N/A</v>
      </c>
      <c r="R66" s="66" t="e">
        <f t="shared" si="21"/>
        <v>#N/A</v>
      </c>
      <c r="S66" s="66" t="e">
        <f t="shared" si="21"/>
        <v>#N/A</v>
      </c>
      <c r="T66" s="66" t="e">
        <f t="shared" si="21"/>
        <v>#N/A</v>
      </c>
      <c r="U66" s="66" t="e">
        <f t="shared" si="21"/>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2" zoomScale="90" zoomScaleNormal="90" workbookViewId="0">
      <selection activeCell="A37" sqref="A37:XFD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'Bolton Hill'!C1:D1</f>
        <v>PAQN-031315</v>
      </c>
      <c r="D1" s="167"/>
      <c r="E1" s="106" t="s">
        <v>45</v>
      </c>
      <c r="F1" s="113">
        <f>'Bolton Hill'!F1</f>
        <v>42.5</v>
      </c>
      <c r="G1" s="134" t="s">
        <v>43</v>
      </c>
      <c r="H1" s="135"/>
      <c r="I1" s="109">
        <v>6.6</v>
      </c>
      <c r="J1" s="158" t="s">
        <v>153</v>
      </c>
      <c r="K1" s="159"/>
      <c r="L1" s="109">
        <v>245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f>'Bolton Hill'!C2:D2</f>
        <v>0</v>
      </c>
      <c r="D2" s="169"/>
      <c r="E2" s="96" t="s">
        <v>109</v>
      </c>
      <c r="F2" s="110" t="s">
        <v>175</v>
      </c>
      <c r="G2" s="136" t="s">
        <v>110</v>
      </c>
      <c r="H2" s="137"/>
      <c r="I2" s="110"/>
      <c r="J2" s="138" t="s">
        <v>158</v>
      </c>
      <c r="K2" s="139"/>
      <c r="L2" s="110">
        <v>1.1100000000000001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'Bolton Hill'!C3:D3</f>
        <v>Mr Danie4l James and Carys James</v>
      </c>
      <c r="D3" s="169"/>
      <c r="E3" s="96" t="s">
        <v>108</v>
      </c>
      <c r="F3" s="111" t="s">
        <v>104</v>
      </c>
      <c r="G3" s="138" t="s">
        <v>159</v>
      </c>
      <c r="H3" s="139"/>
      <c r="I3" s="110"/>
      <c r="J3" s="160" t="s">
        <v>154</v>
      </c>
      <c r="K3" s="161"/>
      <c r="L3" s="110">
        <f>(L1/(L2*10000))*100</f>
        <v>2.2072072072072069</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'Bolton Hill'!C4:D4</f>
        <v>Hook Farm</v>
      </c>
      <c r="D4" s="171"/>
      <c r="E4" s="99" t="s">
        <v>1</v>
      </c>
      <c r="F4" s="110" t="s">
        <v>180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'Bolton Hill'!C5:D5</f>
        <v xml:space="preserve">Megan Tucker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'Bolton Hill'!C8</f>
        <v>H1</v>
      </c>
      <c r="D8" s="49" t="str">
        <f>'Bolton Hill'!D8</f>
        <v>H2</v>
      </c>
      <c r="E8" s="49" t="str">
        <f>'Bolton Hill'!E8</f>
        <v>H4</v>
      </c>
      <c r="F8" s="49" t="str">
        <f>'Bolton Hill'!F8</f>
        <v>H6</v>
      </c>
      <c r="G8" s="49" t="str">
        <f>'Bolton Hill'!G8</f>
        <v>H7</v>
      </c>
      <c r="H8" s="49" t="str">
        <f>'Bolton Hill'!H8</f>
        <v>H8</v>
      </c>
      <c r="I8" s="49" t="str">
        <f>'Bolton Hill'!I8</f>
        <v>H10</v>
      </c>
      <c r="J8" s="49" t="str">
        <f>'Bolton Hill'!J8</f>
        <v>H20</v>
      </c>
      <c r="K8" s="49" t="str">
        <f>'Bolton Hill'!K8</f>
        <v>G15</v>
      </c>
      <c r="L8" s="49" t="str">
        <f>'Bolton Hill'!L8</f>
        <v>C33</v>
      </c>
      <c r="M8" s="49" t="str">
        <f>'Bolton Hill'!M8</f>
        <v>C34</v>
      </c>
      <c r="N8" s="49">
        <f>'Bolton Hill'!N8</f>
        <v>0</v>
      </c>
      <c r="O8" s="49">
        <f>'Bolton Hill'!O8</f>
        <v>0</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'Bolton Hill'!C9</f>
        <v>1</v>
      </c>
      <c r="D9" s="49">
        <f>'Bolton Hill'!D9</f>
        <v>1</v>
      </c>
      <c r="E9" s="49">
        <f>'Bolton Hill'!E9</f>
        <v>1</v>
      </c>
      <c r="F9" s="49" t="str">
        <f>'Bolton Hill'!F9</f>
        <v xml:space="preserve">Moderate </v>
      </c>
      <c r="G9" s="49" t="str">
        <f>'Bolton Hill'!G9</f>
        <v xml:space="preserve">Moderate </v>
      </c>
      <c r="H9" s="49" t="str">
        <f>'Bolton Hill'!H9</f>
        <v xml:space="preserve">Moderate </v>
      </c>
      <c r="I9" s="49" t="str">
        <f>'Bolton Hill'!I9</f>
        <v xml:space="preserve">Moderate </v>
      </c>
      <c r="J9" s="49">
        <f>'Bolton Hill'!J9</f>
        <v>1</v>
      </c>
      <c r="K9" s="49" t="str">
        <f>'Bolton Hill'!K9</f>
        <v xml:space="preserve">Moderate </v>
      </c>
      <c r="L9" s="49">
        <f>'Bolton Hill'!L9</f>
        <v>1</v>
      </c>
      <c r="M9" s="49">
        <f>'Bolton Hill'!M9</f>
        <v>1</v>
      </c>
      <c r="N9" s="49">
        <f>'Bolton Hill'!N9</f>
        <v>0</v>
      </c>
      <c r="O9" s="49">
        <f>'Bolton Hill'!O9</f>
        <v>0</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'Bolton Hill'!C10</f>
        <v>7.6</v>
      </c>
      <c r="D10" s="49">
        <f>'Bolton Hill'!D10</f>
        <v>7.8</v>
      </c>
      <c r="E10" s="49">
        <f>'Bolton Hill'!E10</f>
        <v>7.8</v>
      </c>
      <c r="F10" s="49">
        <f>'Bolton Hill'!F10</f>
        <v>6.8</v>
      </c>
      <c r="G10" s="49">
        <f>'Bolton Hill'!G10</f>
        <v>6.7</v>
      </c>
      <c r="H10" s="49">
        <f>'Bolton Hill'!H10</f>
        <v>6.6</v>
      </c>
      <c r="I10" s="49">
        <f>'Bolton Hill'!I10</f>
        <v>7.1</v>
      </c>
      <c r="J10" s="49">
        <f>'Bolton Hill'!J10</f>
        <v>7.3</v>
      </c>
      <c r="K10" s="49">
        <f>'Bolton Hill'!K10</f>
        <v>6.9</v>
      </c>
      <c r="L10" s="49">
        <f>'Bolton Hill'!L10</f>
        <v>6.4</v>
      </c>
      <c r="M10" s="49">
        <f>'Bolton Hill'!M10</f>
        <v>6.4</v>
      </c>
      <c r="N10" s="49">
        <f>'Bolton Hill'!N10</f>
        <v>0</v>
      </c>
      <c r="O10" s="49">
        <f>'Bolton Hill'!O10</f>
        <v>0</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'Bolton Hill'!C11</f>
        <v>3</v>
      </c>
      <c r="D11" s="49">
        <f>'Bolton Hill'!D11</f>
        <v>3</v>
      </c>
      <c r="E11" s="49">
        <f>'Bolton Hill'!E11</f>
        <v>3</v>
      </c>
      <c r="F11" s="49">
        <f>'Bolton Hill'!F11</f>
        <v>3</v>
      </c>
      <c r="G11" s="49">
        <f>'Bolton Hill'!G11</f>
        <v>3</v>
      </c>
      <c r="H11" s="49">
        <f>'Bolton Hill'!H11</f>
        <v>3</v>
      </c>
      <c r="I11" s="49">
        <f>'Bolton Hill'!I11</f>
        <v>3</v>
      </c>
      <c r="J11" s="49">
        <f>'Bolton Hill'!J11</f>
        <v>3</v>
      </c>
      <c r="K11" s="49">
        <f>'Bolton Hill'!K11</f>
        <v>3</v>
      </c>
      <c r="L11" s="49">
        <f>'Bolton Hill'!L11</f>
        <v>2</v>
      </c>
      <c r="M11" s="49">
        <f>'Bolton Hill'!M11</f>
        <v>2</v>
      </c>
      <c r="N11" s="49">
        <f>'Bolton Hill'!N11</f>
        <v>0</v>
      </c>
      <c r="O11" s="49">
        <f>'Bolton Hill'!O11</f>
        <v>0</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'Bolton Hill'!C12</f>
        <v>2</v>
      </c>
      <c r="D12" s="49">
        <f>'Bolton Hill'!D12</f>
        <v>2</v>
      </c>
      <c r="E12" s="49">
        <f>'Bolton Hill'!E12</f>
        <v>2</v>
      </c>
      <c r="F12" s="49">
        <f>'Bolton Hill'!F12</f>
        <v>2</v>
      </c>
      <c r="G12" s="49">
        <f>'Bolton Hill'!G12</f>
        <v>2</v>
      </c>
      <c r="H12" s="49">
        <f>'Bolton Hill'!H12</f>
        <v>3</v>
      </c>
      <c r="I12" s="49">
        <f>'Bolton Hill'!I12</f>
        <v>2</v>
      </c>
      <c r="J12" s="49">
        <f>'Bolton Hill'!J12</f>
        <v>2</v>
      </c>
      <c r="K12" s="49">
        <f>'Bolton Hill'!K12</f>
        <v>2</v>
      </c>
      <c r="L12" s="49">
        <f>'Bolton Hill'!L12</f>
        <v>1</v>
      </c>
      <c r="M12" s="49">
        <f>'Bolton Hill'!M12</f>
        <v>1</v>
      </c>
      <c r="N12" s="49">
        <f>'Bolton Hill'!N12</f>
        <v>0</v>
      </c>
      <c r="O12" s="49">
        <f>'Bolton Hill'!O12</f>
        <v>0</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'Bolton Hill'!C13</f>
        <v>2</v>
      </c>
      <c r="D13" s="49">
        <f>'Bolton Hill'!D13</f>
        <v>2</v>
      </c>
      <c r="E13" s="49">
        <f>'Bolton Hill'!E13</f>
        <v>2</v>
      </c>
      <c r="F13" s="49">
        <f>'Bolton Hill'!F13</f>
        <v>2</v>
      </c>
      <c r="G13" s="49">
        <f>'Bolton Hill'!G13</f>
        <v>3</v>
      </c>
      <c r="H13" s="49">
        <f>'Bolton Hill'!H13</f>
        <v>3</v>
      </c>
      <c r="I13" s="49">
        <f>'Bolton Hill'!I13</f>
        <v>2</v>
      </c>
      <c r="J13" s="49">
        <f>'Bolton Hill'!J13</f>
        <v>1</v>
      </c>
      <c r="K13" s="49">
        <f>'Bolton Hill'!K13</f>
        <v>3</v>
      </c>
      <c r="L13" s="49">
        <f>'Bolton Hill'!L13</f>
        <v>2</v>
      </c>
      <c r="M13" s="49">
        <f>'Bolton Hill'!M13</f>
        <v>2</v>
      </c>
      <c r="N13" s="49">
        <f>'Bolton Hill'!N13</f>
        <v>0</v>
      </c>
      <c r="O13" s="49">
        <f>'Bolton Hill'!O13</f>
        <v>0</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'Bolton Hill'!C14</f>
        <v>Maize- Silage (30% DM)</v>
      </c>
      <c r="D14" s="83" t="str">
        <f>'Bolton Hill'!D14</f>
        <v>Maize- Silage (30% DM)</v>
      </c>
      <c r="E14" s="83" t="str">
        <f>'Bolton Hill'!E14</f>
        <v>Potatoes- tubers only</v>
      </c>
      <c r="F14" s="83" t="str">
        <f>'Bolton Hill'!F14</f>
        <v xml:space="preserve">Grass Silage (25% DM) </v>
      </c>
      <c r="G14" s="83" t="str">
        <f>'Bolton Hill'!G14</f>
        <v xml:space="preserve">Grass Silage (25% DM) </v>
      </c>
      <c r="H14" s="83" t="str">
        <f>'Bolton Hill'!H14</f>
        <v xml:space="preserve">Grass Silage (25% DM) </v>
      </c>
      <c r="I14" s="83" t="str">
        <f>'Bolton Hill'!I14</f>
        <v xml:space="preserve">Grass Silage (25% DM) </v>
      </c>
      <c r="J14" s="83" t="str">
        <f>'Bolton Hill'!J14</f>
        <v>Maize- Silage (30% DM)</v>
      </c>
      <c r="K14" s="83" t="str">
        <f>'Bolton Hill'!K14</f>
        <v xml:space="preserve">Grass Silage (25% DM) </v>
      </c>
      <c r="L14" s="83" t="str">
        <f>'Bolton Hill'!L14</f>
        <v>Winter barley/triticale/rye</v>
      </c>
      <c r="M14" s="83" t="str">
        <f>'Bolton Hill'!M14</f>
        <v>Winter barley/triticale/rye</v>
      </c>
      <c r="N14" s="83">
        <f>'Bolton Hill'!N14</f>
        <v>0</v>
      </c>
      <c r="O14" s="83">
        <f>'Bolton Hill'!O14</f>
        <v>0</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ht="13" x14ac:dyDescent="0.25">
      <c r="A15" s="152" t="s">
        <v>9</v>
      </c>
      <c r="B15" s="153"/>
      <c r="C15" s="49">
        <f>'Bolton Hill'!C15</f>
        <v>30</v>
      </c>
      <c r="D15" s="49">
        <f>'Bolton Hill'!D15</f>
        <v>30</v>
      </c>
      <c r="E15" s="49">
        <f>'Bolton Hill'!E15</f>
        <v>50</v>
      </c>
      <c r="F15" s="49">
        <f>'Bolton Hill'!F15</f>
        <v>38</v>
      </c>
      <c r="G15" s="49">
        <f>'Bolton Hill'!G15</f>
        <v>38</v>
      </c>
      <c r="H15" s="49">
        <f>'Bolton Hill'!H15</f>
        <v>38</v>
      </c>
      <c r="I15" s="49">
        <f>'Bolton Hill'!I15</f>
        <v>47</v>
      </c>
      <c r="J15" s="49">
        <f>'Bolton Hill'!J15</f>
        <v>30</v>
      </c>
      <c r="K15" s="49">
        <f>'Bolton Hill'!K15</f>
        <v>54</v>
      </c>
      <c r="L15" s="49">
        <f>'Bolton Hill'!L15</f>
        <v>6.5</v>
      </c>
      <c r="M15" s="49">
        <f>'Bolton Hill'!M15</f>
        <v>6.5</v>
      </c>
      <c r="N15" s="49">
        <f>'Bolton Hill'!N15</f>
        <v>0</v>
      </c>
      <c r="O15" s="49">
        <f>'Bolton Hill'!O15</f>
        <v>0</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3">
      <c r="A16" s="156" t="s">
        <v>44</v>
      </c>
      <c r="B16" s="157"/>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f>'Bolton Hill'!N16</f>
        <v>0</v>
      </c>
      <c r="O16" s="104">
        <f>'Bolton Hill'!O16</f>
        <v>0</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42</v>
      </c>
      <c r="D17" s="20">
        <f t="shared" ref="D17:V17" si="0">(VLOOKUP(D$14,$AI2:$AK26,2,FALSE))*D$15</f>
        <v>42</v>
      </c>
      <c r="E17" s="20">
        <f t="shared" si="0"/>
        <v>50</v>
      </c>
      <c r="F17" s="20">
        <f t="shared" si="0"/>
        <v>64.599999999999994</v>
      </c>
      <c r="G17" s="20">
        <f t="shared" si="0"/>
        <v>64.599999999999994</v>
      </c>
      <c r="H17" s="20">
        <f t="shared" si="0"/>
        <v>64.599999999999994</v>
      </c>
      <c r="I17" s="20">
        <f t="shared" si="0"/>
        <v>79.899999999999991</v>
      </c>
      <c r="J17" s="20">
        <f t="shared" si="0"/>
        <v>42</v>
      </c>
      <c r="K17" s="20">
        <f t="shared" si="0"/>
        <v>91.8</v>
      </c>
      <c r="L17" s="20">
        <f t="shared" si="0"/>
        <v>55.25</v>
      </c>
      <c r="M17" s="20">
        <f t="shared" si="0"/>
        <v>55.25</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13.459624999999999</v>
      </c>
      <c r="D18" s="12">
        <f>$D32</f>
        <v>13.459624999999999</v>
      </c>
      <c r="E18" s="12">
        <f>$D33</f>
        <v>13.459624999999999</v>
      </c>
      <c r="F18" s="12">
        <f>$D34</f>
        <v>26.919249999999998</v>
      </c>
      <c r="G18" s="12">
        <f>$D35</f>
        <v>26.919249999999998</v>
      </c>
      <c r="H18" s="12">
        <f>$D36</f>
        <v>26.919249999999998</v>
      </c>
      <c r="I18" s="12">
        <f>$D37</f>
        <v>67.298124999999999</v>
      </c>
      <c r="J18" s="12">
        <f>$D38</f>
        <v>13.459624999999999</v>
      </c>
      <c r="K18" s="12">
        <f>$D39</f>
        <v>53.838499999999996</v>
      </c>
      <c r="L18" s="12">
        <f>$D40</f>
        <v>26.919249999999998</v>
      </c>
      <c r="M18" s="12">
        <f>$D41</f>
        <v>26.919249999999998</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-28.540375000000001</v>
      </c>
      <c r="D19" s="12">
        <f t="shared" ref="D19:V19" si="1">D18-D17</f>
        <v>-28.540375000000001</v>
      </c>
      <c r="E19" s="12">
        <f t="shared" si="1"/>
        <v>-36.540374999999997</v>
      </c>
      <c r="F19" s="12">
        <f t="shared" si="1"/>
        <v>-37.680749999999996</v>
      </c>
      <c r="G19" s="12">
        <f t="shared" si="1"/>
        <v>-37.680749999999996</v>
      </c>
      <c r="H19" s="12">
        <f t="shared" si="1"/>
        <v>-37.680749999999996</v>
      </c>
      <c r="I19" s="12">
        <f t="shared" si="1"/>
        <v>-12.601874999999993</v>
      </c>
      <c r="J19" s="12">
        <f t="shared" si="1"/>
        <v>-28.540375000000001</v>
      </c>
      <c r="K19" s="12">
        <f t="shared" si="1"/>
        <v>-37.961500000000001</v>
      </c>
      <c r="L19" s="12">
        <f t="shared" si="1"/>
        <v>-28.330750000000002</v>
      </c>
      <c r="M19" s="12">
        <f t="shared" si="1"/>
        <v>-28.330750000000002</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132</v>
      </c>
      <c r="D21" s="20">
        <f t="shared" ref="D21:V21" si="2">(VLOOKUP(D$14,$AI2:$AK26,3,FALSE))*D$15</f>
        <v>132</v>
      </c>
      <c r="E21" s="20">
        <f t="shared" si="2"/>
        <v>290</v>
      </c>
      <c r="F21" s="20">
        <f t="shared" si="2"/>
        <v>228</v>
      </c>
      <c r="G21" s="20">
        <f t="shared" si="2"/>
        <v>228</v>
      </c>
      <c r="H21" s="20">
        <f t="shared" si="2"/>
        <v>228</v>
      </c>
      <c r="I21" s="20">
        <f t="shared" si="2"/>
        <v>282</v>
      </c>
      <c r="J21" s="20">
        <f t="shared" si="2"/>
        <v>132</v>
      </c>
      <c r="K21" s="20">
        <f t="shared" si="2"/>
        <v>324</v>
      </c>
      <c r="L21" s="20">
        <f t="shared" si="2"/>
        <v>68.25</v>
      </c>
      <c r="M21" s="20">
        <f t="shared" si="2"/>
        <v>68.25</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1.1552937500000002</v>
      </c>
      <c r="D22" s="12">
        <f>$E32</f>
        <v>1.1552937500000002</v>
      </c>
      <c r="E22" s="12">
        <f>$E33</f>
        <v>1.1552937500000002</v>
      </c>
      <c r="F22" s="12">
        <f>$E34</f>
        <v>2.3105875000000005</v>
      </c>
      <c r="G22" s="12">
        <f>$E35</f>
        <v>2.3105875000000005</v>
      </c>
      <c r="H22" s="12">
        <f>$E36</f>
        <v>2.3105875000000005</v>
      </c>
      <c r="I22" s="12">
        <f>$E37</f>
        <v>5.7764687500000003</v>
      </c>
      <c r="J22" s="12">
        <f>$E38</f>
        <v>1.1552937500000002</v>
      </c>
      <c r="K22" s="12">
        <f>$E39</f>
        <v>4.6211750000000009</v>
      </c>
      <c r="L22" s="12">
        <f>$E40</f>
        <v>2.3105875000000005</v>
      </c>
      <c r="M22" s="12">
        <f>$E41</f>
        <v>2.3105875000000005</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-130.84470625</v>
      </c>
      <c r="D23" s="12">
        <f t="shared" ref="D23:V23" si="3">D22-D21</f>
        <v>-130.84470625</v>
      </c>
      <c r="E23" s="12">
        <f t="shared" si="3"/>
        <v>-288.84470625</v>
      </c>
      <c r="F23" s="12">
        <f t="shared" si="3"/>
        <v>-225.6894125</v>
      </c>
      <c r="G23" s="12">
        <f t="shared" si="3"/>
        <v>-225.6894125</v>
      </c>
      <c r="H23" s="12">
        <f t="shared" si="3"/>
        <v>-225.6894125</v>
      </c>
      <c r="I23" s="12">
        <f t="shared" si="3"/>
        <v>-276.22353125000001</v>
      </c>
      <c r="J23" s="12">
        <f t="shared" si="3"/>
        <v>-130.84470625</v>
      </c>
      <c r="K23" s="12">
        <f t="shared" si="3"/>
        <v>-319.37882500000001</v>
      </c>
      <c r="L23" s="12">
        <f t="shared" si="3"/>
        <v>-65.939412500000003</v>
      </c>
      <c r="M23" s="12">
        <f t="shared" si="3"/>
        <v>-65.939412500000003</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v>
      </c>
      <c r="C28" s="11">
        <v>1.1100000000000001</v>
      </c>
      <c r="D28" s="11">
        <v>0.47</v>
      </c>
      <c r="E28" s="11">
        <v>7.6700000000000004E-2</v>
      </c>
      <c r="F28" s="11">
        <v>1040</v>
      </c>
      <c r="G28" s="11">
        <v>63.4</v>
      </c>
      <c r="H28" s="11">
        <v>119</v>
      </c>
      <c r="I28" s="11">
        <v>49.9</v>
      </c>
      <c r="J28" s="11">
        <v>0.88</v>
      </c>
      <c r="K28" s="15">
        <v>0.8</v>
      </c>
      <c r="L28" s="11">
        <v>41</v>
      </c>
      <c r="M28" s="11">
        <v>34.6</v>
      </c>
      <c r="N28" s="11">
        <v>158000</v>
      </c>
      <c r="O28" s="11">
        <v>15400</v>
      </c>
      <c r="P28" s="11"/>
      <c r="Q28" s="11">
        <v>6590</v>
      </c>
      <c r="R28" s="11"/>
      <c r="S28" s="11">
        <v>34.5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H1</v>
      </c>
      <c r="B31" s="11">
        <v>50</v>
      </c>
      <c r="C31" s="65">
        <f>IF(C$27="%w/w SAR",((C$28*10)*$B31),IF(C$27="%w/w DM",(((C$28*10)*($B$28/100))*$B31),IF(C$27="kg/t SAR",(C$28*$B31),IF(C$27="kg/t DM",((C$28*($B$28/100))*$B31),IF(C$27="mg/kg SAR",((C$28*0.001)*$B31),IF(C$27="mg/kg DM",(((C$28*0.001)*($B$28/100))*$B31),0))))))</f>
        <v>13.875000000000002</v>
      </c>
      <c r="D31" s="65">
        <f>(IF(D$27="%w/w SAR",((D$28*10)*$B31),IF(D$27="%w/w DM",(((D$28*10)*($B$28/100))*$B31),IF(D$27="kg/t SAR",(D$28*$B31),IF(D$27="kg/t DM",((D$28*($B$28/100))*$B31),IF(D$27="mg/kg SAR",((D$28*0.001)*$B31),IF(D$27="mg/kg DM",(((D$28*0.001)*($B$28/100))*$B31),"0")))))))*2.291</f>
        <v>13.459624999999999</v>
      </c>
      <c r="E31" s="65">
        <f>(IF(E$27="%w/w SAR",((E$28*10)*$B31),IF(E$27="%w/w DM",(((E$28*10)*($B$28/100))*$B31),IF(E$27="kg/t SAR",(E$28*$B31),IF(E$27="kg/t DM",((E$28*($B$28/100))*$B31),IF(E$27="mg/kg SAR",((E$28*0.001)*$B31),IF(E$27="mg/kg DM",(((E$28*0.001)*($B$28/100))*$B31),"0")))))))*1.205</f>
        <v>1.1552937500000002</v>
      </c>
      <c r="F31" s="65">
        <f>(IF(F$27="%w/w SAR",((F$28*10)*$B31),IF(F$27="%w/w DM",(((F$28*10)*($B$28/100))*$B31),IF(F$27="kg/t SAR",(F$28*$B31),IF(F$27="kg/t DM",((F$28*($B$28/100))*$B31),IF(F$27="mg/kg SAR",((F$28*0.001)*$B31),IF(F$27="mg/kg DM",(((F$28*0.001)*($B$28/100))*$B31),"0")))))))*1.658</f>
        <v>2.1553999999999998</v>
      </c>
      <c r="G31" s="65">
        <f t="shared" ref="G31:P46" si="5">IF(G$27="%w/w SAR",((G$28*10)*$B31),IF(G$27="%w/w DM",(((G$28*10)*($B$28/100))*$B31),IF(G$27="kg/t SAR",(G$28*$B31),IF(G$27="kg/t DM",((G$28*($B$28/100))*$B31),IF(G$27="mg/kg SAR",((G$28*0.001)*$B31),IF(G$27="mg/kg DM",(((G$28*0.001)*($B$28/100))*$B31),0))))))</f>
        <v>7.9250000000000001E-2</v>
      </c>
      <c r="H31" s="65">
        <f t="shared" si="5"/>
        <v>0.14875000000000002</v>
      </c>
      <c r="I31" s="65">
        <f t="shared" si="5"/>
        <v>6.2375000000000007E-2</v>
      </c>
      <c r="J31" s="65">
        <f t="shared" si="5"/>
        <v>1.1000000000000001E-3</v>
      </c>
      <c r="K31" s="65">
        <f t="shared" si="5"/>
        <v>1E-3</v>
      </c>
      <c r="L31" s="65">
        <f t="shared" si="5"/>
        <v>5.1250000000000004E-2</v>
      </c>
      <c r="M31" s="65">
        <f t="shared" si="5"/>
        <v>4.3249999999999997E-2</v>
      </c>
      <c r="N31" s="65">
        <f t="shared" si="5"/>
        <v>197.5</v>
      </c>
      <c r="O31" s="65">
        <f t="shared" si="5"/>
        <v>19.25</v>
      </c>
      <c r="P31" s="65">
        <f t="shared" si="5"/>
        <v>0</v>
      </c>
      <c r="Q31" s="65">
        <f>(IF(Q$27="%w/w SAR",((Q$28*10)*$B31),IF(Q$27="%w/w DM",(((Q$28*10)*($B$28/100))*$B31),IF(Q$27="kg/t SAR",(Q$28*$B31),IF(Q$27="kg/t DM",((Q$28*($B$28/100))*$B31),IF(Q$27="mg/kg SAR",((Q$28*0.001)*$B31),IF(Q$27="mg/kg DM",(((Q$28*0.001)*($B$28/100))*$B31),0)))))))*2.5</f>
        <v>20.59375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4.3125000000000004E-2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H2</v>
      </c>
      <c r="B32" s="11">
        <v>50</v>
      </c>
      <c r="C32" s="65">
        <f t="shared" ref="C32:C50" si="6">IF(C$27="%w/w SAR",((C$28*10)*$B32),IF(C$27="%w/w DM",(((C$28*10)*($B$28/100))*$B32),IF(C$27="kg/t SAR",(C$28*$B32),IF(C$27="kg/t DM",((C$28*($B$28/100))*$B32),IF(C$27="mg/kg SAR",((C$28*0.001)*$B32),IF(C$27="mg/kg DM",(((C$28*0.001)*($B$28/100))*$B32),0))))))</f>
        <v>13.875000000000002</v>
      </c>
      <c r="D32" s="65">
        <f t="shared" ref="D32:D50" si="7">(IF(D$27="%w/w SAR",((D$28*10)*$B32),IF(D$27="%w/w DM",(((D$28*10)*($B$28/100))*$B32),IF(D$27="kg/t SAR",(D$28*$B32),IF(D$27="kg/t DM",((D$28*($B$28/100))*$B32),IF(D$27="mg/kg SAR",((D$28*0.001)*$B32),IF(D$27="mg/kg DM",(((D$28*0.001)*($B$28/100))*$B32),"0")))))))*2.291</f>
        <v>13.459624999999999</v>
      </c>
      <c r="E32" s="65">
        <f t="shared" ref="E32:E50" si="8">(IF(E$27="%w/w SAR",((E$28*10)*$B32),IF(E$27="%w/w DM",(((E$28*10)*($B$28/100))*$B32),IF(E$27="kg/t SAR",(E$28*$B32),IF(E$27="kg/t DM",((E$28*($B$28/100))*$B32),IF(E$27="mg/kg SAR",((E$28*0.001)*$B32),IF(E$27="mg/kg DM",(((E$28*0.001)*($B$28/100))*$B32),"0")))))))*1.205</f>
        <v>1.1552937500000002</v>
      </c>
      <c r="F32" s="65">
        <f t="shared" ref="F32:F50" si="9">(IF(F$27="%w/w SAR",((F$28*10)*$B32),IF(F$27="%w/w DM",(((F$28*10)*($B$28/100))*$B32),IF(F$27="kg/t SAR",(F$28*$B32),IF(F$27="kg/t DM",((F$28*($B$28/100))*$B32),IF(F$27="mg/kg SAR",((F$28*0.001)*$B32),IF(F$27="mg/kg DM",(((F$28*0.001)*($B$28/100))*$B32),"0")))))))*1.658</f>
        <v>2.1553999999999998</v>
      </c>
      <c r="G32" s="65">
        <f t="shared" si="5"/>
        <v>7.9250000000000001E-2</v>
      </c>
      <c r="H32" s="65">
        <f t="shared" si="5"/>
        <v>0.14875000000000002</v>
      </c>
      <c r="I32" s="65">
        <f t="shared" si="5"/>
        <v>6.2375000000000007E-2</v>
      </c>
      <c r="J32" s="65">
        <f t="shared" si="5"/>
        <v>1.1000000000000001E-3</v>
      </c>
      <c r="K32" s="65">
        <f t="shared" si="5"/>
        <v>1E-3</v>
      </c>
      <c r="L32" s="65">
        <f t="shared" si="5"/>
        <v>5.1250000000000004E-2</v>
      </c>
      <c r="M32" s="65">
        <f t="shared" si="5"/>
        <v>4.3249999999999997E-2</v>
      </c>
      <c r="N32" s="65">
        <f t="shared" si="5"/>
        <v>197.5</v>
      </c>
      <c r="O32" s="65">
        <f t="shared" si="5"/>
        <v>19.25</v>
      </c>
      <c r="P32" s="65">
        <f t="shared" si="5"/>
        <v>0</v>
      </c>
      <c r="Q32" s="65">
        <f t="shared" ref="Q32:Q50" si="10">(IF(Q$27="%w/w SAR",((Q$28*10)*$B32),IF(Q$27="%w/w DM",(((Q$28*10)*($B$28/100))*$B32),IF(Q$27="kg/t SAR",(Q$28*$B32),IF(Q$27="kg/t DM",((Q$28*($B$28/100))*$B32),IF(Q$27="mg/kg SAR",((Q$28*0.001)*$B32),IF(Q$27="mg/kg DM",(((Q$28*0.001)*($B$28/100))*$B32),0)))))))*2.5</f>
        <v>20.59375</v>
      </c>
      <c r="R32" s="65">
        <f t="shared" ref="R32:U50" si="11">IF(R$27="%w/w SAR",((R$28*10)*$B32),IF(R$27="%w/w DM",(((R$28*10)*($B$28/100))*$B32),IF(R$27="kg/t SAR",(R$28*$B32),IF(R$27="kg/t DM",((R$28*($B$28/100))*$B32),IF(R$27="mg/kg SAR",((R$28*0.001)*$B32),IF(R$27="mg/kg DM",(((R$28*0.001)*($B$28/100))*$B32),0))))))</f>
        <v>0</v>
      </c>
      <c r="S32" s="65">
        <f t="shared" si="11"/>
        <v>4.3125000000000004E-2</v>
      </c>
      <c r="T32" s="65">
        <f t="shared" si="11"/>
        <v>0</v>
      </c>
      <c r="U32" s="126">
        <f t="shared" si="11"/>
        <v>0</v>
      </c>
    </row>
    <row r="33" spans="1:21" s="48" customFormat="1" ht="13" x14ac:dyDescent="0.35">
      <c r="A33" s="125" t="str">
        <f>E8</f>
        <v>H4</v>
      </c>
      <c r="B33" s="11">
        <v>50</v>
      </c>
      <c r="C33" s="65">
        <f t="shared" si="6"/>
        <v>13.875000000000002</v>
      </c>
      <c r="D33" s="65">
        <f t="shared" si="7"/>
        <v>13.459624999999999</v>
      </c>
      <c r="E33" s="65">
        <f t="shared" si="8"/>
        <v>1.1552937500000002</v>
      </c>
      <c r="F33" s="65">
        <f t="shared" si="9"/>
        <v>2.1553999999999998</v>
      </c>
      <c r="G33" s="65">
        <f t="shared" si="5"/>
        <v>7.9250000000000001E-2</v>
      </c>
      <c r="H33" s="65">
        <f t="shared" si="5"/>
        <v>0.14875000000000002</v>
      </c>
      <c r="I33" s="65">
        <f t="shared" si="5"/>
        <v>6.2375000000000007E-2</v>
      </c>
      <c r="J33" s="65">
        <f t="shared" si="5"/>
        <v>1.1000000000000001E-3</v>
      </c>
      <c r="K33" s="65">
        <f t="shared" si="5"/>
        <v>1E-3</v>
      </c>
      <c r="L33" s="65">
        <f t="shared" si="5"/>
        <v>5.1250000000000004E-2</v>
      </c>
      <c r="M33" s="65">
        <f t="shared" si="5"/>
        <v>4.3249999999999997E-2</v>
      </c>
      <c r="N33" s="65">
        <f t="shared" si="5"/>
        <v>197.5</v>
      </c>
      <c r="O33" s="65">
        <f t="shared" si="5"/>
        <v>19.25</v>
      </c>
      <c r="P33" s="65">
        <f t="shared" si="5"/>
        <v>0</v>
      </c>
      <c r="Q33" s="65">
        <f t="shared" si="10"/>
        <v>20.59375</v>
      </c>
      <c r="R33" s="65">
        <f t="shared" si="11"/>
        <v>0</v>
      </c>
      <c r="S33" s="65">
        <f t="shared" si="11"/>
        <v>4.3125000000000004E-2</v>
      </c>
      <c r="T33" s="65">
        <f t="shared" si="11"/>
        <v>0</v>
      </c>
      <c r="U33" s="126">
        <f t="shared" si="11"/>
        <v>0</v>
      </c>
    </row>
    <row r="34" spans="1:21" s="48" customFormat="1" ht="13" x14ac:dyDescent="0.35">
      <c r="A34" s="125" t="str">
        <f>F8</f>
        <v>H6</v>
      </c>
      <c r="B34" s="11">
        <v>100</v>
      </c>
      <c r="C34" s="65">
        <f t="shared" si="6"/>
        <v>27.750000000000004</v>
      </c>
      <c r="D34" s="65">
        <f t="shared" si="7"/>
        <v>26.919249999999998</v>
      </c>
      <c r="E34" s="65">
        <f t="shared" si="8"/>
        <v>2.3105875000000005</v>
      </c>
      <c r="F34" s="65">
        <f t="shared" si="9"/>
        <v>4.3107999999999995</v>
      </c>
      <c r="G34" s="65">
        <f t="shared" si="5"/>
        <v>0.1585</v>
      </c>
      <c r="H34" s="65">
        <f t="shared" si="5"/>
        <v>0.29750000000000004</v>
      </c>
      <c r="I34" s="65">
        <f t="shared" si="5"/>
        <v>0.12475000000000001</v>
      </c>
      <c r="J34" s="65">
        <f t="shared" si="5"/>
        <v>2.2000000000000001E-3</v>
      </c>
      <c r="K34" s="65">
        <f t="shared" si="5"/>
        <v>2E-3</v>
      </c>
      <c r="L34" s="65">
        <f t="shared" si="5"/>
        <v>0.10250000000000001</v>
      </c>
      <c r="M34" s="65">
        <f t="shared" si="5"/>
        <v>8.6499999999999994E-2</v>
      </c>
      <c r="N34" s="65">
        <f t="shared" si="5"/>
        <v>395</v>
      </c>
      <c r="O34" s="65">
        <f t="shared" si="5"/>
        <v>38.5</v>
      </c>
      <c r="P34" s="65">
        <f t="shared" si="5"/>
        <v>0</v>
      </c>
      <c r="Q34" s="65">
        <f t="shared" si="10"/>
        <v>41.1875</v>
      </c>
      <c r="R34" s="65">
        <f t="shared" si="11"/>
        <v>0</v>
      </c>
      <c r="S34" s="65">
        <f t="shared" si="11"/>
        <v>8.6250000000000007E-2</v>
      </c>
      <c r="T34" s="65">
        <f t="shared" si="11"/>
        <v>0</v>
      </c>
      <c r="U34" s="126">
        <f t="shared" si="11"/>
        <v>0</v>
      </c>
    </row>
    <row r="35" spans="1:21" s="48" customFormat="1" ht="13" x14ac:dyDescent="0.35">
      <c r="A35" s="125" t="str">
        <f>G8</f>
        <v>H7</v>
      </c>
      <c r="B35" s="11">
        <v>100</v>
      </c>
      <c r="C35" s="65">
        <f t="shared" si="6"/>
        <v>27.750000000000004</v>
      </c>
      <c r="D35" s="65">
        <f t="shared" si="7"/>
        <v>26.919249999999998</v>
      </c>
      <c r="E35" s="65">
        <f t="shared" si="8"/>
        <v>2.3105875000000005</v>
      </c>
      <c r="F35" s="65">
        <f t="shared" si="9"/>
        <v>4.3107999999999995</v>
      </c>
      <c r="G35" s="65">
        <f t="shared" si="5"/>
        <v>0.1585</v>
      </c>
      <c r="H35" s="65">
        <f t="shared" si="5"/>
        <v>0.29750000000000004</v>
      </c>
      <c r="I35" s="65">
        <f t="shared" si="5"/>
        <v>0.12475000000000001</v>
      </c>
      <c r="J35" s="65">
        <f t="shared" si="5"/>
        <v>2.2000000000000001E-3</v>
      </c>
      <c r="K35" s="65">
        <f t="shared" si="5"/>
        <v>2E-3</v>
      </c>
      <c r="L35" s="65">
        <f t="shared" si="5"/>
        <v>0.10250000000000001</v>
      </c>
      <c r="M35" s="65">
        <f t="shared" si="5"/>
        <v>8.6499999999999994E-2</v>
      </c>
      <c r="N35" s="65">
        <f t="shared" si="5"/>
        <v>395</v>
      </c>
      <c r="O35" s="65">
        <f t="shared" si="5"/>
        <v>38.5</v>
      </c>
      <c r="P35" s="65">
        <f t="shared" si="5"/>
        <v>0</v>
      </c>
      <c r="Q35" s="65">
        <f t="shared" si="10"/>
        <v>41.1875</v>
      </c>
      <c r="R35" s="65">
        <f t="shared" si="11"/>
        <v>0</v>
      </c>
      <c r="S35" s="65">
        <f t="shared" si="11"/>
        <v>8.6250000000000007E-2</v>
      </c>
      <c r="T35" s="65">
        <f t="shared" si="11"/>
        <v>0</v>
      </c>
      <c r="U35" s="126">
        <f t="shared" si="11"/>
        <v>0</v>
      </c>
    </row>
    <row r="36" spans="1:21" s="48" customFormat="1" ht="13" x14ac:dyDescent="0.35">
      <c r="A36" s="125" t="str">
        <f>H8</f>
        <v>H8</v>
      </c>
      <c r="B36" s="11">
        <v>100</v>
      </c>
      <c r="C36" s="65">
        <f t="shared" si="6"/>
        <v>27.750000000000004</v>
      </c>
      <c r="D36" s="65">
        <f t="shared" si="7"/>
        <v>26.919249999999998</v>
      </c>
      <c r="E36" s="65">
        <f t="shared" si="8"/>
        <v>2.3105875000000005</v>
      </c>
      <c r="F36" s="65">
        <f t="shared" si="9"/>
        <v>4.3107999999999995</v>
      </c>
      <c r="G36" s="65">
        <f t="shared" si="5"/>
        <v>0.1585</v>
      </c>
      <c r="H36" s="65">
        <f t="shared" si="5"/>
        <v>0.29750000000000004</v>
      </c>
      <c r="I36" s="65">
        <f t="shared" si="5"/>
        <v>0.12475000000000001</v>
      </c>
      <c r="J36" s="65">
        <f t="shared" si="5"/>
        <v>2.2000000000000001E-3</v>
      </c>
      <c r="K36" s="65">
        <f t="shared" si="5"/>
        <v>2E-3</v>
      </c>
      <c r="L36" s="65">
        <f t="shared" si="5"/>
        <v>0.10250000000000001</v>
      </c>
      <c r="M36" s="65">
        <f t="shared" si="5"/>
        <v>8.6499999999999994E-2</v>
      </c>
      <c r="N36" s="65">
        <f t="shared" si="5"/>
        <v>395</v>
      </c>
      <c r="O36" s="65">
        <f t="shared" si="5"/>
        <v>38.5</v>
      </c>
      <c r="P36" s="65">
        <f t="shared" si="5"/>
        <v>0</v>
      </c>
      <c r="Q36" s="65">
        <f t="shared" si="10"/>
        <v>41.1875</v>
      </c>
      <c r="R36" s="65">
        <f t="shared" si="11"/>
        <v>0</v>
      </c>
      <c r="S36" s="65">
        <f t="shared" si="11"/>
        <v>8.6250000000000007E-2</v>
      </c>
      <c r="T36" s="65">
        <f t="shared" si="11"/>
        <v>0</v>
      </c>
      <c r="U36" s="126">
        <f t="shared" si="11"/>
        <v>0</v>
      </c>
    </row>
    <row r="37" spans="1:21" s="48" customFormat="1" ht="13" x14ac:dyDescent="0.35">
      <c r="A37" s="125" t="str">
        <f>I8</f>
        <v>H10</v>
      </c>
      <c r="B37" s="11">
        <v>250</v>
      </c>
      <c r="C37" s="65">
        <f t="shared" si="6"/>
        <v>69.375</v>
      </c>
      <c r="D37" s="65">
        <f t="shared" si="7"/>
        <v>67.298124999999999</v>
      </c>
      <c r="E37" s="65">
        <f t="shared" si="8"/>
        <v>5.7764687500000003</v>
      </c>
      <c r="F37" s="65">
        <f t="shared" si="9"/>
        <v>10.777000000000001</v>
      </c>
      <c r="G37" s="65">
        <f t="shared" si="5"/>
        <v>0.39624999999999999</v>
      </c>
      <c r="H37" s="65">
        <f t="shared" si="5"/>
        <v>0.74375000000000002</v>
      </c>
      <c r="I37" s="65">
        <f t="shared" si="5"/>
        <v>0.31187500000000001</v>
      </c>
      <c r="J37" s="65">
        <f t="shared" si="5"/>
        <v>5.5000000000000005E-3</v>
      </c>
      <c r="K37" s="65">
        <f t="shared" si="5"/>
        <v>5.0000000000000001E-3</v>
      </c>
      <c r="L37" s="65">
        <f t="shared" si="5"/>
        <v>0.25625000000000003</v>
      </c>
      <c r="M37" s="65">
        <f t="shared" si="5"/>
        <v>0.21625</v>
      </c>
      <c r="N37" s="65">
        <f t="shared" si="5"/>
        <v>987.5</v>
      </c>
      <c r="O37" s="65">
        <f t="shared" si="5"/>
        <v>96.25</v>
      </c>
      <c r="P37" s="65">
        <f t="shared" si="5"/>
        <v>0</v>
      </c>
      <c r="Q37" s="65">
        <f t="shared" si="10"/>
        <v>102.96875</v>
      </c>
      <c r="R37" s="65">
        <f t="shared" si="11"/>
        <v>0</v>
      </c>
      <c r="S37" s="65">
        <f t="shared" si="11"/>
        <v>0.21562500000000001</v>
      </c>
      <c r="T37" s="65">
        <f t="shared" si="11"/>
        <v>0</v>
      </c>
      <c r="U37" s="126">
        <f t="shared" si="11"/>
        <v>0</v>
      </c>
    </row>
    <row r="38" spans="1:21" s="48" customFormat="1" ht="13" x14ac:dyDescent="0.35">
      <c r="A38" s="125" t="str">
        <f>J8</f>
        <v>H20</v>
      </c>
      <c r="B38" s="11">
        <v>50</v>
      </c>
      <c r="C38" s="65">
        <f t="shared" si="6"/>
        <v>13.875000000000002</v>
      </c>
      <c r="D38" s="65">
        <f t="shared" si="7"/>
        <v>13.459624999999999</v>
      </c>
      <c r="E38" s="65">
        <f t="shared" si="8"/>
        <v>1.1552937500000002</v>
      </c>
      <c r="F38" s="65">
        <f t="shared" si="9"/>
        <v>2.1553999999999998</v>
      </c>
      <c r="G38" s="65">
        <f t="shared" si="5"/>
        <v>7.9250000000000001E-2</v>
      </c>
      <c r="H38" s="65">
        <f t="shared" si="5"/>
        <v>0.14875000000000002</v>
      </c>
      <c r="I38" s="65">
        <f t="shared" si="5"/>
        <v>6.2375000000000007E-2</v>
      </c>
      <c r="J38" s="65">
        <f t="shared" si="5"/>
        <v>1.1000000000000001E-3</v>
      </c>
      <c r="K38" s="65">
        <f t="shared" si="5"/>
        <v>1E-3</v>
      </c>
      <c r="L38" s="65">
        <f t="shared" si="5"/>
        <v>5.1250000000000004E-2</v>
      </c>
      <c r="M38" s="65">
        <f t="shared" si="5"/>
        <v>4.3249999999999997E-2</v>
      </c>
      <c r="N38" s="65">
        <f t="shared" si="5"/>
        <v>197.5</v>
      </c>
      <c r="O38" s="65">
        <f t="shared" si="5"/>
        <v>19.25</v>
      </c>
      <c r="P38" s="65">
        <f t="shared" si="5"/>
        <v>0</v>
      </c>
      <c r="Q38" s="65">
        <f t="shared" si="10"/>
        <v>20.59375</v>
      </c>
      <c r="R38" s="65">
        <f t="shared" si="11"/>
        <v>0</v>
      </c>
      <c r="S38" s="65">
        <f t="shared" si="11"/>
        <v>4.3125000000000004E-2</v>
      </c>
      <c r="T38" s="65">
        <f t="shared" si="11"/>
        <v>0</v>
      </c>
      <c r="U38" s="126">
        <f t="shared" si="11"/>
        <v>0</v>
      </c>
    </row>
    <row r="39" spans="1:21" s="48" customFormat="1" ht="13" x14ac:dyDescent="0.35">
      <c r="A39" s="125" t="str">
        <f>K8</f>
        <v>G15</v>
      </c>
      <c r="B39" s="11">
        <v>200</v>
      </c>
      <c r="C39" s="65">
        <f t="shared" si="6"/>
        <v>55.500000000000007</v>
      </c>
      <c r="D39" s="65">
        <f t="shared" si="7"/>
        <v>53.838499999999996</v>
      </c>
      <c r="E39" s="65">
        <f t="shared" si="8"/>
        <v>4.6211750000000009</v>
      </c>
      <c r="F39" s="65">
        <f t="shared" si="9"/>
        <v>8.621599999999999</v>
      </c>
      <c r="G39" s="65">
        <f t="shared" si="5"/>
        <v>0.317</v>
      </c>
      <c r="H39" s="65">
        <f t="shared" si="5"/>
        <v>0.59500000000000008</v>
      </c>
      <c r="I39" s="65">
        <f t="shared" si="5"/>
        <v>0.24950000000000003</v>
      </c>
      <c r="J39" s="65">
        <f t="shared" si="5"/>
        <v>4.4000000000000003E-3</v>
      </c>
      <c r="K39" s="65">
        <f t="shared" si="5"/>
        <v>4.0000000000000001E-3</v>
      </c>
      <c r="L39" s="65">
        <f t="shared" si="5"/>
        <v>0.20500000000000002</v>
      </c>
      <c r="M39" s="65">
        <f t="shared" si="5"/>
        <v>0.17299999999999999</v>
      </c>
      <c r="N39" s="65">
        <f t="shared" si="5"/>
        <v>790</v>
      </c>
      <c r="O39" s="65">
        <f t="shared" si="5"/>
        <v>77</v>
      </c>
      <c r="P39" s="65">
        <f t="shared" si="5"/>
        <v>0</v>
      </c>
      <c r="Q39" s="65">
        <f t="shared" si="10"/>
        <v>82.375</v>
      </c>
      <c r="R39" s="65">
        <f t="shared" si="11"/>
        <v>0</v>
      </c>
      <c r="S39" s="65">
        <f t="shared" si="11"/>
        <v>0.17250000000000001</v>
      </c>
      <c r="T39" s="65">
        <f t="shared" si="11"/>
        <v>0</v>
      </c>
      <c r="U39" s="126">
        <f t="shared" si="11"/>
        <v>0</v>
      </c>
    </row>
    <row r="40" spans="1:21" s="48" customFormat="1" ht="13" x14ac:dyDescent="0.35">
      <c r="A40" s="125" t="str">
        <f>L8</f>
        <v>C33</v>
      </c>
      <c r="B40" s="11">
        <v>100</v>
      </c>
      <c r="C40" s="65">
        <f t="shared" si="6"/>
        <v>27.750000000000004</v>
      </c>
      <c r="D40" s="65">
        <f t="shared" si="7"/>
        <v>26.919249999999998</v>
      </c>
      <c r="E40" s="65">
        <f t="shared" si="8"/>
        <v>2.3105875000000005</v>
      </c>
      <c r="F40" s="65">
        <f t="shared" si="9"/>
        <v>4.3107999999999995</v>
      </c>
      <c r="G40" s="65">
        <f t="shared" si="5"/>
        <v>0.1585</v>
      </c>
      <c r="H40" s="65">
        <f t="shared" si="5"/>
        <v>0.29750000000000004</v>
      </c>
      <c r="I40" s="65">
        <f t="shared" si="5"/>
        <v>0.12475000000000001</v>
      </c>
      <c r="J40" s="65">
        <f t="shared" si="5"/>
        <v>2.2000000000000001E-3</v>
      </c>
      <c r="K40" s="65">
        <f t="shared" si="5"/>
        <v>2E-3</v>
      </c>
      <c r="L40" s="65">
        <f t="shared" si="5"/>
        <v>0.10250000000000001</v>
      </c>
      <c r="M40" s="65">
        <f t="shared" si="5"/>
        <v>8.6499999999999994E-2</v>
      </c>
      <c r="N40" s="65">
        <f t="shared" si="5"/>
        <v>395</v>
      </c>
      <c r="O40" s="65">
        <f t="shared" si="5"/>
        <v>38.5</v>
      </c>
      <c r="P40" s="65">
        <f t="shared" si="5"/>
        <v>0</v>
      </c>
      <c r="Q40" s="65">
        <f t="shared" si="10"/>
        <v>41.1875</v>
      </c>
      <c r="R40" s="65">
        <f t="shared" si="11"/>
        <v>0</v>
      </c>
      <c r="S40" s="65">
        <f t="shared" si="11"/>
        <v>8.6250000000000007E-2</v>
      </c>
      <c r="T40" s="65">
        <f t="shared" si="11"/>
        <v>0</v>
      </c>
      <c r="U40" s="126">
        <f t="shared" si="11"/>
        <v>0</v>
      </c>
    </row>
    <row r="41" spans="1:21" s="48" customFormat="1" ht="13" x14ac:dyDescent="0.35">
      <c r="A41" s="125" t="str">
        <f>M8</f>
        <v>C34</v>
      </c>
      <c r="B41" s="11">
        <v>100</v>
      </c>
      <c r="C41" s="65">
        <f t="shared" si="6"/>
        <v>27.750000000000004</v>
      </c>
      <c r="D41" s="65">
        <f t="shared" si="7"/>
        <v>26.919249999999998</v>
      </c>
      <c r="E41" s="65">
        <f t="shared" si="8"/>
        <v>2.3105875000000005</v>
      </c>
      <c r="F41" s="65">
        <f t="shared" si="9"/>
        <v>4.3107999999999995</v>
      </c>
      <c r="G41" s="65">
        <f t="shared" si="5"/>
        <v>0.1585</v>
      </c>
      <c r="H41" s="65">
        <f t="shared" si="5"/>
        <v>0.29750000000000004</v>
      </c>
      <c r="I41" s="65">
        <f t="shared" si="5"/>
        <v>0.12475000000000001</v>
      </c>
      <c r="J41" s="65">
        <f t="shared" si="5"/>
        <v>2.2000000000000001E-3</v>
      </c>
      <c r="K41" s="65">
        <f t="shared" si="5"/>
        <v>2E-3</v>
      </c>
      <c r="L41" s="65">
        <f t="shared" si="5"/>
        <v>0.10250000000000001</v>
      </c>
      <c r="M41" s="65">
        <f t="shared" si="5"/>
        <v>8.6499999999999994E-2</v>
      </c>
      <c r="N41" s="65">
        <f t="shared" si="5"/>
        <v>395</v>
      </c>
      <c r="O41" s="65">
        <f t="shared" si="5"/>
        <v>38.5</v>
      </c>
      <c r="P41" s="65">
        <f t="shared" si="5"/>
        <v>0</v>
      </c>
      <c r="Q41" s="65">
        <f t="shared" si="10"/>
        <v>41.1875</v>
      </c>
      <c r="R41" s="65">
        <f t="shared" si="11"/>
        <v>0</v>
      </c>
      <c r="S41" s="65">
        <f t="shared" si="11"/>
        <v>8.6250000000000007E-2</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H1</v>
      </c>
      <c r="C57" s="8" t="str">
        <f t="shared" ref="C57:U57" si="13">D8</f>
        <v>H2</v>
      </c>
      <c r="D57" s="8" t="str">
        <f t="shared" si="13"/>
        <v>H4</v>
      </c>
      <c r="E57" s="8" t="str">
        <f t="shared" si="13"/>
        <v>H6</v>
      </c>
      <c r="F57" s="8" t="str">
        <f t="shared" si="13"/>
        <v>H7</v>
      </c>
      <c r="G57" s="8" t="str">
        <f t="shared" si="13"/>
        <v>H8</v>
      </c>
      <c r="H57" s="8" t="str">
        <f t="shared" si="13"/>
        <v>H10</v>
      </c>
      <c r="I57" s="8" t="str">
        <f t="shared" si="13"/>
        <v>H20</v>
      </c>
      <c r="J57" s="8" t="str">
        <f t="shared" si="13"/>
        <v>G15</v>
      </c>
      <c r="K57" s="8" t="str">
        <f t="shared" si="13"/>
        <v>C33</v>
      </c>
      <c r="L57" s="8" t="str">
        <f t="shared" si="13"/>
        <v>C34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Arable</v>
      </c>
      <c r="D58" s="10" t="str">
        <f>E16&amp;" I "&amp;(VLOOKUP(E14,Table24581114[],6,FALSE))</f>
        <v>Medium/Clay I Arable</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Arable</v>
      </c>
      <c r="J58" s="10" t="str">
        <f>K16&amp;" I "&amp;(VLOOKUP(K14,Table24581114[],6,FALSE))</f>
        <v>Medium/Clay I Grass</v>
      </c>
      <c r="K58" s="10" t="str">
        <f>L16&amp;" I "&amp;(VLOOKUP(L14,Table24581114[],6,FALSE))</f>
        <v>Medium/Clay I Arable</v>
      </c>
      <c r="L58" s="10" t="str">
        <f>M16&amp;" I "&amp;(VLOOKUP(M14,Table24581114[],6,FALSE))</f>
        <v>Medium/Clay I Arable</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6.7</v>
      </c>
      <c r="D59" s="64">
        <f>VLOOKUP(E$14,Table24581114[],5,FALSE)</f>
        <v>6.7</v>
      </c>
      <c r="E59" s="64">
        <f>VLOOKUP(F$14,Table24581114[],5,FALSE)</f>
        <v>6.2</v>
      </c>
      <c r="F59" s="64">
        <f>VLOOKUP(G$14,Table24581114[],5,FALSE)</f>
        <v>6.2</v>
      </c>
      <c r="G59" s="64">
        <f>VLOOKUP(H$14,Table24581114[],5,FALSE)</f>
        <v>6.2</v>
      </c>
      <c r="H59" s="64">
        <f>VLOOKUP(I$14,Table24581114[],5,FALSE)</f>
        <v>6.2</v>
      </c>
      <c r="I59" s="64">
        <f>VLOOKUP(J$14,Table24581114[],5,FALSE)</f>
        <v>6.7</v>
      </c>
      <c r="J59" s="64">
        <f>VLOOKUP(K$14,Table24581114[],5,FALSE)</f>
        <v>6.2</v>
      </c>
      <c r="K59" s="64">
        <f>VLOOKUP(L$14,Table24581114[],5,FALSE)</f>
        <v>6.7</v>
      </c>
      <c r="L59" s="64">
        <f>VLOOKUP(M$14,Table24581114[],5,FALSE)</f>
        <v>6.7</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7.6</v>
      </c>
      <c r="C60" s="64">
        <f t="shared" ref="C60:U60" si="14">D10</f>
        <v>7.8</v>
      </c>
      <c r="D60" s="64">
        <f t="shared" si="14"/>
        <v>7.8</v>
      </c>
      <c r="E60" s="64">
        <f t="shared" si="14"/>
        <v>6.8</v>
      </c>
      <c r="F60" s="64">
        <f t="shared" si="14"/>
        <v>6.7</v>
      </c>
      <c r="G60" s="64">
        <f t="shared" si="14"/>
        <v>6.6</v>
      </c>
      <c r="H60" s="64">
        <f t="shared" si="14"/>
        <v>7.1</v>
      </c>
      <c r="I60" s="64">
        <f t="shared" si="14"/>
        <v>7.3</v>
      </c>
      <c r="J60" s="64">
        <f t="shared" si="14"/>
        <v>6.9</v>
      </c>
      <c r="K60" s="64">
        <f t="shared" si="14"/>
        <v>6.4</v>
      </c>
      <c r="L60" s="64">
        <f t="shared" si="14"/>
        <v>6.4</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6</v>
      </c>
      <c r="F61" s="64">
        <f t="shared" si="15"/>
        <v>6</v>
      </c>
      <c r="G61" s="64">
        <f t="shared" si="15"/>
        <v>6</v>
      </c>
      <c r="H61" s="64">
        <f t="shared" si="15"/>
        <v>6</v>
      </c>
      <c r="I61" s="64">
        <f t="shared" si="15"/>
        <v>8</v>
      </c>
      <c r="J61" s="64">
        <f t="shared" si="15"/>
        <v>6</v>
      </c>
      <c r="K61" s="64">
        <f t="shared" si="15"/>
        <v>8</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50</v>
      </c>
      <c r="D62" s="65">
        <f>B33</f>
        <v>50</v>
      </c>
      <c r="E62" s="65">
        <f>B34</f>
        <v>100</v>
      </c>
      <c r="F62" s="65">
        <f>B35</f>
        <v>100</v>
      </c>
      <c r="G62" s="65">
        <f>B36</f>
        <v>100</v>
      </c>
      <c r="H62" s="65">
        <f>B37</f>
        <v>250</v>
      </c>
      <c r="I62" s="65">
        <f>B38</f>
        <v>50</v>
      </c>
      <c r="J62" s="65">
        <f>B39</f>
        <v>200</v>
      </c>
      <c r="K62" s="65">
        <f>B40</f>
        <v>100</v>
      </c>
      <c r="L62" s="65">
        <f>B41</f>
        <v>100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-7.1999999999999957</v>
      </c>
      <c r="C64" s="65">
        <f t="shared" ref="C64:U64" si="17">(C59-C60)*C61</f>
        <v>-8.7999999999999972</v>
      </c>
      <c r="D64" s="65">
        <f t="shared" si="17"/>
        <v>-8.7999999999999972</v>
      </c>
      <c r="E64" s="65">
        <f t="shared" si="17"/>
        <v>-3.5999999999999979</v>
      </c>
      <c r="F64" s="65">
        <f t="shared" si="17"/>
        <v>-3</v>
      </c>
      <c r="G64" s="65">
        <f t="shared" si="17"/>
        <v>-2.3999999999999968</v>
      </c>
      <c r="H64" s="65">
        <f t="shared" si="17"/>
        <v>-5.3999999999999968</v>
      </c>
      <c r="I64" s="65">
        <f t="shared" si="17"/>
        <v>-4.7999999999999972</v>
      </c>
      <c r="J64" s="65">
        <f t="shared" si="17"/>
        <v>-4.2000000000000011</v>
      </c>
      <c r="K64" s="65">
        <f t="shared" si="17"/>
        <v>2.3999999999999986</v>
      </c>
      <c r="L64" s="65">
        <f t="shared" si="17"/>
        <v>2.3999999999999986</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7.1999999999999957</v>
      </c>
      <c r="C65" s="65">
        <f t="shared" ref="C65:U65" si="18">C63-C64</f>
        <v>8.7999999999999972</v>
      </c>
      <c r="D65" s="65">
        <f t="shared" si="18"/>
        <v>8.7999999999999972</v>
      </c>
      <c r="E65" s="65">
        <f t="shared" si="18"/>
        <v>3.5999999999999979</v>
      </c>
      <c r="F65" s="65">
        <f t="shared" si="18"/>
        <v>3</v>
      </c>
      <c r="G65" s="65">
        <f t="shared" si="18"/>
        <v>2.3999999999999968</v>
      </c>
      <c r="H65" s="65">
        <f t="shared" si="18"/>
        <v>5.3999999999999968</v>
      </c>
      <c r="I65" s="65">
        <f t="shared" si="18"/>
        <v>4.7999999999999972</v>
      </c>
      <c r="J65" s="65">
        <f t="shared" si="18"/>
        <v>4.2000000000000011</v>
      </c>
      <c r="K65" s="65">
        <f t="shared" si="18"/>
        <v>-2.3999999999999986</v>
      </c>
      <c r="L65" s="65">
        <f t="shared" si="18"/>
        <v>-2.3999999999999986</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9" zoomScale="90" zoomScaleNormal="90" workbookViewId="0">
      <selection activeCell="A37" sqref="A37:XFD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'Bolton Hill'!C1:D1</f>
        <v>PAQN-031315</v>
      </c>
      <c r="D1" s="167"/>
      <c r="E1" s="106" t="s">
        <v>45</v>
      </c>
      <c r="F1" s="113">
        <f>'Bolton Hill'!F1</f>
        <v>42.5</v>
      </c>
      <c r="G1" s="134" t="s">
        <v>43</v>
      </c>
      <c r="H1" s="135"/>
      <c r="I1" s="109">
        <v>6.9</v>
      </c>
      <c r="J1" s="158" t="s">
        <v>153</v>
      </c>
      <c r="K1" s="159"/>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f>'Bolton Hill'!C2:D2</f>
        <v>0</v>
      </c>
      <c r="D2" s="169"/>
      <c r="E2" s="96" t="s">
        <v>109</v>
      </c>
      <c r="F2" s="110" t="s">
        <v>175</v>
      </c>
      <c r="G2" s="136" t="s">
        <v>110</v>
      </c>
      <c r="H2" s="137"/>
      <c r="I2" s="110"/>
      <c r="J2" s="138" t="s">
        <v>158</v>
      </c>
      <c r="K2" s="139"/>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'Bolton Hill'!C3:D3</f>
        <v>Mr Danie4l James and Carys James</v>
      </c>
      <c r="D3" s="169"/>
      <c r="E3" s="96" t="s">
        <v>108</v>
      </c>
      <c r="F3" s="111" t="s">
        <v>104</v>
      </c>
      <c r="G3" s="138" t="s">
        <v>159</v>
      </c>
      <c r="H3" s="139"/>
      <c r="I3" s="110"/>
      <c r="J3" s="160" t="s">
        <v>154</v>
      </c>
      <c r="K3" s="161"/>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'Bolton Hill'!C4:D4</f>
        <v>Hook Farm</v>
      </c>
      <c r="D4" s="171"/>
      <c r="E4" s="99" t="s">
        <v>1</v>
      </c>
      <c r="F4" s="110" t="s">
        <v>181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'Bolton Hill'!C5:D5</f>
        <v xml:space="preserve">Megan Tucker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'Bolton Hill'!C8</f>
        <v>H1</v>
      </c>
      <c r="D8" s="49" t="str">
        <f>'Bolton Hill'!D8</f>
        <v>H2</v>
      </c>
      <c r="E8" s="49" t="str">
        <f>'Bolton Hill'!E8</f>
        <v>H4</v>
      </c>
      <c r="F8" s="49" t="str">
        <f>'Bolton Hill'!F8</f>
        <v>H6</v>
      </c>
      <c r="G8" s="49" t="str">
        <f>'Bolton Hill'!G8</f>
        <v>H7</v>
      </c>
      <c r="H8" s="49" t="str">
        <f>'Bolton Hill'!H8</f>
        <v>H8</v>
      </c>
      <c r="I8" s="49" t="str">
        <f>'Bolton Hill'!I8</f>
        <v>H10</v>
      </c>
      <c r="J8" s="49" t="str">
        <f>'Bolton Hill'!J8</f>
        <v>H20</v>
      </c>
      <c r="K8" s="49" t="str">
        <f>'Bolton Hill'!K8</f>
        <v>G15</v>
      </c>
      <c r="L8" s="49" t="str">
        <f>'Bolton Hill'!L8</f>
        <v>C33</v>
      </c>
      <c r="M8" s="49" t="str">
        <f>'Bolton Hill'!M8</f>
        <v>C34</v>
      </c>
      <c r="N8" s="49">
        <f>'Bolton Hill'!N8</f>
        <v>0</v>
      </c>
      <c r="O8" s="49">
        <f>'Bolton Hill'!O8</f>
        <v>0</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'Bolton Hill'!C9</f>
        <v>1</v>
      </c>
      <c r="D9" s="49">
        <f>'Bolton Hill'!D9</f>
        <v>1</v>
      </c>
      <c r="E9" s="49">
        <f>'Bolton Hill'!E9</f>
        <v>1</v>
      </c>
      <c r="F9" s="49" t="str">
        <f>'Bolton Hill'!F9</f>
        <v xml:space="preserve">Moderate </v>
      </c>
      <c r="G9" s="49" t="str">
        <f>'Bolton Hill'!G9</f>
        <v xml:space="preserve">Moderate </v>
      </c>
      <c r="H9" s="49" t="str">
        <f>'Bolton Hill'!H9</f>
        <v xml:space="preserve">Moderate </v>
      </c>
      <c r="I9" s="49" t="str">
        <f>'Bolton Hill'!I9</f>
        <v xml:space="preserve">Moderate </v>
      </c>
      <c r="J9" s="49">
        <f>'Bolton Hill'!J9</f>
        <v>1</v>
      </c>
      <c r="K9" s="49" t="str">
        <f>'Bolton Hill'!K9</f>
        <v xml:space="preserve">Moderate </v>
      </c>
      <c r="L9" s="49">
        <f>'Bolton Hill'!L9</f>
        <v>1</v>
      </c>
      <c r="M9" s="49">
        <f>'Bolton Hill'!M9</f>
        <v>1</v>
      </c>
      <c r="N9" s="49">
        <f>'Bolton Hill'!N9</f>
        <v>0</v>
      </c>
      <c r="O9" s="49">
        <f>'Bolton Hill'!O9</f>
        <v>0</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'Bolton Hill'!C10</f>
        <v>7.6</v>
      </c>
      <c r="D10" s="49">
        <f>'Bolton Hill'!D10</f>
        <v>7.8</v>
      </c>
      <c r="E10" s="49">
        <f>'Bolton Hill'!E10</f>
        <v>7.8</v>
      </c>
      <c r="F10" s="49">
        <f>'Bolton Hill'!F10</f>
        <v>6.8</v>
      </c>
      <c r="G10" s="49">
        <f>'Bolton Hill'!G10</f>
        <v>6.7</v>
      </c>
      <c r="H10" s="49">
        <f>'Bolton Hill'!H10</f>
        <v>6.6</v>
      </c>
      <c r="I10" s="49">
        <f>'Bolton Hill'!I10</f>
        <v>7.1</v>
      </c>
      <c r="J10" s="49">
        <f>'Bolton Hill'!J10</f>
        <v>7.3</v>
      </c>
      <c r="K10" s="49">
        <f>'Bolton Hill'!K10</f>
        <v>6.9</v>
      </c>
      <c r="L10" s="49">
        <f>'Bolton Hill'!L10</f>
        <v>6.4</v>
      </c>
      <c r="M10" s="49">
        <f>'Bolton Hill'!M10</f>
        <v>6.4</v>
      </c>
      <c r="N10" s="49">
        <f>'Bolton Hill'!N10</f>
        <v>0</v>
      </c>
      <c r="O10" s="49">
        <f>'Bolton Hill'!O10</f>
        <v>0</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'Bolton Hill'!C11</f>
        <v>3</v>
      </c>
      <c r="D11" s="49">
        <f>'Bolton Hill'!D11</f>
        <v>3</v>
      </c>
      <c r="E11" s="49">
        <f>'Bolton Hill'!E11</f>
        <v>3</v>
      </c>
      <c r="F11" s="49">
        <f>'Bolton Hill'!F11</f>
        <v>3</v>
      </c>
      <c r="G11" s="49">
        <f>'Bolton Hill'!G11</f>
        <v>3</v>
      </c>
      <c r="H11" s="49">
        <f>'Bolton Hill'!H11</f>
        <v>3</v>
      </c>
      <c r="I11" s="49">
        <f>'Bolton Hill'!I11</f>
        <v>3</v>
      </c>
      <c r="J11" s="49">
        <f>'Bolton Hill'!J11</f>
        <v>3</v>
      </c>
      <c r="K11" s="49">
        <f>'Bolton Hill'!K11</f>
        <v>3</v>
      </c>
      <c r="L11" s="49">
        <f>'Bolton Hill'!L11</f>
        <v>2</v>
      </c>
      <c r="M11" s="49">
        <f>'Bolton Hill'!M11</f>
        <v>2</v>
      </c>
      <c r="N11" s="49">
        <f>'Bolton Hill'!N11</f>
        <v>0</v>
      </c>
      <c r="O11" s="49">
        <f>'Bolton Hill'!O11</f>
        <v>0</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'Bolton Hill'!C12</f>
        <v>2</v>
      </c>
      <c r="D12" s="49">
        <f>'Bolton Hill'!D12</f>
        <v>2</v>
      </c>
      <c r="E12" s="49">
        <f>'Bolton Hill'!E12</f>
        <v>2</v>
      </c>
      <c r="F12" s="49">
        <f>'Bolton Hill'!F12</f>
        <v>2</v>
      </c>
      <c r="G12" s="49">
        <f>'Bolton Hill'!G12</f>
        <v>2</v>
      </c>
      <c r="H12" s="49">
        <f>'Bolton Hill'!H12</f>
        <v>3</v>
      </c>
      <c r="I12" s="49">
        <f>'Bolton Hill'!I12</f>
        <v>2</v>
      </c>
      <c r="J12" s="49">
        <f>'Bolton Hill'!J12</f>
        <v>2</v>
      </c>
      <c r="K12" s="49">
        <f>'Bolton Hill'!K12</f>
        <v>2</v>
      </c>
      <c r="L12" s="49">
        <f>'Bolton Hill'!L12</f>
        <v>1</v>
      </c>
      <c r="M12" s="49">
        <f>'Bolton Hill'!M12</f>
        <v>1</v>
      </c>
      <c r="N12" s="49">
        <f>'Bolton Hill'!N12</f>
        <v>0</v>
      </c>
      <c r="O12" s="49">
        <f>'Bolton Hill'!O12</f>
        <v>0</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'Bolton Hill'!C13</f>
        <v>2</v>
      </c>
      <c r="D13" s="49">
        <f>'Bolton Hill'!D13</f>
        <v>2</v>
      </c>
      <c r="E13" s="49">
        <f>'Bolton Hill'!E13</f>
        <v>2</v>
      </c>
      <c r="F13" s="49">
        <f>'Bolton Hill'!F13</f>
        <v>2</v>
      </c>
      <c r="G13" s="49">
        <f>'Bolton Hill'!G13</f>
        <v>3</v>
      </c>
      <c r="H13" s="49">
        <f>'Bolton Hill'!H13</f>
        <v>3</v>
      </c>
      <c r="I13" s="49">
        <f>'Bolton Hill'!I13</f>
        <v>2</v>
      </c>
      <c r="J13" s="49">
        <f>'Bolton Hill'!J13</f>
        <v>1</v>
      </c>
      <c r="K13" s="49">
        <f>'Bolton Hill'!K13</f>
        <v>3</v>
      </c>
      <c r="L13" s="49">
        <f>'Bolton Hill'!L13</f>
        <v>2</v>
      </c>
      <c r="M13" s="49">
        <f>'Bolton Hill'!M13</f>
        <v>2</v>
      </c>
      <c r="N13" s="49">
        <f>'Bolton Hill'!N13</f>
        <v>0</v>
      </c>
      <c r="O13" s="49">
        <f>'Bolton Hill'!O13</f>
        <v>0</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'Bolton Hill'!C14</f>
        <v>Maize- Silage (30% DM)</v>
      </c>
      <c r="D14" s="83" t="str">
        <f>'Bolton Hill'!D14</f>
        <v>Maize- Silage (30% DM)</v>
      </c>
      <c r="E14" s="83" t="str">
        <f>'Bolton Hill'!E14</f>
        <v>Potatoes- tubers only</v>
      </c>
      <c r="F14" s="83" t="str">
        <f>'Bolton Hill'!F14</f>
        <v xml:space="preserve">Grass Silage (25% DM) </v>
      </c>
      <c r="G14" s="83" t="str">
        <f>'Bolton Hill'!G14</f>
        <v xml:space="preserve">Grass Silage (25% DM) </v>
      </c>
      <c r="H14" s="83" t="str">
        <f>'Bolton Hill'!H14</f>
        <v xml:space="preserve">Grass Silage (25% DM) </v>
      </c>
      <c r="I14" s="83" t="str">
        <f>'Bolton Hill'!I14</f>
        <v xml:space="preserve">Grass Silage (25% DM) </v>
      </c>
      <c r="J14" s="83" t="str">
        <f>'Bolton Hill'!J14</f>
        <v>Maize- Silage (30% DM)</v>
      </c>
      <c r="K14" s="83" t="str">
        <f>'Bolton Hill'!K14</f>
        <v xml:space="preserve">Grass Silage (25% DM) </v>
      </c>
      <c r="L14" s="83" t="str">
        <f>'Bolton Hill'!L14</f>
        <v>Winter barley/triticale/rye</v>
      </c>
      <c r="M14" s="83" t="str">
        <f>'Bolton Hill'!M14</f>
        <v>Winter barley/triticale/rye</v>
      </c>
      <c r="N14" s="83">
        <f>'Bolton Hill'!N14</f>
        <v>0</v>
      </c>
      <c r="O14" s="83">
        <f>'Bolton Hill'!O14</f>
        <v>0</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ht="13" x14ac:dyDescent="0.25">
      <c r="A15" s="152" t="s">
        <v>9</v>
      </c>
      <c r="B15" s="153"/>
      <c r="C15" s="49">
        <f>'Bolton Hill'!C15</f>
        <v>30</v>
      </c>
      <c r="D15" s="49">
        <f>'Bolton Hill'!D15</f>
        <v>30</v>
      </c>
      <c r="E15" s="49">
        <f>'Bolton Hill'!E15</f>
        <v>50</v>
      </c>
      <c r="F15" s="49">
        <f>'Bolton Hill'!F15</f>
        <v>38</v>
      </c>
      <c r="G15" s="49">
        <f>'Bolton Hill'!G15</f>
        <v>38</v>
      </c>
      <c r="H15" s="49">
        <f>'Bolton Hill'!H15</f>
        <v>38</v>
      </c>
      <c r="I15" s="49">
        <f>'Bolton Hill'!I15</f>
        <v>47</v>
      </c>
      <c r="J15" s="49">
        <f>'Bolton Hill'!J15</f>
        <v>30</v>
      </c>
      <c r="K15" s="49">
        <f>'Bolton Hill'!K15</f>
        <v>54</v>
      </c>
      <c r="L15" s="49">
        <f>'Bolton Hill'!L15</f>
        <v>6.5</v>
      </c>
      <c r="M15" s="49">
        <f>'Bolton Hill'!M15</f>
        <v>6.5</v>
      </c>
      <c r="N15" s="49">
        <f>'Bolton Hill'!N15</f>
        <v>0</v>
      </c>
      <c r="O15" s="49">
        <f>'Bolton Hill'!O15</f>
        <v>0</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3">
      <c r="A16" s="156" t="s">
        <v>44</v>
      </c>
      <c r="B16" s="157"/>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f>'Bolton Hill'!N16</f>
        <v>0</v>
      </c>
      <c r="O16" s="104">
        <f>'Bolton Hill'!O16</f>
        <v>0</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42</v>
      </c>
      <c r="D17" s="20">
        <f t="shared" ref="D17:V17" si="0">(VLOOKUP(D$14,$AI2:$AK26,2,FALSE))*D$15</f>
        <v>42</v>
      </c>
      <c r="E17" s="20">
        <f t="shared" si="0"/>
        <v>50</v>
      </c>
      <c r="F17" s="20">
        <f t="shared" si="0"/>
        <v>64.599999999999994</v>
      </c>
      <c r="G17" s="20">
        <f t="shared" si="0"/>
        <v>64.599999999999994</v>
      </c>
      <c r="H17" s="20">
        <f t="shared" si="0"/>
        <v>64.599999999999994</v>
      </c>
      <c r="I17" s="20">
        <f t="shared" si="0"/>
        <v>79.899999999999991</v>
      </c>
      <c r="J17" s="20">
        <f t="shared" si="0"/>
        <v>42</v>
      </c>
      <c r="K17" s="20">
        <f t="shared" si="0"/>
        <v>91.8</v>
      </c>
      <c r="L17" s="20">
        <f t="shared" si="0"/>
        <v>55.25</v>
      </c>
      <c r="M17" s="20">
        <f t="shared" si="0"/>
        <v>55.25</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19.454026500000005</v>
      </c>
      <c r="D18" s="12">
        <f>$D32</f>
        <v>19.454026500000005</v>
      </c>
      <c r="E18" s="12">
        <f>$D33</f>
        <v>19.454026500000005</v>
      </c>
      <c r="F18" s="12">
        <f>$D34</f>
        <v>38.90805300000001</v>
      </c>
      <c r="G18" s="12">
        <f>$D35</f>
        <v>38.90805300000001</v>
      </c>
      <c r="H18" s="12">
        <f>$D36</f>
        <v>38.90805300000001</v>
      </c>
      <c r="I18" s="12">
        <f>$D37</f>
        <v>77.816106000000019</v>
      </c>
      <c r="J18" s="12">
        <f>$D38</f>
        <v>19.454026500000005</v>
      </c>
      <c r="K18" s="12">
        <f>$D39</f>
        <v>55.638515790000014</v>
      </c>
      <c r="L18" s="12">
        <f>$D40</f>
        <v>38.90805300000001</v>
      </c>
      <c r="M18" s="12">
        <f>$D41</f>
        <v>38.90805300000001</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-22.545973499999995</v>
      </c>
      <c r="D19" s="12">
        <f t="shared" ref="D19:V19" si="1">D18-D17</f>
        <v>-22.545973499999995</v>
      </c>
      <c r="E19" s="12">
        <f t="shared" si="1"/>
        <v>-30.545973499999995</v>
      </c>
      <c r="F19" s="12">
        <f t="shared" si="1"/>
        <v>-25.691946999999985</v>
      </c>
      <c r="G19" s="12">
        <f t="shared" si="1"/>
        <v>-25.691946999999985</v>
      </c>
      <c r="H19" s="12">
        <f t="shared" si="1"/>
        <v>-25.691946999999985</v>
      </c>
      <c r="I19" s="12">
        <f t="shared" si="1"/>
        <v>-2.0838939999999724</v>
      </c>
      <c r="J19" s="12">
        <f t="shared" si="1"/>
        <v>-22.545973499999995</v>
      </c>
      <c r="K19" s="12">
        <f t="shared" si="1"/>
        <v>-36.161484209999983</v>
      </c>
      <c r="L19" s="12">
        <f t="shared" si="1"/>
        <v>-16.34194699999999</v>
      </c>
      <c r="M19" s="12">
        <f t="shared" si="1"/>
        <v>-16.34194699999999</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132</v>
      </c>
      <c r="D21" s="20">
        <f t="shared" ref="D21:V21" si="2">(VLOOKUP(D$14,$AI2:$AK26,3,FALSE))*D$15</f>
        <v>132</v>
      </c>
      <c r="E21" s="20">
        <f t="shared" si="2"/>
        <v>290</v>
      </c>
      <c r="F21" s="20">
        <f t="shared" si="2"/>
        <v>228</v>
      </c>
      <c r="G21" s="20">
        <f t="shared" si="2"/>
        <v>228</v>
      </c>
      <c r="H21" s="20">
        <f t="shared" si="2"/>
        <v>228</v>
      </c>
      <c r="I21" s="20">
        <f t="shared" si="2"/>
        <v>282</v>
      </c>
      <c r="J21" s="20">
        <f t="shared" si="2"/>
        <v>132</v>
      </c>
      <c r="K21" s="20">
        <f t="shared" si="2"/>
        <v>324</v>
      </c>
      <c r="L21" s="20">
        <f t="shared" si="2"/>
        <v>68.25</v>
      </c>
      <c r="M21" s="20">
        <f t="shared" si="2"/>
        <v>68.25</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1.0545678000000003</v>
      </c>
      <c r="D22" s="12">
        <f>$E32</f>
        <v>1.0545678000000003</v>
      </c>
      <c r="E22" s="12">
        <f>$E33</f>
        <v>1.0545678000000003</v>
      </c>
      <c r="F22" s="12">
        <f>$E34</f>
        <v>2.1091356000000006</v>
      </c>
      <c r="G22" s="12">
        <f>$E35</f>
        <v>2.1091356000000006</v>
      </c>
      <c r="H22" s="12">
        <f>$E36</f>
        <v>2.1091356000000006</v>
      </c>
      <c r="I22" s="12">
        <f>$E37</f>
        <v>4.2182712000000011</v>
      </c>
      <c r="J22" s="12">
        <f>$E38</f>
        <v>1.0545678000000003</v>
      </c>
      <c r="K22" s="12">
        <f>$E39</f>
        <v>3.0160639080000009</v>
      </c>
      <c r="L22" s="12">
        <f>$E40</f>
        <v>2.1091356000000006</v>
      </c>
      <c r="M22" s="12">
        <f>$E41</f>
        <v>2.1091356000000006</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-130.9454322</v>
      </c>
      <c r="D23" s="12">
        <f t="shared" ref="D23:V23" si="3">D22-D21</f>
        <v>-130.9454322</v>
      </c>
      <c r="E23" s="12">
        <f t="shared" si="3"/>
        <v>-288.94543220000003</v>
      </c>
      <c r="F23" s="12">
        <f t="shared" si="3"/>
        <v>-225.8908644</v>
      </c>
      <c r="G23" s="12">
        <f t="shared" si="3"/>
        <v>-225.8908644</v>
      </c>
      <c r="H23" s="12">
        <f t="shared" si="3"/>
        <v>-225.8908644</v>
      </c>
      <c r="I23" s="12">
        <f t="shared" si="3"/>
        <v>-277.7817288</v>
      </c>
      <c r="J23" s="12">
        <f t="shared" si="3"/>
        <v>-130.9454322</v>
      </c>
      <c r="K23" s="12">
        <f t="shared" si="3"/>
        <v>-320.98393609200002</v>
      </c>
      <c r="L23" s="12">
        <f t="shared" si="3"/>
        <v>-66.140864399999998</v>
      </c>
      <c r="M23" s="12">
        <f t="shared" si="3"/>
        <v>-66.140864399999998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28.3</v>
      </c>
      <c r="N28" s="11">
        <v>3080</v>
      </c>
      <c r="O28" s="11">
        <v>314000</v>
      </c>
      <c r="P28" s="11"/>
      <c r="Q28" s="11">
        <v>3160</v>
      </c>
      <c r="R28" s="11"/>
      <c r="S28" s="11">
        <v>28.2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H1</v>
      </c>
      <c r="B31" s="11">
        <v>50</v>
      </c>
      <c r="C31" s="65">
        <f>IF(C$27="%w/w SAR",((C$28*10)*$B31),IF(C$27="%w/w DM",(((C$28*10)*($B$28/100))*$B31),IF(C$27="kg/t SAR",(C$28*$B31),IF(C$27="kg/t DM",((C$28*($B$28/100))*$B31),IF(C$27="mg/kg SAR",((C$28*0.001)*$B31),IF(C$27="mg/kg DM",(((C$28*0.001)*($B$28/100))*$B31),0))))))</f>
        <v>14.932800000000002</v>
      </c>
      <c r="D31" s="65">
        <f>(IF(D$27="%w/w SAR",((D$28*10)*$B31),IF(D$27="%w/w DM",(((D$28*10)*($B$28/100))*$B31),IF(D$27="kg/t SAR",(D$28*$B31),IF(D$27="kg/t DM",((D$28*($B$28/100))*$B31),IF(D$27="mg/kg SAR",((D$28*0.001)*$B31),IF(D$27="mg/kg DM",(((D$28*0.001)*($B$28/100))*$B31),"0")))))))*2.291</f>
        <v>19.454026500000005</v>
      </c>
      <c r="E31" s="65">
        <f>(IF(E$27="%w/w SAR",((E$28*10)*$B31),IF(E$27="%w/w DM",(((E$28*10)*($B$28/100))*$B31),IF(E$27="kg/t SAR",(E$28*$B31),IF(E$27="kg/t DM",((E$28*($B$28/100))*$B31),IF(E$27="mg/kg SAR",((E$28*0.001)*$B31),IF(E$27="mg/kg DM",(((E$28*0.001)*($B$28/100))*$B31),"0")))))))*1.205</f>
        <v>1.0545678000000003</v>
      </c>
      <c r="F31" s="65">
        <f>(IF(F$27="%w/w SAR",((F$28*10)*$B31),IF(F$27="%w/w DM",(((F$28*10)*($B$28/100))*$B31),IF(F$27="kg/t SAR",(F$28*$B31),IF(F$27="kg/t DM",((F$28*($B$28/100))*$B31),IF(F$27="mg/kg SAR",((F$28*0.001)*$B31),IF(F$27="mg/kg DM",(((F$28*0.001)*($B$28/100))*$B31),"0")))))))*1.658</f>
        <v>2.1333983399999998</v>
      </c>
      <c r="G31" s="65">
        <f t="shared" ref="G31:P46" si="5">IF(G$27="%w/w SAR",((G$28*10)*$B31),IF(G$27="%w/w DM",(((G$28*10)*($B$28/100))*$B31),IF(G$27="kg/t SAR",(G$28*$B31),IF(G$27="kg/t DM",((G$28*($B$28/100))*$B31),IF(G$27="mg/kg SAR",((G$28*0.001)*$B31),IF(G$27="mg/kg DM",(((G$28*0.001)*($B$28/100))*$B31),0))))))</f>
        <v>7.8489000000000003E-2</v>
      </c>
      <c r="H31" s="65">
        <f t="shared" si="5"/>
        <v>0.20349</v>
      </c>
      <c r="I31" s="65">
        <f t="shared" si="5"/>
        <v>6.2424E-2</v>
      </c>
      <c r="J31" s="65">
        <f t="shared" si="5"/>
        <v>1.1015999999999999E-3</v>
      </c>
      <c r="K31" s="65">
        <f t="shared" si="5"/>
        <v>1.0098000000000002E-3</v>
      </c>
      <c r="L31" s="65">
        <f t="shared" si="5"/>
        <v>5.1255000000000009E-2</v>
      </c>
      <c r="M31" s="65">
        <f t="shared" si="5"/>
        <v>4.3299000000000004E-2</v>
      </c>
      <c r="N31" s="65">
        <f t="shared" si="5"/>
        <v>4.7124000000000006</v>
      </c>
      <c r="O31" s="65">
        <f t="shared" si="5"/>
        <v>480.42000000000007</v>
      </c>
      <c r="P31" s="65">
        <f t="shared" si="5"/>
        <v>0</v>
      </c>
      <c r="Q31" s="65">
        <f>(IF(Q$27="%w/w SAR",((Q$28*10)*$B31),IF(Q$27="%w/w DM",(((Q$28*10)*($B$28/100))*$B31),IF(Q$27="kg/t SAR",(Q$28*$B31),IF(Q$27="kg/t DM",((Q$28*($B$28/100))*$B31),IF(Q$27="mg/kg SAR",((Q$28*0.001)*$B31),IF(Q$27="mg/kg DM",(((Q$28*0.001)*($B$28/100))*$B31),0)))))))*2.5</f>
        <v>12.087000000000003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4.3146000000000004E-2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H2</v>
      </c>
      <c r="B32" s="11">
        <v>50</v>
      </c>
      <c r="C32" s="65">
        <f t="shared" ref="C32:C50" si="6">IF(C$27="%w/w SAR",((C$28*10)*$B32),IF(C$27="%w/w DM",(((C$28*10)*($B$28/100))*$B32),IF(C$27="kg/t SAR",(C$28*$B32),IF(C$27="kg/t DM",((C$28*($B$28/100))*$B32),IF(C$27="mg/kg SAR",((C$28*0.001)*$B32),IF(C$27="mg/kg DM",(((C$28*0.001)*($B$28/100))*$B32),0))))))</f>
        <v>14.932800000000002</v>
      </c>
      <c r="D32" s="65">
        <f t="shared" ref="D32:D50" si="7">(IF(D$27="%w/w SAR",((D$28*10)*$B32),IF(D$27="%w/w DM",(((D$28*10)*($B$28/100))*$B32),IF(D$27="kg/t SAR",(D$28*$B32),IF(D$27="kg/t DM",((D$28*($B$28/100))*$B32),IF(D$27="mg/kg SAR",((D$28*0.001)*$B32),IF(D$27="mg/kg DM",(((D$28*0.001)*($B$28/100))*$B32),"0")))))))*2.291</f>
        <v>19.454026500000005</v>
      </c>
      <c r="E32" s="65">
        <f t="shared" ref="E32:E50" si="8">(IF(E$27="%w/w SAR",((E$28*10)*$B32),IF(E$27="%w/w DM",(((E$28*10)*($B$28/100))*$B32),IF(E$27="kg/t SAR",(E$28*$B32),IF(E$27="kg/t DM",((E$28*($B$28/100))*$B32),IF(E$27="mg/kg SAR",((E$28*0.001)*$B32),IF(E$27="mg/kg DM",(((E$28*0.001)*($B$28/100))*$B32),"0")))))))*1.205</f>
        <v>1.0545678000000003</v>
      </c>
      <c r="F32" s="65">
        <f t="shared" ref="F32:F50" si="9">(IF(F$27="%w/w SAR",((F$28*10)*$B32),IF(F$27="%w/w DM",(((F$28*10)*($B$28/100))*$B32),IF(F$27="kg/t SAR",(F$28*$B32),IF(F$27="kg/t DM",((F$28*($B$28/100))*$B32),IF(F$27="mg/kg SAR",((F$28*0.001)*$B32),IF(F$27="mg/kg DM",(((F$28*0.001)*($B$28/100))*$B32),"0")))))))*1.658</f>
        <v>2.1333983399999998</v>
      </c>
      <c r="G32" s="65">
        <f t="shared" si="5"/>
        <v>7.8489000000000003E-2</v>
      </c>
      <c r="H32" s="65">
        <f t="shared" si="5"/>
        <v>0.20349</v>
      </c>
      <c r="I32" s="65">
        <f t="shared" si="5"/>
        <v>6.2424E-2</v>
      </c>
      <c r="J32" s="65">
        <f t="shared" si="5"/>
        <v>1.1015999999999999E-3</v>
      </c>
      <c r="K32" s="65">
        <f t="shared" si="5"/>
        <v>1.0098000000000002E-3</v>
      </c>
      <c r="L32" s="65">
        <f t="shared" si="5"/>
        <v>5.1255000000000009E-2</v>
      </c>
      <c r="M32" s="65">
        <f t="shared" si="5"/>
        <v>4.3299000000000004E-2</v>
      </c>
      <c r="N32" s="65">
        <f t="shared" si="5"/>
        <v>4.7124000000000006</v>
      </c>
      <c r="O32" s="65">
        <f t="shared" si="5"/>
        <v>480.42000000000007</v>
      </c>
      <c r="P32" s="65">
        <f t="shared" si="5"/>
        <v>0</v>
      </c>
      <c r="Q32" s="65">
        <f t="shared" ref="Q32:Q50" si="10">(IF(Q$27="%w/w SAR",((Q$28*10)*$B32),IF(Q$27="%w/w DM",(((Q$28*10)*($B$28/100))*$B32),IF(Q$27="kg/t SAR",(Q$28*$B32),IF(Q$27="kg/t DM",((Q$28*($B$28/100))*$B32),IF(Q$27="mg/kg SAR",((Q$28*0.001)*$B32),IF(Q$27="mg/kg DM",(((Q$28*0.001)*($B$28/100))*$B32),0)))))))*2.5</f>
        <v>12.087000000000003</v>
      </c>
      <c r="R32" s="65">
        <f t="shared" ref="R32:U50" si="11">IF(R$27="%w/w SAR",((R$28*10)*$B32),IF(R$27="%w/w DM",(((R$28*10)*($B$28/100))*$B32),IF(R$27="kg/t SAR",(R$28*$B32),IF(R$27="kg/t DM",((R$28*($B$28/100))*$B32),IF(R$27="mg/kg SAR",((R$28*0.001)*$B32),IF(R$27="mg/kg DM",(((R$28*0.001)*($B$28/100))*$B32),0))))))</f>
        <v>0</v>
      </c>
      <c r="S32" s="65">
        <f t="shared" si="11"/>
        <v>4.3146000000000004E-2</v>
      </c>
      <c r="T32" s="65">
        <f t="shared" si="11"/>
        <v>0</v>
      </c>
      <c r="U32" s="126">
        <f t="shared" si="11"/>
        <v>0</v>
      </c>
    </row>
    <row r="33" spans="1:21" s="48" customFormat="1" ht="13" x14ac:dyDescent="0.35">
      <c r="A33" s="125" t="str">
        <f>E8</f>
        <v>H4</v>
      </c>
      <c r="B33" s="11">
        <v>50</v>
      </c>
      <c r="C33" s="65">
        <f t="shared" si="6"/>
        <v>14.932800000000002</v>
      </c>
      <c r="D33" s="65">
        <f t="shared" si="7"/>
        <v>19.454026500000005</v>
      </c>
      <c r="E33" s="65">
        <f t="shared" si="8"/>
        <v>1.0545678000000003</v>
      </c>
      <c r="F33" s="65">
        <f t="shared" si="9"/>
        <v>2.1333983399999998</v>
      </c>
      <c r="G33" s="65">
        <f t="shared" si="5"/>
        <v>7.8489000000000003E-2</v>
      </c>
      <c r="H33" s="65">
        <f t="shared" si="5"/>
        <v>0.20349</v>
      </c>
      <c r="I33" s="65">
        <f t="shared" si="5"/>
        <v>6.2424E-2</v>
      </c>
      <c r="J33" s="65">
        <f t="shared" si="5"/>
        <v>1.1015999999999999E-3</v>
      </c>
      <c r="K33" s="65">
        <f t="shared" si="5"/>
        <v>1.0098000000000002E-3</v>
      </c>
      <c r="L33" s="65">
        <f t="shared" si="5"/>
        <v>5.1255000000000009E-2</v>
      </c>
      <c r="M33" s="65">
        <f t="shared" si="5"/>
        <v>4.3299000000000004E-2</v>
      </c>
      <c r="N33" s="65">
        <f t="shared" si="5"/>
        <v>4.7124000000000006</v>
      </c>
      <c r="O33" s="65">
        <f t="shared" si="5"/>
        <v>480.42000000000007</v>
      </c>
      <c r="P33" s="65">
        <f t="shared" si="5"/>
        <v>0</v>
      </c>
      <c r="Q33" s="65">
        <f t="shared" si="10"/>
        <v>12.087000000000003</v>
      </c>
      <c r="R33" s="65">
        <f t="shared" si="11"/>
        <v>0</v>
      </c>
      <c r="S33" s="65">
        <f t="shared" si="11"/>
        <v>4.3146000000000004E-2</v>
      </c>
      <c r="T33" s="65">
        <f t="shared" si="11"/>
        <v>0</v>
      </c>
      <c r="U33" s="126">
        <f t="shared" si="11"/>
        <v>0</v>
      </c>
    </row>
    <row r="34" spans="1:21" s="48" customFormat="1" ht="13" x14ac:dyDescent="0.35">
      <c r="A34" s="125" t="str">
        <f>F8</f>
        <v>H6</v>
      </c>
      <c r="B34" s="11">
        <v>100</v>
      </c>
      <c r="C34" s="65">
        <f t="shared" si="6"/>
        <v>29.865600000000004</v>
      </c>
      <c r="D34" s="65">
        <f t="shared" si="7"/>
        <v>38.90805300000001</v>
      </c>
      <c r="E34" s="65">
        <f t="shared" si="8"/>
        <v>2.1091356000000006</v>
      </c>
      <c r="F34" s="65">
        <f t="shared" si="9"/>
        <v>4.2667966799999997</v>
      </c>
      <c r="G34" s="65">
        <f t="shared" si="5"/>
        <v>0.15697800000000001</v>
      </c>
      <c r="H34" s="65">
        <f t="shared" si="5"/>
        <v>0.40698000000000001</v>
      </c>
      <c r="I34" s="65">
        <f t="shared" si="5"/>
        <v>0.124848</v>
      </c>
      <c r="J34" s="65">
        <f t="shared" si="5"/>
        <v>2.2031999999999998E-3</v>
      </c>
      <c r="K34" s="65">
        <f t="shared" si="5"/>
        <v>2.0196000000000003E-3</v>
      </c>
      <c r="L34" s="65">
        <f t="shared" si="5"/>
        <v>0.10251000000000002</v>
      </c>
      <c r="M34" s="65">
        <f t="shared" si="5"/>
        <v>8.6598000000000008E-2</v>
      </c>
      <c r="N34" s="65">
        <f t="shared" si="5"/>
        <v>9.4248000000000012</v>
      </c>
      <c r="O34" s="65">
        <f t="shared" si="5"/>
        <v>960.84000000000015</v>
      </c>
      <c r="P34" s="65">
        <f t="shared" si="5"/>
        <v>0</v>
      </c>
      <c r="Q34" s="65">
        <f t="shared" si="10"/>
        <v>24.174000000000007</v>
      </c>
      <c r="R34" s="65">
        <f t="shared" si="11"/>
        <v>0</v>
      </c>
      <c r="S34" s="65">
        <f t="shared" si="11"/>
        <v>8.6292000000000008E-2</v>
      </c>
      <c r="T34" s="65">
        <f t="shared" si="11"/>
        <v>0</v>
      </c>
      <c r="U34" s="126">
        <f t="shared" si="11"/>
        <v>0</v>
      </c>
    </row>
    <row r="35" spans="1:21" s="48" customFormat="1" ht="13" x14ac:dyDescent="0.35">
      <c r="A35" s="125" t="str">
        <f>G8</f>
        <v>H7</v>
      </c>
      <c r="B35" s="11">
        <v>100</v>
      </c>
      <c r="C35" s="65">
        <f t="shared" si="6"/>
        <v>29.865600000000004</v>
      </c>
      <c r="D35" s="65">
        <f t="shared" si="7"/>
        <v>38.90805300000001</v>
      </c>
      <c r="E35" s="65">
        <f t="shared" si="8"/>
        <v>2.1091356000000006</v>
      </c>
      <c r="F35" s="65">
        <f t="shared" si="9"/>
        <v>4.2667966799999997</v>
      </c>
      <c r="G35" s="65">
        <f t="shared" si="5"/>
        <v>0.15697800000000001</v>
      </c>
      <c r="H35" s="65">
        <f t="shared" si="5"/>
        <v>0.40698000000000001</v>
      </c>
      <c r="I35" s="65">
        <f t="shared" si="5"/>
        <v>0.124848</v>
      </c>
      <c r="J35" s="65">
        <f t="shared" si="5"/>
        <v>2.2031999999999998E-3</v>
      </c>
      <c r="K35" s="65">
        <f t="shared" si="5"/>
        <v>2.0196000000000003E-3</v>
      </c>
      <c r="L35" s="65">
        <f t="shared" si="5"/>
        <v>0.10251000000000002</v>
      </c>
      <c r="M35" s="65">
        <f t="shared" si="5"/>
        <v>8.6598000000000008E-2</v>
      </c>
      <c r="N35" s="65">
        <f t="shared" si="5"/>
        <v>9.4248000000000012</v>
      </c>
      <c r="O35" s="65">
        <f t="shared" si="5"/>
        <v>960.84000000000015</v>
      </c>
      <c r="P35" s="65">
        <f t="shared" si="5"/>
        <v>0</v>
      </c>
      <c r="Q35" s="65">
        <f t="shared" si="10"/>
        <v>24.174000000000007</v>
      </c>
      <c r="R35" s="65">
        <f t="shared" si="11"/>
        <v>0</v>
      </c>
      <c r="S35" s="65">
        <f t="shared" si="11"/>
        <v>8.6292000000000008E-2</v>
      </c>
      <c r="T35" s="65">
        <f t="shared" si="11"/>
        <v>0</v>
      </c>
      <c r="U35" s="126">
        <f t="shared" si="11"/>
        <v>0</v>
      </c>
    </row>
    <row r="36" spans="1:21" s="48" customFormat="1" ht="13" x14ac:dyDescent="0.35">
      <c r="A36" s="125" t="str">
        <f>H8</f>
        <v>H8</v>
      </c>
      <c r="B36" s="11">
        <v>100</v>
      </c>
      <c r="C36" s="65">
        <f t="shared" si="6"/>
        <v>29.865600000000004</v>
      </c>
      <c r="D36" s="65">
        <f t="shared" si="7"/>
        <v>38.90805300000001</v>
      </c>
      <c r="E36" s="65">
        <f t="shared" si="8"/>
        <v>2.1091356000000006</v>
      </c>
      <c r="F36" s="65">
        <f t="shared" si="9"/>
        <v>4.2667966799999997</v>
      </c>
      <c r="G36" s="65">
        <f t="shared" si="5"/>
        <v>0.15697800000000001</v>
      </c>
      <c r="H36" s="65">
        <f t="shared" si="5"/>
        <v>0.40698000000000001</v>
      </c>
      <c r="I36" s="65">
        <f t="shared" si="5"/>
        <v>0.124848</v>
      </c>
      <c r="J36" s="65">
        <f t="shared" si="5"/>
        <v>2.2031999999999998E-3</v>
      </c>
      <c r="K36" s="65">
        <f t="shared" si="5"/>
        <v>2.0196000000000003E-3</v>
      </c>
      <c r="L36" s="65">
        <f t="shared" si="5"/>
        <v>0.10251000000000002</v>
      </c>
      <c r="M36" s="65">
        <f t="shared" si="5"/>
        <v>8.6598000000000008E-2</v>
      </c>
      <c r="N36" s="65">
        <f t="shared" si="5"/>
        <v>9.4248000000000012</v>
      </c>
      <c r="O36" s="65">
        <f t="shared" si="5"/>
        <v>960.84000000000015</v>
      </c>
      <c r="P36" s="65">
        <f t="shared" si="5"/>
        <v>0</v>
      </c>
      <c r="Q36" s="65">
        <f t="shared" si="10"/>
        <v>24.174000000000007</v>
      </c>
      <c r="R36" s="65">
        <f t="shared" si="11"/>
        <v>0</v>
      </c>
      <c r="S36" s="65">
        <f t="shared" si="11"/>
        <v>8.6292000000000008E-2</v>
      </c>
      <c r="T36" s="65">
        <f t="shared" si="11"/>
        <v>0</v>
      </c>
      <c r="U36" s="126">
        <f t="shared" si="11"/>
        <v>0</v>
      </c>
    </row>
    <row r="37" spans="1:21" s="48" customFormat="1" ht="13" x14ac:dyDescent="0.35">
      <c r="A37" s="125" t="str">
        <f>I8</f>
        <v>H10</v>
      </c>
      <c r="B37" s="11">
        <v>200</v>
      </c>
      <c r="C37" s="65">
        <f t="shared" si="6"/>
        <v>59.731200000000008</v>
      </c>
      <c r="D37" s="65">
        <f t="shared" si="7"/>
        <v>77.816106000000019</v>
      </c>
      <c r="E37" s="65">
        <f t="shared" si="8"/>
        <v>4.2182712000000011</v>
      </c>
      <c r="F37" s="65">
        <f t="shared" si="9"/>
        <v>8.5335933599999994</v>
      </c>
      <c r="G37" s="65">
        <f t="shared" si="5"/>
        <v>0.31395600000000001</v>
      </c>
      <c r="H37" s="65">
        <f t="shared" si="5"/>
        <v>0.81396000000000002</v>
      </c>
      <c r="I37" s="65">
        <f t="shared" si="5"/>
        <v>0.249696</v>
      </c>
      <c r="J37" s="65">
        <f t="shared" si="5"/>
        <v>4.4063999999999996E-3</v>
      </c>
      <c r="K37" s="65">
        <f t="shared" si="5"/>
        <v>4.0392000000000006E-3</v>
      </c>
      <c r="L37" s="65">
        <f t="shared" si="5"/>
        <v>0.20502000000000004</v>
      </c>
      <c r="M37" s="65">
        <f t="shared" si="5"/>
        <v>0.17319600000000002</v>
      </c>
      <c r="N37" s="65">
        <f t="shared" si="5"/>
        <v>18.849600000000002</v>
      </c>
      <c r="O37" s="65">
        <f t="shared" si="5"/>
        <v>1921.6800000000003</v>
      </c>
      <c r="P37" s="65">
        <f t="shared" si="5"/>
        <v>0</v>
      </c>
      <c r="Q37" s="65">
        <f t="shared" si="10"/>
        <v>48.348000000000013</v>
      </c>
      <c r="R37" s="65">
        <f t="shared" si="11"/>
        <v>0</v>
      </c>
      <c r="S37" s="65">
        <f t="shared" si="11"/>
        <v>0.17258400000000002</v>
      </c>
      <c r="T37" s="65">
        <f t="shared" si="11"/>
        <v>0</v>
      </c>
      <c r="U37" s="126">
        <f t="shared" si="11"/>
        <v>0</v>
      </c>
    </row>
    <row r="38" spans="1:21" s="48" customFormat="1" ht="13" x14ac:dyDescent="0.35">
      <c r="A38" s="125" t="str">
        <f>J8</f>
        <v>H20</v>
      </c>
      <c r="B38" s="11">
        <v>50</v>
      </c>
      <c r="C38" s="65">
        <f t="shared" si="6"/>
        <v>14.932800000000002</v>
      </c>
      <c r="D38" s="65">
        <f t="shared" si="7"/>
        <v>19.454026500000005</v>
      </c>
      <c r="E38" s="65">
        <f t="shared" si="8"/>
        <v>1.0545678000000003</v>
      </c>
      <c r="F38" s="65">
        <f t="shared" si="9"/>
        <v>2.1333983399999998</v>
      </c>
      <c r="G38" s="65">
        <f t="shared" si="5"/>
        <v>7.8489000000000003E-2</v>
      </c>
      <c r="H38" s="65">
        <f t="shared" si="5"/>
        <v>0.20349</v>
      </c>
      <c r="I38" s="65">
        <f t="shared" si="5"/>
        <v>6.2424E-2</v>
      </c>
      <c r="J38" s="65">
        <f t="shared" si="5"/>
        <v>1.1015999999999999E-3</v>
      </c>
      <c r="K38" s="65">
        <f t="shared" si="5"/>
        <v>1.0098000000000002E-3</v>
      </c>
      <c r="L38" s="65">
        <f t="shared" si="5"/>
        <v>5.1255000000000009E-2</v>
      </c>
      <c r="M38" s="65">
        <f t="shared" si="5"/>
        <v>4.3299000000000004E-2</v>
      </c>
      <c r="N38" s="65">
        <f t="shared" si="5"/>
        <v>4.7124000000000006</v>
      </c>
      <c r="O38" s="65">
        <f t="shared" si="5"/>
        <v>480.42000000000007</v>
      </c>
      <c r="P38" s="65">
        <f t="shared" si="5"/>
        <v>0</v>
      </c>
      <c r="Q38" s="65">
        <f t="shared" si="10"/>
        <v>12.087000000000003</v>
      </c>
      <c r="R38" s="65">
        <f t="shared" si="11"/>
        <v>0</v>
      </c>
      <c r="S38" s="65">
        <f t="shared" si="11"/>
        <v>4.3146000000000004E-2</v>
      </c>
      <c r="T38" s="65">
        <f t="shared" si="11"/>
        <v>0</v>
      </c>
      <c r="U38" s="126">
        <f t="shared" si="11"/>
        <v>0</v>
      </c>
    </row>
    <row r="39" spans="1:21" s="48" customFormat="1" ht="13" x14ac:dyDescent="0.35">
      <c r="A39" s="125" t="str">
        <f>K8</f>
        <v>G15</v>
      </c>
      <c r="B39" s="11">
        <v>143</v>
      </c>
      <c r="C39" s="65">
        <f t="shared" si="6"/>
        <v>42.707808000000007</v>
      </c>
      <c r="D39" s="65">
        <f t="shared" si="7"/>
        <v>55.638515790000014</v>
      </c>
      <c r="E39" s="65">
        <f t="shared" si="8"/>
        <v>3.0160639080000009</v>
      </c>
      <c r="F39" s="65">
        <f t="shared" si="9"/>
        <v>6.1015192524000001</v>
      </c>
      <c r="G39" s="65">
        <f t="shared" si="5"/>
        <v>0.22447854</v>
      </c>
      <c r="H39" s="65">
        <f t="shared" si="5"/>
        <v>0.58198139999999998</v>
      </c>
      <c r="I39" s="65">
        <f t="shared" si="5"/>
        <v>0.17853263999999999</v>
      </c>
      <c r="J39" s="65">
        <f t="shared" si="5"/>
        <v>3.150576E-3</v>
      </c>
      <c r="K39" s="65">
        <f t="shared" si="5"/>
        <v>2.8880279999999999E-3</v>
      </c>
      <c r="L39" s="65">
        <f t="shared" si="5"/>
        <v>0.14658930000000003</v>
      </c>
      <c r="M39" s="65">
        <f t="shared" si="5"/>
        <v>0.12383514000000002</v>
      </c>
      <c r="N39" s="65">
        <f t="shared" si="5"/>
        <v>13.477464000000001</v>
      </c>
      <c r="O39" s="65">
        <f t="shared" si="5"/>
        <v>1374.0012000000002</v>
      </c>
      <c r="P39" s="65">
        <f t="shared" si="5"/>
        <v>0</v>
      </c>
      <c r="Q39" s="65">
        <f t="shared" si="10"/>
        <v>34.568820000000009</v>
      </c>
      <c r="R39" s="65">
        <f t="shared" si="11"/>
        <v>0</v>
      </c>
      <c r="S39" s="65">
        <f t="shared" si="11"/>
        <v>0.12339756000000002</v>
      </c>
      <c r="T39" s="65">
        <f t="shared" si="11"/>
        <v>0</v>
      </c>
      <c r="U39" s="126">
        <f t="shared" si="11"/>
        <v>0</v>
      </c>
    </row>
    <row r="40" spans="1:21" s="48" customFormat="1" ht="13" x14ac:dyDescent="0.35">
      <c r="A40" s="125" t="str">
        <f>L8</f>
        <v>C33</v>
      </c>
      <c r="B40" s="11">
        <v>100</v>
      </c>
      <c r="C40" s="65">
        <f t="shared" si="6"/>
        <v>29.865600000000004</v>
      </c>
      <c r="D40" s="65">
        <f t="shared" si="7"/>
        <v>38.90805300000001</v>
      </c>
      <c r="E40" s="65">
        <f t="shared" si="8"/>
        <v>2.1091356000000006</v>
      </c>
      <c r="F40" s="65">
        <f t="shared" si="9"/>
        <v>4.2667966799999997</v>
      </c>
      <c r="G40" s="65">
        <f t="shared" si="5"/>
        <v>0.15697800000000001</v>
      </c>
      <c r="H40" s="65">
        <f t="shared" si="5"/>
        <v>0.40698000000000001</v>
      </c>
      <c r="I40" s="65">
        <f t="shared" si="5"/>
        <v>0.124848</v>
      </c>
      <c r="J40" s="65">
        <f t="shared" si="5"/>
        <v>2.2031999999999998E-3</v>
      </c>
      <c r="K40" s="65">
        <f t="shared" si="5"/>
        <v>2.0196000000000003E-3</v>
      </c>
      <c r="L40" s="65">
        <f t="shared" si="5"/>
        <v>0.10251000000000002</v>
      </c>
      <c r="M40" s="65">
        <f t="shared" si="5"/>
        <v>8.6598000000000008E-2</v>
      </c>
      <c r="N40" s="65">
        <f t="shared" si="5"/>
        <v>9.4248000000000012</v>
      </c>
      <c r="O40" s="65">
        <f t="shared" si="5"/>
        <v>960.84000000000015</v>
      </c>
      <c r="P40" s="65">
        <f t="shared" si="5"/>
        <v>0</v>
      </c>
      <c r="Q40" s="65">
        <f t="shared" si="10"/>
        <v>24.174000000000007</v>
      </c>
      <c r="R40" s="65">
        <f t="shared" si="11"/>
        <v>0</v>
      </c>
      <c r="S40" s="65">
        <f t="shared" si="11"/>
        <v>8.6292000000000008E-2</v>
      </c>
      <c r="T40" s="65">
        <f t="shared" si="11"/>
        <v>0</v>
      </c>
      <c r="U40" s="126">
        <f t="shared" si="11"/>
        <v>0</v>
      </c>
    </row>
    <row r="41" spans="1:21" s="48" customFormat="1" ht="13" x14ac:dyDescent="0.35">
      <c r="A41" s="125" t="str">
        <f>M8</f>
        <v>C34</v>
      </c>
      <c r="B41" s="11">
        <v>100</v>
      </c>
      <c r="C41" s="65">
        <f t="shared" si="6"/>
        <v>29.865600000000004</v>
      </c>
      <c r="D41" s="65">
        <f t="shared" si="7"/>
        <v>38.90805300000001</v>
      </c>
      <c r="E41" s="65">
        <f t="shared" si="8"/>
        <v>2.1091356000000006</v>
      </c>
      <c r="F41" s="65">
        <f t="shared" si="9"/>
        <v>4.2667966799999997</v>
      </c>
      <c r="G41" s="65">
        <f t="shared" si="5"/>
        <v>0.15697800000000001</v>
      </c>
      <c r="H41" s="65">
        <f t="shared" si="5"/>
        <v>0.40698000000000001</v>
      </c>
      <c r="I41" s="65">
        <f t="shared" si="5"/>
        <v>0.124848</v>
      </c>
      <c r="J41" s="65">
        <f t="shared" si="5"/>
        <v>2.2031999999999998E-3</v>
      </c>
      <c r="K41" s="65">
        <f t="shared" si="5"/>
        <v>2.0196000000000003E-3</v>
      </c>
      <c r="L41" s="65">
        <f t="shared" si="5"/>
        <v>0.10251000000000002</v>
      </c>
      <c r="M41" s="65">
        <f t="shared" si="5"/>
        <v>8.6598000000000008E-2</v>
      </c>
      <c r="N41" s="65">
        <f t="shared" si="5"/>
        <v>9.4248000000000012</v>
      </c>
      <c r="O41" s="65">
        <f t="shared" si="5"/>
        <v>960.84000000000015</v>
      </c>
      <c r="P41" s="65">
        <f t="shared" si="5"/>
        <v>0</v>
      </c>
      <c r="Q41" s="65">
        <f t="shared" si="10"/>
        <v>24.174000000000007</v>
      </c>
      <c r="R41" s="65">
        <f t="shared" si="11"/>
        <v>0</v>
      </c>
      <c r="S41" s="65">
        <f t="shared" si="11"/>
        <v>8.6292000000000008E-2</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H1</v>
      </c>
      <c r="C57" s="8" t="str">
        <f t="shared" ref="C57:U57" si="13">D8</f>
        <v>H2</v>
      </c>
      <c r="D57" s="8" t="str">
        <f t="shared" si="13"/>
        <v>H4</v>
      </c>
      <c r="E57" s="8" t="str">
        <f t="shared" si="13"/>
        <v>H6</v>
      </c>
      <c r="F57" s="8" t="str">
        <f t="shared" si="13"/>
        <v>H7</v>
      </c>
      <c r="G57" s="8" t="str">
        <f t="shared" si="13"/>
        <v>H8</v>
      </c>
      <c r="H57" s="8" t="str">
        <f t="shared" si="13"/>
        <v>H10</v>
      </c>
      <c r="I57" s="8" t="str">
        <f t="shared" si="13"/>
        <v>H20</v>
      </c>
      <c r="J57" s="8" t="str">
        <f t="shared" si="13"/>
        <v>G15</v>
      </c>
      <c r="K57" s="8" t="str">
        <f t="shared" si="13"/>
        <v>C33</v>
      </c>
      <c r="L57" s="8" t="str">
        <f t="shared" si="13"/>
        <v>C34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Arable</v>
      </c>
      <c r="D58" s="10" t="str">
        <f>E16&amp;" I "&amp;(VLOOKUP(E14,Table245810[],6,FALSE))</f>
        <v>Medium/Clay I Arable</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Arable</v>
      </c>
      <c r="J58" s="10" t="str">
        <f>K16&amp;" I "&amp;(VLOOKUP(K14,Table245810[],6,FALSE))</f>
        <v>Medium/Clay I Grass</v>
      </c>
      <c r="K58" s="10" t="str">
        <f>L16&amp;" I "&amp;(VLOOKUP(L14,Table245810[],6,FALSE))</f>
        <v>Medium/Clay I Arable</v>
      </c>
      <c r="L58" s="10" t="str">
        <f>M16&amp;" I "&amp;(VLOOKUP(M14,Table245810[],6,FALSE))</f>
        <v>Medium/Clay I Arable</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6.7</v>
      </c>
      <c r="D59" s="64">
        <f>VLOOKUP(E$14,Table245810[],5,FALSE)</f>
        <v>6.7</v>
      </c>
      <c r="E59" s="64">
        <f>VLOOKUP(F$14,Table245810[],5,FALSE)</f>
        <v>6.2</v>
      </c>
      <c r="F59" s="64">
        <f>VLOOKUP(G$14,Table245810[],5,FALSE)</f>
        <v>6.2</v>
      </c>
      <c r="G59" s="64">
        <f>VLOOKUP(H$14,Table245810[],5,FALSE)</f>
        <v>6.2</v>
      </c>
      <c r="H59" s="64">
        <f>VLOOKUP(I$14,Table245810[],5,FALSE)</f>
        <v>6.2</v>
      </c>
      <c r="I59" s="64">
        <f>VLOOKUP(J$14,Table245810[],5,FALSE)</f>
        <v>6.7</v>
      </c>
      <c r="J59" s="64">
        <f>VLOOKUP(K$14,Table245810[],5,FALSE)</f>
        <v>6.2</v>
      </c>
      <c r="K59" s="64">
        <f>VLOOKUP(L$14,Table245810[],5,FALSE)</f>
        <v>6.7</v>
      </c>
      <c r="L59" s="64">
        <f>VLOOKUP(M$14,Table245810[],5,FALSE)</f>
        <v>6.7</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7.6</v>
      </c>
      <c r="C60" s="64">
        <f t="shared" ref="C60:U60" si="14">D10</f>
        <v>7.8</v>
      </c>
      <c r="D60" s="64">
        <f t="shared" si="14"/>
        <v>7.8</v>
      </c>
      <c r="E60" s="64">
        <f t="shared" si="14"/>
        <v>6.8</v>
      </c>
      <c r="F60" s="64">
        <f t="shared" si="14"/>
        <v>6.7</v>
      </c>
      <c r="G60" s="64">
        <f t="shared" si="14"/>
        <v>6.6</v>
      </c>
      <c r="H60" s="64">
        <f t="shared" si="14"/>
        <v>7.1</v>
      </c>
      <c r="I60" s="64">
        <f t="shared" si="14"/>
        <v>7.3</v>
      </c>
      <c r="J60" s="64">
        <f t="shared" si="14"/>
        <v>6.9</v>
      </c>
      <c r="K60" s="64">
        <f t="shared" si="14"/>
        <v>6.4</v>
      </c>
      <c r="L60" s="64">
        <f t="shared" si="14"/>
        <v>6.4</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6</v>
      </c>
      <c r="F61" s="64">
        <f t="shared" si="15"/>
        <v>6</v>
      </c>
      <c r="G61" s="64">
        <f t="shared" si="15"/>
        <v>6</v>
      </c>
      <c r="H61" s="64">
        <f t="shared" si="15"/>
        <v>6</v>
      </c>
      <c r="I61" s="64">
        <f t="shared" si="15"/>
        <v>8</v>
      </c>
      <c r="J61" s="64">
        <f t="shared" si="15"/>
        <v>6</v>
      </c>
      <c r="K61" s="64">
        <f t="shared" si="15"/>
        <v>8</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50</v>
      </c>
      <c r="D62" s="65">
        <f>B33</f>
        <v>50</v>
      </c>
      <c r="E62" s="65">
        <f>B34</f>
        <v>100</v>
      </c>
      <c r="F62" s="65">
        <f>B35</f>
        <v>100</v>
      </c>
      <c r="G62" s="65">
        <f>B36</f>
        <v>100</v>
      </c>
      <c r="H62" s="65">
        <f>B37</f>
        <v>200</v>
      </c>
      <c r="I62" s="65">
        <f>B38</f>
        <v>50</v>
      </c>
      <c r="J62" s="65">
        <f>B39</f>
        <v>143</v>
      </c>
      <c r="K62" s="65">
        <f>B40</f>
        <v>100</v>
      </c>
      <c r="L62" s="65">
        <f>B41</f>
        <v>100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-7.1999999999999957</v>
      </c>
      <c r="C64" s="65">
        <f t="shared" ref="C64:U64" si="17">(C59-C60)*C61</f>
        <v>-8.7999999999999972</v>
      </c>
      <c r="D64" s="65">
        <f t="shared" si="17"/>
        <v>-8.7999999999999972</v>
      </c>
      <c r="E64" s="65">
        <f t="shared" si="17"/>
        <v>-3.5999999999999979</v>
      </c>
      <c r="F64" s="65">
        <f t="shared" si="17"/>
        <v>-3</v>
      </c>
      <c r="G64" s="65">
        <f t="shared" si="17"/>
        <v>-2.3999999999999968</v>
      </c>
      <c r="H64" s="65">
        <f t="shared" si="17"/>
        <v>-5.3999999999999968</v>
      </c>
      <c r="I64" s="65">
        <f t="shared" si="17"/>
        <v>-4.7999999999999972</v>
      </c>
      <c r="J64" s="65">
        <f t="shared" si="17"/>
        <v>-4.2000000000000011</v>
      </c>
      <c r="K64" s="65">
        <f t="shared" si="17"/>
        <v>2.3999999999999986</v>
      </c>
      <c r="L64" s="65">
        <f t="shared" si="17"/>
        <v>2.3999999999999986</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7.1999999999999957</v>
      </c>
      <c r="C65" s="65">
        <f t="shared" ref="C65:U65" si="18">C63-C64</f>
        <v>8.7999999999999972</v>
      </c>
      <c r="D65" s="65">
        <f t="shared" si="18"/>
        <v>8.7999999999999972</v>
      </c>
      <c r="E65" s="65">
        <f t="shared" si="18"/>
        <v>3.5999999999999979</v>
      </c>
      <c r="F65" s="65">
        <f t="shared" si="18"/>
        <v>3</v>
      </c>
      <c r="G65" s="65">
        <f t="shared" si="18"/>
        <v>2.3999999999999968</v>
      </c>
      <c r="H65" s="65">
        <f t="shared" si="18"/>
        <v>5.3999999999999968</v>
      </c>
      <c r="I65" s="65">
        <f t="shared" si="18"/>
        <v>4.7999999999999972</v>
      </c>
      <c r="J65" s="65">
        <f t="shared" si="18"/>
        <v>4.2000000000000011</v>
      </c>
      <c r="K65" s="65">
        <f t="shared" si="18"/>
        <v>-2.3999999999999986</v>
      </c>
      <c r="L65" s="65">
        <f t="shared" si="18"/>
        <v>-2.3999999999999986</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39" sqref="A39:XFD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'Bolton Hill'!C1:D1</f>
        <v>PAQN-031315</v>
      </c>
      <c r="D1" s="167"/>
      <c r="E1" s="106" t="s">
        <v>45</v>
      </c>
      <c r="F1" s="113">
        <f>'Bolton Hill'!F1</f>
        <v>42.5</v>
      </c>
      <c r="G1" s="134" t="s">
        <v>43</v>
      </c>
      <c r="H1" s="135"/>
      <c r="I1" s="109">
        <v>5.72</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f>'Bolton Hill'!C2:D2</f>
        <v>0</v>
      </c>
      <c r="D2" s="169"/>
      <c r="E2" s="96" t="s">
        <v>109</v>
      </c>
      <c r="F2" s="110" t="s">
        <v>175</v>
      </c>
      <c r="G2" s="136" t="s">
        <v>110</v>
      </c>
      <c r="H2" s="137"/>
      <c r="I2" s="110">
        <v>29</v>
      </c>
      <c r="J2" s="138" t="s">
        <v>158</v>
      </c>
      <c r="K2" s="139"/>
      <c r="L2" s="110">
        <v>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'Bolton Hill'!C3:D3</f>
        <v>Mr Danie4l James and Carys James</v>
      </c>
      <c r="D3" s="169"/>
      <c r="E3" s="96" t="s">
        <v>108</v>
      </c>
      <c r="F3" s="111" t="s">
        <v>104</v>
      </c>
      <c r="G3" s="138" t="s">
        <v>159</v>
      </c>
      <c r="H3" s="139"/>
      <c r="I3" s="110"/>
      <c r="J3" s="160" t="s">
        <v>154</v>
      </c>
      <c r="K3" s="161"/>
      <c r="L3" s="110">
        <f>(L1/(L2*10000))*100</f>
        <v>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'Bolton Hill'!C4:D4</f>
        <v>Hook Farm</v>
      </c>
      <c r="D4" s="171"/>
      <c r="E4" s="99" t="s">
        <v>1</v>
      </c>
      <c r="F4" s="110" t="s">
        <v>182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'Bolton Hill'!C5:D5</f>
        <v xml:space="preserve">Megan Tucker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'Bolton Hill'!C8</f>
        <v>H1</v>
      </c>
      <c r="D8" s="49" t="str">
        <f>'Bolton Hill'!D8</f>
        <v>H2</v>
      </c>
      <c r="E8" s="49" t="str">
        <f>'Bolton Hill'!E8</f>
        <v>H4</v>
      </c>
      <c r="F8" s="49" t="str">
        <f>'Bolton Hill'!F8</f>
        <v>H6</v>
      </c>
      <c r="G8" s="49" t="str">
        <f>'Bolton Hill'!G8</f>
        <v>H7</v>
      </c>
      <c r="H8" s="49" t="str">
        <f>'Bolton Hill'!H8</f>
        <v>H8</v>
      </c>
      <c r="I8" s="49" t="str">
        <f>'Bolton Hill'!I8</f>
        <v>H10</v>
      </c>
      <c r="J8" s="49" t="str">
        <f>'Bolton Hill'!J8</f>
        <v>H20</v>
      </c>
      <c r="K8" s="49" t="str">
        <f>'Bolton Hill'!K8</f>
        <v>G15</v>
      </c>
      <c r="L8" s="49" t="str">
        <f>'Bolton Hill'!L8</f>
        <v>C33</v>
      </c>
      <c r="M8" s="49" t="str">
        <f>'Bolton Hill'!M8</f>
        <v>C34</v>
      </c>
      <c r="N8" s="49">
        <f>'Bolton Hill'!N8</f>
        <v>0</v>
      </c>
      <c r="O8" s="49">
        <f>'Bolton Hill'!O8</f>
        <v>0</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'Bolton Hill'!C9</f>
        <v>1</v>
      </c>
      <c r="D9" s="49">
        <f>'Bolton Hill'!D9</f>
        <v>1</v>
      </c>
      <c r="E9" s="49">
        <f>'Bolton Hill'!E9</f>
        <v>1</v>
      </c>
      <c r="F9" s="49" t="str">
        <f>'Bolton Hill'!F9</f>
        <v xml:space="preserve">Moderate </v>
      </c>
      <c r="G9" s="49" t="str">
        <f>'Bolton Hill'!G9</f>
        <v xml:space="preserve">Moderate </v>
      </c>
      <c r="H9" s="49" t="str">
        <f>'Bolton Hill'!H9</f>
        <v xml:space="preserve">Moderate </v>
      </c>
      <c r="I9" s="49" t="str">
        <f>'Bolton Hill'!I9</f>
        <v xml:space="preserve">Moderate </v>
      </c>
      <c r="J9" s="49">
        <f>'Bolton Hill'!J9</f>
        <v>1</v>
      </c>
      <c r="K9" s="49" t="str">
        <f>'Bolton Hill'!K9</f>
        <v xml:space="preserve">Moderate </v>
      </c>
      <c r="L9" s="49">
        <f>'Bolton Hill'!L9</f>
        <v>1</v>
      </c>
      <c r="M9" s="49">
        <f>'Bolton Hill'!M9</f>
        <v>1</v>
      </c>
      <c r="N9" s="49">
        <f>'Bolton Hill'!N9</f>
        <v>0</v>
      </c>
      <c r="O9" s="49">
        <f>'Bolton Hill'!O9</f>
        <v>0</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'Bolton Hill'!C10</f>
        <v>7.6</v>
      </c>
      <c r="D10" s="49">
        <f>'Bolton Hill'!D10</f>
        <v>7.8</v>
      </c>
      <c r="E10" s="49">
        <f>'Bolton Hill'!E10</f>
        <v>7.8</v>
      </c>
      <c r="F10" s="49">
        <f>'Bolton Hill'!F10</f>
        <v>6.8</v>
      </c>
      <c r="G10" s="49">
        <f>'Bolton Hill'!G10</f>
        <v>6.7</v>
      </c>
      <c r="H10" s="49">
        <f>'Bolton Hill'!H10</f>
        <v>6.6</v>
      </c>
      <c r="I10" s="49">
        <f>'Bolton Hill'!I10</f>
        <v>7.1</v>
      </c>
      <c r="J10" s="49">
        <f>'Bolton Hill'!J10</f>
        <v>7.3</v>
      </c>
      <c r="K10" s="49">
        <f>'Bolton Hill'!K10</f>
        <v>6.9</v>
      </c>
      <c r="L10" s="49">
        <f>'Bolton Hill'!L10</f>
        <v>6.4</v>
      </c>
      <c r="M10" s="49">
        <f>'Bolton Hill'!M10</f>
        <v>6.4</v>
      </c>
      <c r="N10" s="49">
        <f>'Bolton Hill'!N10</f>
        <v>0</v>
      </c>
      <c r="O10" s="49">
        <f>'Bolton Hill'!O10</f>
        <v>0</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'Bolton Hill'!C11</f>
        <v>3</v>
      </c>
      <c r="D11" s="49">
        <f>'Bolton Hill'!D11</f>
        <v>3</v>
      </c>
      <c r="E11" s="49">
        <f>'Bolton Hill'!E11</f>
        <v>3</v>
      </c>
      <c r="F11" s="49">
        <f>'Bolton Hill'!F11</f>
        <v>3</v>
      </c>
      <c r="G11" s="49">
        <f>'Bolton Hill'!G11</f>
        <v>3</v>
      </c>
      <c r="H11" s="49">
        <f>'Bolton Hill'!H11</f>
        <v>3</v>
      </c>
      <c r="I11" s="49">
        <f>'Bolton Hill'!I11</f>
        <v>3</v>
      </c>
      <c r="J11" s="49">
        <f>'Bolton Hill'!J11</f>
        <v>3</v>
      </c>
      <c r="K11" s="49">
        <f>'Bolton Hill'!K11</f>
        <v>3</v>
      </c>
      <c r="L11" s="49">
        <f>'Bolton Hill'!L11</f>
        <v>2</v>
      </c>
      <c r="M11" s="49">
        <f>'Bolton Hill'!M11</f>
        <v>2</v>
      </c>
      <c r="N11" s="49">
        <f>'Bolton Hill'!N11</f>
        <v>0</v>
      </c>
      <c r="O11" s="49">
        <f>'Bolton Hill'!O11</f>
        <v>0</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'Bolton Hill'!C12</f>
        <v>2</v>
      </c>
      <c r="D12" s="49">
        <f>'Bolton Hill'!D12</f>
        <v>2</v>
      </c>
      <c r="E12" s="49">
        <f>'Bolton Hill'!E12</f>
        <v>2</v>
      </c>
      <c r="F12" s="49">
        <f>'Bolton Hill'!F12</f>
        <v>2</v>
      </c>
      <c r="G12" s="49">
        <f>'Bolton Hill'!G12</f>
        <v>2</v>
      </c>
      <c r="H12" s="49">
        <f>'Bolton Hill'!H12</f>
        <v>3</v>
      </c>
      <c r="I12" s="49">
        <f>'Bolton Hill'!I12</f>
        <v>2</v>
      </c>
      <c r="J12" s="49">
        <f>'Bolton Hill'!J12</f>
        <v>2</v>
      </c>
      <c r="K12" s="49">
        <f>'Bolton Hill'!K12</f>
        <v>2</v>
      </c>
      <c r="L12" s="49">
        <f>'Bolton Hill'!L12</f>
        <v>1</v>
      </c>
      <c r="M12" s="49">
        <f>'Bolton Hill'!M12</f>
        <v>1</v>
      </c>
      <c r="N12" s="49">
        <f>'Bolton Hill'!N12</f>
        <v>0</v>
      </c>
      <c r="O12" s="49">
        <f>'Bolton Hill'!O12</f>
        <v>0</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'Bolton Hill'!C13</f>
        <v>2</v>
      </c>
      <c r="D13" s="49">
        <f>'Bolton Hill'!D13</f>
        <v>2</v>
      </c>
      <c r="E13" s="49">
        <f>'Bolton Hill'!E13</f>
        <v>2</v>
      </c>
      <c r="F13" s="49">
        <f>'Bolton Hill'!F13</f>
        <v>2</v>
      </c>
      <c r="G13" s="49">
        <f>'Bolton Hill'!G13</f>
        <v>3</v>
      </c>
      <c r="H13" s="49">
        <f>'Bolton Hill'!H13</f>
        <v>3</v>
      </c>
      <c r="I13" s="49">
        <f>'Bolton Hill'!I13</f>
        <v>2</v>
      </c>
      <c r="J13" s="49">
        <f>'Bolton Hill'!J13</f>
        <v>1</v>
      </c>
      <c r="K13" s="49">
        <f>'Bolton Hill'!K13</f>
        <v>3</v>
      </c>
      <c r="L13" s="49">
        <f>'Bolton Hill'!L13</f>
        <v>2</v>
      </c>
      <c r="M13" s="49">
        <f>'Bolton Hill'!M13</f>
        <v>2</v>
      </c>
      <c r="N13" s="49">
        <f>'Bolton Hill'!N13</f>
        <v>0</v>
      </c>
      <c r="O13" s="49">
        <f>'Bolton Hill'!O13</f>
        <v>0</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'Bolton Hill'!C14</f>
        <v>Maize- Silage (30% DM)</v>
      </c>
      <c r="D14" s="83" t="str">
        <f>'Bolton Hill'!D14</f>
        <v>Maize- Silage (30% DM)</v>
      </c>
      <c r="E14" s="83" t="str">
        <f>'Bolton Hill'!E14</f>
        <v>Potatoes- tubers only</v>
      </c>
      <c r="F14" s="83" t="str">
        <f>'Bolton Hill'!F14</f>
        <v xml:space="preserve">Grass Silage (25% DM) </v>
      </c>
      <c r="G14" s="83" t="str">
        <f>'Bolton Hill'!G14</f>
        <v xml:space="preserve">Grass Silage (25% DM) </v>
      </c>
      <c r="H14" s="83" t="str">
        <f>'Bolton Hill'!H14</f>
        <v xml:space="preserve">Grass Silage (25% DM) </v>
      </c>
      <c r="I14" s="83" t="str">
        <f>'Bolton Hill'!I14</f>
        <v xml:space="preserve">Grass Silage (25% DM) </v>
      </c>
      <c r="J14" s="83" t="str">
        <f>'Bolton Hill'!J14</f>
        <v>Maize- Silage (30% DM)</v>
      </c>
      <c r="K14" s="83" t="str">
        <f>'Bolton Hill'!K14</f>
        <v xml:space="preserve">Grass Silage (25% DM) </v>
      </c>
      <c r="L14" s="83" t="str">
        <f>'Bolton Hill'!L14</f>
        <v>Winter barley/triticale/rye</v>
      </c>
      <c r="M14" s="83" t="str">
        <f>'Bolton Hill'!M14</f>
        <v>Winter barley/triticale/rye</v>
      </c>
      <c r="N14" s="83">
        <f>'Bolton Hill'!N14</f>
        <v>0</v>
      </c>
      <c r="O14" s="83">
        <f>'Bolton Hill'!O14</f>
        <v>0</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ht="13" x14ac:dyDescent="0.25">
      <c r="A15" s="152" t="s">
        <v>9</v>
      </c>
      <c r="B15" s="153"/>
      <c r="C15" s="49">
        <f>'Bolton Hill'!C15</f>
        <v>30</v>
      </c>
      <c r="D15" s="49">
        <f>'Bolton Hill'!D15</f>
        <v>30</v>
      </c>
      <c r="E15" s="49">
        <f>'Bolton Hill'!E15</f>
        <v>50</v>
      </c>
      <c r="F15" s="49">
        <f>'Bolton Hill'!F15</f>
        <v>38</v>
      </c>
      <c r="G15" s="49">
        <f>'Bolton Hill'!G15</f>
        <v>38</v>
      </c>
      <c r="H15" s="49">
        <f>'Bolton Hill'!H15</f>
        <v>38</v>
      </c>
      <c r="I15" s="49">
        <f>'Bolton Hill'!I15</f>
        <v>47</v>
      </c>
      <c r="J15" s="49">
        <f>'Bolton Hill'!J15</f>
        <v>30</v>
      </c>
      <c r="K15" s="49">
        <f>'Bolton Hill'!K15</f>
        <v>54</v>
      </c>
      <c r="L15" s="49">
        <f>'Bolton Hill'!L15</f>
        <v>6.5</v>
      </c>
      <c r="M15" s="49">
        <f>'Bolton Hill'!M15</f>
        <v>6.5</v>
      </c>
      <c r="N15" s="49">
        <f>'Bolton Hill'!N15</f>
        <v>0</v>
      </c>
      <c r="O15" s="49">
        <f>'Bolton Hill'!O15</f>
        <v>0</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3">
      <c r="A16" s="156" t="s">
        <v>44</v>
      </c>
      <c r="B16" s="157"/>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f>'Bolton Hill'!N16</f>
        <v>0</v>
      </c>
      <c r="O16" s="104">
        <f>'Bolton Hill'!O16</f>
        <v>0</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42</v>
      </c>
      <c r="D17" s="20">
        <f t="shared" ref="D17:V17" si="0">(VLOOKUP(D$14,$AI2:$AK26,2,FALSE))*D$15</f>
        <v>42</v>
      </c>
      <c r="E17" s="20">
        <f t="shared" si="0"/>
        <v>50</v>
      </c>
      <c r="F17" s="20">
        <f t="shared" si="0"/>
        <v>64.599999999999994</v>
      </c>
      <c r="G17" s="20">
        <f t="shared" si="0"/>
        <v>64.599999999999994</v>
      </c>
      <c r="H17" s="20">
        <f t="shared" si="0"/>
        <v>64.599999999999994</v>
      </c>
      <c r="I17" s="20">
        <f t="shared" si="0"/>
        <v>79.899999999999991</v>
      </c>
      <c r="J17" s="20">
        <f t="shared" si="0"/>
        <v>42</v>
      </c>
      <c r="K17" s="20">
        <f t="shared" si="0"/>
        <v>91.8</v>
      </c>
      <c r="L17" s="20">
        <f t="shared" si="0"/>
        <v>55.25</v>
      </c>
      <c r="M17" s="20">
        <f t="shared" si="0"/>
        <v>55.25</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2.86375</v>
      </c>
      <c r="L18" s="12">
        <f>$D40</f>
        <v>1.1455</v>
      </c>
      <c r="M18" s="12">
        <f>$D41</f>
        <v>1.1455</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-42</v>
      </c>
      <c r="D19" s="12">
        <f t="shared" ref="D19:V19" si="1">D18-D17</f>
        <v>-42</v>
      </c>
      <c r="E19" s="12">
        <f t="shared" si="1"/>
        <v>-50</v>
      </c>
      <c r="F19" s="12">
        <f t="shared" si="1"/>
        <v>-64.599999999999994</v>
      </c>
      <c r="G19" s="12">
        <f t="shared" si="1"/>
        <v>-64.599999999999994</v>
      </c>
      <c r="H19" s="12">
        <f t="shared" si="1"/>
        <v>-64.599999999999994</v>
      </c>
      <c r="I19" s="12">
        <f t="shared" si="1"/>
        <v>-79.899999999999991</v>
      </c>
      <c r="J19" s="12">
        <f t="shared" si="1"/>
        <v>-42</v>
      </c>
      <c r="K19" s="12">
        <f t="shared" si="1"/>
        <v>-88.936250000000001</v>
      </c>
      <c r="L19" s="12">
        <f t="shared" si="1"/>
        <v>-54.104500000000002</v>
      </c>
      <c r="M19" s="12">
        <f t="shared" si="1"/>
        <v>-54.104500000000002</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132</v>
      </c>
      <c r="D21" s="20">
        <f t="shared" ref="D21:V21" si="2">(VLOOKUP(D$14,$AI2:$AK26,3,FALSE))*D$15</f>
        <v>132</v>
      </c>
      <c r="E21" s="20">
        <f t="shared" si="2"/>
        <v>290</v>
      </c>
      <c r="F21" s="20">
        <f t="shared" si="2"/>
        <v>228</v>
      </c>
      <c r="G21" s="20">
        <f t="shared" si="2"/>
        <v>228</v>
      </c>
      <c r="H21" s="20">
        <f t="shared" si="2"/>
        <v>228</v>
      </c>
      <c r="I21" s="20">
        <f t="shared" si="2"/>
        <v>282</v>
      </c>
      <c r="J21" s="20">
        <f t="shared" si="2"/>
        <v>132</v>
      </c>
      <c r="K21" s="20">
        <f t="shared" si="2"/>
        <v>324</v>
      </c>
      <c r="L21" s="20">
        <f t="shared" si="2"/>
        <v>68.25</v>
      </c>
      <c r="M21" s="20">
        <f t="shared" si="2"/>
        <v>68.25</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3.0125000000000002</v>
      </c>
      <c r="L22" s="12">
        <f>$E40</f>
        <v>1.2050000000000001</v>
      </c>
      <c r="M22" s="12">
        <f>$E41</f>
        <v>1.2050000000000001</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-132</v>
      </c>
      <c r="D23" s="12">
        <f t="shared" ref="D23:V23" si="3">D22-D21</f>
        <v>-132</v>
      </c>
      <c r="E23" s="12">
        <f t="shared" si="3"/>
        <v>-290</v>
      </c>
      <c r="F23" s="12">
        <f t="shared" si="3"/>
        <v>-228</v>
      </c>
      <c r="G23" s="12">
        <f t="shared" si="3"/>
        <v>-228</v>
      </c>
      <c r="H23" s="12">
        <f t="shared" si="3"/>
        <v>-228</v>
      </c>
      <c r="I23" s="12">
        <f t="shared" si="3"/>
        <v>-282</v>
      </c>
      <c r="J23" s="12">
        <f t="shared" si="3"/>
        <v>-132</v>
      </c>
      <c r="K23" s="12">
        <f t="shared" si="3"/>
        <v>-320.98750000000001</v>
      </c>
      <c r="L23" s="12">
        <f t="shared" si="3"/>
        <v>-67.045000000000002</v>
      </c>
      <c r="M23" s="12">
        <f t="shared" si="3"/>
        <v>-67.045000000000002</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35">
      <c r="A28" s="122"/>
      <c r="B28" s="16">
        <v>1.5</v>
      </c>
      <c r="C28" s="11">
        <v>0.01</v>
      </c>
      <c r="D28" s="11">
        <v>5</v>
      </c>
      <c r="E28" s="11">
        <v>10</v>
      </c>
      <c r="F28" s="11">
        <v>10</v>
      </c>
      <c r="G28" s="11">
        <v>0.47</v>
      </c>
      <c r="H28" s="11">
        <v>1</v>
      </c>
      <c r="I28" s="11">
        <v>0.5</v>
      </c>
      <c r="J28" s="11">
        <v>0.1</v>
      </c>
      <c r="K28" s="15">
        <v>0.05</v>
      </c>
      <c r="L28" s="11">
        <v>0.2</v>
      </c>
      <c r="M28" s="11">
        <v>0.2</v>
      </c>
      <c r="N28" s="11">
        <v>2248</v>
      </c>
      <c r="O28" s="11">
        <v>74.2</v>
      </c>
      <c r="P28" s="11">
        <v>15</v>
      </c>
      <c r="Q28" s="11">
        <v>138</v>
      </c>
      <c r="R28" s="11">
        <v>0.05</v>
      </c>
      <c r="S28" s="11">
        <v>0.68</v>
      </c>
      <c r="T28" s="11">
        <v>0.05</v>
      </c>
      <c r="U28" s="97">
        <v>10</v>
      </c>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H1</v>
      </c>
      <c r="B31" s="11">
        <v>0</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H2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H4</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H6</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H7</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H8</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H10</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H20</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G15</v>
      </c>
      <c r="B39" s="11">
        <v>250</v>
      </c>
      <c r="C39" s="65">
        <f t="shared" si="6"/>
        <v>25</v>
      </c>
      <c r="D39" s="65">
        <f t="shared" si="7"/>
        <v>2.86375</v>
      </c>
      <c r="E39" s="65">
        <f t="shared" si="8"/>
        <v>3.0125000000000002</v>
      </c>
      <c r="F39" s="65">
        <f t="shared" si="9"/>
        <v>4.1449999999999996</v>
      </c>
      <c r="G39" s="65">
        <f t="shared" si="5"/>
        <v>0.11749999999999999</v>
      </c>
      <c r="H39" s="65">
        <f t="shared" si="5"/>
        <v>0.25</v>
      </c>
      <c r="I39" s="65">
        <f t="shared" si="5"/>
        <v>0.125</v>
      </c>
      <c r="J39" s="65">
        <f t="shared" si="5"/>
        <v>2.5000000000000001E-2</v>
      </c>
      <c r="K39" s="65">
        <f t="shared" si="5"/>
        <v>1.2500000000000001E-2</v>
      </c>
      <c r="L39" s="65">
        <f t="shared" si="5"/>
        <v>0.05</v>
      </c>
      <c r="M39" s="65">
        <f t="shared" si="5"/>
        <v>0.05</v>
      </c>
      <c r="N39" s="65">
        <f t="shared" si="5"/>
        <v>562</v>
      </c>
      <c r="O39" s="65">
        <f t="shared" si="5"/>
        <v>18.55</v>
      </c>
      <c r="P39" s="65">
        <f t="shared" si="5"/>
        <v>3.75</v>
      </c>
      <c r="Q39" s="65">
        <f t="shared" si="10"/>
        <v>86.25</v>
      </c>
      <c r="R39" s="65">
        <f t="shared" si="11"/>
        <v>1.2500000000000001E-2</v>
      </c>
      <c r="S39" s="65">
        <f t="shared" si="11"/>
        <v>0.17</v>
      </c>
      <c r="T39" s="65">
        <f t="shared" si="11"/>
        <v>1.2500000000000001E-2</v>
      </c>
      <c r="U39" s="126">
        <f t="shared" si="11"/>
        <v>2.5</v>
      </c>
    </row>
    <row r="40" spans="1:21" s="48" customFormat="1" ht="13" x14ac:dyDescent="0.35">
      <c r="A40" s="125" t="str">
        <f>L8</f>
        <v>C33</v>
      </c>
      <c r="B40" s="11">
        <v>100</v>
      </c>
      <c r="C40" s="65">
        <f t="shared" si="6"/>
        <v>10</v>
      </c>
      <c r="D40" s="65">
        <f t="shared" si="7"/>
        <v>1.1455</v>
      </c>
      <c r="E40" s="65">
        <f t="shared" si="8"/>
        <v>1.2050000000000001</v>
      </c>
      <c r="F40" s="65">
        <f t="shared" si="9"/>
        <v>1.6579999999999999</v>
      </c>
      <c r="G40" s="65">
        <f t="shared" si="5"/>
        <v>4.7E-2</v>
      </c>
      <c r="H40" s="65">
        <f t="shared" si="5"/>
        <v>0.1</v>
      </c>
      <c r="I40" s="65">
        <f t="shared" si="5"/>
        <v>0.05</v>
      </c>
      <c r="J40" s="65">
        <f t="shared" si="5"/>
        <v>0.01</v>
      </c>
      <c r="K40" s="65">
        <f t="shared" si="5"/>
        <v>5.0000000000000001E-3</v>
      </c>
      <c r="L40" s="65">
        <f t="shared" si="5"/>
        <v>0.02</v>
      </c>
      <c r="M40" s="65">
        <f t="shared" si="5"/>
        <v>0.02</v>
      </c>
      <c r="N40" s="65">
        <f t="shared" si="5"/>
        <v>224.8</v>
      </c>
      <c r="O40" s="65">
        <f t="shared" si="5"/>
        <v>7.42</v>
      </c>
      <c r="P40" s="65">
        <f t="shared" si="5"/>
        <v>1.5</v>
      </c>
      <c r="Q40" s="65">
        <f t="shared" si="10"/>
        <v>34.5</v>
      </c>
      <c r="R40" s="65">
        <f t="shared" si="11"/>
        <v>5.0000000000000001E-3</v>
      </c>
      <c r="S40" s="65">
        <f t="shared" si="11"/>
        <v>6.8000000000000005E-2</v>
      </c>
      <c r="T40" s="65">
        <f t="shared" si="11"/>
        <v>5.0000000000000001E-3</v>
      </c>
      <c r="U40" s="126">
        <f t="shared" si="11"/>
        <v>1</v>
      </c>
    </row>
    <row r="41" spans="1:21" s="48" customFormat="1" ht="13" x14ac:dyDescent="0.35">
      <c r="A41" s="125" t="str">
        <f>M8</f>
        <v>C34</v>
      </c>
      <c r="B41" s="11">
        <v>100</v>
      </c>
      <c r="C41" s="65">
        <f t="shared" si="6"/>
        <v>10</v>
      </c>
      <c r="D41" s="65">
        <f t="shared" si="7"/>
        <v>1.1455</v>
      </c>
      <c r="E41" s="65">
        <f t="shared" si="8"/>
        <v>1.2050000000000001</v>
      </c>
      <c r="F41" s="65">
        <f t="shared" si="9"/>
        <v>1.6579999999999999</v>
      </c>
      <c r="G41" s="65">
        <f t="shared" si="5"/>
        <v>4.7E-2</v>
      </c>
      <c r="H41" s="65">
        <f t="shared" si="5"/>
        <v>0.1</v>
      </c>
      <c r="I41" s="65">
        <f t="shared" si="5"/>
        <v>0.05</v>
      </c>
      <c r="J41" s="65">
        <f t="shared" si="5"/>
        <v>0.01</v>
      </c>
      <c r="K41" s="65">
        <f t="shared" si="5"/>
        <v>5.0000000000000001E-3</v>
      </c>
      <c r="L41" s="65">
        <f t="shared" si="5"/>
        <v>0.02</v>
      </c>
      <c r="M41" s="65">
        <f t="shared" si="5"/>
        <v>0.02</v>
      </c>
      <c r="N41" s="65">
        <f t="shared" si="5"/>
        <v>224.8</v>
      </c>
      <c r="O41" s="65">
        <f t="shared" si="5"/>
        <v>7.42</v>
      </c>
      <c r="P41" s="65">
        <f t="shared" si="5"/>
        <v>1.5</v>
      </c>
      <c r="Q41" s="65">
        <f t="shared" si="10"/>
        <v>34.5</v>
      </c>
      <c r="R41" s="65">
        <f t="shared" si="11"/>
        <v>5.0000000000000001E-3</v>
      </c>
      <c r="S41" s="65">
        <f t="shared" si="11"/>
        <v>6.8000000000000005E-2</v>
      </c>
      <c r="T41" s="65">
        <f t="shared" si="11"/>
        <v>5.0000000000000001E-3</v>
      </c>
      <c r="U41" s="126">
        <f t="shared" si="11"/>
        <v>1</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H1</v>
      </c>
      <c r="C57" s="8" t="str">
        <f t="shared" ref="C57:U57" si="13">D8</f>
        <v>H2</v>
      </c>
      <c r="D57" s="8" t="str">
        <f t="shared" si="13"/>
        <v>H4</v>
      </c>
      <c r="E57" s="8" t="str">
        <f t="shared" si="13"/>
        <v>H6</v>
      </c>
      <c r="F57" s="8" t="str">
        <f t="shared" si="13"/>
        <v>H7</v>
      </c>
      <c r="G57" s="8" t="str">
        <f t="shared" si="13"/>
        <v>H8</v>
      </c>
      <c r="H57" s="8" t="str">
        <f t="shared" si="13"/>
        <v>H10</v>
      </c>
      <c r="I57" s="8" t="str">
        <f t="shared" si="13"/>
        <v>H20</v>
      </c>
      <c r="J57" s="8" t="str">
        <f t="shared" si="13"/>
        <v>G15</v>
      </c>
      <c r="K57" s="8" t="str">
        <f t="shared" si="13"/>
        <v>C33</v>
      </c>
      <c r="L57" s="8" t="str">
        <f t="shared" si="13"/>
        <v>C34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Arable</v>
      </c>
      <c r="C58" s="10" t="str">
        <f>D16&amp;" I "&amp;(VLOOKUP(D14,Table2458[],6,FALSE))</f>
        <v>Medium/Clay I Arable</v>
      </c>
      <c r="D58" s="10" t="str">
        <f>E16&amp;" I "&amp;(VLOOKUP(E14,Table2458[],6,FALSE))</f>
        <v>Medium/Clay I Arable</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Arable</v>
      </c>
      <c r="J58" s="10" t="str">
        <f>K16&amp;" I "&amp;(VLOOKUP(K14,Table2458[],6,FALSE))</f>
        <v>Medium/Clay I Grass</v>
      </c>
      <c r="K58" s="10" t="str">
        <f>L16&amp;" I "&amp;(VLOOKUP(L14,Table2458[],6,FALSE))</f>
        <v>Medium/Clay I Arable</v>
      </c>
      <c r="L58" s="10" t="str">
        <f>M16&amp;" I "&amp;(VLOOKUP(M14,Table2458[],6,FALSE))</f>
        <v>Medium/Clay I Arable</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6.7</v>
      </c>
      <c r="C59" s="64">
        <f>VLOOKUP(D$14,Table2458[],5,FALSE)</f>
        <v>6.7</v>
      </c>
      <c r="D59" s="64">
        <f>VLOOKUP(E$14,Table2458[],5,FALSE)</f>
        <v>6.7</v>
      </c>
      <c r="E59" s="64">
        <f>VLOOKUP(F$14,Table2458[],5,FALSE)</f>
        <v>6.2</v>
      </c>
      <c r="F59" s="64">
        <f>VLOOKUP(G$14,Table2458[],5,FALSE)</f>
        <v>6.2</v>
      </c>
      <c r="G59" s="64">
        <f>VLOOKUP(H$14,Table2458[],5,FALSE)</f>
        <v>6.2</v>
      </c>
      <c r="H59" s="64">
        <f>VLOOKUP(I$14,Table2458[],5,FALSE)</f>
        <v>6.2</v>
      </c>
      <c r="I59" s="64">
        <f>VLOOKUP(J$14,Table2458[],5,FALSE)</f>
        <v>6.7</v>
      </c>
      <c r="J59" s="64">
        <f>VLOOKUP(K$14,Table2458[],5,FALSE)</f>
        <v>6.2</v>
      </c>
      <c r="K59" s="64">
        <f>VLOOKUP(L$14,Table2458[],5,FALSE)</f>
        <v>6.7</v>
      </c>
      <c r="L59" s="64">
        <f>VLOOKUP(M$14,Table2458[],5,FALSE)</f>
        <v>6.7</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7.6</v>
      </c>
      <c r="C60" s="64">
        <f t="shared" ref="C60:U60" si="14">D10</f>
        <v>7.8</v>
      </c>
      <c r="D60" s="64">
        <f t="shared" si="14"/>
        <v>7.8</v>
      </c>
      <c r="E60" s="64">
        <f t="shared" si="14"/>
        <v>6.8</v>
      </c>
      <c r="F60" s="64">
        <f t="shared" si="14"/>
        <v>6.7</v>
      </c>
      <c r="G60" s="64">
        <f t="shared" si="14"/>
        <v>6.6</v>
      </c>
      <c r="H60" s="64">
        <f t="shared" si="14"/>
        <v>7.1</v>
      </c>
      <c r="I60" s="64">
        <f t="shared" si="14"/>
        <v>7.3</v>
      </c>
      <c r="J60" s="64">
        <f t="shared" si="14"/>
        <v>6.9</v>
      </c>
      <c r="K60" s="64">
        <f t="shared" si="14"/>
        <v>6.4</v>
      </c>
      <c r="L60" s="64">
        <f t="shared" si="14"/>
        <v>6.4</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6</v>
      </c>
      <c r="F61" s="64">
        <f t="shared" si="15"/>
        <v>6</v>
      </c>
      <c r="G61" s="64">
        <f t="shared" si="15"/>
        <v>6</v>
      </c>
      <c r="H61" s="64">
        <f t="shared" si="15"/>
        <v>6</v>
      </c>
      <c r="I61" s="64">
        <f t="shared" si="15"/>
        <v>8</v>
      </c>
      <c r="J61" s="64">
        <f t="shared" si="15"/>
        <v>6</v>
      </c>
      <c r="K61" s="64">
        <f t="shared" si="15"/>
        <v>8</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250</v>
      </c>
      <c r="K62" s="65">
        <f>B40</f>
        <v>100</v>
      </c>
      <c r="L62" s="65">
        <f>B41</f>
        <v>100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-7.1999999999999957</v>
      </c>
      <c r="C64" s="65">
        <f t="shared" ref="C64:U64" si="17">(C59-C60)*C61</f>
        <v>-8.7999999999999972</v>
      </c>
      <c r="D64" s="65">
        <f t="shared" si="17"/>
        <v>-8.7999999999999972</v>
      </c>
      <c r="E64" s="65">
        <f t="shared" si="17"/>
        <v>-3.5999999999999979</v>
      </c>
      <c r="F64" s="65">
        <f t="shared" si="17"/>
        <v>-3</v>
      </c>
      <c r="G64" s="65">
        <f t="shared" si="17"/>
        <v>-2.3999999999999968</v>
      </c>
      <c r="H64" s="65">
        <f t="shared" si="17"/>
        <v>-5.3999999999999968</v>
      </c>
      <c r="I64" s="65">
        <f t="shared" si="17"/>
        <v>-4.7999999999999972</v>
      </c>
      <c r="J64" s="65">
        <f t="shared" si="17"/>
        <v>-4.2000000000000011</v>
      </c>
      <c r="K64" s="65">
        <f t="shared" si="17"/>
        <v>2.3999999999999986</v>
      </c>
      <c r="L64" s="65">
        <f t="shared" si="17"/>
        <v>2.3999999999999986</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7.1999999999999957</v>
      </c>
      <c r="C65" s="65">
        <f t="shared" ref="C65:U65" si="18">C63-C64</f>
        <v>8.7999999999999972</v>
      </c>
      <c r="D65" s="65">
        <f t="shared" si="18"/>
        <v>8.7999999999999972</v>
      </c>
      <c r="E65" s="65">
        <f t="shared" si="18"/>
        <v>3.5999999999999979</v>
      </c>
      <c r="F65" s="65">
        <f t="shared" si="18"/>
        <v>3</v>
      </c>
      <c r="G65" s="65">
        <f t="shared" si="18"/>
        <v>2.3999999999999968</v>
      </c>
      <c r="H65" s="65">
        <f t="shared" si="18"/>
        <v>5.3999999999999968</v>
      </c>
      <c r="I65" s="65">
        <f t="shared" si="18"/>
        <v>4.7999999999999972</v>
      </c>
      <c r="J65" s="65">
        <f t="shared" si="18"/>
        <v>4.2000000000000011</v>
      </c>
      <c r="K65" s="65">
        <f t="shared" si="18"/>
        <v>-2.3999999999999986</v>
      </c>
      <c r="L65" s="65">
        <f t="shared" si="18"/>
        <v>-2.3999999999999986</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UNDER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'Bolton Hill'!B29</f>
        <v>Application Rate</v>
      </c>
      <c r="C1" s="29" t="str">
        <f>'Bolton Hill'!C29</f>
        <v>Nitrogen Addition</v>
      </c>
      <c r="D1" s="29" t="str">
        <f>'Bolton Hill'!D29</f>
        <v>Phosphate Addition</v>
      </c>
      <c r="E1" s="29" t="str">
        <f>'Bolton Hill'!E29</f>
        <v>Potash  Addition</v>
      </c>
      <c r="F1" s="29" t="str">
        <f>'Bolton Hill'!F29</f>
        <v>Mg Oxide Addition</v>
      </c>
      <c r="G1" s="29" t="str">
        <f>'Bolton Hill'!G29</f>
        <v>Copper Addition</v>
      </c>
      <c r="H1" s="29" t="str">
        <f>'Bolton Hill'!H29</f>
        <v>Zinc Addition</v>
      </c>
      <c r="I1" s="29" t="str">
        <f>'Bolton Hill'!I29</f>
        <v>Lead Addition</v>
      </c>
      <c r="J1" s="29" t="str">
        <f>'Bolton Hill'!J29</f>
        <v>Cadmium Addition</v>
      </c>
      <c r="K1" s="29" t="str">
        <f>'Bolton Hill'!K29</f>
        <v>Mercury Addition</v>
      </c>
      <c r="L1" s="29" t="str">
        <f>'Bolton Hill'!L29</f>
        <v>Nickel Addition</v>
      </c>
      <c r="M1" s="29" t="str">
        <f>'Bolton Hill'!M29</f>
        <v>Chromium Addition</v>
      </c>
      <c r="N1" s="29" t="str">
        <f>'Bolton Hill'!N29</f>
        <v>Aluminium Addition</v>
      </c>
      <c r="O1" s="29" t="str">
        <f>'Bolton Hill'!O29</f>
        <v>Iron Addition</v>
      </c>
      <c r="P1" s="29" t="str">
        <f>'Bolton Hill'!P29</f>
        <v xml:space="preserve">Sodium Addition                 </v>
      </c>
      <c r="Q1" s="29" t="str">
        <f>'Bolton Hill'!Q29</f>
        <v>SO3  Addition                             kg/ha</v>
      </c>
      <c r="R1" s="29" t="str">
        <f>'Bolton Hill'!R29</f>
        <v xml:space="preserve">Selenium Addition </v>
      </c>
      <c r="S1" s="29" t="str">
        <f>'Bolton Hill'!S29</f>
        <v xml:space="preserve">Arsenic  Addition  </v>
      </c>
      <c r="T1" s="29" t="str">
        <f>'Bolton Hill'!T29</f>
        <v xml:space="preserve">Molybdenum Addition  </v>
      </c>
      <c r="U1" s="29" t="str">
        <f>'Bolton Hill'!U29</f>
        <v xml:space="preserve">Fluoride Addition </v>
      </c>
    </row>
    <row r="2" spans="1:21" ht="25" x14ac:dyDescent="0.25">
      <c r="A2" s="174"/>
      <c r="B2" s="29" t="str">
        <f>'Bolton Hill'!B30</f>
        <v>tonnes/ha</v>
      </c>
      <c r="C2" s="29" t="str">
        <f>'Bolton Hill'!C30</f>
        <v>kg/ha</v>
      </c>
      <c r="D2" s="29" t="str">
        <f>'Bolton Hill'!D30</f>
        <v>P2O5 
kg/ha</v>
      </c>
      <c r="E2" s="29" t="str">
        <f>'Bolton Hill'!E30</f>
        <v>K2O 
kg/ha</v>
      </c>
      <c r="F2" s="29" t="str">
        <f>'Bolton Hill'!F30</f>
        <v>MgO 
kg/ha</v>
      </c>
      <c r="G2" s="29" t="str">
        <f>'Bolton Hill'!G30</f>
        <v>kg/ha</v>
      </c>
      <c r="H2" s="29" t="str">
        <f>'Bolton Hill'!H30</f>
        <v>kg/ha</v>
      </c>
      <c r="I2" s="29" t="str">
        <f>'Bolton Hill'!I30</f>
        <v>kg/ha</v>
      </c>
      <c r="J2" s="29" t="str">
        <f>'Bolton Hill'!J30</f>
        <v>kg/ha</v>
      </c>
      <c r="K2" s="29" t="str">
        <f>'Bolton Hill'!K30</f>
        <v>kg/ha</v>
      </c>
      <c r="L2" s="29" t="str">
        <f>'Bolton Hill'!L30</f>
        <v>kg/ha</v>
      </c>
      <c r="M2" s="29" t="str">
        <f>'Bolton Hill'!M30</f>
        <v>kg/ha</v>
      </c>
      <c r="N2" s="29" t="str">
        <f>'Bolton Hill'!N30</f>
        <v>kg/ha</v>
      </c>
      <c r="O2" s="29" t="str">
        <f>'Bolton Hill'!O30</f>
        <v>kg/ha</v>
      </c>
      <c r="P2" s="29" t="str">
        <f>'Bolton Hill'!P30</f>
        <v>kg/ha</v>
      </c>
      <c r="Q2" s="29" t="str">
        <f>'Bolton Hill'!Q30</f>
        <v>kg/ha</v>
      </c>
      <c r="R2" s="29" t="str">
        <f>'Bolton Hill'!R30</f>
        <v>kg/ha</v>
      </c>
      <c r="S2" s="29" t="str">
        <f>'Bolton Hill'!S30</f>
        <v>kg/ha</v>
      </c>
      <c r="T2" s="29" t="str">
        <f>'Bolton Hill'!T30</f>
        <v>kg/ha</v>
      </c>
      <c r="U2" s="29" t="str">
        <f>'Bolton Hill'!U30</f>
        <v>kg/ha</v>
      </c>
    </row>
    <row r="3" spans="1:21" x14ac:dyDescent="0.25">
      <c r="A3" s="27">
        <v>1</v>
      </c>
      <c r="B3" s="24">
        <f>'Bolton Hill'!B31</f>
        <v>34</v>
      </c>
      <c r="C3" s="24">
        <f>'Bolton Hill'!C31</f>
        <v>67.360799999999998</v>
      </c>
      <c r="D3" s="24">
        <f>'Bolton Hill'!D31</f>
        <v>41.679521520000002</v>
      </c>
      <c r="E3" s="24">
        <f>'Bolton Hill'!E31</f>
        <v>3.0806162399999999</v>
      </c>
      <c r="F3" s="24">
        <f>'Bolton Hill'!F31</f>
        <v>6.3053209439999991</v>
      </c>
      <c r="G3" s="24">
        <f>'Bolton Hill'!G31</f>
        <v>0.25194</v>
      </c>
      <c r="H3" s="24">
        <f>'Bolton Hill'!H31</f>
        <v>0.44023200000000007</v>
      </c>
      <c r="I3" s="24">
        <f>'Bolton Hill'!I31</f>
        <v>0.1082016</v>
      </c>
      <c r="J3" s="24">
        <f>'Bolton Hill'!J31</f>
        <v>1.9094399999999999E-3</v>
      </c>
      <c r="K3" s="24">
        <f>'Bolton Hill'!K31</f>
        <v>3.5006400000000002E-3</v>
      </c>
      <c r="L3" s="24">
        <f>'Bolton Hill'!L31</f>
        <v>0.1230528</v>
      </c>
      <c r="M3" s="24">
        <f>'Bolton Hill'!M31</f>
        <v>7.4786400000000003E-2</v>
      </c>
      <c r="N3" s="24">
        <f>'Bolton Hill'!N31</f>
        <v>891.07199999999989</v>
      </c>
      <c r="O3" s="24">
        <f>'Bolton Hill'!O31</f>
        <v>93.880800000000008</v>
      </c>
      <c r="P3" s="24">
        <f>'Bolton Hill'!P31</f>
        <v>0</v>
      </c>
      <c r="Q3" s="24">
        <f>'Bolton Hill'!Q31</f>
        <v>67.891199999999998</v>
      </c>
      <c r="R3" s="24">
        <f>'Bolton Hill'!R31</f>
        <v>0</v>
      </c>
      <c r="S3" s="24">
        <f>'Bolton Hill'!S31</f>
        <v>0.1092624</v>
      </c>
      <c r="T3" s="24">
        <f>'Bolton Hill'!T31</f>
        <v>0</v>
      </c>
      <c r="U3" s="24">
        <f>'Bolton Hill'!U31</f>
        <v>0</v>
      </c>
    </row>
    <row r="4" spans="1:21" x14ac:dyDescent="0.25">
      <c r="A4" s="27">
        <v>2</v>
      </c>
      <c r="B4" s="24">
        <f>'Preseli Hill '!B31</f>
        <v>38</v>
      </c>
      <c r="C4" s="24">
        <f>'Preseli Hill '!C31</f>
        <v>65.701999999999998</v>
      </c>
      <c r="D4" s="24">
        <f>'Preseli Hill '!D31</f>
        <v>41.104434699999999</v>
      </c>
      <c r="E4" s="24">
        <f>'Preseli Hill '!E31</f>
        <v>2.0462635200000001</v>
      </c>
      <c r="F4" s="24">
        <f>'Preseli Hill '!F31</f>
        <v>5.2455870319999995</v>
      </c>
      <c r="G4" s="24">
        <f>'Preseli Hill '!G31</f>
        <v>0.26432420000000001</v>
      </c>
      <c r="H4" s="24">
        <f>'Preseli Hill '!H31</f>
        <v>1.0866100000000001</v>
      </c>
      <c r="I4" s="24">
        <f>'Preseli Hill '!I31</f>
        <v>0.11523120000000001</v>
      </c>
      <c r="J4" s="24">
        <f>'Preseli Hill '!J31</f>
        <v>5.1045400000000012E-3</v>
      </c>
      <c r="K4" s="24">
        <f>'Preseli Hill '!K31</f>
        <v>1.8699800000000003E-3</v>
      </c>
      <c r="L4" s="24">
        <f>'Preseli Hill '!L31</f>
        <v>0.18851419999999999</v>
      </c>
      <c r="M4" s="24">
        <f>'Preseli Hill '!M31</f>
        <v>7.9853200000000013E-2</v>
      </c>
      <c r="N4" s="24">
        <f>'Preseli Hill '!N31</f>
        <v>626.69600000000003</v>
      </c>
      <c r="O4" s="24">
        <f>'Preseli Hill '!O31</f>
        <v>69.745200000000011</v>
      </c>
      <c r="P4" s="24">
        <f>'Preseli Hill '!P31</f>
        <v>0</v>
      </c>
      <c r="Q4" s="24">
        <f>'Preseli Hill '!Q31</f>
        <v>101.58540000000002</v>
      </c>
      <c r="R4" s="24">
        <f>'Preseli Hill '!R31</f>
        <v>0</v>
      </c>
      <c r="S4" s="24">
        <f>'Preseli Hill '!S31</f>
        <v>6.1153400000000004E-2</v>
      </c>
      <c r="T4" s="24">
        <f>'Preseli Hill '!T31</f>
        <v>0</v>
      </c>
      <c r="U4" s="24">
        <f>'Preseli Hill '!U31</f>
        <v>0</v>
      </c>
    </row>
    <row r="5" spans="1:21" x14ac:dyDescent="0.25">
      <c r="A5" s="27">
        <v>3</v>
      </c>
      <c r="B5" s="24">
        <f>'Llechryd '!B31</f>
        <v>34</v>
      </c>
      <c r="C5" s="24">
        <f>'Llechryd '!C31</f>
        <v>51.24344</v>
      </c>
      <c r="D5" s="24">
        <f>'Llechryd '!D31</f>
        <v>41.389755839999992</v>
      </c>
      <c r="E5" s="24">
        <f>'Llechryd '!E31</f>
        <v>3.7022130800000004</v>
      </c>
      <c r="F5" s="24">
        <f>'Llechryd '!F31</f>
        <v>13.127911359999995</v>
      </c>
      <c r="G5" s="24">
        <f>'Llechryd '!G31</f>
        <v>0.2152336</v>
      </c>
      <c r="H5" s="24">
        <f>'Llechryd '!H31</f>
        <v>0.70257599999999998</v>
      </c>
      <c r="I5" s="24">
        <f>'Llechryd '!I31</f>
        <v>0.12322959999999999</v>
      </c>
      <c r="J5" s="24">
        <f>'Llechryd '!J31</f>
        <v>1.8958399999999998E-3</v>
      </c>
      <c r="K5" s="24">
        <f>'Llechryd '!K31</f>
        <v>1.7285599999999999E-3</v>
      </c>
      <c r="L5" s="24">
        <f>'Llechryd '!L31</f>
        <v>9.4791999999999987E-2</v>
      </c>
      <c r="M5" s="24">
        <f>'Llechryd '!M31</f>
        <v>9.0888800000000006E-2</v>
      </c>
      <c r="N5" s="24">
        <f>'Llechryd '!N31</f>
        <v>40.035679999999999</v>
      </c>
      <c r="O5" s="24">
        <f>'Llechryd '!O31</f>
        <v>1042.7119999999998</v>
      </c>
      <c r="P5" s="24">
        <f>'Llechryd '!P31</f>
        <v>0</v>
      </c>
      <c r="Q5" s="24">
        <f>'Llechryd '!Q31</f>
        <v>52.693199999999997</v>
      </c>
      <c r="R5" s="24">
        <f>'Llechryd '!R31</f>
        <v>0</v>
      </c>
      <c r="S5" s="24">
        <f>'Llechryd '!S31</f>
        <v>0.12322959999999999</v>
      </c>
      <c r="T5" s="24">
        <f>'Llechryd '!T31</f>
        <v>0</v>
      </c>
      <c r="U5" s="24">
        <f>'Llechryd '!U31</f>
        <v>0</v>
      </c>
    </row>
    <row r="6" spans="1:21" x14ac:dyDescent="0.25">
      <c r="A6" s="27">
        <v>4</v>
      </c>
      <c r="B6" s="24">
        <f>'Bolton hill sludge '!B31</f>
        <v>50</v>
      </c>
      <c r="C6" s="24">
        <f>'Bolton hill sludge '!C31</f>
        <v>20.207000000000001</v>
      </c>
      <c r="D6" s="24">
        <f>'Bolton hill sludge '!D31</f>
        <v>13.276115899999997</v>
      </c>
      <c r="E6" s="24">
        <f>'Bolton hill sludge '!E31</f>
        <v>1.7406827500000002</v>
      </c>
      <c r="F6" s="24">
        <f>'Bolton hill sludge '!F31</f>
        <v>4.125601399999999</v>
      </c>
      <c r="G6" s="24">
        <f>'Bolton hill sludge '!G31</f>
        <v>0.10153599999999999</v>
      </c>
      <c r="H6" s="24">
        <f>'Bolton hill sludge '!H31</f>
        <v>0.18035999999999999</v>
      </c>
      <c r="I6" s="24">
        <f>'Bolton hill sludge '!I31</f>
        <v>6.1455999999999997E-2</v>
      </c>
      <c r="J6" s="24">
        <f>'Bolton hill sludge '!J31</f>
        <v>1.0855000000000001E-3</v>
      </c>
      <c r="K6" s="24">
        <f>'Bolton hill sludge '!K31</f>
        <v>9.8529999999999993E-4</v>
      </c>
      <c r="L6" s="24">
        <f>'Bolton hill sludge '!L31</f>
        <v>5.0601E-2</v>
      </c>
      <c r="M6" s="24">
        <f>'Bolton hill sludge '!M31</f>
        <v>4.2585000000000005E-2</v>
      </c>
      <c r="N6" s="24">
        <f>'Bolton hill sludge '!N31</f>
        <v>233.8</v>
      </c>
      <c r="O6" s="24">
        <f>'Bolton hill sludge '!O31</f>
        <v>40.08</v>
      </c>
      <c r="P6" s="24">
        <f>'Bolton hill sludge '!P31</f>
        <v>0</v>
      </c>
      <c r="Q6" s="24">
        <f>'Bolton hill sludge '!Q31</f>
        <v>25.550999999999998</v>
      </c>
      <c r="R6" s="24">
        <f>'Bolton hill sludge '!R31</f>
        <v>0</v>
      </c>
      <c r="S6" s="24">
        <f>'Bolton hill sludge '!S31</f>
        <v>2.7387999999999996E-2</v>
      </c>
      <c r="T6" s="24">
        <f>'Bolton hill sludge '!T31</f>
        <v>0</v>
      </c>
      <c r="U6" s="24">
        <f>'Bolton hill sludge '!U31</f>
        <v>0</v>
      </c>
    </row>
    <row r="7" spans="1:21" x14ac:dyDescent="0.25">
      <c r="A7" s="27">
        <v>5</v>
      </c>
      <c r="B7" s="24">
        <f>Preseli!B31</f>
        <v>50</v>
      </c>
      <c r="C7" s="24">
        <f>Preseli!C31</f>
        <v>13.875000000000002</v>
      </c>
      <c r="D7" s="24">
        <f>Preseli!D31</f>
        <v>13.459624999999999</v>
      </c>
      <c r="E7" s="24">
        <f>Preseli!E31</f>
        <v>1.1552937500000002</v>
      </c>
      <c r="F7" s="24">
        <f>Preseli!F31</f>
        <v>2.1553999999999998</v>
      </c>
      <c r="G7" s="24">
        <f>Preseli!G31</f>
        <v>7.9250000000000001E-2</v>
      </c>
      <c r="H7" s="24">
        <f>Preseli!H31</f>
        <v>0.14875000000000002</v>
      </c>
      <c r="I7" s="24">
        <f>Preseli!I31</f>
        <v>6.2375000000000007E-2</v>
      </c>
      <c r="J7" s="24">
        <f>Preseli!J31</f>
        <v>1.1000000000000001E-3</v>
      </c>
      <c r="K7" s="24">
        <f>Preseli!K31</f>
        <v>1E-3</v>
      </c>
      <c r="L7" s="24">
        <f>Preseli!L31</f>
        <v>5.1250000000000004E-2</v>
      </c>
      <c r="M7" s="24">
        <f>Preseli!M31</f>
        <v>4.3249999999999997E-2</v>
      </c>
      <c r="N7" s="24">
        <f>Preseli!N31</f>
        <v>197.5</v>
      </c>
      <c r="O7" s="24">
        <f>Preseli!O31</f>
        <v>19.25</v>
      </c>
      <c r="P7" s="24">
        <f>Preseli!P31</f>
        <v>0</v>
      </c>
      <c r="Q7" s="24">
        <f>Preseli!Q31</f>
        <v>20.59375</v>
      </c>
      <c r="R7" s="24">
        <f>Preseli!R31</f>
        <v>0</v>
      </c>
      <c r="S7" s="24">
        <f>Preseli!S31</f>
        <v>4.3125000000000004E-2</v>
      </c>
      <c r="T7" s="24">
        <f>Preseli!T31</f>
        <v>0</v>
      </c>
      <c r="U7" s="24">
        <f>Preseli!U31</f>
        <v>0</v>
      </c>
    </row>
    <row r="8" spans="1:21" x14ac:dyDescent="0.25">
      <c r="A8" s="27">
        <v>6</v>
      </c>
      <c r="B8" s="24">
        <f>'Llechryd sludge'!B31</f>
        <v>50</v>
      </c>
      <c r="C8" s="24">
        <f>'Llechryd sludge'!C31</f>
        <v>14.932800000000002</v>
      </c>
      <c r="D8" s="24">
        <f>'Llechryd sludge'!D31</f>
        <v>19.454026500000005</v>
      </c>
      <c r="E8" s="24">
        <f>'Llechryd sludge'!E31</f>
        <v>1.0545678000000003</v>
      </c>
      <c r="F8" s="24">
        <f>'Llechryd sludge'!F31</f>
        <v>2.1333983399999998</v>
      </c>
      <c r="G8" s="24">
        <f>'Llechryd sludge'!G31</f>
        <v>7.8489000000000003E-2</v>
      </c>
      <c r="H8" s="24">
        <f>'Llechryd sludge'!H31</f>
        <v>0.20349</v>
      </c>
      <c r="I8" s="24">
        <f>'Llechryd sludge'!I31</f>
        <v>6.2424E-2</v>
      </c>
      <c r="J8" s="24">
        <f>'Llechryd sludge'!J31</f>
        <v>1.1015999999999999E-3</v>
      </c>
      <c r="K8" s="24">
        <f>'Llechryd sludge'!K31</f>
        <v>1.0098000000000002E-3</v>
      </c>
      <c r="L8" s="24">
        <f>'Llechryd sludge'!L31</f>
        <v>5.1255000000000009E-2</v>
      </c>
      <c r="M8" s="24">
        <f>'Llechryd sludge'!M31</f>
        <v>4.3299000000000004E-2</v>
      </c>
      <c r="N8" s="24">
        <f>'Llechryd sludge'!N31</f>
        <v>4.7124000000000006</v>
      </c>
      <c r="O8" s="24">
        <f>'Llechryd sludge'!O31</f>
        <v>480.42000000000007</v>
      </c>
      <c r="P8" s="24">
        <f>'Llechryd sludge'!P31</f>
        <v>0</v>
      </c>
      <c r="Q8" s="24">
        <f>'Llechryd sludge'!Q31</f>
        <v>12.087000000000003</v>
      </c>
      <c r="R8" s="24">
        <f>'Llechryd sludge'!R31</f>
        <v>0</v>
      </c>
      <c r="S8" s="24">
        <f>'Llechryd sludge'!S31</f>
        <v>4.3146000000000004E-2</v>
      </c>
      <c r="T8" s="24">
        <f>'Llechryd sludge'!T31</f>
        <v>0</v>
      </c>
      <c r="U8" s="24">
        <f>'Llechryd sludge'!U31</f>
        <v>0</v>
      </c>
    </row>
    <row r="9" spans="1:21" x14ac:dyDescent="0.25">
      <c r="A9" s="27">
        <v>7</v>
      </c>
      <c r="B9" s="24">
        <f>'Middle woodstock'!B31</f>
        <v>0</v>
      </c>
      <c r="C9" s="24">
        <f>'Middle woodstock'!C31</f>
        <v>0</v>
      </c>
      <c r="D9" s="24">
        <f>'Middle woodstock'!D31</f>
        <v>0</v>
      </c>
      <c r="E9" s="24">
        <f>'Middle woodstock'!E31</f>
        <v>0</v>
      </c>
      <c r="F9" s="24">
        <f>'Middle woodstock'!F31</f>
        <v>0</v>
      </c>
      <c r="G9" s="24">
        <f>'Middle woodstock'!G31</f>
        <v>0</v>
      </c>
      <c r="H9" s="24">
        <f>'Middle woodstock'!H31</f>
        <v>0</v>
      </c>
      <c r="I9" s="24">
        <f>'Middle woodstock'!I31</f>
        <v>0</v>
      </c>
      <c r="J9" s="24">
        <f>'Middle woodstock'!J31</f>
        <v>0</v>
      </c>
      <c r="K9" s="24">
        <f>'Middle woodstock'!K31</f>
        <v>0</v>
      </c>
      <c r="L9" s="24">
        <f>'Middle woodstock'!L31</f>
        <v>0</v>
      </c>
      <c r="M9" s="24">
        <f>'Middle woodstock'!M31</f>
        <v>0</v>
      </c>
      <c r="N9" s="24">
        <f>'Middle woodstock'!N31</f>
        <v>0</v>
      </c>
      <c r="O9" s="24">
        <f>'Middle woodstock'!O31</f>
        <v>0</v>
      </c>
      <c r="P9" s="24">
        <f>'Middle woodstock'!P31</f>
        <v>0</v>
      </c>
      <c r="Q9" s="24">
        <f>'Middle woodstock'!Q31</f>
        <v>0</v>
      </c>
      <c r="R9" s="24">
        <f>'Middle woodstock'!R31</f>
        <v>0</v>
      </c>
      <c r="S9" s="24">
        <f>'Middle woodstock'!S31</f>
        <v>0</v>
      </c>
      <c r="T9" s="24">
        <f>'Middle woodstock'!T31</f>
        <v>0</v>
      </c>
      <c r="U9" s="24">
        <f>'Middle woodstock'!U31</f>
        <v>0</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'Bolton Hill'!B29</f>
        <v>Application Rate</v>
      </c>
      <c r="D1" s="26" t="str">
        <f>'Bolton Hill'!C29</f>
        <v>Nitrogen Addition</v>
      </c>
      <c r="E1" s="26" t="str">
        <f>'Bolton Hill'!D29</f>
        <v>Phosphate Addition</v>
      </c>
      <c r="F1" s="26" t="str">
        <f>'Bolton Hill'!E29</f>
        <v>Potash  Addition</v>
      </c>
      <c r="G1" s="26" t="str">
        <f>'Bolton Hill'!F29</f>
        <v>Mg Oxide Addition</v>
      </c>
      <c r="H1" s="26" t="str">
        <f>'Bolton Hill'!G29</f>
        <v>Copper Addition</v>
      </c>
      <c r="I1" s="26" t="str">
        <f>'Bolton Hill'!H29</f>
        <v>Zinc Addition</v>
      </c>
      <c r="J1" s="26" t="str">
        <f>'Bolton Hill'!I29</f>
        <v>Lead Addition</v>
      </c>
      <c r="K1" s="26" t="str">
        <f>'Bolton Hill'!J29</f>
        <v>Cadmium Addition</v>
      </c>
      <c r="L1" s="26" t="str">
        <f>'Bolton Hill'!K29</f>
        <v>Mercury Addition</v>
      </c>
      <c r="M1" s="26" t="str">
        <f>'Bolton Hill'!L29</f>
        <v>Nickel Addition</v>
      </c>
      <c r="N1" s="26" t="str">
        <f>'Bolton Hill'!M29</f>
        <v>Chromium Addition</v>
      </c>
      <c r="O1" s="26" t="str">
        <f>'Bolton Hill'!N29</f>
        <v>Aluminium Addition</v>
      </c>
      <c r="P1" s="26" t="str">
        <f>'Bolton Hill'!O29</f>
        <v>Iron Addition</v>
      </c>
      <c r="Q1" s="26" t="str">
        <f>'Bolton Hill'!P29</f>
        <v xml:space="preserve">Sodium Addition                 </v>
      </c>
      <c r="R1" s="26" t="str">
        <f>'Bolton Hill'!Q29</f>
        <v>SO3  Addition                             kg/ha</v>
      </c>
      <c r="S1" s="26" t="str">
        <f>'Bolton Hill'!R29</f>
        <v xml:space="preserve">Selenium Addition </v>
      </c>
      <c r="T1" s="26" t="str">
        <f>'Bolton Hill'!S29</f>
        <v xml:space="preserve">Arsenic  Addition  </v>
      </c>
      <c r="U1" s="26" t="str">
        <f>'Bolton Hill'!T29</f>
        <v xml:space="preserve">Molybdenum Addition  </v>
      </c>
      <c r="V1" s="26" t="str">
        <f>'Bolton Hill'!U29</f>
        <v xml:space="preserve">Fluoride Addition </v>
      </c>
    </row>
    <row r="2" spans="1:22" s="70" customFormat="1" ht="25" x14ac:dyDescent="0.35">
      <c r="A2" s="175"/>
      <c r="B2" s="23" t="s">
        <v>46</v>
      </c>
      <c r="C2" s="26" t="str">
        <f>'Bolton Hill'!B30</f>
        <v>tonnes/ha</v>
      </c>
      <c r="D2" s="26" t="str">
        <f>'Bolton Hill'!C30</f>
        <v>kg/ha</v>
      </c>
      <c r="E2" s="26" t="str">
        <f>'Bolton Hill'!D30</f>
        <v>P2O5 
kg/ha</v>
      </c>
      <c r="F2" s="26" t="str">
        <f>'Bolton Hill'!E30</f>
        <v>K2O 
kg/ha</v>
      </c>
      <c r="G2" s="26" t="str">
        <f>'Bolton Hill'!F30</f>
        <v>MgO 
kg/ha</v>
      </c>
      <c r="H2" s="26" t="str">
        <f>'Bolton Hill'!G30</f>
        <v>kg/ha</v>
      </c>
      <c r="I2" s="26" t="str">
        <f>'Bolton Hill'!H30</f>
        <v>kg/ha</v>
      </c>
      <c r="J2" s="26" t="str">
        <f>'Bolton Hill'!I30</f>
        <v>kg/ha</v>
      </c>
      <c r="K2" s="26" t="str">
        <f>'Bolton Hill'!J30</f>
        <v>kg/ha</v>
      </c>
      <c r="L2" s="26" t="str">
        <f>'Bolton Hill'!K30</f>
        <v>kg/ha</v>
      </c>
      <c r="M2" s="26" t="str">
        <f>'Bolton Hill'!L30</f>
        <v>kg/ha</v>
      </c>
      <c r="N2" s="26" t="str">
        <f>'Bolton Hill'!M30</f>
        <v>kg/ha</v>
      </c>
      <c r="O2" s="26" t="str">
        <f>'Bolton Hill'!N30</f>
        <v>kg/ha</v>
      </c>
      <c r="P2" s="26" t="str">
        <f>'Bolton Hill'!O30</f>
        <v>kg/ha</v>
      </c>
      <c r="Q2" s="26" t="str">
        <f>'Bolton Hill'!P30</f>
        <v>kg/ha</v>
      </c>
      <c r="R2" s="26" t="str">
        <f>'Bolton Hill'!Q30</f>
        <v>kg/ha</v>
      </c>
      <c r="S2" s="26" t="str">
        <f>'Bolton Hill'!R30</f>
        <v>kg/ha</v>
      </c>
      <c r="T2" s="26" t="str">
        <f>'Bolton Hill'!S30</f>
        <v>kg/ha</v>
      </c>
      <c r="U2" s="26" t="str">
        <f>'Bolton Hill'!T30</f>
        <v>kg/ha</v>
      </c>
      <c r="V2" s="26" t="str">
        <f>'Bolton Hill'!U30</f>
        <v>kg/ha</v>
      </c>
    </row>
    <row r="3" spans="1:22" x14ac:dyDescent="0.25">
      <c r="A3" s="27">
        <v>1</v>
      </c>
      <c r="B3" s="78"/>
      <c r="C3" s="24">
        <f>'Bolton Hill'!B31</f>
        <v>34</v>
      </c>
      <c r="D3" s="24">
        <f>'Bolton Hill'!C31</f>
        <v>67.360799999999998</v>
      </c>
      <c r="E3" s="24">
        <f>'Bolton Hill'!D31</f>
        <v>41.679521520000002</v>
      </c>
      <c r="F3" s="24">
        <f>'Bolton Hill'!E31</f>
        <v>3.0806162399999999</v>
      </c>
      <c r="G3" s="24">
        <f>'Bolton Hill'!F31</f>
        <v>6.3053209439999991</v>
      </c>
      <c r="H3" s="24">
        <f>'Bolton Hill'!G31</f>
        <v>0.25194</v>
      </c>
      <c r="I3" s="24">
        <f>'Bolton Hill'!H31</f>
        <v>0.44023200000000007</v>
      </c>
      <c r="J3" s="24">
        <f>'Bolton Hill'!I31</f>
        <v>0.1082016</v>
      </c>
      <c r="K3" s="24">
        <f>'Bolton Hill'!J31</f>
        <v>1.9094399999999999E-3</v>
      </c>
      <c r="L3" s="24">
        <f>'Bolton Hill'!K31</f>
        <v>3.5006400000000002E-3</v>
      </c>
      <c r="M3" s="24">
        <f>'Bolton Hill'!L31</f>
        <v>0.1230528</v>
      </c>
      <c r="N3" s="24">
        <f>'Bolton Hill'!M31</f>
        <v>7.4786400000000003E-2</v>
      </c>
      <c r="O3" s="24">
        <f>'Bolton Hill'!N31</f>
        <v>891.07199999999989</v>
      </c>
      <c r="P3" s="24">
        <f>'Bolton Hill'!O31</f>
        <v>93.880800000000008</v>
      </c>
      <c r="Q3" s="24">
        <f>'Bolton Hill'!P31</f>
        <v>0</v>
      </c>
      <c r="R3" s="24">
        <f>'Bolton Hill'!Q31</f>
        <v>67.891199999999998</v>
      </c>
      <c r="S3" s="24">
        <f>'Bolton Hill'!R31</f>
        <v>0</v>
      </c>
      <c r="T3" s="24">
        <f>'Bolton Hill'!S31</f>
        <v>0.1092624</v>
      </c>
      <c r="U3" s="24">
        <f>'Bolton Hill'!T31</f>
        <v>0</v>
      </c>
      <c r="V3" s="24">
        <f>'Bolton Hill'!U31</f>
        <v>0</v>
      </c>
    </row>
    <row r="4" spans="1:22" x14ac:dyDescent="0.25">
      <c r="A4" s="27">
        <v>2</v>
      </c>
      <c r="B4" s="78"/>
      <c r="C4" s="24">
        <f>'Preseli Hill '!B31</f>
        <v>38</v>
      </c>
      <c r="D4" s="24">
        <f>'Preseli Hill '!C31</f>
        <v>65.701999999999998</v>
      </c>
      <c r="E4" s="24">
        <f>'Preseli Hill '!D31</f>
        <v>41.104434699999999</v>
      </c>
      <c r="F4" s="24">
        <f>'Preseli Hill '!E31</f>
        <v>2.0462635200000001</v>
      </c>
      <c r="G4" s="24">
        <f>'Preseli Hill '!F31</f>
        <v>5.2455870319999995</v>
      </c>
      <c r="H4" s="24">
        <f>'Preseli Hill '!G31</f>
        <v>0.26432420000000001</v>
      </c>
      <c r="I4" s="24">
        <f>'Preseli Hill '!H31</f>
        <v>1.0866100000000001</v>
      </c>
      <c r="J4" s="24">
        <f>'Preseli Hill '!I31</f>
        <v>0.11523120000000001</v>
      </c>
      <c r="K4" s="24">
        <f>'Preseli Hill '!J31</f>
        <v>5.1045400000000012E-3</v>
      </c>
      <c r="L4" s="24">
        <f>'Preseli Hill '!K31</f>
        <v>1.8699800000000003E-3</v>
      </c>
      <c r="M4" s="24">
        <f>'Preseli Hill '!L31</f>
        <v>0.18851419999999999</v>
      </c>
      <c r="N4" s="24">
        <f>'Preseli Hill '!M31</f>
        <v>7.9853200000000013E-2</v>
      </c>
      <c r="O4" s="24">
        <f>'Preseli Hill '!N31</f>
        <v>626.69600000000003</v>
      </c>
      <c r="P4" s="24">
        <f>'Preseli Hill '!O31</f>
        <v>69.745200000000011</v>
      </c>
      <c r="Q4" s="24">
        <f>'Preseli Hill '!P31</f>
        <v>0</v>
      </c>
      <c r="R4" s="24">
        <f>'Preseli Hill '!Q31</f>
        <v>101.58540000000002</v>
      </c>
      <c r="S4" s="24">
        <f>'Preseli Hill '!R31</f>
        <v>0</v>
      </c>
      <c r="T4" s="24">
        <f>'Preseli Hill '!S31</f>
        <v>6.1153400000000004E-2</v>
      </c>
      <c r="U4" s="24">
        <f>'Preseli Hill '!T31</f>
        <v>0</v>
      </c>
      <c r="V4" s="24">
        <f>'Preseli Hill '!U31</f>
        <v>0</v>
      </c>
    </row>
    <row r="5" spans="1:22" x14ac:dyDescent="0.25">
      <c r="A5" s="27">
        <v>3</v>
      </c>
      <c r="B5" s="78"/>
      <c r="C5" s="24">
        <f>'Llechryd '!B31</f>
        <v>34</v>
      </c>
      <c r="D5" s="24">
        <f>'Llechryd '!C31</f>
        <v>51.24344</v>
      </c>
      <c r="E5" s="24">
        <f>'Llechryd '!D31</f>
        <v>41.389755839999992</v>
      </c>
      <c r="F5" s="24">
        <f>'Llechryd '!E31</f>
        <v>3.7022130800000004</v>
      </c>
      <c r="G5" s="24">
        <f>'Llechryd '!F31</f>
        <v>13.127911359999995</v>
      </c>
      <c r="H5" s="24">
        <f>'Llechryd '!G31</f>
        <v>0.2152336</v>
      </c>
      <c r="I5" s="24">
        <f>'Llechryd '!H31</f>
        <v>0.70257599999999998</v>
      </c>
      <c r="J5" s="24">
        <f>'Llechryd '!I31</f>
        <v>0.12322959999999999</v>
      </c>
      <c r="K5" s="24">
        <f>'Llechryd '!J31</f>
        <v>1.8958399999999998E-3</v>
      </c>
      <c r="L5" s="24">
        <f>'Llechryd '!K31</f>
        <v>1.7285599999999999E-3</v>
      </c>
      <c r="M5" s="24">
        <f>'Llechryd '!L31</f>
        <v>9.4791999999999987E-2</v>
      </c>
      <c r="N5" s="24">
        <f>'Llechryd '!M31</f>
        <v>9.0888800000000006E-2</v>
      </c>
      <c r="O5" s="24">
        <f>'Llechryd '!N31</f>
        <v>40.035679999999999</v>
      </c>
      <c r="P5" s="24">
        <f>'Llechryd '!O31</f>
        <v>1042.7119999999998</v>
      </c>
      <c r="Q5" s="24">
        <f>'Llechryd '!P31</f>
        <v>0</v>
      </c>
      <c r="R5" s="24">
        <f>'Llechryd '!Q31</f>
        <v>52.693199999999997</v>
      </c>
      <c r="S5" s="24">
        <f>'Llechryd '!R31</f>
        <v>0</v>
      </c>
      <c r="T5" s="24">
        <f>'Llechryd '!S31</f>
        <v>0.12322959999999999</v>
      </c>
      <c r="U5" s="24">
        <f>'Llechryd '!T31</f>
        <v>0</v>
      </c>
      <c r="V5" s="24">
        <f>'Llechryd '!U31</f>
        <v>0</v>
      </c>
    </row>
    <row r="6" spans="1:22" x14ac:dyDescent="0.25">
      <c r="A6" s="27">
        <v>4</v>
      </c>
      <c r="B6" s="78"/>
      <c r="C6" s="24">
        <f>'Bolton hill sludge '!B31</f>
        <v>50</v>
      </c>
      <c r="D6" s="24">
        <f>'Bolton hill sludge '!C31</f>
        <v>20.207000000000001</v>
      </c>
      <c r="E6" s="24">
        <f>'Bolton hill sludge '!D31</f>
        <v>13.276115899999997</v>
      </c>
      <c r="F6" s="24">
        <f>'Bolton hill sludge '!E31</f>
        <v>1.7406827500000002</v>
      </c>
      <c r="G6" s="24">
        <f>'Bolton hill sludge '!F31</f>
        <v>4.125601399999999</v>
      </c>
      <c r="H6" s="24">
        <f>'Bolton hill sludge '!G31</f>
        <v>0.10153599999999999</v>
      </c>
      <c r="I6" s="24">
        <f>'Bolton hill sludge '!H31</f>
        <v>0.18035999999999999</v>
      </c>
      <c r="J6" s="24">
        <f>'Bolton hill sludge '!I31</f>
        <v>6.1455999999999997E-2</v>
      </c>
      <c r="K6" s="24">
        <f>'Bolton hill sludge '!J31</f>
        <v>1.0855000000000001E-3</v>
      </c>
      <c r="L6" s="24">
        <f>'Bolton hill sludge '!K31</f>
        <v>9.8529999999999993E-4</v>
      </c>
      <c r="M6" s="24">
        <f>'Bolton hill sludge '!L31</f>
        <v>5.0601E-2</v>
      </c>
      <c r="N6" s="24">
        <f>'Bolton hill sludge '!M31</f>
        <v>4.2585000000000005E-2</v>
      </c>
      <c r="O6" s="24">
        <f>'Bolton hill sludge '!N31</f>
        <v>233.8</v>
      </c>
      <c r="P6" s="24">
        <f>'Bolton hill sludge '!O31</f>
        <v>40.08</v>
      </c>
      <c r="Q6" s="24">
        <f>'Bolton hill sludge '!P31</f>
        <v>0</v>
      </c>
      <c r="R6" s="24">
        <f>'Bolton hill sludge '!Q31</f>
        <v>25.550999999999998</v>
      </c>
      <c r="S6" s="24">
        <f>'Bolton hill sludge '!R31</f>
        <v>0</v>
      </c>
      <c r="T6" s="24">
        <f>'Bolton hill sludge '!S31</f>
        <v>2.7387999999999996E-2</v>
      </c>
      <c r="U6" s="24">
        <f>'Bolton hill sludge '!T31</f>
        <v>0</v>
      </c>
      <c r="V6" s="24">
        <f>'Bolton hill sludge '!U31</f>
        <v>0</v>
      </c>
    </row>
    <row r="7" spans="1:22" x14ac:dyDescent="0.25">
      <c r="A7" s="27">
        <v>5</v>
      </c>
      <c r="B7" s="78"/>
      <c r="C7" s="24">
        <f>Preseli!B31</f>
        <v>50</v>
      </c>
      <c r="D7" s="24">
        <f>Preseli!C31</f>
        <v>13.875000000000002</v>
      </c>
      <c r="E7" s="24">
        <f>Preseli!D31</f>
        <v>13.459624999999999</v>
      </c>
      <c r="F7" s="24">
        <f>Preseli!E31</f>
        <v>1.1552937500000002</v>
      </c>
      <c r="G7" s="24">
        <f>Preseli!F31</f>
        <v>2.1553999999999998</v>
      </c>
      <c r="H7" s="24">
        <f>Preseli!G31</f>
        <v>7.9250000000000001E-2</v>
      </c>
      <c r="I7" s="24">
        <f>Preseli!H31</f>
        <v>0.14875000000000002</v>
      </c>
      <c r="J7" s="24">
        <f>Preseli!I31</f>
        <v>6.2375000000000007E-2</v>
      </c>
      <c r="K7" s="24">
        <f>Preseli!J31</f>
        <v>1.1000000000000001E-3</v>
      </c>
      <c r="L7" s="24">
        <f>Preseli!K31</f>
        <v>1E-3</v>
      </c>
      <c r="M7" s="24">
        <f>Preseli!L31</f>
        <v>5.1250000000000004E-2</v>
      </c>
      <c r="N7" s="24">
        <f>Preseli!M31</f>
        <v>4.3249999999999997E-2</v>
      </c>
      <c r="O7" s="24">
        <f>Preseli!N31</f>
        <v>197.5</v>
      </c>
      <c r="P7" s="24">
        <f>Preseli!O31</f>
        <v>19.25</v>
      </c>
      <c r="Q7" s="24">
        <f>Preseli!P31</f>
        <v>0</v>
      </c>
      <c r="R7" s="24">
        <f>Preseli!Q31</f>
        <v>20.59375</v>
      </c>
      <c r="S7" s="24">
        <f>Preseli!R31</f>
        <v>0</v>
      </c>
      <c r="T7" s="24">
        <f>Preseli!S31</f>
        <v>4.3125000000000004E-2</v>
      </c>
      <c r="U7" s="24">
        <f>Preseli!T31</f>
        <v>0</v>
      </c>
      <c r="V7" s="24">
        <f>Preseli!U31</f>
        <v>0</v>
      </c>
    </row>
    <row r="8" spans="1:22" x14ac:dyDescent="0.25">
      <c r="A8" s="27">
        <v>6</v>
      </c>
      <c r="B8" s="78"/>
      <c r="C8" s="24">
        <f>'Llechryd sludge'!B31</f>
        <v>50</v>
      </c>
      <c r="D8" s="24">
        <f>'Llechryd sludge'!C31</f>
        <v>14.932800000000002</v>
      </c>
      <c r="E8" s="24">
        <f>'Llechryd sludge'!D31</f>
        <v>19.454026500000005</v>
      </c>
      <c r="F8" s="24">
        <f>'Llechryd sludge'!E31</f>
        <v>1.0545678000000003</v>
      </c>
      <c r="G8" s="24">
        <f>'Llechryd sludge'!F31</f>
        <v>2.1333983399999998</v>
      </c>
      <c r="H8" s="24">
        <f>'Llechryd sludge'!G31</f>
        <v>7.8489000000000003E-2</v>
      </c>
      <c r="I8" s="24">
        <f>'Llechryd sludge'!H31</f>
        <v>0.20349</v>
      </c>
      <c r="J8" s="24">
        <f>'Llechryd sludge'!I31</f>
        <v>6.2424E-2</v>
      </c>
      <c r="K8" s="24">
        <f>'Llechryd sludge'!J31</f>
        <v>1.1015999999999999E-3</v>
      </c>
      <c r="L8" s="24">
        <f>'Llechryd sludge'!K31</f>
        <v>1.0098000000000002E-3</v>
      </c>
      <c r="M8" s="24">
        <f>'Llechryd sludge'!L31</f>
        <v>5.1255000000000009E-2</v>
      </c>
      <c r="N8" s="24">
        <f>'Llechryd sludge'!M31</f>
        <v>4.3299000000000004E-2</v>
      </c>
      <c r="O8" s="24">
        <f>'Llechryd sludge'!N31</f>
        <v>4.7124000000000006</v>
      </c>
      <c r="P8" s="24">
        <f>'Llechryd sludge'!O31</f>
        <v>480.42000000000007</v>
      </c>
      <c r="Q8" s="24">
        <f>'Llechryd sludge'!P31</f>
        <v>0</v>
      </c>
      <c r="R8" s="24">
        <f>'Llechryd sludge'!Q31</f>
        <v>12.087000000000003</v>
      </c>
      <c r="S8" s="24">
        <f>'Llechryd sludge'!R31</f>
        <v>0</v>
      </c>
      <c r="T8" s="24">
        <f>'Llechryd sludge'!S31</f>
        <v>4.3146000000000004E-2</v>
      </c>
      <c r="U8" s="24">
        <f>'Llechryd sludge'!T31</f>
        <v>0</v>
      </c>
      <c r="V8" s="24">
        <f>'Llechryd sludge'!U31</f>
        <v>0</v>
      </c>
    </row>
    <row r="9" spans="1:22" x14ac:dyDescent="0.25">
      <c r="A9" s="27">
        <v>7</v>
      </c>
      <c r="B9" s="78"/>
      <c r="C9" s="24">
        <f>'Middle woodstock'!B31</f>
        <v>0</v>
      </c>
      <c r="D9" s="24">
        <f>'Middle woodstock'!C31</f>
        <v>0</v>
      </c>
      <c r="E9" s="24">
        <f>'Middle woodstock'!D31</f>
        <v>0</v>
      </c>
      <c r="F9" s="24">
        <f>'Middle woodstock'!E31</f>
        <v>0</v>
      </c>
      <c r="G9" s="24">
        <f>'Middle woodstock'!F31</f>
        <v>0</v>
      </c>
      <c r="H9" s="24">
        <f>'Middle woodstock'!G31</f>
        <v>0</v>
      </c>
      <c r="I9" s="24">
        <f>'Middle woodstock'!H31</f>
        <v>0</v>
      </c>
      <c r="J9" s="24">
        <f>'Middle woodstock'!I31</f>
        <v>0</v>
      </c>
      <c r="K9" s="24">
        <f>'Middle woodstock'!J31</f>
        <v>0</v>
      </c>
      <c r="L9" s="24">
        <f>'Middle woodstock'!K31</f>
        <v>0</v>
      </c>
      <c r="M9" s="24">
        <f>'Middle woodstock'!L31</f>
        <v>0</v>
      </c>
      <c r="N9" s="24">
        <f>'Middle woodstock'!M31</f>
        <v>0</v>
      </c>
      <c r="O9" s="24">
        <f>'Middle woodstock'!N31</f>
        <v>0</v>
      </c>
      <c r="P9" s="24">
        <f>'Middle woodstock'!O31</f>
        <v>0</v>
      </c>
      <c r="Q9" s="24">
        <f>'Middle woodstock'!P31</f>
        <v>0</v>
      </c>
      <c r="R9" s="24">
        <f>'Middle woodstock'!Q31</f>
        <v>0</v>
      </c>
      <c r="S9" s="24">
        <f>'Middle woodstock'!R31</f>
        <v>0</v>
      </c>
      <c r="T9" s="24">
        <f>'Middle woodstock'!S31</f>
        <v>0</v>
      </c>
      <c r="U9" s="24">
        <f>'Middle woodstock'!T31</f>
        <v>0</v>
      </c>
      <c r="V9" s="24">
        <f>'Middle woodstock'!U31</f>
        <v>0</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'Bolton Hill'!B43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'Bolton Hill'!B44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34</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38</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34</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50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REGU-1650478595-309</_dlc_DocId>
    <_dlc_DocIdUrl xmlns="9be56660-2c31-41ef-bc00-23e72f632f2a">
      <Url>https://cyfoethnaturiolcymru.sharepoint.com/teams/Regulatory/Permitting/_layouts/15/DocIdRedir.aspx?ID=REGU-1650478595-309</Url>
      <Description>REGU-1650478595-309</Description>
    </_dlc_DocIdUrl>
    <Site_x0020_Name xmlns="859f7ad6-93f6-4205-b62b-a17f28acbbac">Stepside Agri 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2026-04-16T23:00:00+00:00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C3580BFF811BC64AB5F83015A6DD408B" ma:contentTypeVersion="791" ma:contentTypeDescription="Permitting &amp; Compliance Word Document" ma:contentTypeScope="" ma:versionID="73efe3c73c35b4d326476d51c45f76e2">
  <xsd:schema xmlns:xsd="http://www.w3.org/2001/XMLSchema" xmlns:xs="http://www.w3.org/2001/XMLSchema" xmlns:p="http://schemas.microsoft.com/office/2006/metadata/properties" xmlns:ns2="859f7ad6-93f6-4205-b62b-a17f28acbbac" xmlns:ns4="9be56660-2c31-41ef-bc00-23e72f632f2a" xmlns:ns5="http://schemas.microsoft.com/sharepoint/v4" xmlns:ns6="73fe539a-8d0e-45c1-9fbf-6abb4fac475c" targetNamespace="http://schemas.microsoft.com/office/2006/metadata/properties" ma:root="true" ma:fieldsID="7b0a0f771721baf565140e352a41b890" ns2:_="" ns4:_="" ns5:_="" ns6:_="">
    <xsd:import namespace="859f7ad6-93f6-4205-b62b-a17f28acbbac"/>
    <xsd:import namespace="9be56660-2c31-41ef-bc00-23e72f632f2a"/>
    <xsd:import namespace="http://schemas.microsoft.com/sharepoint/v4"/>
    <xsd:import namespace="73fe539a-8d0e-45c1-9fbf-6abb4fac475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element ref="ns5:IconOverlay" minOccurs="0"/>
                <xsd:element ref="ns6:MediaServiceMetadata" minOccurs="0"/>
                <xsd:element ref="ns6:MediaServiceFastMetadata" minOccurs="0"/>
                <xsd:element ref="ns6: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fe539a-8d0e-45c1-9fbf-6abb4fac475c" elementFormDefault="qualified">
    <xsd:import namespace="http://schemas.microsoft.com/office/2006/documentManagement/types"/>
    <xsd:import namespace="http://schemas.microsoft.com/office/infopath/2007/PartnerControls"/>
    <xsd:element name="MediaServiceMetadata" ma:index="29" nillable="true" ma:displayName="MediaServiceMetadata" ma:hidden="true" ma:internalName="MediaServiceMetadata" ma:readOnly="true">
      <xsd:simpleType>
        <xsd:restriction base="dms:Note"/>
      </xsd:simpleType>
    </xsd:element>
    <xsd:element name="MediaServiceFastMetadata" ma:index="30" nillable="true" ma:displayName="MediaServiceFastMetadata" ma:hidden="true" ma:internalName="MediaServiceFastMetadata" ma:readOnly="true">
      <xsd:simpleType>
        <xsd:restriction base="dms:Note"/>
      </xsd:simpleType>
    </xsd:element>
    <xsd:element name="MediaServiceSearchProperties" ma:index="3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schemas.openxmlformats.org/package/2006/metadata/core-properties"/>
    <ds:schemaRef ds:uri="http://purl.org/dc/dcmitype/"/>
    <ds:schemaRef ds:uri="http://schemas.microsoft.com/office/2006/metadata/properties"/>
    <ds:schemaRef ds:uri="http://schemas.microsoft.com/office/infopath/2007/PartnerControls"/>
    <ds:schemaRef ds:uri="http://purl.org/dc/terms/"/>
    <ds:schemaRef ds:uri="http://purl.org/dc/elements/1.1/"/>
    <ds:schemaRef ds:uri="http://www.w3.org/XML/1998/namespace"/>
    <ds:schemaRef ds:uri="9be56660-2c31-41ef-bc00-23e72f632f2a"/>
  </ds:schemaRefs>
</ds:datastoreItem>
</file>

<file path=customXml/itemProps2.xml><?xml version="1.0" encoding="utf-8"?>
<ds:datastoreItem xmlns:ds="http://schemas.openxmlformats.org/officeDocument/2006/customXml" ds:itemID="{36F24A48-25DC-4562-8023-8053BE9658C0}"/>
</file>

<file path=customXml/itemProps3.xml><?xml version="1.0" encoding="utf-8"?>
<ds:datastoreItem xmlns:ds="http://schemas.openxmlformats.org/officeDocument/2006/customXml" ds:itemID="{172507CF-4CD7-48CC-BEAA-8C7A11945476}"/>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Bolton Hill</vt:lpstr>
      <vt:lpstr>Preseli Hill </vt:lpstr>
      <vt:lpstr>Llechryd </vt:lpstr>
      <vt:lpstr>Bolton hill sludge </vt:lpstr>
      <vt:lpstr>Preseli</vt:lpstr>
      <vt:lpstr>Llechryd sludge</vt:lpstr>
      <vt:lpstr>Middle woodstock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2026-04-16T13:32:28Z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0x01010067EB80C5FE939D4A9B3D8BA62129B7F5010200C3580BFF811BC64AB5F83015A6DD408B</vt:lpwstr>
  </property>
  <property fmtid="{D5CDD505-2E9C-101B-9397-08002B2CF9AE}" pid="3" name="_dlc_DocIdItemGuid">
    <vt:lpwstr>17c7a21d-dcff-4303-9b85-9fc21e8888e9</vt:lpwstr>
  </property>
  <property fmtid="{D5CDD505-2E9C-101B-9397-08002B2CF9AE}" pid="4" name="Order">
    <vt:r8>30900</vt:r8>
  </property>
</Properties>
</file>