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31764 D/"/>
    </mc:Choice>
  </mc:AlternateContent>
  <xr:revisionPtr revIDLastSave="0" documentId="13_ncr:1_{73A636FB-58DF-4A3B-8BF0-F0A8DD7C691B}" xr6:coauthVersionLast="47" xr6:coauthVersionMax="47" xr10:uidLastSave="{00000000-0000-0000-0000-000000000000}"/>
  <bookViews>
    <workbookView xWindow="-110" yWindow="-110" windowWidth="22780" windowHeight="14540" tabRatio="870" activeTab="3" xr2:uid="{00000000-000D-0000-FFFF-FFFF00000000}"/>
  </bookViews>
  <sheets>
    <sheet name="DCWW Talybont " sheetId="1" r:id="rId1"/>
    <sheet name="DCWW Elan Valley" sheetId="21" r:id="rId2"/>
    <sheet name="DCWW Llyswen" sheetId="27" r:id="rId3"/>
    <sheet name="Biogen Digestate "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U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U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6" i="19" l="1"/>
  <c r="T20" i="19" s="1"/>
  <c r="N58" i="2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23" i="21" s="1"/>
  <c r="R24" i="21" s="1"/>
  <c r="R17" i="21"/>
  <c r="G12" i="20"/>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S20" i="21" s="1"/>
  <c r="J59" i="21"/>
  <c r="K21" i="21"/>
  <c r="K23" i="21" s="1"/>
  <c r="K24" i="21" s="1"/>
  <c r="K17" i="21"/>
  <c r="K19" i="21" s="1"/>
  <c r="K20" i="21" s="1"/>
  <c r="J59" i="27"/>
  <c r="K17" i="27"/>
  <c r="K19" i="27" s="1"/>
  <c r="K20" i="27" s="1"/>
  <c r="R59" i="27"/>
  <c r="S17" i="27"/>
  <c r="S19" i="27" s="1"/>
  <c r="S20" i="27" s="1"/>
  <c r="J59" i="28"/>
  <c r="K17" i="28"/>
  <c r="K19" i="28" s="1"/>
  <c r="K20" i="28" s="1"/>
  <c r="K21" i="28"/>
  <c r="K23" i="28" s="1"/>
  <c r="K24" i="28" s="1"/>
  <c r="R59" i="28"/>
  <c r="S17" i="28"/>
  <c r="S19" i="28" s="1"/>
  <c r="S20" i="28" s="1"/>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T20" i="27" s="1"/>
  <c r="C59" i="28"/>
  <c r="D21" i="28"/>
  <c r="D23" i="28" s="1"/>
  <c r="D24" i="28" s="1"/>
  <c r="D17" i="28"/>
  <c r="K59" i="28"/>
  <c r="L21" i="28"/>
  <c r="L17" i="28"/>
  <c r="L19" i="28" s="1"/>
  <c r="L20" i="28" s="1"/>
  <c r="S59" i="28"/>
  <c r="T21" i="28"/>
  <c r="T23" i="28" s="1"/>
  <c r="T24" i="28" s="1"/>
  <c r="T17" i="28"/>
  <c r="T19" i="28" s="1"/>
  <c r="T20"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V19" i="27" s="1"/>
  <c r="E59" i="28"/>
  <c r="F17" i="28"/>
  <c r="F19" i="28" s="1"/>
  <c r="F20" i="28" s="1"/>
  <c r="F21" i="28"/>
  <c r="F23" i="28" s="1"/>
  <c r="F24" i="28" s="1"/>
  <c r="M59" i="28"/>
  <c r="N17" i="28"/>
  <c r="N19" i="28" s="1"/>
  <c r="N20"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F59" i="28"/>
  <c r="G17" i="28"/>
  <c r="G19" i="28" s="1"/>
  <c r="G20" i="28" s="1"/>
  <c r="G21" i="28"/>
  <c r="G23" i="28" s="1"/>
  <c r="G24" i="28" s="1"/>
  <c r="N59" i="28"/>
  <c r="O17" i="28"/>
  <c r="O19" i="28" s="1"/>
  <c r="O20" i="28" s="1"/>
  <c r="O21" i="28"/>
  <c r="O23" i="28" s="1"/>
  <c r="O24" i="28"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P20" i="27" s="1"/>
  <c r="H21" i="28"/>
  <c r="H23" i="28" s="1"/>
  <c r="H24" i="28" s="1"/>
  <c r="H17" i="28"/>
  <c r="H19" i="28" s="1"/>
  <c r="H20" i="28" s="1"/>
  <c r="P21" i="28"/>
  <c r="P23" i="28" s="1"/>
  <c r="P24" i="28" s="1"/>
  <c r="P17" i="28"/>
  <c r="P19" i="28" s="1"/>
  <c r="P20"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T65"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I21" i="28"/>
  <c r="I23" i="28" s="1"/>
  <c r="I24" i="28" s="1"/>
  <c r="I17" i="28"/>
  <c r="I19" i="28" s="1"/>
  <c r="I20" i="28" s="1"/>
  <c r="Q21" i="28"/>
  <c r="Q23" i="28" s="1"/>
  <c r="Q24" i="28" s="1"/>
  <c r="Q17" i="28"/>
  <c r="Q19" i="28" s="1"/>
  <c r="Q20"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R19" i="28" s="1"/>
  <c r="R20" i="28"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K58" i="21"/>
  <c r="K61" i="21" s="1"/>
  <c r="K64" i="21" s="1"/>
  <c r="I21" i="27"/>
  <c r="I23" i="27" s="1"/>
  <c r="I24" i="27" s="1"/>
  <c r="Q21" i="27"/>
  <c r="Q23" i="27" s="1"/>
  <c r="Q24" i="27" s="1"/>
  <c r="R58" i="21"/>
  <c r="R61" i="21" s="1"/>
  <c r="O57" i="21"/>
  <c r="A43" i="21"/>
  <c r="J58" i="21"/>
  <c r="J61" i="21" s="1"/>
  <c r="G21" i="27"/>
  <c r="G23" i="27" s="1"/>
  <c r="G24" i="27" s="1"/>
  <c r="O21" i="27"/>
  <c r="O23" i="27" s="1"/>
  <c r="O24" i="27" s="1"/>
  <c r="H21" i="27"/>
  <c r="H23" i="27" s="1"/>
  <c r="H24" i="27" s="1"/>
  <c r="P21" i="27"/>
  <c r="P23" i="27" s="1"/>
  <c r="P24" i="27" s="1"/>
  <c r="J58" i="27"/>
  <c r="J61" i="27" s="1"/>
  <c r="J64" i="27" s="1"/>
  <c r="R58" i="27"/>
  <c r="R61" i="27" s="1"/>
  <c r="R58" i="28"/>
  <c r="R61" i="28" s="1"/>
  <c r="D19" i="27"/>
  <c r="D20" i="27" s="1"/>
  <c r="L21" i="27"/>
  <c r="L23" i="27" s="1"/>
  <c r="L24" i="27" s="1"/>
  <c r="T21" i="27"/>
  <c r="P58" i="21"/>
  <c r="P61" i="21" s="1"/>
  <c r="H58" i="21"/>
  <c r="H61" i="21" s="1"/>
  <c r="R57" i="21"/>
  <c r="J58" i="28"/>
  <c r="J61" i="28" s="1"/>
  <c r="D58" i="27"/>
  <c r="D61" i="27" s="1"/>
  <c r="D64" i="27" s="1"/>
  <c r="D65" i="27" s="1"/>
  <c r="L58" i="27"/>
  <c r="L61" i="27" s="1"/>
  <c r="T58" i="27"/>
  <c r="T61" i="27" s="1"/>
  <c r="J57" i="21"/>
  <c r="H59" i="21"/>
  <c r="R21" i="27"/>
  <c r="R23" i="27" s="1"/>
  <c r="R24" i="27" s="1"/>
  <c r="E58" i="27"/>
  <c r="E61" i="27" s="1"/>
  <c r="E64"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T65" i="28" s="1"/>
  <c r="Q57" i="21"/>
  <c r="B58" i="21"/>
  <c r="B61" i="21" s="1"/>
  <c r="H58" i="27"/>
  <c r="H61" i="27" s="1"/>
  <c r="P58" i="27"/>
  <c r="P61" i="27" s="1"/>
  <c r="F57" i="27"/>
  <c r="E58" i="28"/>
  <c r="E61" i="28" s="1"/>
  <c r="M58" i="28"/>
  <c r="M61" i="28" s="1"/>
  <c r="U58" i="28"/>
  <c r="U61" i="28" s="1"/>
  <c r="O58" i="27"/>
  <c r="O61" i="27" s="1"/>
  <c r="A38" i="21"/>
  <c r="I58" i="27"/>
  <c r="I61" i="27" s="1"/>
  <c r="Q58" i="27"/>
  <c r="Q61" i="27" s="1"/>
  <c r="Q64" i="27" s="1"/>
  <c r="Q65" i="27" s="1"/>
  <c r="H57" i="27"/>
  <c r="F59" i="27"/>
  <c r="F58" i="28"/>
  <c r="F61" i="28" s="1"/>
  <c r="N58" i="28"/>
  <c r="N61" i="28" s="1"/>
  <c r="L58" i="28"/>
  <c r="L61" i="28" s="1"/>
  <c r="N57" i="27"/>
  <c r="H59" i="27"/>
  <c r="G58" i="28"/>
  <c r="G61" i="28" s="1"/>
  <c r="O58" i="28"/>
  <c r="O61" i="28" s="1"/>
  <c r="F57" i="28"/>
  <c r="D58" i="28"/>
  <c r="D61" i="28" s="1"/>
  <c r="Q58" i="21"/>
  <c r="Q61" i="21" s="1"/>
  <c r="Q64" i="21" s="1"/>
  <c r="Q65" i="21" s="1"/>
  <c r="I58" i="21"/>
  <c r="I61" i="21" s="1"/>
  <c r="C58" i="27"/>
  <c r="C61" i="27" s="1"/>
  <c r="K58" i="27"/>
  <c r="K61" i="27" s="1"/>
  <c r="S58" i="27"/>
  <c r="S61" i="27" s="1"/>
  <c r="S64" i="27" s="1"/>
  <c r="S65" i="27" s="1"/>
  <c r="P57" i="27"/>
  <c r="N59" i="27"/>
  <c r="H58" i="28"/>
  <c r="H61" i="28" s="1"/>
  <c r="P58" i="28"/>
  <c r="P61" i="28" s="1"/>
  <c r="N57" i="28"/>
  <c r="G57" i="21"/>
  <c r="P59" i="27"/>
  <c r="I58" i="28"/>
  <c r="I61" i="28" s="1"/>
  <c r="I64" i="28" s="1"/>
  <c r="Q58" i="28"/>
  <c r="Q61" i="28" s="1"/>
  <c r="Q64" i="28" s="1"/>
  <c r="B58" i="27"/>
  <c r="B61" i="27" s="1"/>
  <c r="B58" i="28"/>
  <c r="B61" i="28" s="1"/>
  <c r="D5" i="20"/>
  <c r="D6" i="20"/>
  <c r="D4" i="20"/>
  <c r="E9" i="20"/>
  <c r="D9" i="20"/>
  <c r="E11" i="20"/>
  <c r="D11" i="20"/>
  <c r="E8" i="20"/>
  <c r="D8" i="20"/>
  <c r="E10" i="20"/>
  <c r="D10" i="20"/>
  <c r="E7" i="20"/>
  <c r="D7" i="20"/>
  <c r="E6" i="20"/>
  <c r="E5" i="20"/>
  <c r="E4" i="20"/>
  <c r="A31" i="28"/>
  <c r="A33" i="28"/>
  <c r="A37" i="28"/>
  <c r="A39" i="28"/>
  <c r="A41" i="28"/>
  <c r="A45" i="28"/>
  <c r="A47" i="28"/>
  <c r="A49" i="28"/>
  <c r="G57" i="28"/>
  <c r="O57" i="28"/>
  <c r="G59" i="28"/>
  <c r="O59" i="28"/>
  <c r="G63" i="28"/>
  <c r="O63" i="28"/>
  <c r="D19" i="28"/>
  <c r="D20" i="28" s="1"/>
  <c r="L23" i="28"/>
  <c r="L24" i="28" s="1"/>
  <c r="H59" i="28"/>
  <c r="P59" i="28"/>
  <c r="H63" i="28"/>
  <c r="P63" i="28"/>
  <c r="M19" i="28"/>
  <c r="M20" i="28" s="1"/>
  <c r="U19" i="28"/>
  <c r="M23" i="28"/>
  <c r="M24" i="28" s="1"/>
  <c r="I57" i="28"/>
  <c r="Q57" i="28"/>
  <c r="I63" i="28"/>
  <c r="Q63" i="28"/>
  <c r="V19" i="28"/>
  <c r="N23" i="28"/>
  <c r="N24" i="28" s="1"/>
  <c r="V23" i="28"/>
  <c r="V24" i="28" s="1"/>
  <c r="B63" i="28"/>
  <c r="J63" i="28"/>
  <c r="R63" i="28"/>
  <c r="A32" i="28"/>
  <c r="A34" i="28"/>
  <c r="A40" i="28"/>
  <c r="A42" i="28"/>
  <c r="A48" i="28"/>
  <c r="A50" i="28"/>
  <c r="C63" i="28"/>
  <c r="K63" i="28"/>
  <c r="S63" i="28"/>
  <c r="D63" i="28"/>
  <c r="L63" i="28"/>
  <c r="T63" i="28"/>
  <c r="E63" i="28"/>
  <c r="M63" i="28"/>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Q20" i="27" s="1"/>
  <c r="E63" i="27"/>
  <c r="M63" i="27"/>
  <c r="A33" i="21"/>
  <c r="A37" i="21"/>
  <c r="A41" i="21"/>
  <c r="A45" i="21"/>
  <c r="A49" i="21"/>
  <c r="E58" i="21"/>
  <c r="E61" i="21" s="1"/>
  <c r="M58" i="21"/>
  <c r="M61" i="21" s="1"/>
  <c r="U58" i="21"/>
  <c r="U61" i="21" s="1"/>
  <c r="U64" i="21" s="1"/>
  <c r="C57" i="21"/>
  <c r="K57" i="21"/>
  <c r="S57" i="21"/>
  <c r="G19" i="21"/>
  <c r="G20" i="21" s="1"/>
  <c r="Q19" i="21"/>
  <c r="Q20" i="21" s="1"/>
  <c r="I19" i="21"/>
  <c r="I20" i="21" s="1"/>
  <c r="R19" i="21"/>
  <c r="R20" i="21" s="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Q65" i="28"/>
  <c r="I65" i="28"/>
  <c r="J65" i="27"/>
  <c r="E65" i="27"/>
  <c r="K65" i="21"/>
  <c r="K64" i="27"/>
  <c r="K65" i="27" s="1"/>
  <c r="R64" i="27"/>
  <c r="R65" i="27" s="1"/>
  <c r="P64" i="21"/>
  <c r="P65" i="21" s="1"/>
  <c r="R64" i="28"/>
  <c r="R65" i="28" s="1"/>
  <c r="D64" i="28"/>
  <c r="D65" i="28" s="1"/>
  <c r="C64" i="21"/>
  <c r="C65" i="21" s="1"/>
  <c r="C64" i="27"/>
  <c r="C65" i="27" s="1"/>
  <c r="R64" i="21"/>
  <c r="R65" i="21" s="1"/>
  <c r="L64" i="28"/>
  <c r="L65" i="28" s="1"/>
  <c r="I64" i="27"/>
  <c r="I65" i="27" s="1"/>
  <c r="O64" i="21"/>
  <c r="O65" i="21" s="1"/>
  <c r="T64" i="27"/>
  <c r="T65" i="27" s="1"/>
  <c r="U66" i="21"/>
  <c r="U65" i="21"/>
  <c r="J64" i="28"/>
  <c r="J65" i="28" s="1"/>
  <c r="N66" i="21"/>
  <c r="N65" i="21"/>
  <c r="M64" i="28"/>
  <c r="M65" i="28" s="1"/>
  <c r="S64" i="28"/>
  <c r="S65" i="28" s="1"/>
  <c r="P64" i="27"/>
  <c r="P65" i="27" s="1"/>
  <c r="G64" i="21"/>
  <c r="S64" i="21"/>
  <c r="E64" i="21"/>
  <c r="F64" i="21"/>
  <c r="N64" i="28"/>
  <c r="J64" i="21"/>
  <c r="F64" i="28"/>
  <c r="H64" i="21"/>
  <c r="H65" i="21" s="1"/>
  <c r="H64" i="28"/>
  <c r="G64" i="28"/>
  <c r="E64" i="28"/>
  <c r="M64" i="27"/>
  <c r="H64" i="27"/>
  <c r="O66" i="21"/>
  <c r="C64" i="28"/>
  <c r="L64" i="27"/>
  <c r="M64" i="21"/>
  <c r="M65" i="21" s="1"/>
  <c r="P64" i="28"/>
  <c r="I64" i="21"/>
  <c r="U64" i="28"/>
  <c r="U64" i="27"/>
  <c r="S66" i="27"/>
  <c r="B64" i="28"/>
  <c r="B64" i="27"/>
  <c r="B64" i="21"/>
  <c r="O64" i="27"/>
  <c r="O64" i="28"/>
  <c r="N64" i="27"/>
  <c r="Q66" i="21"/>
  <c r="P66" i="21"/>
  <c r="J66" i="27"/>
  <c r="G64" i="27"/>
  <c r="F64" i="27"/>
  <c r="T66" i="21"/>
  <c r="L66" i="21"/>
  <c r="S64" i="1"/>
  <c r="D66" i="27"/>
  <c r="R64" i="1"/>
  <c r="Q64" i="1"/>
  <c r="Q65" i="1" s="1"/>
  <c r="U64" i="1"/>
  <c r="U65" i="1" s="1"/>
  <c r="P64" i="1"/>
  <c r="E66" i="27"/>
  <c r="T66" i="28"/>
  <c r="Q66" i="28"/>
  <c r="I66" i="28"/>
  <c r="K66" i="28"/>
  <c r="Q66" i="27"/>
  <c r="K66" i="21"/>
  <c r="C66" i="21"/>
  <c r="D66" i="21"/>
  <c r="N64" i="1"/>
  <c r="N65" i="1" s="1"/>
  <c r="M64" i="1"/>
  <c r="T64" i="1"/>
  <c r="L64" i="1"/>
  <c r="J64" i="1"/>
  <c r="K64" i="1"/>
  <c r="O64" i="1"/>
  <c r="C64" i="1"/>
  <c r="I64" i="1"/>
  <c r="H64" i="1"/>
  <c r="G64" i="1"/>
  <c r="G65" i="1" s="1"/>
  <c r="F64" i="1"/>
  <c r="F65" i="1" s="1"/>
  <c r="E64" i="1"/>
  <c r="E65" i="1" s="1"/>
  <c r="D64" i="1"/>
  <c r="B64" i="1"/>
  <c r="D63" i="1"/>
  <c r="L63" i="1"/>
  <c r="F63" i="1"/>
  <c r="R63" i="1"/>
  <c r="J63" i="1"/>
  <c r="Q63" i="1"/>
  <c r="I63" i="1"/>
  <c r="C63" i="1"/>
  <c r="K63" i="1"/>
  <c r="P63" i="1"/>
  <c r="H63" i="1"/>
  <c r="T63" i="1"/>
  <c r="T66" i="1" s="1"/>
  <c r="S63" i="1"/>
  <c r="O63" i="1"/>
  <c r="G63" i="1"/>
  <c r="N63" i="1"/>
  <c r="E63" i="1"/>
  <c r="B63" i="1"/>
  <c r="U63" i="1"/>
  <c r="M63" i="1"/>
  <c r="R65" i="1" l="1"/>
  <c r="P65" i="1"/>
  <c r="L65" i="1"/>
  <c r="M65" i="1"/>
  <c r="J65" i="1"/>
  <c r="B65" i="1"/>
  <c r="R66" i="21"/>
  <c r="K66" i="27"/>
  <c r="D66" i="28"/>
  <c r="C66" i="27"/>
  <c r="R66" i="28"/>
  <c r="I66" i="27"/>
  <c r="R66" i="27"/>
  <c r="M66" i="28"/>
  <c r="M66" i="21"/>
  <c r="D65" i="1"/>
  <c r="H65" i="1"/>
  <c r="L66" i="28"/>
  <c r="T66" i="27"/>
  <c r="I65" i="1"/>
  <c r="C65" i="1"/>
  <c r="O65" i="1"/>
  <c r="J66" i="28"/>
  <c r="K65" i="1"/>
  <c r="S65" i="1"/>
  <c r="T65" i="1"/>
  <c r="L66" i="27"/>
  <c r="L65" i="27"/>
  <c r="U66" i="27"/>
  <c r="U65" i="27"/>
  <c r="M66" i="27"/>
  <c r="M65" i="27"/>
  <c r="U66" i="28"/>
  <c r="U65" i="28"/>
  <c r="P66" i="27"/>
  <c r="Q66" i="1"/>
  <c r="S66" i="21"/>
  <c r="S65" i="21"/>
  <c r="S66" i="28"/>
  <c r="P66" i="28"/>
  <c r="P65" i="28"/>
  <c r="O66" i="28"/>
  <c r="O65" i="28"/>
  <c r="O66" i="27"/>
  <c r="O65" i="27"/>
  <c r="N66" i="27"/>
  <c r="N65" i="27"/>
  <c r="N66" i="28"/>
  <c r="N65" i="28"/>
  <c r="B66" i="21"/>
  <c r="B65" i="21"/>
  <c r="B66" i="27"/>
  <c r="B65" i="27"/>
  <c r="B66" i="28"/>
  <c r="B65" i="28"/>
  <c r="C66" i="28"/>
  <c r="C65" i="28"/>
  <c r="F66" i="21"/>
  <c r="F65" i="21"/>
  <c r="F66" i="27"/>
  <c r="F65" i="27"/>
  <c r="F66" i="28"/>
  <c r="F65" i="28"/>
  <c r="J66" i="21"/>
  <c r="J65" i="21"/>
  <c r="I66" i="21"/>
  <c r="I65" i="21"/>
  <c r="H66" i="27"/>
  <c r="H65" i="27"/>
  <c r="H66" i="21"/>
  <c r="H66" i="28"/>
  <c r="H65" i="28"/>
  <c r="G66" i="21"/>
  <c r="G65" i="21"/>
  <c r="G66" i="27"/>
  <c r="G65" i="27"/>
  <c r="G66" i="28"/>
  <c r="G65" i="28"/>
  <c r="E66" i="21"/>
  <c r="E65" i="21"/>
  <c r="E66" i="28"/>
  <c r="E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<sst xmlns="http://schemas.openxmlformats.org/spreadsheetml/2006/main" count="963" uniqueCount="189">
  <si>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</si>
  <si>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</si>
  <si>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</si>
  <si>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</si>
  <si>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</si>
  <si>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</si>
  <si>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</si>
  <si>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</si>
  <si>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</si>
  <si>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</si>
  <si>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</si>
  <si>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</si>
  <si>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</si>
  <si>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</si>
  <si>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</si>
  <si>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</si>
  <si>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</si>
  <si>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</si>
  <si>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</si>
  <si>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</si>
  <si>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</si>
  <si>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</si>
  <si>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</si>
  <si>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</si>
  <si>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</si>
  <si>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</si>
  <si>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</si>
  <si>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</si>
  <si>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</si>
  <si>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</si>
  <si>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</si>
  <si>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</si>
  <si>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</si>
  <si>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</si>
  <si>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</si>
  <si>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</si>
  <si>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</si>
  <si>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</si>
  <si>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</si>
  <si>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</si>
  <si>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</si>
  <si>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</si>
  <si>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</si>
  <si>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</si>
  <si>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</si>
  <si>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</si>
  <si>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</si>
  <si>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</si>
  <si>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</si>
  <si>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</si>
  <si>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</si>
  <si>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</si>
  <si>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</si>
  <si>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</si>
  <si>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</si>
  <si>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</si>
  <si>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</si>
  <si>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</si>
  <si>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</si>
  <si>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</si>
  <si>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</si>
  <si>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</si>
  <si>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</si>
  <si>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</si>
  <si>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</si>
  <si>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</si>
  <si>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</si>
  <si>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</si>
  <si>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</si>
  <si>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</si>
  <si>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</si>
  <si>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</si>
  <si>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</si>
  <si>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</si>
  <si>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</si>
  <si>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</si>
  <si>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</si>
  <si>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</si>
  <si>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</si>
  <si>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</si>
  <si>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</si>
  <si>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</si>
  <si>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</si>
  <si>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</si>
  <si>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</si>
  <si>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</si>
  <si>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</si>
  <si>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</si>
  <si>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</si>
  <si>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</si>
  <si>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</si>
  <si>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</si>
  <si>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</si>
  <si>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</si>
  <si>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</si>
  <si>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</si>
  <si>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</si>
  <si>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</si>
  <si>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</si>
  <si>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</si>
  <si>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</si>
  <si>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</si>
  <si>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</si>
  <si>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</si>
  <si>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</si>
  <si>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</si>
  <si>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</si>
  <si>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</si>
  <si>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</si>
  <si>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</si>
  <si>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</si>
  <si>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</si>
  <si>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</si>
  <si>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</si>
  <si>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</si>
  <si>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</si>
  <si>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</si>
  <si>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</si>
  <si>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</si>
  <si>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</si>
  <si>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</si>
  <si>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</si>
  <si>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</si>
  <si>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</si>
  <si>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</si>
  <si>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</si>
  <si>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</si>
  <si>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</si>
  <si>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</si>
  <si>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</si>
  <si>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</si>
  <si>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</si>
  <si>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</si>
  <si>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</si>
  <si>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</si>
  <si>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</si>
  <si>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</si>
  <si>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</si>
  <si>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</si>
  <si>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</si>
  <si>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</si>
  <si>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</si>
  <si>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</si>
  <si>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</si>
  <si>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</si>
  <si>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</si>
  <si>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</si>
  <si>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</si>
  <si>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</si>
  <si>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</si>
  <si>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</si>
  <si>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</si>
  <si>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</si>
  <si>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</si>
  <si>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</si>
  <si>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</si>
  <si>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</si>
  <si>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</si>
  <si>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</si>
  <si>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</si>
  <si>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PAN-031764</t>
  </si>
  <si>
    <t>ByProduct Recovery Ltd</t>
  </si>
  <si>
    <t>Tylebrithos farm</t>
  </si>
  <si>
    <t>Megan Tucker</t>
  </si>
  <si>
    <t>EPR/GP3792SK</t>
  </si>
  <si>
    <t>Cae Derwin</t>
  </si>
  <si>
    <t>Cae gwar</t>
  </si>
  <si>
    <t>1B2</t>
  </si>
  <si>
    <t>2B2</t>
  </si>
  <si>
    <t>1B1</t>
  </si>
  <si>
    <t>2B1</t>
  </si>
  <si>
    <t>3B1</t>
  </si>
  <si>
    <t>4B1</t>
  </si>
  <si>
    <t>2T</t>
  </si>
  <si>
    <t>3T</t>
  </si>
  <si>
    <t>4T</t>
  </si>
  <si>
    <t>11T</t>
  </si>
  <si>
    <t>12T</t>
  </si>
  <si>
    <t>14T</t>
  </si>
  <si>
    <t>15AT</t>
  </si>
  <si>
    <t>17T</t>
  </si>
  <si>
    <t>18T</t>
  </si>
  <si>
    <t>M</t>
  </si>
  <si>
    <t>19 09 02</t>
  </si>
  <si>
    <t xml:space="preserve">DCWW Talybont </t>
  </si>
  <si>
    <t xml:space="preserve">DCWW Elan Valley </t>
  </si>
  <si>
    <t xml:space="preserve">DCWW Llyswen </t>
  </si>
  <si>
    <t>19 09 06</t>
  </si>
  <si>
    <t xml:space="preserve">Biogen Digestate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</si>
</sst>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6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60" dataDxfId="158" headerRowBorderDxfId="159" tableBorderDxfId="157" totalsRowBorderDxfId="156">
  <autoFilter ref="AI1:AN26" xr:uid="{F8B5EC87-3095-445A-A980-2CFAA0A7B9A2}"/>
  <sortState xmlns:xlrd2="http://schemas.microsoft.com/office/spreadsheetml/2017/richdata2" ref="AI2:AL25">
    <sortCondition ref="AL1:AL25"/>
  </sortState>
  <tableColumns count="6">
    <tableColumn id="1" xr3:uid="{360F44E4-7249-415F-8D5E-41D249F9A162}" name="Crop" dataDxfId="155"/>
    <tableColumn id="2" xr3:uid="{55E07717-B4EC-4E8A-B9A9-34F3CF85E32D}" name="P Offtake" dataDxfId="154"/>
    <tableColumn id="3" xr3:uid="{7B25FA52-8104-4FE3-AED4-B53CBFDF89B2}" name="K Offtake" dataDxfId="153"/>
    <tableColumn id="4" xr3:uid="{0DBAE461-2D09-43C8-9342-3980D552AE4D}" name="Order" dataDxfId="152"/>
    <tableColumn id="5" xr3:uid="{52CACE7B-0CBA-46FC-9F24-02CBD6100239}" name="Lime pH requirement" dataDxfId="151"/>
    <tableColumn id="6" xr3:uid="{F1432630-9B16-4266-8147-CE754A715307}" name="Column1" dataDxfId="15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49" dataDxfId="147" headerRowBorderDxfId="148" tableBorderDxfId="146" totalsRowBorderDxfId="145">
  <autoFilter ref="AI1:AN26" xr:uid="{F8B5EC87-3095-445A-A980-2CFAA0A7B9A2}"/>
  <sortState xmlns:xlrd2="http://schemas.microsoft.com/office/spreadsheetml/2017/richdata2" ref="AI2:AL25">
    <sortCondition ref="AL1:AL25"/>
  </sortState>
  <tableColumns count="6">
    <tableColumn id="1" xr3:uid="{7E96A84B-948F-445F-BD6E-30CC8E6E6DD1}" name="Crop" dataDxfId="144"/>
    <tableColumn id="2" xr3:uid="{12657DDB-F680-47DE-ABB1-8675D5F91E41}" name="P Offtake" dataDxfId="143"/>
    <tableColumn id="3" xr3:uid="{DEB99109-D325-4F98-8A71-E70C03433437}" name="K Offtake" dataDxfId="142"/>
    <tableColumn id="4" xr3:uid="{E96A561F-7E7F-4FB3-97AA-0B35D8C8E93A}" name="Order" dataDxfId="141"/>
    <tableColumn id="5" xr3:uid="{181DD475-0A71-4C52-AF1A-8BFF46F5A827}" name="Lime pH requirement" dataDxfId="140"/>
    <tableColumn id="6" xr3:uid="{AC3FA7E8-D76B-43A3-B715-04446DFF63C6}" name="Column1" dataDxfId="13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8" dataDxfId="136" headerRowBorderDxfId="137" tableBorderDxfId="135" totalsRowBorderDxfId="134">
  <autoFilter ref="AI1:AN26" xr:uid="{F8B5EC87-3095-445A-A980-2CFAA0A7B9A2}"/>
  <sortState xmlns:xlrd2="http://schemas.microsoft.com/office/spreadsheetml/2017/richdata2" ref="AI2:AL25">
    <sortCondition ref="AL1:AL25"/>
  </sortState>
  <tableColumns count="6">
    <tableColumn id="1" xr3:uid="{06008BA1-A1E9-4286-B67A-352533C06A26}" name="Crop" dataDxfId="133"/>
    <tableColumn id="2" xr3:uid="{2AEB5EEB-C9D1-41DC-913E-953A33D1A4AF}" name="P Offtake" dataDxfId="132"/>
    <tableColumn id="3" xr3:uid="{8FA16A0B-1017-4CEE-862E-0A8CBD8EB3D3}" name="K Offtake" dataDxfId="131"/>
    <tableColumn id="4" xr3:uid="{E7A3B8CD-4036-47F4-B818-C3F22E80C749}" name="Order" dataDxfId="130"/>
    <tableColumn id="5" xr3:uid="{8F3EBD84-7904-4559-9B5C-63088B792C98}" name="Lime pH requirement" dataDxfId="129"/>
    <tableColumn id="6" xr3:uid="{A21DD95A-C955-4510-9114-E3F1CB645370}" name="Column1" dataDxfId="1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11579FCC-3D9F-49AD-888D-5D79B801F6AE}" name="Crop" dataDxfId="122"/>
    <tableColumn id="2" xr3:uid="{05C08116-56D5-4CC6-A649-B06AF891B931}" name="P Offtake" dataDxfId="121"/>
    <tableColumn id="3" xr3:uid="{59CDE959-192B-4757-9203-A0F691CF0F96}" name="K Offtake" dataDxfId="120"/>
    <tableColumn id="4" xr3:uid="{9FB8E4F7-B91F-4CE0-AF39-D4895D0ECF2F}" name="Order" dataDxfId="119"/>
    <tableColumn id="5" xr3:uid="{688FF2A4-D7C6-4425-A915-A9ADD700A9EE}" name="Lime pH requirement" dataDxfId="118"/>
    <tableColumn id="6" xr3:uid="{05FC5CFF-3D81-4B5F-87C7-2364076F2714}" name="Column1" dataDxfId="11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14" sqref="C1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49.96</v>
      </c>
      <c r="G1" s="162" t="s">
        <v>43</v>
      </c>
      <c r="H1" s="163"/>
      <c r="I1" s="109">
        <v>6.6</v>
      </c>
      <c r="J1" s="130" t="s">
        <v>153</v>
      </c>
      <c r="K1" s="131"/>
      <c r="L1" s="109">
        <v>204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164</v>
      </c>
      <c r="D2" s="155"/>
      <c r="E2" s="96" t="s">
        <v>109</v>
      </c>
      <c r="F2" s="110" t="s">
        <v>183</v>
      </c>
      <c r="G2" s="164" t="s">
        <v>110</v>
      </c>
      <c r="H2" s="165"/>
      <c r="I2" s="110"/>
      <c r="J2" s="132" t="s">
        <v>158</v>
      </c>
      <c r="K2" s="133"/>
      <c r="L2" s="110">
        <v>0.85199999999999998</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161</v>
      </c>
      <c r="D3" s="155"/>
      <c r="E3" s="96" t="s">
        <v>108</v>
      </c>
      <c r="F3" s="111" t="s">
        <v>78</v>
      </c>
      <c r="G3" s="132" t="s">
        <v>159</v>
      </c>
      <c r="H3" s="133"/>
      <c r="I3" s="110"/>
      <c r="J3" s="134" t="s">
        <v>154</v>
      </c>
      <c r="K3" s="135"/>
      <c r="L3" s="110">
        <f>(L1/(L2*10000))*100</f>
        <v>2.3943661971830985</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162</v>
      </c>
      <c r="D4" s="157"/>
      <c r="E4" s="99" t="s">
        <v>1</v>
      </c>
      <c r="F4" s="110" t="s">
        <v>184</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163</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165</v>
      </c>
      <c r="D8" s="11" t="s">
        <v>166</v>
      </c>
      <c r="E8" s="11">
        <v>7216</v>
      </c>
      <c r="F8" s="11" t="s">
        <v>167</v>
      </c>
      <c r="G8" s="11" t="s">
        <v>168</v>
      </c>
      <c r="H8" s="11" t="s">
        <v>169</v>
      </c>
      <c r="I8" s="11" t="s">
        <v>170</v>
      </c>
      <c r="J8" s="11" t="s">
        <v>171</v>
      </c>
      <c r="K8" s="11" t="s">
        <v>172</v>
      </c>
      <c r="L8" s="11" t="s">
        <v>173</v>
      </c>
      <c r="M8" s="11" t="s">
        <v>174</v>
      </c>
      <c r="N8" s="11" t="s">
        <v>175</v>
      </c>
      <c r="O8" s="11" t="s">
        <v>176</v>
      </c>
      <c r="P8" s="11" t="s">
        <v>177</v>
      </c>
      <c r="Q8" s="11" t="s">
        <v>178</v>
      </c>
      <c r="R8" s="11" t="s">
        <v>179</v>
      </c>
      <c r="S8" s="11" t="s">
        <v>180</v>
      </c>
      <c r="T8" s="11" t="s">
        <v>181</v>
      </c>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182</v>
      </c>
      <c r="D9" s="11" t="s">
        <v>182</v>
      </c>
      <c r="E9" s="11" t="s">
        <v>182</v>
      </c>
      <c r="F9" s="11" t="s">
        <v>182</v>
      </c>
      <c r="G9" s="11" t="s">
        <v>182</v>
      </c>
      <c r="H9" s="11">
        <v>1</v>
      </c>
      <c r="I9" s="11" t="s">
        <v>182</v>
      </c>
      <c r="J9" s="11" t="s">
        <v>182</v>
      </c>
      <c r="K9" s="11" t="s">
        <v>182</v>
      </c>
      <c r="L9" s="11" t="s">
        <v>182</v>
      </c>
      <c r="M9" s="11" t="s">
        <v>182</v>
      </c>
      <c r="N9" s="11" t="s">
        <v>182</v>
      </c>
      <c r="O9" s="11" t="s">
        <v>182</v>
      </c>
      <c r="P9" s="11" t="s">
        <v>182</v>
      </c>
      <c r="Q9" s="11" t="s">
        <v>182</v>
      </c>
      <c r="R9" s="11" t="s">
        <v>182</v>
      </c>
      <c r="S9" s="11" t="s">
        <v>182</v>
      </c>
      <c r="T9" s="11" t="s">
        <v>182</v>
      </c>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6.1</v>
      </c>
      <c r="E10" s="11">
        <v>6.1</v>
      </c>
      <c r="F10" s="11">
        <v>6.1</v>
      </c>
      <c r="G10" s="11">
        <v>6.1</v>
      </c>
      <c r="H10" s="11">
        <v>6.7</v>
      </c>
      <c r="I10" s="11">
        <v>6.7</v>
      </c>
      <c r="J10" s="11">
        <v>6.7</v>
      </c>
      <c r="K10" s="11">
        <v>6.5</v>
      </c>
      <c r="L10" s="11">
        <v>6.1</v>
      </c>
      <c r="M10" s="11">
        <v>6.2</v>
      </c>
      <c r="N10" s="11">
        <v>6</v>
      </c>
      <c r="O10" s="11">
        <v>6.6</v>
      </c>
      <c r="P10" s="11">
        <v>6</v>
      </c>
      <c r="Q10" s="11">
        <v>6</v>
      </c>
      <c r="R10" s="11">
        <v>6.2</v>
      </c>
      <c r="S10" s="11">
        <v>6.7</v>
      </c>
      <c r="T10" s="11">
        <v>7</v>
      </c>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1</v>
      </c>
      <c r="E11" s="11">
        <v>2</v>
      </c>
      <c r="F11" s="11">
        <v>3</v>
      </c>
      <c r="G11" s="11">
        <v>2</v>
      </c>
      <c r="H11" s="11">
        <v>3</v>
      </c>
      <c r="I11" s="11">
        <v>3</v>
      </c>
      <c r="J11" s="11">
        <v>2</v>
      </c>
      <c r="K11" s="11">
        <v>3</v>
      </c>
      <c r="L11" s="11">
        <v>1</v>
      </c>
      <c r="M11" s="11">
        <v>1</v>
      </c>
      <c r="N11" s="11">
        <v>1</v>
      </c>
      <c r="O11" s="11">
        <v>2</v>
      </c>
      <c r="P11" s="11">
        <v>3</v>
      </c>
      <c r="Q11" s="11">
        <v>1</v>
      </c>
      <c r="R11" s="11">
        <v>2</v>
      </c>
      <c r="S11" s="11">
        <v>0</v>
      </c>
      <c r="T11" s="11">
        <v>2</v>
      </c>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1</v>
      </c>
      <c r="E12" s="11">
        <v>1</v>
      </c>
      <c r="F12" s="11">
        <v>1</v>
      </c>
      <c r="G12" s="11">
        <v>2</v>
      </c>
      <c r="H12" s="11">
        <v>0</v>
      </c>
      <c r="I12" s="11">
        <v>0</v>
      </c>
      <c r="J12" s="11">
        <v>0</v>
      </c>
      <c r="K12" s="11">
        <v>0</v>
      </c>
      <c r="L12" s="11">
        <v>1</v>
      </c>
      <c r="M12" s="11">
        <v>1</v>
      </c>
      <c r="N12" s="11">
        <v>1</v>
      </c>
      <c r="O12" s="11">
        <v>1</v>
      </c>
      <c r="P12" s="11">
        <v>0</v>
      </c>
      <c r="Q12" s="11">
        <v>2</v>
      </c>
      <c r="R12" s="11">
        <v>1</v>
      </c>
      <c r="S12" s="11">
        <v>1</v>
      </c>
      <c r="T12" s="11">
        <v>1</v>
      </c>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3</v>
      </c>
      <c r="H13" s="11">
        <v>2</v>
      </c>
      <c r="I13" s="11">
        <v>3</v>
      </c>
      <c r="J13" s="11">
        <v>2</v>
      </c>
      <c r="K13" s="11">
        <v>2</v>
      </c>
      <c r="L13" s="11">
        <v>3</v>
      </c>
      <c r="M13" s="11">
        <v>3</v>
      </c>
      <c r="N13" s="11">
        <v>3</v>
      </c>
      <c r="O13" s="11">
        <v>2</v>
      </c>
      <c r="P13" s="11">
        <v>2</v>
      </c>
      <c r="Q13" s="11">
        <v>1</v>
      </c>
      <c r="R13" s="11">
        <v>2</v>
      </c>
      <c r="S13" s="11">
        <v>1</v>
      </c>
      <c r="T13" s="11">
        <v>2</v>
      </c>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116</v>
      </c>
      <c r="I14" s="82" t="s">
        <v>113</v>
      </c>
      <c r="J14" s="82" t="s">
        <v>113</v>
      </c>
      <c r="K14" s="82" t="s">
        <v>113</v>
      </c>
      <c r="L14" s="82" t="s">
        <v>113</v>
      </c>
      <c r="M14" s="82" t="s">
        <v>113</v>
      </c>
      <c r="N14" s="82" t="s">
        <v>113</v>
      </c>
      <c r="O14" s="82" t="s">
        <v>113</v>
      </c>
      <c r="P14" s="82" t="s">
        <v>113</v>
      </c>
      <c r="Q14" s="82" t="s">
        <v>113</v>
      </c>
      <c r="R14" s="82" t="s">
        <v>113</v>
      </c>
      <c r="S14" s="82" t="s">
        <v>113</v>
      </c>
      <c r="T14" s="82" t="s">
        <v>113</v>
      </c>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65</v>
      </c>
      <c r="I15" s="11">
        <v>38</v>
      </c>
      <c r="J15" s="11">
        <v>38</v>
      </c>
      <c r="K15" s="11">
        <v>38</v>
      </c>
      <c r="L15" s="11">
        <v>38</v>
      </c>
      <c r="M15" s="11">
        <v>38</v>
      </c>
      <c r="N15" s="11">
        <v>38</v>
      </c>
      <c r="O15" s="11">
        <v>38</v>
      </c>
      <c r="P15" s="11">
        <v>38</v>
      </c>
      <c r="Q15" s="11">
        <v>38</v>
      </c>
      <c r="R15" s="11">
        <v>38</v>
      </c>
      <c r="S15" s="11">
        <v>38</v>
      </c>
      <c r="T15" s="11">
        <v>38</v>
      </c>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45.5</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f t="shared" si="0"/>
        <v>64.599999999999994</v>
      </c>
      <c r="S17" s="20">
        <f t="shared" si="0"/>
        <v>64.599999999999994</v>
      </c>
      <c r="T17" s="20">
        <f t="shared" si="0"/>
        <v>64.599999999999994</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36.977839680000002</v>
      </c>
      <c r="D18" s="12">
        <f>$D32</f>
        <v>66.988839999999996</v>
      </c>
      <c r="E18" s="12">
        <f>$D33</f>
        <v>66.988839999999996</v>
      </c>
      <c r="F18" s="12">
        <f>$D34</f>
        <v>36.977839680000002</v>
      </c>
      <c r="G18" s="12">
        <f>$D35</f>
        <v>66.988839999999996</v>
      </c>
      <c r="H18" s="12">
        <f>$D36</f>
        <v>23.044160959999999</v>
      </c>
      <c r="I18" s="12">
        <f>$D37</f>
        <v>36.977839680000002</v>
      </c>
      <c r="J18" s="12">
        <f>$D38</f>
        <v>66.988839999999996</v>
      </c>
      <c r="K18" s="12">
        <f>$D39</f>
        <v>36.977839680000002</v>
      </c>
      <c r="L18" s="12">
        <f>$D40</f>
        <v>66.988839999999996</v>
      </c>
      <c r="M18" s="12">
        <f>$D41</f>
        <v>66.988839999999996</v>
      </c>
      <c r="N18" s="12">
        <f>$D42</f>
        <v>66.988839999999996</v>
      </c>
      <c r="O18" s="12">
        <f>$D43</f>
        <v>66.988839999999996</v>
      </c>
      <c r="P18" s="12">
        <f>$D44</f>
        <v>36.977839680000002</v>
      </c>
      <c r="Q18" s="12">
        <f>$D45</f>
        <v>66.988839999999996</v>
      </c>
      <c r="R18" s="12">
        <f>$D46</f>
        <v>66.988839999999996</v>
      </c>
      <c r="S18" s="12">
        <f>$D47</f>
        <v>66.988839999999996</v>
      </c>
      <c r="T18" s="12">
        <f>$D48</f>
        <v>66.988839999999996</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-27.622160319999992</v>
      </c>
      <c r="D19" s="12">
        <f t="shared" ref="D19:V19" si="1">D18-D17</f>
        <v>2.3888400000000019</v>
      </c>
      <c r="E19" s="12">
        <f t="shared" si="1"/>
        <v>2.3888400000000019</v>
      </c>
      <c r="F19" s="12">
        <f t="shared" si="1"/>
        <v>-27.622160319999992</v>
      </c>
      <c r="G19" s="12">
        <f t="shared" si="1"/>
        <v>2.3888400000000019</v>
      </c>
      <c r="H19" s="12">
        <f t="shared" si="1"/>
        <v>-22.455839040000001</v>
      </c>
      <c r="I19" s="12">
        <f t="shared" si="1"/>
        <v>-27.622160319999992</v>
      </c>
      <c r="J19" s="12">
        <f t="shared" si="1"/>
        <v>2.3888400000000019</v>
      </c>
      <c r="K19" s="12">
        <f t="shared" si="1"/>
        <v>-27.622160319999992</v>
      </c>
      <c r="L19" s="12">
        <f t="shared" si="1"/>
        <v>2.3888400000000019</v>
      </c>
      <c r="M19" s="12">
        <f t="shared" si="1"/>
        <v>2.3888400000000019</v>
      </c>
      <c r="N19" s="12">
        <f t="shared" si="1"/>
        <v>2.3888400000000019</v>
      </c>
      <c r="O19" s="12">
        <f t="shared" si="1"/>
        <v>2.3888400000000019</v>
      </c>
      <c r="P19" s="12">
        <f t="shared" si="1"/>
        <v>-27.622160319999992</v>
      </c>
      <c r="Q19" s="12">
        <f t="shared" si="1"/>
        <v>2.3888400000000019</v>
      </c>
      <c r="R19" s="12">
        <f t="shared" si="1"/>
        <v>2.3888400000000019</v>
      </c>
      <c r="S19" s="12">
        <f t="shared" si="1"/>
        <v>2.3888400000000019</v>
      </c>
      <c r="T19" s="12">
        <f t="shared" si="1"/>
        <v>2.3888400000000019</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INCREASE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DECREASE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DECREASE</v>
      </c>
      <c r="Q20" s="18" t="str">
        <f>IF($B45="","",IF(Q$19&gt;=0,"INCREASE","DECREASE"))</f>
        <v>INCREASE</v>
      </c>
      <c r="R20" s="18" t="str">
        <f>IF($B46="","",IF(R$19&gt;=0,"INCREASE","DECREASE"))</f>
        <v>INCREASE</v>
      </c>
      <c r="S20" s="18" t="str">
        <f>IF($B47="","",IF(S$19&gt;=0,"INCREASE","DECREASE"))</f>
        <v>INCREASE</v>
      </c>
      <c r="T20" s="18" t="str">
        <f>IF($B48="","",IF(T$19&gt;=0,"INCREASE","DECREASE"))</f>
        <v>INCREASE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156</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f t="shared" si="2"/>
        <v>228</v>
      </c>
      <c r="S21" s="20">
        <f t="shared" si="2"/>
        <v>228</v>
      </c>
      <c r="T21" s="20">
        <f t="shared" si="2"/>
        <v>228</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3.4262391600000006</v>
      </c>
      <c r="D22" s="12">
        <f>$E32</f>
        <v>6.2069549999999998</v>
      </c>
      <c r="E22" s="12">
        <f>$E33</f>
        <v>6.2069549999999998</v>
      </c>
      <c r="F22" s="12">
        <f>$E34</f>
        <v>3.4262391600000006</v>
      </c>
      <c r="G22" s="12">
        <f>$E35</f>
        <v>6.2069549999999998</v>
      </c>
      <c r="H22" s="12">
        <f>$E36</f>
        <v>2.1351925199999999</v>
      </c>
      <c r="I22" s="12">
        <f>$E37</f>
        <v>3.4262391600000006</v>
      </c>
      <c r="J22" s="12">
        <f>$E38</f>
        <v>6.2069549999999998</v>
      </c>
      <c r="K22" s="12">
        <f>$E39</f>
        <v>3.4262391600000006</v>
      </c>
      <c r="L22" s="12">
        <f>$E40</f>
        <v>6.2069549999999998</v>
      </c>
      <c r="M22" s="12">
        <f>$E41</f>
        <v>6.2069549999999998</v>
      </c>
      <c r="N22" s="12">
        <f>$E42</f>
        <v>6.2069549999999998</v>
      </c>
      <c r="O22" s="12">
        <f>$E43</f>
        <v>6.2069549999999998</v>
      </c>
      <c r="P22" s="12">
        <f>$E44</f>
        <v>3.4262391600000006</v>
      </c>
      <c r="Q22" s="12">
        <f>$E45</f>
        <v>6.2069549999999998</v>
      </c>
      <c r="R22" s="12">
        <f>$E46</f>
        <v>6.2069549999999998</v>
      </c>
      <c r="S22" s="12">
        <f>$E47</f>
        <v>6.2069549999999998</v>
      </c>
      <c r="T22" s="12">
        <f>$E48</f>
        <v>6.2069549999999998</v>
      </c>
      <c r="U22" s="12">
        <f>$E49</f>
        <v>0</v>
      </c>
      <c r="V22" s="17">
        <f>$E50</f>
        <v>0</v>
      </c>
      <c r="AI22" s="52" t="s">
        <v>102</v>
      </c>
      <c r="AJ22" s="53">
        <v>1.2</v>
      </c>
      <c r="AK22" s="54">
        <v>5</v>
      </c>
      <c r="AL22" s="21">
        <v>20</v>
      </c>
      <c r="AM22" s="9">
        <v>6.7</v>
      </c>
      <c r="AN22" s="9" t="s">
        <v>135</v>
      </c>
    </row>
    <row r="23" spans="1:40" ht="13" x14ac:dyDescent="0.25">
      <c r="A23" s="140" t="s">
        <v>92</v>
      </c>
      <c r="B23" s="141"/>
      <c r="C23" s="12">
        <f>C22-C21</f>
        <v>-224.57376084000001</v>
      </c>
      <c r="D23" s="12">
        <f t="shared" ref="D23:V23" si="3">D22-D21</f>
        <v>-221.79304500000001</v>
      </c>
      <c r="E23" s="12">
        <f t="shared" si="3"/>
        <v>-221.79304500000001</v>
      </c>
      <c r="F23" s="12">
        <f t="shared" si="3"/>
        <v>-224.57376084000001</v>
      </c>
      <c r="G23" s="12">
        <f t="shared" si="3"/>
        <v>-221.79304500000001</v>
      </c>
      <c r="H23" s="12">
        <f t="shared" si="3"/>
        <v>-153.86480748</v>
      </c>
      <c r="I23" s="12">
        <f t="shared" si="3"/>
        <v>-224.57376084000001</v>
      </c>
      <c r="J23" s="12">
        <f t="shared" si="3"/>
        <v>-221.79304500000001</v>
      </c>
      <c r="K23" s="12">
        <f t="shared" si="3"/>
        <v>-224.57376084000001</v>
      </c>
      <c r="L23" s="12">
        <f t="shared" si="3"/>
        <v>-221.79304500000001</v>
      </c>
      <c r="M23" s="12">
        <f t="shared" si="3"/>
        <v>-221.79304500000001</v>
      </c>
      <c r="N23" s="12">
        <f t="shared" si="3"/>
        <v>-221.79304500000001</v>
      </c>
      <c r="O23" s="12">
        <f t="shared" si="3"/>
        <v>-221.79304500000001</v>
      </c>
      <c r="P23" s="12">
        <f t="shared" si="3"/>
        <v>-224.57376084000001</v>
      </c>
      <c r="Q23" s="12">
        <f t="shared" si="3"/>
        <v>-221.79304500000001</v>
      </c>
      <c r="R23" s="12">
        <f t="shared" si="3"/>
        <v>-221.79304500000001</v>
      </c>
      <c r="S23" s="12">
        <f t="shared" si="3"/>
        <v>-221.79304500000001</v>
      </c>
      <c r="T23" s="12">
        <f t="shared" si="3"/>
        <v>-221.79304500000001</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t="s">
        <v>55</v>
      </c>
    </row>
    <row r="28" spans="1:40" x14ac:dyDescent="0.35">
      <c r="A28" s="122"/>
      <c r="B28" s="16">
        <v>6.8</v>
      </c>
      <c r="C28" s="11">
        <v>0.85199999999999998</v>
      </c>
      <c r="D28" s="11">
        <v>0.17199999999999999</v>
      </c>
      <c r="E28" s="11">
        <v>3.0300000000000001E-2</v>
      </c>
      <c r="F28" s="11">
        <v>640</v>
      </c>
      <c r="G28" s="11">
        <v>64.7</v>
      </c>
      <c r="H28" s="11">
        <v>146</v>
      </c>
      <c r="I28" s="11">
        <v>18.3</v>
      </c>
      <c r="J28" s="11">
        <v>0.43</v>
      </c>
      <c r="K28" s="15">
        <v>0.3</v>
      </c>
      <c r="L28" s="11">
        <v>20.5</v>
      </c>
      <c r="M28" s="11">
        <v>12.7</v>
      </c>
      <c r="N28" s="11">
        <v>70100</v>
      </c>
      <c r="O28" s="11">
        <v>5090</v>
      </c>
      <c r="P28" s="11"/>
      <c r="Q28" s="11">
        <v>4730</v>
      </c>
      <c r="R28" s="11"/>
      <c r="S28" s="11">
        <v>18.8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138</v>
      </c>
      <c r="C31" s="65">
        <f>IF(C$27="%w/w SAR",((C$28*10)*$B31),IF(C$27="%w/w DM",(((C$28*10)*($B$28/100))*$B31),IF(C$27="kg/t SAR",(C$28*$B31),IF(C$27="kg/t DM",((C$28*($B$28/100))*$B31),IF(C$27="mg/kg SAR",((C$28*0.001)*$B31),IF(C$27="mg/kg DM",(((C$28*0.001)*($B$28/100))*$B31),0))))))</f>
        <v>79.951679999999996</v>
      </c>
      <c r="D31" s="65">
        <f>(IF(D$27="%w/w SAR",((D$28*10)*$B31),IF(D$27="%w/w DM",(((D$28*10)*($B$28/100))*$B31),IF(D$27="kg/t SAR",(D$28*$B31),IF(D$27="kg/t DM",((D$28*($B$28/100))*$B31),IF(D$27="mg/kg SAR",((D$28*0.001)*$B31),IF(D$27="mg/kg DM",(((D$28*0.001)*($B$28/100))*$B31),"0")))))))*2.291</f>
        <v>36.977839680000002</v>
      </c>
      <c r="E31" s="65">
        <f>(IF(E$27="%w/w SAR",((E$28*10)*$B31),IF(E$27="%w/w DM",(((E$28*10)*($B$28/100))*$B31),IF(E$27="kg/t SAR",(E$28*$B31),IF(E$27="kg/t DM",((E$28*($B$28/100))*$B31),IF(E$27="mg/kg SAR",((E$28*0.001)*$B31),IF(E$27="mg/kg DM",(((E$28*0.001)*($B$28/100))*$B31),"0")))))))*1.205</f>
        <v>3.4262391600000006</v>
      </c>
      <c r="F31" s="65">
        <f>(IF(F$27="%w/w SAR",((F$28*10)*$B31),IF(F$27="%w/w DM",(((F$28*10)*($B$28/100))*$B31),IF(F$27="kg/t SAR",(F$28*$B31),IF(F$27="kg/t DM",((F$28*($B$28/100))*$B31),IF(F$27="mg/kg SAR",((F$28*0.001)*$B31),IF(F$27="mg/kg DM",(((F$28*0.001)*($B$28/100))*$B31),"0")))))))*1.658</f>
        <v>9.9575500800000007</v>
      </c>
      <c r="G31" s="65">
        <f t="shared" ref="G31:P31" si="5">IF(G$27="%w/w SAR",((G$28*10)*$B31),IF(G$27="%w/w DM",(((G$28*10)*($B$28/100))*$B31),IF(G$27="kg/t SAR",(G$28*$B31),IF(G$27="kg/t DM",((G$28*($B$28/100))*$B31),IF(G$27="mg/kg SAR",((G$28*0.001)*$B31),IF(G$27="mg/kg DM",(((G$28*0.001)*($B$28/100))*$B31),0))))))</f>
        <v>0.60714480000000015</v>
      </c>
      <c r="H31" s="65">
        <f t="shared" si="5"/>
        <v>1.3700639999999999</v>
      </c>
      <c r="I31" s="65">
        <f t="shared" si="5"/>
        <v>0.17172720000000002</v>
      </c>
      <c r="J31" s="65">
        <f t="shared" si="5"/>
        <v>4.0351200000000005E-3</v>
      </c>
      <c r="K31" s="65">
        <f t="shared" si="5"/>
        <v>2.8152000000000003E-3</v>
      </c>
      <c r="L31" s="65">
        <f t="shared" si="5"/>
        <v>0.19237200000000002</v>
      </c>
      <c r="M31" s="65">
        <f t="shared" si="5"/>
        <v>0.11917680000000001</v>
      </c>
      <c r="N31" s="65">
        <f t="shared" si="5"/>
        <v>657.81840000000011</v>
      </c>
      <c r="O31" s="65">
        <f t="shared" si="5"/>
        <v>47.764560000000003</v>
      </c>
      <c r="P31" s="65">
        <f t="shared" si="5"/>
        <v>0</v>
      </c>
      <c r="Q31" s="65">
        <f>(IF(Q$27="%w/w SAR",((Q$28*10)*$B31),IF(Q$27="%w/w DM",(((Q$28*10)*($B$28/100))*$B31),IF(Q$27="kg/t SAR",(Q$28*$B31),IF(Q$27="kg/t DM",((Q$28*($B$28/100))*$B31),IF(Q$27="mg/kg SAR",((Q$28*0.001)*$B31),IF(Q$27="mg/kg DM",(((Q$28*0.001)*($B$28/100))*$B31),0)))))))*2.5</f>
        <v>110.96580000000002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0.1764192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Cae gwar</v>
      </c>
      <c r="B32" s="11">
        <v>250</v>
      </c>
      <c r="C32" s="65">
        <f t="shared" ref="C32:C50" si="6">IF(C$27="%w/w SAR",((C$28*10)*$B32),IF(C$27="%w/w DM",(((C$28*10)*($B$28/100))*$B32),IF(C$27="kg/t SAR",(C$28*$B32),IF(C$27="kg/t DM",((C$28*($B$28/100))*$B32),IF(C$27="mg/kg SAR",((C$28*0.001)*$B32),IF(C$27="mg/kg DM",(((C$28*0.001)*($B$28/100))*$B32),0))))))</f>
        <v>144.84</v>
      </c>
      <c r="D32" s="65">
        <f t="shared" ref="D32:D50" si="7">(IF(D$27="%w/w SAR",((D$28*10)*$B32),IF(D$27="%w/w DM",(((D$28*10)*($B$28/100))*$B32),IF(D$27="kg/t SAR",(D$28*$B32),IF(D$27="kg/t DM",((D$28*($B$28/100))*$B32),IF(D$27="mg/kg SAR",((D$28*0.001)*$B32),IF(D$27="mg/kg DM",(((D$28*0.001)*($B$28/100))*$B32),"0")))))))*2.291</f>
        <v>66.988839999999996</v>
      </c>
      <c r="E32" s="65">
        <f t="shared" ref="E32:E50" si="8">(IF(E$27="%w/w SAR",((E$28*10)*$B32),IF(E$27="%w/w DM",(((E$28*10)*($B$28/100))*$B32),IF(E$27="kg/t SAR",(E$28*$B32),IF(E$27="kg/t DM",((E$28*($B$28/100))*$B32),IF(E$27="mg/kg SAR",((E$28*0.001)*$B32),IF(E$27="mg/kg DM",(((E$28*0.001)*($B$28/100))*$B32),"0")))))))*1.205</f>
        <v>6.2069549999999998</v>
      </c>
      <c r="F32" s="65">
        <f t="shared" ref="F32:F50" si="9">(IF(F$27="%w/w SAR",((F$28*10)*$B32),IF(F$27="%w/w DM",(((F$28*10)*($B$28/100))*$B32),IF(F$27="kg/t SAR",(F$28*$B32),IF(F$27="kg/t DM",((F$28*($B$28/100))*$B32),IF(F$27="mg/kg SAR",((F$28*0.001)*$B32),IF(F$27="mg/kg DM",(((F$28*0.001)*($B$28/100))*$B32),"0")))))))*1.658</f>
        <v>18.03904</v>
      </c>
      <c r="G32" s="65">
        <f t="shared" ref="G32:P50" si="10">IF(G$27="%w/w SAR",((G$28*10)*$B32),IF(G$27="%w/w DM",(((G$28*10)*($B$28/100))*$B32),IF(G$27="kg/t SAR",(G$28*$B32),IF(G$27="kg/t DM",((G$28*($B$28/100))*$B32),IF(G$27="mg/kg SAR",((G$28*0.001)*$B32),IF(G$27="mg/kg DM",(((G$28*0.001)*($B$28/100))*$B32),0))))))</f>
        <v>1.0999000000000003</v>
      </c>
      <c r="H32" s="65">
        <f t="shared" si="10"/>
        <v>2.4819999999999998</v>
      </c>
      <c r="I32" s="65">
        <f t="shared" si="10"/>
        <v>0.31110000000000004</v>
      </c>
      <c r="J32" s="65">
        <f t="shared" si="10"/>
        <v>7.3100000000000005E-3</v>
      </c>
      <c r="K32" s="65">
        <f t="shared" si="10"/>
        <v>5.1000000000000004E-3</v>
      </c>
      <c r="L32" s="65">
        <f t="shared" si="10"/>
        <v>0.34850000000000003</v>
      </c>
      <c r="M32" s="65">
        <f t="shared" si="10"/>
        <v>0.21590000000000001</v>
      </c>
      <c r="N32" s="65">
        <f t="shared" si="10"/>
        <v>1191.7000000000003</v>
      </c>
      <c r="O32" s="65">
        <f t="shared" si="10"/>
        <v>86.530000000000015</v>
      </c>
      <c r="P32" s="65">
        <f t="shared" si="10"/>
        <v>0</v>
      </c>
      <c r="Q32" s="65">
        <f t="shared" ref="Q32:Q50" si="11">(IF(Q$27="%w/w SAR",((Q$28*10)*$B32),IF(Q$27="%w/w DM",(((Q$28*10)*($B$28/100))*$B32),IF(Q$27="kg/t SAR",(Q$28*$B32),IF(Q$27="kg/t DM",((Q$28*($B$28/100))*$B32),IF(Q$27="mg/kg SAR",((Q$28*0.001)*$B32),IF(Q$27="mg/kg DM",(((Q$28*0.001)*($B$28/100))*$B32),0)))))))*2.5</f>
        <v>201.02500000000003</v>
      </c>
      <c r="R32" s="65">
        <f t="shared" ref="R32:U50" si="12">IF(R$27="%w/w SAR",((R$28*10)*$B32),IF(R$27="%w/w DM",(((R$28*10)*($B$28/100))*$B32),IF(R$27="kg/t SAR",(R$28*$B32),IF(R$27="kg/t DM",((R$28*($B$28/100))*$B32),IF(R$27="mg/kg SAR",((R$28*0.001)*$B32),IF(R$27="mg/kg DM",(((R$28*0.001)*($B$28/100))*$B32),0))))))</f>
        <v>0</v>
      </c>
      <c r="S32" s="65">
        <f t="shared" si="12"/>
        <v>0.3196</v>
      </c>
      <c r="T32" s="65">
        <f t="shared" si="12"/>
        <v>0</v>
      </c>
      <c r="U32" s="126">
        <f t="shared" si="12"/>
        <v>0</v>
      </c>
    </row>
    <row r="33" spans="1:21" s="48" customFormat="1" ht="13" x14ac:dyDescent="0.35">
      <c r="A33" s="125">
        <f>E8</f>
        <v>7216</v>
      </c>
      <c r="B33" s="11">
        <v>250</v>
      </c>
      <c r="C33" s="65">
        <f t="shared" si="6"/>
        <v>144.84</v>
      </c>
      <c r="D33" s="65">
        <f t="shared" si="7"/>
        <v>66.988839999999996</v>
      </c>
      <c r="E33" s="65">
        <f t="shared" si="8"/>
        <v>6.2069549999999998</v>
      </c>
      <c r="F33" s="65">
        <f t="shared" si="9"/>
        <v>18.03904</v>
      </c>
      <c r="G33" s="65">
        <f t="shared" si="10"/>
        <v>1.0999000000000003</v>
      </c>
      <c r="H33" s="65">
        <f t="shared" si="10"/>
        <v>2.4819999999999998</v>
      </c>
      <c r="I33" s="65">
        <f t="shared" si="10"/>
        <v>0.31110000000000004</v>
      </c>
      <c r="J33" s="65">
        <f t="shared" si="10"/>
        <v>7.3100000000000005E-3</v>
      </c>
      <c r="K33" s="65">
        <f t="shared" si="10"/>
        <v>5.1000000000000004E-3</v>
      </c>
      <c r="L33" s="65">
        <f t="shared" si="10"/>
        <v>0.34850000000000003</v>
      </c>
      <c r="M33" s="65">
        <f t="shared" si="10"/>
        <v>0.21590000000000001</v>
      </c>
      <c r="N33" s="65">
        <f t="shared" si="10"/>
        <v>1191.7000000000003</v>
      </c>
      <c r="O33" s="65">
        <f t="shared" si="10"/>
        <v>86.530000000000015</v>
      </c>
      <c r="P33" s="65">
        <f t="shared" si="10"/>
        <v>0</v>
      </c>
      <c r="Q33" s="65">
        <f t="shared" si="11"/>
        <v>201.02500000000003</v>
      </c>
      <c r="R33" s="65">
        <f t="shared" si="12"/>
        <v>0</v>
      </c>
      <c r="S33" s="65">
        <f t="shared" si="12"/>
        <v>0.3196</v>
      </c>
      <c r="T33" s="65">
        <f t="shared" si="12"/>
        <v>0</v>
      </c>
      <c r="U33" s="126">
        <f t="shared" si="12"/>
        <v>0</v>
      </c>
    </row>
    <row r="34" spans="1:21" s="48" customFormat="1" ht="13" x14ac:dyDescent="0.35">
      <c r="A34" s="125" t="str">
        <f>F8</f>
        <v>1B2</v>
      </c>
      <c r="B34" s="11">
        <v>138</v>
      </c>
      <c r="C34" s="65">
        <f t="shared" si="6"/>
        <v>79.951679999999996</v>
      </c>
      <c r="D34" s="65">
        <f t="shared" si="7"/>
        <v>36.977839680000002</v>
      </c>
      <c r="E34" s="65">
        <f t="shared" si="8"/>
        <v>3.4262391600000006</v>
      </c>
      <c r="F34" s="65">
        <f t="shared" si="9"/>
        <v>9.9575500800000007</v>
      </c>
      <c r="G34" s="65">
        <f t="shared" si="10"/>
        <v>0.60714480000000015</v>
      </c>
      <c r="H34" s="65">
        <f t="shared" si="10"/>
        <v>1.3700639999999999</v>
      </c>
      <c r="I34" s="65">
        <f t="shared" si="10"/>
        <v>0.17172720000000002</v>
      </c>
      <c r="J34" s="65">
        <f t="shared" si="10"/>
        <v>4.0351200000000005E-3</v>
      </c>
      <c r="K34" s="65">
        <f t="shared" si="10"/>
        <v>2.8152000000000003E-3</v>
      </c>
      <c r="L34" s="65">
        <f t="shared" si="10"/>
        <v>0.19237200000000002</v>
      </c>
      <c r="M34" s="65">
        <f t="shared" si="10"/>
        <v>0.11917680000000001</v>
      </c>
      <c r="N34" s="65">
        <f t="shared" si="10"/>
        <v>657.81840000000011</v>
      </c>
      <c r="O34" s="65">
        <f t="shared" si="10"/>
        <v>47.764560000000003</v>
      </c>
      <c r="P34" s="65">
        <f t="shared" si="10"/>
        <v>0</v>
      </c>
      <c r="Q34" s="65">
        <f t="shared" si="11"/>
        <v>110.96580000000002</v>
      </c>
      <c r="R34" s="65">
        <f t="shared" si="12"/>
        <v>0</v>
      </c>
      <c r="S34" s="65">
        <f t="shared" si="12"/>
        <v>0.1764192</v>
      </c>
      <c r="T34" s="65">
        <f t="shared" si="12"/>
        <v>0</v>
      </c>
      <c r="U34" s="126">
        <f t="shared" si="12"/>
        <v>0</v>
      </c>
    </row>
    <row r="35" spans="1:21" s="48" customFormat="1" ht="13" x14ac:dyDescent="0.35">
      <c r="A35" s="125" t="str">
        <f>G8</f>
        <v>2B2</v>
      </c>
      <c r="B35" s="11">
        <v>250</v>
      </c>
      <c r="C35" s="65">
        <f t="shared" si="6"/>
        <v>144.84</v>
      </c>
      <c r="D35" s="65">
        <f t="shared" si="7"/>
        <v>66.988839999999996</v>
      </c>
      <c r="E35" s="65">
        <f t="shared" si="8"/>
        <v>6.2069549999999998</v>
      </c>
      <c r="F35" s="65">
        <f t="shared" si="9"/>
        <v>18.03904</v>
      </c>
      <c r="G35" s="65">
        <f t="shared" si="10"/>
        <v>1.0999000000000003</v>
      </c>
      <c r="H35" s="65">
        <f t="shared" si="10"/>
        <v>2.4819999999999998</v>
      </c>
      <c r="I35" s="65">
        <f t="shared" si="10"/>
        <v>0.31110000000000004</v>
      </c>
      <c r="J35" s="65">
        <f t="shared" si="10"/>
        <v>7.3100000000000005E-3</v>
      </c>
      <c r="K35" s="65">
        <f t="shared" si="10"/>
        <v>5.1000000000000004E-3</v>
      </c>
      <c r="L35" s="65">
        <f t="shared" si="10"/>
        <v>0.34850000000000003</v>
      </c>
      <c r="M35" s="65">
        <f t="shared" si="10"/>
        <v>0.21590000000000001</v>
      </c>
      <c r="N35" s="65">
        <f t="shared" si="10"/>
        <v>1191.7000000000003</v>
      </c>
      <c r="O35" s="65">
        <f t="shared" si="10"/>
        <v>86.530000000000015</v>
      </c>
      <c r="P35" s="65">
        <f t="shared" si="10"/>
        <v>0</v>
      </c>
      <c r="Q35" s="65">
        <f t="shared" si="11"/>
        <v>201.02500000000003</v>
      </c>
      <c r="R35" s="65">
        <f t="shared" si="12"/>
        <v>0</v>
      </c>
      <c r="S35" s="65">
        <f t="shared" si="12"/>
        <v>0.3196</v>
      </c>
      <c r="T35" s="65">
        <f t="shared" si="12"/>
        <v>0</v>
      </c>
      <c r="U35" s="126">
        <f t="shared" si="12"/>
        <v>0</v>
      </c>
    </row>
    <row r="36" spans="1:21" s="48" customFormat="1" ht="13" x14ac:dyDescent="0.35">
      <c r="A36" s="125" t="str">
        <f>H8</f>
        <v>1B1</v>
      </c>
      <c r="B36" s="11">
        <v>86</v>
      </c>
      <c r="C36" s="65">
        <f t="shared" si="6"/>
        <v>49.824959999999997</v>
      </c>
      <c r="D36" s="65">
        <f t="shared" si="7"/>
        <v>23.044160959999999</v>
      </c>
      <c r="E36" s="65">
        <f t="shared" si="8"/>
        <v>2.1351925199999999</v>
      </c>
      <c r="F36" s="65">
        <f t="shared" si="9"/>
        <v>6.2054297600000003</v>
      </c>
      <c r="G36" s="65">
        <f t="shared" si="10"/>
        <v>0.37836560000000008</v>
      </c>
      <c r="H36" s="65">
        <f t="shared" si="10"/>
        <v>0.8538079999999999</v>
      </c>
      <c r="I36" s="65">
        <f t="shared" si="10"/>
        <v>0.10701840000000001</v>
      </c>
      <c r="J36" s="65">
        <f t="shared" si="10"/>
        <v>2.5146400000000003E-3</v>
      </c>
      <c r="K36" s="65">
        <f t="shared" si="10"/>
        <v>1.7544000000000001E-3</v>
      </c>
      <c r="L36" s="65">
        <f t="shared" si="10"/>
        <v>0.119884</v>
      </c>
      <c r="M36" s="65">
        <f t="shared" si="10"/>
        <v>7.4269600000000005E-2</v>
      </c>
      <c r="N36" s="65">
        <f t="shared" si="10"/>
        <v>409.94480000000004</v>
      </c>
      <c r="O36" s="65">
        <f t="shared" si="10"/>
        <v>29.766320000000004</v>
      </c>
      <c r="P36" s="65">
        <f t="shared" si="10"/>
        <v>0</v>
      </c>
      <c r="Q36" s="65">
        <f t="shared" si="11"/>
        <v>69.152600000000007</v>
      </c>
      <c r="R36" s="65">
        <f t="shared" si="12"/>
        <v>0</v>
      </c>
      <c r="S36" s="65">
        <f t="shared" si="12"/>
        <v>0.10994240000000001</v>
      </c>
      <c r="T36" s="65">
        <f t="shared" si="12"/>
        <v>0</v>
      </c>
      <c r="U36" s="126">
        <f t="shared" si="12"/>
        <v>0</v>
      </c>
    </row>
    <row r="37" spans="1:21" s="48" customFormat="1" ht="13" x14ac:dyDescent="0.35">
      <c r="A37" s="125" t="str">
        <f>I8</f>
        <v>2B1</v>
      </c>
      <c r="B37" s="11">
        <v>138</v>
      </c>
      <c r="C37" s="65">
        <f t="shared" si="6"/>
        <v>79.951679999999996</v>
      </c>
      <c r="D37" s="65">
        <f t="shared" si="7"/>
        <v>36.977839680000002</v>
      </c>
      <c r="E37" s="65">
        <f t="shared" si="8"/>
        <v>3.4262391600000006</v>
      </c>
      <c r="F37" s="65">
        <f t="shared" si="9"/>
        <v>9.9575500800000007</v>
      </c>
      <c r="G37" s="65">
        <f t="shared" si="10"/>
        <v>0.60714480000000015</v>
      </c>
      <c r="H37" s="65">
        <f t="shared" si="10"/>
        <v>1.3700639999999999</v>
      </c>
      <c r="I37" s="65">
        <f t="shared" si="10"/>
        <v>0.17172720000000002</v>
      </c>
      <c r="J37" s="65">
        <f t="shared" si="10"/>
        <v>4.0351200000000005E-3</v>
      </c>
      <c r="K37" s="65">
        <f t="shared" si="10"/>
        <v>2.8152000000000003E-3</v>
      </c>
      <c r="L37" s="65">
        <f t="shared" si="10"/>
        <v>0.19237200000000002</v>
      </c>
      <c r="M37" s="65">
        <f t="shared" si="10"/>
        <v>0.11917680000000001</v>
      </c>
      <c r="N37" s="65">
        <f t="shared" si="10"/>
        <v>657.81840000000011</v>
      </c>
      <c r="O37" s="65">
        <f t="shared" si="10"/>
        <v>47.764560000000003</v>
      </c>
      <c r="P37" s="65">
        <f t="shared" si="10"/>
        <v>0</v>
      </c>
      <c r="Q37" s="65">
        <f t="shared" si="11"/>
        <v>110.96580000000002</v>
      </c>
      <c r="R37" s="65">
        <f t="shared" si="12"/>
        <v>0</v>
      </c>
      <c r="S37" s="65">
        <f t="shared" si="12"/>
        <v>0.1764192</v>
      </c>
      <c r="T37" s="65">
        <f t="shared" si="12"/>
        <v>0</v>
      </c>
      <c r="U37" s="126">
        <f t="shared" si="12"/>
        <v>0</v>
      </c>
    </row>
    <row r="38" spans="1:21" s="48" customFormat="1" ht="13" x14ac:dyDescent="0.35">
      <c r="A38" s="125" t="str">
        <f>J8</f>
        <v>3B1</v>
      </c>
      <c r="B38" s="11">
        <v>250</v>
      </c>
      <c r="C38" s="65">
        <f t="shared" si="6"/>
        <v>144.84</v>
      </c>
      <c r="D38" s="65">
        <f t="shared" si="7"/>
        <v>66.988839999999996</v>
      </c>
      <c r="E38" s="65">
        <f t="shared" si="8"/>
        <v>6.2069549999999998</v>
      </c>
      <c r="F38" s="65">
        <f t="shared" si="9"/>
        <v>18.03904</v>
      </c>
      <c r="G38" s="65">
        <f t="shared" si="10"/>
        <v>1.0999000000000003</v>
      </c>
      <c r="H38" s="65">
        <f t="shared" si="10"/>
        <v>2.4819999999999998</v>
      </c>
      <c r="I38" s="65">
        <f t="shared" si="10"/>
        <v>0.31110000000000004</v>
      </c>
      <c r="J38" s="65">
        <f t="shared" si="10"/>
        <v>7.3100000000000005E-3</v>
      </c>
      <c r="K38" s="65">
        <f t="shared" si="10"/>
        <v>5.1000000000000004E-3</v>
      </c>
      <c r="L38" s="65">
        <f t="shared" si="10"/>
        <v>0.34850000000000003</v>
      </c>
      <c r="M38" s="65">
        <f t="shared" si="10"/>
        <v>0.21590000000000001</v>
      </c>
      <c r="N38" s="65">
        <f t="shared" si="10"/>
        <v>1191.7000000000003</v>
      </c>
      <c r="O38" s="65">
        <f t="shared" si="10"/>
        <v>86.530000000000015</v>
      </c>
      <c r="P38" s="65">
        <f t="shared" si="10"/>
        <v>0</v>
      </c>
      <c r="Q38" s="65">
        <f t="shared" si="11"/>
        <v>201.02500000000003</v>
      </c>
      <c r="R38" s="65">
        <f t="shared" si="12"/>
        <v>0</v>
      </c>
      <c r="S38" s="65">
        <f t="shared" si="12"/>
        <v>0.3196</v>
      </c>
      <c r="T38" s="65">
        <f t="shared" si="12"/>
        <v>0</v>
      </c>
      <c r="U38" s="126">
        <f t="shared" si="12"/>
        <v>0</v>
      </c>
    </row>
    <row r="39" spans="1:21" s="48" customFormat="1" ht="13" x14ac:dyDescent="0.35">
      <c r="A39" s="125" t="str">
        <f>K8</f>
        <v>4B1</v>
      </c>
      <c r="B39" s="11">
        <v>138</v>
      </c>
      <c r="C39" s="65">
        <f t="shared" si="6"/>
        <v>79.951679999999996</v>
      </c>
      <c r="D39" s="65">
        <f t="shared" si="7"/>
        <v>36.977839680000002</v>
      </c>
      <c r="E39" s="65">
        <f t="shared" si="8"/>
        <v>3.4262391600000006</v>
      </c>
      <c r="F39" s="65">
        <f t="shared" si="9"/>
        <v>9.9575500800000007</v>
      </c>
      <c r="G39" s="65">
        <f t="shared" si="10"/>
        <v>0.60714480000000015</v>
      </c>
      <c r="H39" s="65">
        <f t="shared" si="10"/>
        <v>1.3700639999999999</v>
      </c>
      <c r="I39" s="65">
        <f t="shared" si="10"/>
        <v>0.17172720000000002</v>
      </c>
      <c r="J39" s="65">
        <f t="shared" si="10"/>
        <v>4.0351200000000005E-3</v>
      </c>
      <c r="K39" s="65">
        <f t="shared" si="10"/>
        <v>2.8152000000000003E-3</v>
      </c>
      <c r="L39" s="65">
        <f t="shared" si="10"/>
        <v>0.19237200000000002</v>
      </c>
      <c r="M39" s="65">
        <f t="shared" si="10"/>
        <v>0.11917680000000001</v>
      </c>
      <c r="N39" s="65">
        <f t="shared" si="10"/>
        <v>657.81840000000011</v>
      </c>
      <c r="O39" s="65">
        <f t="shared" si="10"/>
        <v>47.764560000000003</v>
      </c>
      <c r="P39" s="65">
        <f t="shared" si="10"/>
        <v>0</v>
      </c>
      <c r="Q39" s="65">
        <f t="shared" si="11"/>
        <v>110.96580000000002</v>
      </c>
      <c r="R39" s="65">
        <f t="shared" si="12"/>
        <v>0</v>
      </c>
      <c r="S39" s="65">
        <f t="shared" si="12"/>
        <v>0.1764192</v>
      </c>
      <c r="T39" s="65">
        <f t="shared" si="12"/>
        <v>0</v>
      </c>
      <c r="U39" s="126">
        <f t="shared" si="12"/>
        <v>0</v>
      </c>
    </row>
    <row r="40" spans="1:21" s="48" customFormat="1" ht="13" x14ac:dyDescent="0.35">
      <c r="A40" s="125" t="str">
        <f>L8</f>
        <v>2T</v>
      </c>
      <c r="B40" s="11">
        <v>250</v>
      </c>
      <c r="C40" s="65">
        <f t="shared" si="6"/>
        <v>144.84</v>
      </c>
      <c r="D40" s="65">
        <f t="shared" si="7"/>
        <v>66.988839999999996</v>
      </c>
      <c r="E40" s="65">
        <f t="shared" si="8"/>
        <v>6.2069549999999998</v>
      </c>
      <c r="F40" s="65">
        <f t="shared" si="9"/>
        <v>18.03904</v>
      </c>
      <c r="G40" s="65">
        <f t="shared" si="10"/>
        <v>1.0999000000000003</v>
      </c>
      <c r="H40" s="65">
        <f t="shared" si="10"/>
        <v>2.4819999999999998</v>
      </c>
      <c r="I40" s="65">
        <f t="shared" si="10"/>
        <v>0.31110000000000004</v>
      </c>
      <c r="J40" s="65">
        <f t="shared" si="10"/>
        <v>7.3100000000000005E-3</v>
      </c>
      <c r="K40" s="65">
        <f t="shared" si="10"/>
        <v>5.1000000000000004E-3</v>
      </c>
      <c r="L40" s="65">
        <f t="shared" si="10"/>
        <v>0.34850000000000003</v>
      </c>
      <c r="M40" s="65">
        <f t="shared" si="10"/>
        <v>0.21590000000000001</v>
      </c>
      <c r="N40" s="65">
        <f t="shared" si="10"/>
        <v>1191.7000000000003</v>
      </c>
      <c r="O40" s="65">
        <f t="shared" si="10"/>
        <v>86.530000000000015</v>
      </c>
      <c r="P40" s="65">
        <f t="shared" si="10"/>
        <v>0</v>
      </c>
      <c r="Q40" s="65">
        <f t="shared" si="11"/>
        <v>201.02500000000003</v>
      </c>
      <c r="R40" s="65">
        <f t="shared" si="12"/>
        <v>0</v>
      </c>
      <c r="S40" s="65">
        <f t="shared" si="12"/>
        <v>0.3196</v>
      </c>
      <c r="T40" s="65">
        <f t="shared" si="12"/>
        <v>0</v>
      </c>
      <c r="U40" s="126">
        <f t="shared" si="12"/>
        <v>0</v>
      </c>
    </row>
    <row r="41" spans="1:21" s="48" customFormat="1" ht="13" x14ac:dyDescent="0.35">
      <c r="A41" s="125" t="str">
        <f>M8</f>
        <v>3T</v>
      </c>
      <c r="B41" s="11">
        <v>250</v>
      </c>
      <c r="C41" s="65">
        <f t="shared" si="6"/>
        <v>144.84</v>
      </c>
      <c r="D41" s="65">
        <f t="shared" si="7"/>
        <v>66.988839999999996</v>
      </c>
      <c r="E41" s="65">
        <f t="shared" si="8"/>
        <v>6.2069549999999998</v>
      </c>
      <c r="F41" s="65">
        <f t="shared" si="9"/>
        <v>18.03904</v>
      </c>
      <c r="G41" s="65">
        <f t="shared" si="10"/>
        <v>1.0999000000000003</v>
      </c>
      <c r="H41" s="65">
        <f t="shared" si="10"/>
        <v>2.4819999999999998</v>
      </c>
      <c r="I41" s="65">
        <f t="shared" si="10"/>
        <v>0.31110000000000004</v>
      </c>
      <c r="J41" s="65">
        <f t="shared" si="10"/>
        <v>7.3100000000000005E-3</v>
      </c>
      <c r="K41" s="65">
        <f t="shared" si="10"/>
        <v>5.1000000000000004E-3</v>
      </c>
      <c r="L41" s="65">
        <f t="shared" si="10"/>
        <v>0.34850000000000003</v>
      </c>
      <c r="M41" s="65">
        <f t="shared" si="10"/>
        <v>0.21590000000000001</v>
      </c>
      <c r="N41" s="65">
        <f t="shared" si="10"/>
        <v>1191.7000000000003</v>
      </c>
      <c r="O41" s="65">
        <f t="shared" si="10"/>
        <v>86.530000000000015</v>
      </c>
      <c r="P41" s="65">
        <f t="shared" si="10"/>
        <v>0</v>
      </c>
      <c r="Q41" s="65">
        <f t="shared" si="11"/>
        <v>201.02500000000003</v>
      </c>
      <c r="R41" s="65">
        <f t="shared" si="12"/>
        <v>0</v>
      </c>
      <c r="S41" s="65">
        <f t="shared" si="12"/>
        <v>0.3196</v>
      </c>
      <c r="T41" s="65">
        <f t="shared" si="12"/>
        <v>0</v>
      </c>
      <c r="U41" s="126">
        <f t="shared" si="12"/>
        <v>0</v>
      </c>
    </row>
    <row r="42" spans="1:21" s="48" customFormat="1" ht="13" x14ac:dyDescent="0.35">
      <c r="A42" s="125" t="str">
        <f>N8</f>
        <v>4T</v>
      </c>
      <c r="B42" s="11">
        <v>250</v>
      </c>
      <c r="C42" s="65">
        <f t="shared" si="6"/>
        <v>144.84</v>
      </c>
      <c r="D42" s="65">
        <f t="shared" si="7"/>
        <v>66.988839999999996</v>
      </c>
      <c r="E42" s="65">
        <f t="shared" si="8"/>
        <v>6.2069549999999998</v>
      </c>
      <c r="F42" s="65">
        <f t="shared" si="9"/>
        <v>18.03904</v>
      </c>
      <c r="G42" s="65">
        <f t="shared" si="10"/>
        <v>1.0999000000000003</v>
      </c>
      <c r="H42" s="65">
        <f t="shared" si="10"/>
        <v>2.4819999999999998</v>
      </c>
      <c r="I42" s="65">
        <f t="shared" si="10"/>
        <v>0.31110000000000004</v>
      </c>
      <c r="J42" s="65">
        <f t="shared" si="10"/>
        <v>7.3100000000000005E-3</v>
      </c>
      <c r="K42" s="65">
        <f t="shared" si="10"/>
        <v>5.1000000000000004E-3</v>
      </c>
      <c r="L42" s="65">
        <f t="shared" si="10"/>
        <v>0.34850000000000003</v>
      </c>
      <c r="M42" s="65">
        <f t="shared" si="10"/>
        <v>0.21590000000000001</v>
      </c>
      <c r="N42" s="65">
        <f t="shared" si="10"/>
        <v>1191.7000000000003</v>
      </c>
      <c r="O42" s="65">
        <f t="shared" si="10"/>
        <v>86.530000000000015</v>
      </c>
      <c r="P42" s="65">
        <f t="shared" si="10"/>
        <v>0</v>
      </c>
      <c r="Q42" s="65">
        <f t="shared" si="11"/>
        <v>201.02500000000003</v>
      </c>
      <c r="R42" s="65">
        <f t="shared" si="12"/>
        <v>0</v>
      </c>
      <c r="S42" s="65">
        <f t="shared" si="12"/>
        <v>0.3196</v>
      </c>
      <c r="T42" s="65">
        <f t="shared" si="12"/>
        <v>0</v>
      </c>
      <c r="U42" s="126">
        <f t="shared" si="12"/>
        <v>0</v>
      </c>
    </row>
    <row r="43" spans="1:21" s="48" customFormat="1" ht="13" x14ac:dyDescent="0.35">
      <c r="A43" s="125" t="str">
        <f>O8</f>
        <v>11T</v>
      </c>
      <c r="B43" s="11">
        <v>250</v>
      </c>
      <c r="C43" s="65">
        <f t="shared" si="6"/>
        <v>144.84</v>
      </c>
      <c r="D43" s="65">
        <f t="shared" si="7"/>
        <v>66.988839999999996</v>
      </c>
      <c r="E43" s="65">
        <f t="shared" si="8"/>
        <v>6.2069549999999998</v>
      </c>
      <c r="F43" s="65">
        <f t="shared" si="9"/>
        <v>18.03904</v>
      </c>
      <c r="G43" s="65">
        <f t="shared" si="10"/>
        <v>1.0999000000000003</v>
      </c>
      <c r="H43" s="65">
        <f t="shared" si="10"/>
        <v>2.4819999999999998</v>
      </c>
      <c r="I43" s="65">
        <f t="shared" si="10"/>
        <v>0.31110000000000004</v>
      </c>
      <c r="J43" s="65">
        <f t="shared" si="10"/>
        <v>7.3100000000000005E-3</v>
      </c>
      <c r="K43" s="65">
        <f t="shared" si="10"/>
        <v>5.1000000000000004E-3</v>
      </c>
      <c r="L43" s="65">
        <f t="shared" si="10"/>
        <v>0.34850000000000003</v>
      </c>
      <c r="M43" s="65">
        <f t="shared" si="10"/>
        <v>0.21590000000000001</v>
      </c>
      <c r="N43" s="65">
        <f t="shared" si="10"/>
        <v>1191.7000000000003</v>
      </c>
      <c r="O43" s="65">
        <f t="shared" si="10"/>
        <v>86.530000000000015</v>
      </c>
      <c r="P43" s="65">
        <f t="shared" si="10"/>
        <v>0</v>
      </c>
      <c r="Q43" s="65">
        <f t="shared" si="11"/>
        <v>201.02500000000003</v>
      </c>
      <c r="R43" s="65">
        <f t="shared" si="12"/>
        <v>0</v>
      </c>
      <c r="S43" s="65">
        <f t="shared" si="12"/>
        <v>0.3196</v>
      </c>
      <c r="T43" s="65">
        <f t="shared" si="12"/>
        <v>0</v>
      </c>
      <c r="U43" s="126">
        <f t="shared" si="12"/>
        <v>0</v>
      </c>
    </row>
    <row r="44" spans="1:21" s="48" customFormat="1" ht="13" x14ac:dyDescent="0.35">
      <c r="A44" s="125" t="str">
        <f>P8</f>
        <v>12T</v>
      </c>
      <c r="B44" s="11">
        <v>138</v>
      </c>
      <c r="C44" s="65">
        <f t="shared" si="6"/>
        <v>79.951679999999996</v>
      </c>
      <c r="D44" s="65">
        <f t="shared" si="7"/>
        <v>36.977839680000002</v>
      </c>
      <c r="E44" s="65">
        <f t="shared" si="8"/>
        <v>3.4262391600000006</v>
      </c>
      <c r="F44" s="65">
        <f t="shared" si="9"/>
        <v>9.9575500800000007</v>
      </c>
      <c r="G44" s="65">
        <f t="shared" si="10"/>
        <v>0.60714480000000015</v>
      </c>
      <c r="H44" s="65">
        <f t="shared" si="10"/>
        <v>1.3700639999999999</v>
      </c>
      <c r="I44" s="65">
        <f t="shared" si="10"/>
        <v>0.17172720000000002</v>
      </c>
      <c r="J44" s="65">
        <f t="shared" si="10"/>
        <v>4.0351200000000005E-3</v>
      </c>
      <c r="K44" s="65">
        <f t="shared" si="10"/>
        <v>2.8152000000000003E-3</v>
      </c>
      <c r="L44" s="65">
        <f t="shared" si="10"/>
        <v>0.19237200000000002</v>
      </c>
      <c r="M44" s="65">
        <f t="shared" si="10"/>
        <v>0.11917680000000001</v>
      </c>
      <c r="N44" s="65">
        <f t="shared" si="10"/>
        <v>657.81840000000011</v>
      </c>
      <c r="O44" s="65">
        <f t="shared" si="10"/>
        <v>47.764560000000003</v>
      </c>
      <c r="P44" s="65">
        <f t="shared" si="10"/>
        <v>0</v>
      </c>
      <c r="Q44" s="65">
        <f t="shared" si="11"/>
        <v>110.96580000000002</v>
      </c>
      <c r="R44" s="65">
        <f t="shared" si="12"/>
        <v>0</v>
      </c>
      <c r="S44" s="65">
        <f t="shared" si="12"/>
        <v>0.1764192</v>
      </c>
      <c r="T44" s="65">
        <f t="shared" si="12"/>
        <v>0</v>
      </c>
      <c r="U44" s="126">
        <f t="shared" si="12"/>
        <v>0</v>
      </c>
    </row>
    <row r="45" spans="1:21" s="48" customFormat="1" ht="13" x14ac:dyDescent="0.35">
      <c r="A45" s="125" t="str">
        <f>Q8</f>
        <v>14T</v>
      </c>
      <c r="B45" s="11">
        <v>250</v>
      </c>
      <c r="C45" s="65">
        <f t="shared" si="6"/>
        <v>144.84</v>
      </c>
      <c r="D45" s="65">
        <f t="shared" si="7"/>
        <v>66.988839999999996</v>
      </c>
      <c r="E45" s="65">
        <f t="shared" si="8"/>
        <v>6.2069549999999998</v>
      </c>
      <c r="F45" s="65">
        <f t="shared" si="9"/>
        <v>18.03904</v>
      </c>
      <c r="G45" s="65">
        <f t="shared" si="10"/>
        <v>1.0999000000000003</v>
      </c>
      <c r="H45" s="65">
        <f t="shared" si="10"/>
        <v>2.4819999999999998</v>
      </c>
      <c r="I45" s="65">
        <f t="shared" si="10"/>
        <v>0.31110000000000004</v>
      </c>
      <c r="J45" s="65">
        <f t="shared" si="10"/>
        <v>7.3100000000000005E-3</v>
      </c>
      <c r="K45" s="65">
        <f t="shared" si="10"/>
        <v>5.1000000000000004E-3</v>
      </c>
      <c r="L45" s="65">
        <f t="shared" si="10"/>
        <v>0.34850000000000003</v>
      </c>
      <c r="M45" s="65">
        <f t="shared" si="10"/>
        <v>0.21590000000000001</v>
      </c>
      <c r="N45" s="65">
        <f t="shared" si="10"/>
        <v>1191.7000000000003</v>
      </c>
      <c r="O45" s="65">
        <f t="shared" si="10"/>
        <v>86.530000000000015</v>
      </c>
      <c r="P45" s="65">
        <f t="shared" si="10"/>
        <v>0</v>
      </c>
      <c r="Q45" s="65">
        <f t="shared" si="11"/>
        <v>201.02500000000003</v>
      </c>
      <c r="R45" s="65">
        <f t="shared" si="12"/>
        <v>0</v>
      </c>
      <c r="S45" s="65">
        <f t="shared" si="12"/>
        <v>0.3196</v>
      </c>
      <c r="T45" s="65">
        <f t="shared" si="12"/>
        <v>0</v>
      </c>
      <c r="U45" s="126">
        <f t="shared" si="12"/>
        <v>0</v>
      </c>
    </row>
    <row r="46" spans="1:21" s="48" customFormat="1" ht="13" x14ac:dyDescent="0.35">
      <c r="A46" s="125" t="str">
        <f>R8</f>
        <v>15AT</v>
      </c>
      <c r="B46" s="11">
        <v>250</v>
      </c>
      <c r="C46" s="65">
        <f t="shared" si="6"/>
        <v>144.84</v>
      </c>
      <c r="D46" s="65">
        <f t="shared" si="7"/>
        <v>66.988839999999996</v>
      </c>
      <c r="E46" s="65">
        <f t="shared" si="8"/>
        <v>6.2069549999999998</v>
      </c>
      <c r="F46" s="65">
        <f t="shared" si="9"/>
        <v>18.03904</v>
      </c>
      <c r="G46" s="65">
        <f t="shared" si="10"/>
        <v>1.0999000000000003</v>
      </c>
      <c r="H46" s="65">
        <f t="shared" si="10"/>
        <v>2.4819999999999998</v>
      </c>
      <c r="I46" s="65">
        <f t="shared" si="10"/>
        <v>0.31110000000000004</v>
      </c>
      <c r="J46" s="65">
        <f t="shared" si="10"/>
        <v>7.3100000000000005E-3</v>
      </c>
      <c r="K46" s="65">
        <f t="shared" si="10"/>
        <v>5.1000000000000004E-3</v>
      </c>
      <c r="L46" s="65">
        <f t="shared" si="10"/>
        <v>0.34850000000000003</v>
      </c>
      <c r="M46" s="65">
        <f t="shared" si="10"/>
        <v>0.21590000000000001</v>
      </c>
      <c r="N46" s="65">
        <f t="shared" si="10"/>
        <v>1191.7000000000003</v>
      </c>
      <c r="O46" s="65">
        <f t="shared" si="10"/>
        <v>86.530000000000015</v>
      </c>
      <c r="P46" s="65">
        <f t="shared" si="10"/>
        <v>0</v>
      </c>
      <c r="Q46" s="65">
        <f t="shared" si="11"/>
        <v>201.02500000000003</v>
      </c>
      <c r="R46" s="65">
        <f t="shared" si="12"/>
        <v>0</v>
      </c>
      <c r="S46" s="65">
        <f t="shared" si="12"/>
        <v>0.3196</v>
      </c>
      <c r="T46" s="65">
        <f t="shared" si="12"/>
        <v>0</v>
      </c>
      <c r="U46" s="126">
        <f t="shared" si="12"/>
        <v>0</v>
      </c>
    </row>
    <row r="47" spans="1:21" s="48" customFormat="1" ht="13" x14ac:dyDescent="0.35">
      <c r="A47" s="125" t="str">
        <f>S8</f>
        <v>17T</v>
      </c>
      <c r="B47" s="11">
        <v>250</v>
      </c>
      <c r="C47" s="65">
        <f t="shared" si="6"/>
        <v>144.84</v>
      </c>
      <c r="D47" s="65">
        <f t="shared" si="7"/>
        <v>66.988839999999996</v>
      </c>
      <c r="E47" s="65">
        <f t="shared" si="8"/>
        <v>6.2069549999999998</v>
      </c>
      <c r="F47" s="65">
        <f t="shared" si="9"/>
        <v>18.03904</v>
      </c>
      <c r="G47" s="65">
        <f t="shared" si="10"/>
        <v>1.0999000000000003</v>
      </c>
      <c r="H47" s="65">
        <f t="shared" si="10"/>
        <v>2.4819999999999998</v>
      </c>
      <c r="I47" s="65">
        <f t="shared" si="10"/>
        <v>0.31110000000000004</v>
      </c>
      <c r="J47" s="65">
        <f t="shared" si="10"/>
        <v>7.3100000000000005E-3</v>
      </c>
      <c r="K47" s="65">
        <f t="shared" si="10"/>
        <v>5.1000000000000004E-3</v>
      </c>
      <c r="L47" s="65">
        <f t="shared" si="10"/>
        <v>0.34850000000000003</v>
      </c>
      <c r="M47" s="65">
        <f t="shared" si="10"/>
        <v>0.21590000000000001</v>
      </c>
      <c r="N47" s="65">
        <f t="shared" si="10"/>
        <v>1191.7000000000003</v>
      </c>
      <c r="O47" s="65">
        <f t="shared" si="10"/>
        <v>86.530000000000015</v>
      </c>
      <c r="P47" s="65">
        <f t="shared" si="10"/>
        <v>0</v>
      </c>
      <c r="Q47" s="65">
        <f t="shared" si="11"/>
        <v>201.02500000000003</v>
      </c>
      <c r="R47" s="65">
        <f t="shared" si="12"/>
        <v>0</v>
      </c>
      <c r="S47" s="65">
        <f t="shared" si="12"/>
        <v>0.3196</v>
      </c>
      <c r="T47" s="65">
        <f t="shared" si="12"/>
        <v>0</v>
      </c>
      <c r="U47" s="126">
        <f t="shared" si="12"/>
        <v>0</v>
      </c>
    </row>
    <row r="48" spans="1:21" s="48" customFormat="1" ht="13" x14ac:dyDescent="0.35">
      <c r="A48" s="125" t="str">
        <f>T8</f>
        <v>18T</v>
      </c>
      <c r="B48" s="11">
        <v>250</v>
      </c>
      <c r="C48" s="65">
        <f t="shared" si="6"/>
        <v>144.84</v>
      </c>
      <c r="D48" s="65">
        <f t="shared" si="7"/>
        <v>66.988839999999996</v>
      </c>
      <c r="E48" s="65">
        <f t="shared" si="8"/>
        <v>6.2069549999999998</v>
      </c>
      <c r="F48" s="65">
        <f t="shared" si="9"/>
        <v>18.03904</v>
      </c>
      <c r="G48" s="65">
        <f t="shared" si="10"/>
        <v>1.0999000000000003</v>
      </c>
      <c r="H48" s="65">
        <f t="shared" si="10"/>
        <v>2.4819999999999998</v>
      </c>
      <c r="I48" s="65">
        <f t="shared" si="10"/>
        <v>0.31110000000000004</v>
      </c>
      <c r="J48" s="65">
        <f t="shared" si="10"/>
        <v>7.3100000000000005E-3</v>
      </c>
      <c r="K48" s="65">
        <f t="shared" si="10"/>
        <v>5.1000000000000004E-3</v>
      </c>
      <c r="L48" s="65">
        <f t="shared" si="10"/>
        <v>0.34850000000000003</v>
      </c>
      <c r="M48" s="65">
        <f t="shared" si="10"/>
        <v>0.21590000000000001</v>
      </c>
      <c r="N48" s="65">
        <f t="shared" si="10"/>
        <v>1191.7000000000003</v>
      </c>
      <c r="O48" s="65">
        <f t="shared" si="10"/>
        <v>86.530000000000015</v>
      </c>
      <c r="P48" s="65">
        <f t="shared" si="10"/>
        <v>0</v>
      </c>
      <c r="Q48" s="65">
        <f t="shared" si="11"/>
        <v>201.02500000000003</v>
      </c>
      <c r="R48" s="65">
        <f t="shared" si="12"/>
        <v>0</v>
      </c>
      <c r="S48" s="65">
        <f t="shared" si="12"/>
        <v>0.3196</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Cae gwar</v>
      </c>
      <c r="D57" s="8">
        <f t="shared" si="13"/>
        <v>7216</v>
      </c>
      <c r="E57" s="8" t="str">
        <f t="shared" si="13"/>
        <v>1B2</v>
      </c>
      <c r="F57" s="8" t="str">
        <f t="shared" si="13"/>
        <v>2B2</v>
      </c>
      <c r="G57" s="8" t="str">
        <f t="shared" si="13"/>
        <v>1B1</v>
      </c>
      <c r="H57" s="8" t="str">
        <f t="shared" si="13"/>
        <v>2B1</v>
      </c>
      <c r="I57" s="8" t="str">
        <f t="shared" si="13"/>
        <v>3B1</v>
      </c>
      <c r="J57" s="8" t="str">
        <f t="shared" si="13"/>
        <v>4B1</v>
      </c>
      <c r="K57" s="8" t="str">
        <f t="shared" si="13"/>
        <v>2T</v>
      </c>
      <c r="L57" s="8" t="str">
        <f t="shared" si="13"/>
        <v>3T</v>
      </c>
      <c r="M57" s="8" t="str">
        <f t="shared" si="13"/>
        <v>4T</v>
      </c>
      <c r="N57" s="8" t="str">
        <f t="shared" si="13"/>
        <v>11T</v>
      </c>
      <c r="O57" s="8" t="str">
        <f t="shared" si="13"/>
        <v>12T</v>
      </c>
      <c r="P57" s="8" t="str">
        <f t="shared" si="13"/>
        <v>14T</v>
      </c>
      <c r="Q57" s="8" t="str">
        <f t="shared" si="13"/>
        <v>15AT</v>
      </c>
      <c r="R57" s="8" t="str">
        <f t="shared" si="13"/>
        <v>17T</v>
      </c>
      <c r="S57" s="8" t="str">
        <f t="shared" si="13"/>
        <v>18T</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Arable</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6.7</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f>VLOOKUP(T$14,Table24[],5,FALSE)</f>
        <v>6.2</v>
      </c>
      <c r="T59" s="64" t="e">
        <f>VLOOKUP(U$14,Table24[],5,FALSE)</f>
        <v>#N/A</v>
      </c>
      <c r="U59" s="64" t="e">
        <f>VLOOKUP(V$14,Table24[],5,FALSE)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M10</f>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138</v>
      </c>
      <c r="C62" s="65">
        <f>B32</f>
        <v>250</v>
      </c>
      <c r="D62" s="65">
        <f>B33</f>
        <v>250</v>
      </c>
      <c r="E62" s="65">
        <f>B34</f>
        <v>138</v>
      </c>
      <c r="F62" s="65">
        <f>B35</f>
        <v>250</v>
      </c>
      <c r="G62" s="65">
        <f>B36</f>
        <v>86</v>
      </c>
      <c r="H62" s="65">
        <f>B37</f>
        <v>138</v>
      </c>
      <c r="I62" s="65">
        <f>B38</f>
        <v>250</v>
      </c>
      <c r="J62" s="65">
        <f>B39</f>
        <v>138</v>
      </c>
      <c r="K62" s="65">
        <f>B40</f>
        <v>250</v>
      </c>
      <c r="L62" s="65">
        <f>B41</f>
        <v>250</v>
      </c>
      <c r="M62" s="65">
        <f>B42</f>
        <v>250</v>
      </c>
      <c r="N62" s="65">
        <f>B43</f>
        <v>250</v>
      </c>
      <c r="O62" s="65">
        <f>B44</f>
        <v>138</v>
      </c>
      <c r="P62" s="65">
        <f>B45</f>
        <v>250</v>
      </c>
      <c r="Q62" s="65">
        <f>B46</f>
        <v>250</v>
      </c>
      <c r="R62" s="65">
        <f>B47</f>
        <v>250</v>
      </c>
      <c r="S62" s="65">
        <f>B48</f>
        <v>250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0</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0</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116" priority="48" operator="greaterThan">
      <formula>$B$51</formula>
    </cfRule>
  </conditionalFormatting>
  <conditionalFormatting sqref="B66:U66">
    <cfRule type="cellIs" dxfId="115" priority="10" operator="equal">
      <formula>"UNDER"</formula>
    </cfRule>
    <cfRule type="cellIs" dxfId="114" priority="11" operator="equal">
      <formula>"OVER"</formula>
    </cfRule>
  </conditionalFormatting>
  <conditionalFormatting sqref="C31:C50">
    <cfRule type="cellIs" dxfId="113" priority="47" operator="greaterThan">
      <formula>$C$51</formula>
    </cfRule>
  </conditionalFormatting>
  <conditionalFormatting sqref="C11:V13">
    <cfRule type="cellIs" dxfId="112" priority="1" operator="greaterThan">
      <formula>2</formula>
    </cfRule>
  </conditionalFormatting>
  <conditionalFormatting sqref="C13:V13">
    <cfRule type="cellIs" dxfId="111" priority="2" operator="greaterThan">
      <formula>3</formula>
    </cfRule>
  </conditionalFormatting>
  <conditionalFormatting sqref="C17:V19">
    <cfRule type="cellIs" dxfId="110" priority="40" operator="equal">
      <formula>0</formula>
    </cfRule>
  </conditionalFormatting>
  <conditionalFormatting sqref="C20:V21">
    <cfRule type="cellIs" dxfId="109" priority="49" operator="equal">
      <formula>"DECREASE"</formula>
    </cfRule>
    <cfRule type="cellIs" dxfId="108" priority="50" operator="equal">
      <formula>"INCREASE"</formula>
    </cfRule>
  </conditionalFormatting>
  <conditionalFormatting sqref="C21:V21">
    <cfRule type="cellIs" dxfId="107" priority="14" operator="equal">
      <formula>0</formula>
    </cfRule>
  </conditionalFormatting>
  <conditionalFormatting sqref="C22:V23">
    <cfRule type="cellIs" dxfId="106" priority="21" operator="equal">
      <formula>0</formula>
    </cfRule>
  </conditionalFormatting>
  <conditionalFormatting sqref="C24:V24">
    <cfRule type="cellIs" dxfId="105" priority="22" operator="equal">
      <formula>"DECREASE"</formula>
    </cfRule>
    <cfRule type="cellIs" dxfId="104" priority="23" operator="equal">
      <formula>"INCREASE"</formula>
    </cfRule>
  </conditionalFormatting>
  <conditionalFormatting sqref="G31:G50">
    <cfRule type="cellIs" dxfId="103" priority="37" operator="greaterThan">
      <formula>$G$51</formula>
    </cfRule>
  </conditionalFormatting>
  <conditionalFormatting sqref="H31:H50">
    <cfRule type="cellIs" dxfId="102" priority="36" operator="greaterThan">
      <formula>$H$51</formula>
    </cfRule>
  </conditionalFormatting>
  <conditionalFormatting sqref="I1">
    <cfRule type="cellIs" dxfId="101" priority="17" operator="between">
      <formula>0.1</formula>
      <formula>5</formula>
    </cfRule>
  </conditionalFormatting>
  <conditionalFormatting sqref="I2">
    <cfRule type="cellIs" dxfId="100" priority="16" operator="greaterThan">
      <formula>5000.1</formula>
    </cfRule>
  </conditionalFormatting>
  <conditionalFormatting sqref="I3">
    <cfRule type="cellIs" dxfId="99" priority="15" operator="greaterThan">
      <formula>40000.01</formula>
    </cfRule>
  </conditionalFormatting>
  <conditionalFormatting sqref="I31:I50">
    <cfRule type="cellIs" dxfId="98" priority="35" operator="greaterThan">
      <formula>$I$51</formula>
    </cfRule>
  </conditionalFormatting>
  <conditionalFormatting sqref="J31:J50">
    <cfRule type="cellIs" dxfId="97" priority="9" operator="greaterThan">
      <formula>$J$51</formula>
    </cfRule>
  </conditionalFormatting>
  <conditionalFormatting sqref="K31:K50">
    <cfRule type="cellIs" dxfId="96" priority="33"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2" operator="greaterThan">
      <formula>$L$51</formula>
    </cfRule>
  </conditionalFormatting>
  <conditionalFormatting sqref="M31:M50">
    <cfRule type="cellIs" dxfId="92" priority="31" operator="greaterThan">
      <formula>$M$51</formula>
    </cfRule>
  </conditionalFormatting>
  <conditionalFormatting sqref="P31:P50">
    <cfRule type="cellIs" dxfId="91" priority="30" operator="greaterThan">
      <formula>$P$51</formula>
    </cfRule>
  </conditionalFormatting>
  <conditionalFormatting sqref="R31:R50">
    <cfRule type="cellIs" dxfId="90" priority="29" operator="greaterThan">
      <formula>$R$51</formula>
    </cfRule>
  </conditionalFormatting>
  <conditionalFormatting sqref="S31:S50">
    <cfRule type="cellIs" dxfId="89" priority="28" operator="greaterThan">
      <formula>$S$51</formula>
    </cfRule>
  </conditionalFormatting>
  <conditionalFormatting sqref="T31:T50">
    <cfRule type="cellIs" dxfId="88" priority="27" operator="greaterThan">
      <formula>$T$51</formula>
    </cfRule>
  </conditionalFormatting>
  <conditionalFormatting sqref="U31:U50">
    <cfRule type="cellIs" dxfId="87"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5" sqref="B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'DCWW Talybont '!C1:D1</f>
        <v>PAN-031764</v>
      </c>
      <c r="D1" s="173"/>
      <c r="E1" s="106" t="s">
        <v>45</v>
      </c>
      <c r="F1" s="113">
        <f>'DCWW Talybont '!F1</f>
        <v>49.96</v>
      </c>
      <c r="G1" s="162" t="s">
        <v>43</v>
      </c>
      <c r="H1" s="163"/>
      <c r="I1" s="109">
        <v>7</v>
      </c>
      <c r="J1" s="130" t="s">
        <v>153</v>
      </c>
      <c r="K1" s="131"/>
      <c r="L1" s="109">
        <v>442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'DCWW Talybont '!C2:D2</f>
        <v>EPR/GP3792SK</v>
      </c>
      <c r="D2" s="169"/>
      <c r="E2" s="96" t="s">
        <v>109</v>
      </c>
      <c r="F2" s="110" t="s">
        <v>183</v>
      </c>
      <c r="G2" s="164" t="s">
        <v>110</v>
      </c>
      <c r="H2" s="165"/>
      <c r="I2" s="110"/>
      <c r="J2" s="132" t="s">
        <v>158</v>
      </c>
      <c r="K2" s="133"/>
      <c r="L2" s="110">
        <v>0.86699999999999999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'DCWW Talybont '!C3:D3</f>
        <v>ByProduct Recovery Ltd</v>
      </c>
      <c r="D3" s="169"/>
      <c r="E3" s="96" t="s">
        <v>108</v>
      </c>
      <c r="F3" s="111" t="s">
        <v>78</v>
      </c>
      <c r="G3" s="132" t="s">
        <v>159</v>
      </c>
      <c r="H3" s="133"/>
      <c r="I3" s="110"/>
      <c r="J3" s="134" t="s">
        <v>154</v>
      </c>
      <c r="K3" s="135"/>
      <c r="L3" s="110">
        <f>(L1/(L2*10000))*100</f>
        <v>5.0980392156862742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'DCWW Talybont '!C4:D4</f>
        <v>Tylebrithos farm</v>
      </c>
      <c r="D4" s="171"/>
      <c r="E4" s="99" t="s">
        <v>1</v>
      </c>
      <c r="F4" s="110"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'DCWW Talybont '!C5:D5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'DCWW Talybont '!C8</f>
        <v>Cae Derwin</v>
      </c>
      <c r="D8" s="49" t="str">
        <f>'DCWW Talybont '!D8</f>
        <v>Cae gwar</v>
      </c>
      <c r="E8" s="49">
        <f>'DCWW Talybont '!E8</f>
        <v>7216</v>
      </c>
      <c r="F8" s="49" t="str">
        <f>'DCWW Talybont '!F8</f>
        <v>1B2</v>
      </c>
      <c r="G8" s="49" t="str">
        <f>'DCWW Talybont '!G8</f>
        <v>2B2</v>
      </c>
      <c r="H8" s="49" t="str">
        <f>'DCWW Talybont '!H8</f>
        <v>1B1</v>
      </c>
      <c r="I8" s="49" t="str">
        <f>'DCWW Talybont '!I8</f>
        <v>2B1</v>
      </c>
      <c r="J8" s="49" t="str">
        <f>'DCWW Talybont '!J8</f>
        <v>3B1</v>
      </c>
      <c r="K8" s="49" t="str">
        <f>'DCWW Talybont '!K8</f>
        <v>4B1</v>
      </c>
      <c r="L8" s="49" t="str">
        <f>'DCWW Talybont '!L8</f>
        <v>2T</v>
      </c>
      <c r="M8" s="49" t="str">
        <f>'DCWW Talybont '!M8</f>
        <v>3T</v>
      </c>
      <c r="N8" s="49" t="str">
        <f>'DCWW Talybont '!N8</f>
        <v>4T</v>
      </c>
      <c r="O8" s="49" t="str">
        <f>'DCWW Talybont '!O8</f>
        <v>11T</v>
      </c>
      <c r="P8" s="49" t="str">
        <f>'DCWW Talybont '!P8</f>
        <v>12T</v>
      </c>
      <c r="Q8" s="49" t="str">
        <f>'DCWW Talybont '!Q8</f>
        <v>14T</v>
      </c>
      <c r="R8" s="49" t="str">
        <f>'DCWW Talybont '!R8</f>
        <v>15AT</v>
      </c>
      <c r="S8" s="49" t="str">
        <f>'DCWW Talybont '!S8</f>
        <v>17T</v>
      </c>
      <c r="T8" s="49" t="str">
        <f>'DCWW Talybont '!T8</f>
        <v>18T</v>
      </c>
      <c r="U8" s="49">
        <f>'DCWW Talybont '!U8</f>
        <v>0</v>
      </c>
      <c r="V8" s="102">
        <f>'DCWW Talybont '!V8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'DCWW Talybont '!C9</f>
        <v>M</v>
      </c>
      <c r="D9" s="49" t="str">
        <f>'DCWW Talybont '!D9</f>
        <v>M</v>
      </c>
      <c r="E9" s="49" t="str">
        <f>'DCWW Talybont '!E9</f>
        <v>M</v>
      </c>
      <c r="F9" s="49" t="str">
        <f>'DCWW Talybont '!F9</f>
        <v>M</v>
      </c>
      <c r="G9" s="49" t="str">
        <f>'DCWW Talybont '!G9</f>
        <v>M</v>
      </c>
      <c r="H9" s="49">
        <f>'DCWW Talybont '!H9</f>
        <v>1</v>
      </c>
      <c r="I9" s="49" t="str">
        <f>'DCWW Talybont '!I9</f>
        <v>M</v>
      </c>
      <c r="J9" s="49" t="str">
        <f>'DCWW Talybont '!J9</f>
        <v>M</v>
      </c>
      <c r="K9" s="49" t="str">
        <f>'DCWW Talybont '!K9</f>
        <v>M</v>
      </c>
      <c r="L9" s="49" t="str">
        <f>'DCWW Talybont '!L9</f>
        <v>M</v>
      </c>
      <c r="M9" s="49" t="str">
        <f>'DCWW Talybont '!M9</f>
        <v>M</v>
      </c>
      <c r="N9" s="49" t="str">
        <f>'DCWW Talybont '!N9</f>
        <v>M</v>
      </c>
      <c r="O9" s="49" t="str">
        <f>'DCWW Talybont '!O9</f>
        <v>M</v>
      </c>
      <c r="P9" s="49" t="str">
        <f>'DCWW Talybont '!P9</f>
        <v>M</v>
      </c>
      <c r="Q9" s="49" t="str">
        <f>'DCWW Talybont '!Q9</f>
        <v>M</v>
      </c>
      <c r="R9" s="49" t="str">
        <f>'DCWW Talybont '!R9</f>
        <v>M</v>
      </c>
      <c r="S9" s="49" t="str">
        <f>'DCWW Talybont '!S9</f>
        <v>M</v>
      </c>
      <c r="T9" s="49" t="str">
        <f>'DCWW Talybont '!T9</f>
        <v>M</v>
      </c>
      <c r="U9" s="49">
        <f>'DCWW Talybont '!U9</f>
        <v>0</v>
      </c>
      <c r="V9" s="102">
        <f>'DCWW Talybont '!V9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'DCWW Talybont '!C10</f>
        <v>6.1</v>
      </c>
      <c r="D10" s="49">
        <f>'DCWW Talybont '!D10</f>
        <v>6.1</v>
      </c>
      <c r="E10" s="49">
        <f>'DCWW Talybont '!E10</f>
        <v>6.1</v>
      </c>
      <c r="F10" s="49">
        <f>'DCWW Talybont '!F10</f>
        <v>6.1</v>
      </c>
      <c r="G10" s="49">
        <f>'DCWW Talybont '!G10</f>
        <v>6.1</v>
      </c>
      <c r="H10" s="49">
        <f>'DCWW Talybont '!H10</f>
        <v>6.7</v>
      </c>
      <c r="I10" s="49">
        <f>'DCWW Talybont '!I10</f>
        <v>6.7</v>
      </c>
      <c r="J10" s="49">
        <f>'DCWW Talybont '!J10</f>
        <v>6.7</v>
      </c>
      <c r="K10" s="49">
        <f>'DCWW Talybont '!K10</f>
        <v>6.5</v>
      </c>
      <c r="L10" s="49">
        <f>'DCWW Talybont '!L10</f>
        <v>6.1</v>
      </c>
      <c r="M10" s="49">
        <f>'DCWW Talybont '!M10</f>
        <v>6.2</v>
      </c>
      <c r="N10" s="49">
        <f>'DCWW Talybont '!N10</f>
        <v>6</v>
      </c>
      <c r="O10" s="49">
        <f>'DCWW Talybont '!O10</f>
        <v>6.6</v>
      </c>
      <c r="P10" s="49">
        <f>'DCWW Talybont '!P10</f>
        <v>6</v>
      </c>
      <c r="Q10" s="49">
        <f>'DCWW Talybont '!Q10</f>
        <v>6</v>
      </c>
      <c r="R10" s="49">
        <f>'DCWW Talybont '!R10</f>
        <v>6.2</v>
      </c>
      <c r="S10" s="49">
        <f>'DCWW Talybont '!S10</f>
        <v>6.7</v>
      </c>
      <c r="T10" s="49">
        <f>'DCWW Talybont '!T10</f>
        <v>7</v>
      </c>
      <c r="U10" s="49">
        <f>'DCWW Talybont '!U10</f>
        <v>0</v>
      </c>
      <c r="V10" s="102">
        <f>'DCWW Talybont '!V10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'DCWW Talybont '!C11</f>
        <v>3</v>
      </c>
      <c r="D11" s="49">
        <f>'DCWW Talybont '!D11</f>
        <v>1</v>
      </c>
      <c r="E11" s="49">
        <f>'DCWW Talybont '!E11</f>
        <v>2</v>
      </c>
      <c r="F11" s="49">
        <f>'DCWW Talybont '!F11</f>
        <v>3</v>
      </c>
      <c r="G11" s="49">
        <f>'DCWW Talybont '!G11</f>
        <v>2</v>
      </c>
      <c r="H11" s="49">
        <f>'DCWW Talybont '!H11</f>
        <v>3</v>
      </c>
      <c r="I11" s="49">
        <f>'DCWW Talybont '!I11</f>
        <v>3</v>
      </c>
      <c r="J11" s="49">
        <f>'DCWW Talybont '!J11</f>
        <v>2</v>
      </c>
      <c r="K11" s="49">
        <f>'DCWW Talybont '!K11</f>
        <v>3</v>
      </c>
      <c r="L11" s="49">
        <f>'DCWW Talybont '!L11</f>
        <v>1</v>
      </c>
      <c r="M11" s="49">
        <f>'DCWW Talybont '!M11</f>
        <v>1</v>
      </c>
      <c r="N11" s="49">
        <f>'DCWW Talybont '!N11</f>
        <v>1</v>
      </c>
      <c r="O11" s="49">
        <f>'DCWW Talybont '!O11</f>
        <v>2</v>
      </c>
      <c r="P11" s="49">
        <f>'DCWW Talybont '!P11</f>
        <v>3</v>
      </c>
      <c r="Q11" s="49">
        <f>'DCWW Talybont '!Q11</f>
        <v>1</v>
      </c>
      <c r="R11" s="49">
        <f>'DCWW Talybont '!R11</f>
        <v>2</v>
      </c>
      <c r="S11" s="49">
        <f>'DCWW Talybont '!S11</f>
        <v>0</v>
      </c>
      <c r="T11" s="49">
        <f>'DCWW Talybont '!T11</f>
        <v>2</v>
      </c>
      <c r="U11" s="49">
        <f>'DCWW Talybont '!U11</f>
        <v>0</v>
      </c>
      <c r="V11" s="102">
        <f>'DCWW Talybont '!V11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'DCWW Talybont '!C12</f>
        <v>2</v>
      </c>
      <c r="D12" s="49">
        <f>'DCWW Talybont '!D12</f>
        <v>1</v>
      </c>
      <c r="E12" s="49">
        <f>'DCWW Talybont '!E12</f>
        <v>1</v>
      </c>
      <c r="F12" s="49">
        <f>'DCWW Talybont '!F12</f>
        <v>1</v>
      </c>
      <c r="G12" s="49">
        <f>'DCWW Talybont '!G12</f>
        <v>2</v>
      </c>
      <c r="H12" s="49">
        <f>'DCWW Talybont '!H12</f>
        <v>0</v>
      </c>
      <c r="I12" s="49">
        <f>'DCWW Talybont '!I12</f>
        <v>0</v>
      </c>
      <c r="J12" s="49">
        <f>'DCWW Talybont '!J12</f>
        <v>0</v>
      </c>
      <c r="K12" s="49">
        <f>'DCWW Talybont '!K12</f>
        <v>0</v>
      </c>
      <c r="L12" s="49">
        <f>'DCWW Talybont '!L12</f>
        <v>1</v>
      </c>
      <c r="M12" s="49">
        <f>'DCWW Talybont '!M12</f>
        <v>1</v>
      </c>
      <c r="N12" s="49">
        <f>'DCWW Talybont '!N12</f>
        <v>1</v>
      </c>
      <c r="O12" s="49">
        <f>'DCWW Talybont '!O12</f>
        <v>1</v>
      </c>
      <c r="P12" s="49">
        <f>'DCWW Talybont '!P12</f>
        <v>0</v>
      </c>
      <c r="Q12" s="49">
        <f>'DCWW Talybont '!Q12</f>
        <v>2</v>
      </c>
      <c r="R12" s="49">
        <f>'DCWW Talybont '!R12</f>
        <v>1</v>
      </c>
      <c r="S12" s="49">
        <f>'DCWW Talybont '!S12</f>
        <v>1</v>
      </c>
      <c r="T12" s="49">
        <f>'DCWW Talybont '!T12</f>
        <v>1</v>
      </c>
      <c r="U12" s="49">
        <f>'DCWW Talybont '!U12</f>
        <v>0</v>
      </c>
      <c r="V12" s="102">
        <f>'DCWW Talybont '!V12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'DCWW Talybont '!C13</f>
        <v>2</v>
      </c>
      <c r="D13" s="49">
        <f>'DCWW Talybont '!D13</f>
        <v>2</v>
      </c>
      <c r="E13" s="49">
        <f>'DCWW Talybont '!E13</f>
        <v>2</v>
      </c>
      <c r="F13" s="49">
        <f>'DCWW Talybont '!F13</f>
        <v>2</v>
      </c>
      <c r="G13" s="49">
        <f>'DCWW Talybont '!G13</f>
        <v>3</v>
      </c>
      <c r="H13" s="49">
        <f>'DCWW Talybont '!H13</f>
        <v>2</v>
      </c>
      <c r="I13" s="49">
        <f>'DCWW Talybont '!I13</f>
        <v>3</v>
      </c>
      <c r="J13" s="49">
        <f>'DCWW Talybont '!J13</f>
        <v>2</v>
      </c>
      <c r="K13" s="49">
        <f>'DCWW Talybont '!K13</f>
        <v>2</v>
      </c>
      <c r="L13" s="49">
        <f>'DCWW Talybont '!L13</f>
        <v>3</v>
      </c>
      <c r="M13" s="49">
        <f>'DCWW Talybont '!M13</f>
        <v>3</v>
      </c>
      <c r="N13" s="49">
        <f>'DCWW Talybont '!N13</f>
        <v>3</v>
      </c>
      <c r="O13" s="49">
        <f>'DCWW Talybont '!O13</f>
        <v>2</v>
      </c>
      <c r="P13" s="49">
        <f>'DCWW Talybont '!P13</f>
        <v>2</v>
      </c>
      <c r="Q13" s="49">
        <f>'DCWW Talybont '!Q13</f>
        <v>1</v>
      </c>
      <c r="R13" s="49">
        <f>'DCWW Talybont '!R13</f>
        <v>2</v>
      </c>
      <c r="S13" s="49">
        <f>'DCWW Talybont '!S13</f>
        <v>1</v>
      </c>
      <c r="T13" s="49">
        <f>'DCWW Talybont '!T13</f>
        <v>2</v>
      </c>
      <c r="U13" s="49">
        <f>'DCWW Talybont '!U13</f>
        <v>0</v>
      </c>
      <c r="V13" s="102">
        <f>'DCWW Talybont '!V13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'DCWW Talybont '!C14</f>
        <v xml:space="preserve">Grass Silage (25% DM) </v>
      </c>
      <c r="D14" s="83" t="str">
        <f>'DCWW Talybont '!D14</f>
        <v xml:space="preserve">Grass Silage (25% DM) </v>
      </c>
      <c r="E14" s="83" t="str">
        <f>'DCWW Talybont '!E14</f>
        <v xml:space="preserve">Grass Silage (25% DM) </v>
      </c>
      <c r="F14" s="83" t="str">
        <f>'DCWW Talybont '!F14</f>
        <v xml:space="preserve">Grass Silage (25% DM) </v>
      </c>
      <c r="G14" s="83" t="str">
        <f>'DCWW Talybont '!G14</f>
        <v xml:space="preserve">Grass Silage (25% DM) </v>
      </c>
      <c r="H14" s="83" t="str">
        <f>'DCWW Talybont '!H14</f>
        <v>Swedes- roots only</v>
      </c>
      <c r="I14" s="83" t="str">
        <f>'DCWW Talybont '!I14</f>
        <v xml:space="preserve">Grass Silage (25% DM) </v>
      </c>
      <c r="J14" s="83" t="str">
        <f>'DCWW Talybont '!J14</f>
        <v xml:space="preserve">Grass Silage (25% DM) </v>
      </c>
      <c r="K14" s="83" t="str">
        <f>'DCWW Talybont '!K14</f>
        <v xml:space="preserve">Grass Silage (25% DM) </v>
      </c>
      <c r="L14" s="83" t="str">
        <f>'DCWW Talybont '!L14</f>
        <v xml:space="preserve">Grass Silage (25% DM) </v>
      </c>
      <c r="M14" s="83" t="str">
        <f>'DCWW Talybont '!M14</f>
        <v xml:space="preserve">Grass Silage (25% DM) </v>
      </c>
      <c r="N14" s="83" t="str">
        <f>'DCWW Talybont '!N14</f>
        <v xml:space="preserve">Grass Silage (25% DM) </v>
      </c>
      <c r="O14" s="83" t="str">
        <f>'DCWW Talybont '!O14</f>
        <v xml:space="preserve">Grass Silage (25% DM) </v>
      </c>
      <c r="P14" s="83" t="str">
        <f>'DCWW Talybont '!P14</f>
        <v xml:space="preserve">Grass Silage (25% DM) </v>
      </c>
      <c r="Q14" s="83" t="str">
        <f>'DCWW Talybont '!Q14</f>
        <v xml:space="preserve">Grass Silage (25% DM) </v>
      </c>
      <c r="R14" s="83" t="str">
        <f>'DCWW Talybont '!R14</f>
        <v xml:space="preserve">Grass Silage (25% DM) </v>
      </c>
      <c r="S14" s="83" t="str">
        <f>'DCWW Talybont '!S14</f>
        <v xml:space="preserve">Grass Silage (25% DM) </v>
      </c>
      <c r="T14" s="83" t="str">
        <f>'DCWW Talybont '!T14</f>
        <v xml:space="preserve">Grass Silage (25% DM) </v>
      </c>
      <c r="U14" s="83">
        <f>'DCWW Talybont '!U14</f>
        <v>0</v>
      </c>
      <c r="V14" s="103">
        <f>'DCWW Talybont '!V14</f>
        <v>0</v>
      </c>
      <c r="AD14" s="22" t="s">
        <v>138</v>
      </c>
      <c r="AE14" s="22">
        <v>6</v>
      </c>
      <c r="AI14" s="43" t="s">
        <v>119</v>
      </c>
      <c r="AJ14" s="44">
        <v>0.8</v>
      </c>
      <c r="AK14" s="45">
        <v>1.7</v>
      </c>
      <c r="AL14" s="9">
        <v>12</v>
      </c>
      <c r="AM14" s="9">
        <v>6.7</v>
      </c>
      <c r="AN14" s="9" t="s">
        <v>135</v>
      </c>
    </row>
    <row r="15" spans="1:41" ht="13" x14ac:dyDescent="0.25">
      <c r="A15" s="148" t="s">
        <v>9</v>
      </c>
      <c r="B15" s="149"/>
      <c r="C15" s="49">
        <f>'DCWW Talybont '!C15</f>
        <v>38</v>
      </c>
      <c r="D15" s="49">
        <f>'DCWW Talybont '!D15</f>
        <v>38</v>
      </c>
      <c r="E15" s="49">
        <f>'DCWW Talybont '!E15</f>
        <v>38</v>
      </c>
      <c r="F15" s="49">
        <f>'DCWW Talybont '!F15</f>
        <v>38</v>
      </c>
      <c r="G15" s="49">
        <f>'DCWW Talybont '!G15</f>
        <v>38</v>
      </c>
      <c r="H15" s="49">
        <f>'DCWW Talybont '!H15</f>
        <v>65</v>
      </c>
      <c r="I15" s="49">
        <f>'DCWW Talybont '!I15</f>
        <v>38</v>
      </c>
      <c r="J15" s="49">
        <f>'DCWW Talybont '!J15</f>
        <v>38</v>
      </c>
      <c r="K15" s="49">
        <f>'DCWW Talybont '!K15</f>
        <v>38</v>
      </c>
      <c r="L15" s="49">
        <f>'DCWW Talybont '!L15</f>
        <v>38</v>
      </c>
      <c r="M15" s="49">
        <f>'DCWW Talybont '!M15</f>
        <v>38</v>
      </c>
      <c r="N15" s="49">
        <f>'DCWW Talybont '!N15</f>
        <v>38</v>
      </c>
      <c r="O15" s="49">
        <f>'DCWW Talybont '!O15</f>
        <v>38</v>
      </c>
      <c r="P15" s="49">
        <f>'DCWW Talybont '!P15</f>
        <v>38</v>
      </c>
      <c r="Q15" s="49">
        <f>'DCWW Talybont '!Q15</f>
        <v>38</v>
      </c>
      <c r="R15" s="49">
        <f>'DCWW Talybont '!R15</f>
        <v>38</v>
      </c>
      <c r="S15" s="49">
        <f>'DCWW Talybont '!S15</f>
        <v>38</v>
      </c>
      <c r="T15" s="49">
        <f>'DCWW Talybont '!T15</f>
        <v>38</v>
      </c>
      <c r="U15" s="49">
        <f>'DCWW Talybont '!U15</f>
        <v>0</v>
      </c>
      <c r="V15" s="102">
        <f>'DCWW Talybont '!V15</f>
        <v>0</v>
      </c>
      <c r="AD15" s="22" t="s">
        <v>144</v>
      </c>
      <c r="AE15" s="22">
        <v>7</v>
      </c>
      <c r="AI15" s="43" t="s">
        <v>101</v>
      </c>
      <c r="AJ15" s="51">
        <v>1.8</v>
      </c>
      <c r="AK15" s="45">
        <v>5.4</v>
      </c>
      <c r="AL15" s="9">
        <v>13</v>
      </c>
      <c r="AM15" s="9">
        <v>6.7</v>
      </c>
      <c r="AN15" s="9" t="s">
        <v>135</v>
      </c>
    </row>
    <row r="16" spans="1:41" ht="13.5" thickBot="1" x14ac:dyDescent="0.3">
      <c r="A16" s="152" t="s">
        <v>44</v>
      </c>
      <c r="B16" s="153"/>
      <c r="C16" s="104" t="str">
        <f>'DCWW Talybont '!C16</f>
        <v>Medium/Clay</v>
      </c>
      <c r="D16" s="104" t="str">
        <f>'DCWW Talybont '!D16</f>
        <v>Medium/Clay</v>
      </c>
      <c r="E16" s="104" t="str">
        <f>'DCWW Talybont '!E16</f>
        <v>Medium/Clay</v>
      </c>
      <c r="F16" s="104" t="str">
        <f>'DCWW Talybont '!F16</f>
        <v>Medium/Clay</v>
      </c>
      <c r="G16" s="104" t="str">
        <f>'DCWW Talybont '!G16</f>
        <v>Medium/Clay</v>
      </c>
      <c r="H16" s="104" t="str">
        <f>'DCWW Talybont '!H16</f>
        <v>Medium/Clay</v>
      </c>
      <c r="I16" s="104" t="str">
        <f>'DCWW Talybont '!I16</f>
        <v>Medium/Clay</v>
      </c>
      <c r="J16" s="104" t="str">
        <f>'DCWW Talybont '!J16</f>
        <v>Medium/Clay</v>
      </c>
      <c r="K16" s="104" t="str">
        <f>'DCWW Talybont '!K16</f>
        <v>Medium/Clay</v>
      </c>
      <c r="L16" s="104" t="str">
        <f>'DCWW Talybont '!L16</f>
        <v>Medium/Clay</v>
      </c>
      <c r="M16" s="104" t="str">
        <f>'DCWW Talybont '!M16</f>
        <v>Medium/Clay</v>
      </c>
      <c r="N16" s="104" t="str">
        <f>'DCWW Talybont '!N16</f>
        <v>Medium/Clay</v>
      </c>
      <c r="O16" s="104" t="str">
        <f>'DCWW Talybont '!O16</f>
        <v>Medium/Clay</v>
      </c>
      <c r="P16" s="104" t="str">
        <f>'DCWW Talybont '!P16</f>
        <v>Medium/Clay</v>
      </c>
      <c r="Q16" s="104" t="str">
        <f>'DCWW Talybont '!Q16</f>
        <v>Medium/Clay</v>
      </c>
      <c r="R16" s="104" t="str">
        <f>'DCWW Talybont '!R16</f>
        <v>Medium/Clay</v>
      </c>
      <c r="S16" s="104" t="str">
        <f>'DCWW Talybont '!S16</f>
        <v>Medium/Clay</v>
      </c>
      <c r="T16" s="104" t="str">
        <f>'DCWW Talybont '!T16</f>
        <v>Medium/Clay</v>
      </c>
      <c r="U16" s="104">
        <f>'DCWW Talybont '!U16</f>
        <v>0</v>
      </c>
      <c r="V16" s="105">
        <f>'DCWW Talybont '!V16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45.5</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f t="shared" si="0"/>
        <v>64.599999999999994</v>
      </c>
      <c r="S17" s="20">
        <f t="shared" si="0"/>
        <v>64.599999999999994</v>
      </c>
      <c r="T17" s="20">
        <f t="shared" si="0"/>
        <v>64.599999999999994</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37.526579999999996</v>
      </c>
      <c r="D18" s="12">
        <f>$D32</f>
        <v>93.816449999999989</v>
      </c>
      <c r="E18" s="12">
        <f>$D33</f>
        <v>75.053159999999991</v>
      </c>
      <c r="F18" s="12">
        <f>$D34</f>
        <v>37.526579999999996</v>
      </c>
      <c r="G18" s="12">
        <f>$D35</f>
        <v>75.053159999999991</v>
      </c>
      <c r="H18" s="12">
        <f>$D36</f>
        <v>22.891213799999996</v>
      </c>
      <c r="I18" s="12">
        <f>$D37</f>
        <v>37.526579999999996</v>
      </c>
      <c r="J18" s="12">
        <f>$D38</f>
        <v>75.053159999999991</v>
      </c>
      <c r="K18" s="12">
        <f>$D39</f>
        <v>37.526579999999996</v>
      </c>
      <c r="L18" s="12">
        <f>$D40</f>
        <v>93.816449999999989</v>
      </c>
      <c r="M18" s="12">
        <f>$D41</f>
        <v>93.816449999999989</v>
      </c>
      <c r="N18" s="12">
        <f>$D42</f>
        <v>93.816449999999989</v>
      </c>
      <c r="O18" s="12">
        <f>$D43</f>
        <v>75.053159999999991</v>
      </c>
      <c r="P18" s="12">
        <f>$D44</f>
        <v>37.526579999999996</v>
      </c>
      <c r="Q18" s="12">
        <f>$D45</f>
        <v>93.816449999999989</v>
      </c>
      <c r="R18" s="12">
        <f>$D46</f>
        <v>75.053159999999991</v>
      </c>
      <c r="S18" s="12">
        <f>$D47</f>
        <v>93.816449999999989</v>
      </c>
      <c r="T18" s="12">
        <f>$D48</f>
        <v>75.053159999999991</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-27.073419999999999</v>
      </c>
      <c r="D19" s="12">
        <f t="shared" ref="D19:V19" si="1">D18-D17</f>
        <v>29.216449999999995</v>
      </c>
      <c r="E19" s="12">
        <f t="shared" si="1"/>
        <v>10.453159999999997</v>
      </c>
      <c r="F19" s="12">
        <f t="shared" si="1"/>
        <v>-27.073419999999999</v>
      </c>
      <c r="G19" s="12">
        <f t="shared" si="1"/>
        <v>10.453159999999997</v>
      </c>
      <c r="H19" s="12">
        <f t="shared" si="1"/>
        <v>-22.608786200000004</v>
      </c>
      <c r="I19" s="12">
        <f t="shared" si="1"/>
        <v>-27.073419999999999</v>
      </c>
      <c r="J19" s="12">
        <f t="shared" si="1"/>
        <v>10.453159999999997</v>
      </c>
      <c r="K19" s="12">
        <f t="shared" si="1"/>
        <v>-27.073419999999999</v>
      </c>
      <c r="L19" s="12">
        <f t="shared" si="1"/>
        <v>29.216449999999995</v>
      </c>
      <c r="M19" s="12">
        <f t="shared" si="1"/>
        <v>29.216449999999995</v>
      </c>
      <c r="N19" s="12">
        <f t="shared" si="1"/>
        <v>29.216449999999995</v>
      </c>
      <c r="O19" s="12">
        <f t="shared" si="1"/>
        <v>10.453159999999997</v>
      </c>
      <c r="P19" s="12">
        <f t="shared" si="1"/>
        <v>-27.073419999999999</v>
      </c>
      <c r="Q19" s="12">
        <f t="shared" si="1"/>
        <v>29.216449999999995</v>
      </c>
      <c r="R19" s="12">
        <f t="shared" si="1"/>
        <v>10.453159999999997</v>
      </c>
      <c r="S19" s="12">
        <f t="shared" si="1"/>
        <v>29.216449999999995</v>
      </c>
      <c r="T19" s="12">
        <f t="shared" si="1"/>
        <v>10.453159999999997</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INCREASE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DECREASE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DECREASE</v>
      </c>
      <c r="Q20" s="18" t="str">
        <f>IF($B45="","",IF(Q$19&gt;=0,"INCREASE","DECREASE"))</f>
        <v>INCREASE</v>
      </c>
      <c r="R20" s="18" t="str">
        <f>IF($B46="","",IF(R$19&gt;=0,"INCREASE","DECREASE"))</f>
        <v>INCREASE</v>
      </c>
      <c r="S20" s="18" t="str">
        <f>IF($B47="","",IF(S$19&gt;=0,"INCREASE","DECREASE"))</f>
        <v>INCREASE</v>
      </c>
      <c r="T20" s="18" t="str">
        <f>IF($B48="","",IF(T$19&gt;=0,"INCREASE","DECREASE"))</f>
        <v>INCREASE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156</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f t="shared" si="2"/>
        <v>228</v>
      </c>
      <c r="S21" s="20">
        <f t="shared" si="2"/>
        <v>228</v>
      </c>
      <c r="T21" s="20">
        <f t="shared" si="2"/>
        <v>228</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2.1147749999999998</v>
      </c>
      <c r="D22" s="12">
        <f>$E32</f>
        <v>5.2869375000000005</v>
      </c>
      <c r="E22" s="12">
        <f>$E33</f>
        <v>4.2295499999999997</v>
      </c>
      <c r="F22" s="12">
        <f>$E34</f>
        <v>2.1147749999999998</v>
      </c>
      <c r="G22" s="12">
        <f>$E35</f>
        <v>4.2295499999999997</v>
      </c>
      <c r="H22" s="12">
        <f>$E36</f>
        <v>1.29001275</v>
      </c>
      <c r="I22" s="12">
        <f>$E37</f>
        <v>2.1147749999999998</v>
      </c>
      <c r="J22" s="12">
        <f>$E38</f>
        <v>4.2295499999999997</v>
      </c>
      <c r="K22" s="12">
        <f>$E39</f>
        <v>2.1147749999999998</v>
      </c>
      <c r="L22" s="12">
        <f>$E40</f>
        <v>5.2869375000000005</v>
      </c>
      <c r="M22" s="12">
        <f>$E41</f>
        <v>5.2869375000000005</v>
      </c>
      <c r="N22" s="12">
        <f>$E42</f>
        <v>5.2869375000000005</v>
      </c>
      <c r="O22" s="12">
        <f>$E43</f>
        <v>4.2295499999999997</v>
      </c>
      <c r="P22" s="12">
        <f>$E44</f>
        <v>2.1147749999999998</v>
      </c>
      <c r="Q22" s="12">
        <f>$E45</f>
        <v>5.2869375000000005</v>
      </c>
      <c r="R22" s="12">
        <f>$E46</f>
        <v>4.2295499999999997</v>
      </c>
      <c r="S22" s="12">
        <f>$E47</f>
        <v>5.2869375000000005</v>
      </c>
      <c r="T22" s="12">
        <f>$E48</f>
        <v>4.2295499999999997</v>
      </c>
      <c r="U22" s="12">
        <f>$E49</f>
        <v>0</v>
      </c>
      <c r="V22" s="17">
        <f>$E50</f>
        <v>0</v>
      </c>
      <c r="AI22" s="52" t="s">
        <v>102</v>
      </c>
      <c r="AJ22" s="53">
        <v>1.2</v>
      </c>
      <c r="AK22" s="54">
        <v>5</v>
      </c>
      <c r="AL22" s="21">
        <v>20</v>
      </c>
      <c r="AM22" s="9">
        <v>6.7</v>
      </c>
      <c r="AN22" s="9" t="s">
        <v>135</v>
      </c>
    </row>
    <row r="23" spans="1:40" ht="13" x14ac:dyDescent="0.25">
      <c r="A23" s="140" t="s">
        <v>92</v>
      </c>
      <c r="B23" s="141"/>
      <c r="C23" s="12">
        <f>C22-C21</f>
        <v>-225.88522499999999</v>
      </c>
      <c r="D23" s="12">
        <f t="shared" ref="D23:V23" si="3">D22-D21</f>
        <v>-222.71306250000001</v>
      </c>
      <c r="E23" s="12">
        <f t="shared" si="3"/>
        <v>-223.77045000000001</v>
      </c>
      <c r="F23" s="12">
        <f t="shared" si="3"/>
        <v>-225.88522499999999</v>
      </c>
      <c r="G23" s="12">
        <f t="shared" si="3"/>
        <v>-223.77045000000001</v>
      </c>
      <c r="H23" s="12">
        <f t="shared" si="3"/>
        <v>-154.70998725000001</v>
      </c>
      <c r="I23" s="12">
        <f t="shared" si="3"/>
        <v>-225.88522499999999</v>
      </c>
      <c r="J23" s="12">
        <f t="shared" si="3"/>
        <v>-223.77045000000001</v>
      </c>
      <c r="K23" s="12">
        <f t="shared" si="3"/>
        <v>-225.88522499999999</v>
      </c>
      <c r="L23" s="12">
        <f t="shared" si="3"/>
        <v>-222.71306250000001</v>
      </c>
      <c r="M23" s="12">
        <f t="shared" si="3"/>
        <v>-222.71306250000001</v>
      </c>
      <c r="N23" s="12">
        <f t="shared" si="3"/>
        <v>-222.71306250000001</v>
      </c>
      <c r="O23" s="12">
        <f t="shared" si="3"/>
        <v>-223.77045000000001</v>
      </c>
      <c r="P23" s="12">
        <f t="shared" si="3"/>
        <v>-225.88522499999999</v>
      </c>
      <c r="Q23" s="12">
        <f t="shared" si="3"/>
        <v>-222.71306250000001</v>
      </c>
      <c r="R23" s="12">
        <f t="shared" si="3"/>
        <v>-223.77045000000001</v>
      </c>
      <c r="S23" s="12">
        <f t="shared" si="3"/>
        <v>-222.71306250000001</v>
      </c>
      <c r="T23" s="12">
        <f t="shared" si="3"/>
        <v>-223.77045000000001</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v>
      </c>
      <c r="C28" s="11">
        <v>0.86699999999999999</v>
      </c>
      <c r="D28" s="11">
        <v>0.36399999999999999</v>
      </c>
      <c r="E28" s="11">
        <v>3.9E-2</v>
      </c>
      <c r="F28" s="11">
        <v>719</v>
      </c>
      <c r="G28" s="11">
        <v>35</v>
      </c>
      <c r="H28" s="11">
        <v>320</v>
      </c>
      <c r="I28" s="11">
        <v>62.9</v>
      </c>
      <c r="J28" s="11">
        <v>0.49</v>
      </c>
      <c r="K28" s="15">
        <v>0.45</v>
      </c>
      <c r="L28" s="11">
        <v>22.9</v>
      </c>
      <c r="M28" s="11">
        <v>33.4</v>
      </c>
      <c r="N28" s="11">
        <v>4790</v>
      </c>
      <c r="O28" s="11">
        <v>404000</v>
      </c>
      <c r="P28" s="11"/>
      <c r="Q28" s="11">
        <v>3860</v>
      </c>
      <c r="R28" s="11"/>
      <c r="S28" s="11">
        <v>45.6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100</v>
      </c>
      <c r="C31" s="65">
        <f>IF(C$27="%w/w SAR",((C$28*10)*$B31),IF(C$27="%w/w DM",(((C$28*10)*($B$28/100))*$B31),IF(C$27="kg/t SAR",(C$28*$B31),IF(C$27="kg/t DM",((C$28*($B$28/100))*$B31),IF(C$27="mg/kg SAR",((C$28*0.001)*$B31),IF(C$27="mg/kg DM",(((C$28*0.001)*($B$28/100))*$B31),0))))))</f>
        <v>39.015000000000001</v>
      </c>
      <c r="D31" s="65">
        <f>(IF(D$27="%w/w SAR",((D$28*10)*$B31),IF(D$27="%w/w DM",(((D$28*10)*($B$28/100))*$B31),IF(D$27="kg/t SAR",(D$28*$B31),IF(D$27="kg/t DM",((D$28*($B$28/100))*$B31),IF(D$27="mg/kg SAR",((D$28*0.001)*$B31),IF(D$27="mg/kg DM",(((D$28*0.001)*($B$28/100))*$B31),"0")))))))*2.291</f>
        <v>37.526579999999996</v>
      </c>
      <c r="E31" s="65">
        <f>(IF(E$27="%w/w SAR",((E$28*10)*$B31),IF(E$27="%w/w DM",(((E$28*10)*($B$28/100))*$B31),IF(E$27="kg/t SAR",(E$28*$B31),IF(E$27="kg/t DM",((E$28*($B$28/100))*$B31),IF(E$27="mg/kg SAR",((E$28*0.001)*$B31),IF(E$27="mg/kg DM",(((E$28*0.001)*($B$28/100))*$B31),"0")))))))*1.205</f>
        <v>2.1147749999999998</v>
      </c>
      <c r="F31" s="65">
        <f>(IF(F$27="%w/w SAR",((F$28*10)*$B31),IF(F$27="%w/w DM",(((F$28*10)*($B$28/100))*$B31),IF(F$27="kg/t SAR",(F$28*$B31),IF(F$27="kg/t DM",((F$28*($B$28/100))*$B31),IF(F$27="mg/kg SAR",((F$28*0.001)*$B31),IF(F$27="mg/kg DM",(((F$28*0.001)*($B$28/100))*$B31),"0")))))))*1.658</f>
        <v>5.3644589999999992</v>
      </c>
      <c r="G31" s="65">
        <f t="shared" ref="G31:P46" si="5">IF(G$27="%w/w SAR",((G$28*10)*$B31),IF(G$27="%w/w DM",(((G$28*10)*($B$28/100))*$B31),IF(G$27="kg/t SAR",(G$28*$B31),IF(G$27="kg/t DM",((G$28*($B$28/100))*$B31),IF(G$27="mg/kg SAR",((G$28*0.001)*$B31),IF(G$27="mg/kg DM",(((G$28*0.001)*($B$28/100))*$B31),0))))))</f>
        <v>0.1575</v>
      </c>
      <c r="H31" s="65">
        <f t="shared" si="5"/>
        <v>1.44</v>
      </c>
      <c r="I31" s="65">
        <f t="shared" si="5"/>
        <v>0.28304999999999997</v>
      </c>
      <c r="J31" s="65">
        <f t="shared" si="5"/>
        <v>2.2049999999999999E-3</v>
      </c>
      <c r="K31" s="65">
        <f t="shared" si="5"/>
        <v>2.0249999999999999E-3</v>
      </c>
      <c r="L31" s="65">
        <f t="shared" si="5"/>
        <v>0.10304999999999999</v>
      </c>
      <c r="M31" s="65">
        <f t="shared" si="5"/>
        <v>0.15029999999999999</v>
      </c>
      <c r="N31" s="65">
        <f t="shared" si="5"/>
        <v>21.555</v>
      </c>
      <c r="O31" s="65">
        <f t="shared" si="5"/>
        <v>1818</v>
      </c>
      <c r="P31" s="65">
        <f t="shared" si="5"/>
        <v>0</v>
      </c>
      <c r="Q31" s="65">
        <f>(IF(Q$27="%w/w SAR",((Q$28*10)*$B31),IF(Q$27="%w/w DM",(((Q$28*10)*($B$28/100))*$B31),IF(Q$27="kg/t SAR",(Q$28*$B31),IF(Q$27="kg/t DM",((Q$28*($B$28/100))*$B31),IF(Q$27="mg/kg SAR",((Q$28*0.001)*$B31),IF(Q$27="mg/kg DM",(((Q$28*0.001)*($B$28/100))*$B31),0)))))))*2.5</f>
        <v>43.425000000000004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0.20519999999999999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Cae gwar</v>
      </c>
      <c r="B32" s="11">
        <v>250</v>
      </c>
      <c r="C32" s="65">
        <f t="shared" ref="C32:C50" si="6">IF(C$27="%w/w SAR",((C$28*10)*$B32),IF(C$27="%w/w DM",(((C$28*10)*($B$28/100))*$B32),IF(C$27="kg/t SAR",(C$28*$B32),IF(C$27="kg/t DM",((C$28*($B$28/100))*$B32),IF(C$27="mg/kg SAR",((C$28*0.001)*$B32),IF(C$27="mg/kg DM",(((C$28*0.001)*($B$28/100))*$B32),0))))))</f>
        <v>97.537499999999994</v>
      </c>
      <c r="D32" s="65">
        <f t="shared" ref="D32:D50" si="7">(IF(D$27="%w/w SAR",((D$28*10)*$B32),IF(D$27="%w/w DM",(((D$28*10)*($B$28/100))*$B32),IF(D$27="kg/t SAR",(D$28*$B32),IF(D$27="kg/t DM",((D$28*($B$28/100))*$B32),IF(D$27="mg/kg SAR",((D$28*0.001)*$B32),IF(D$27="mg/kg DM",(((D$28*0.001)*($B$28/100))*$B32),"0")))))))*2.291</f>
        <v>93.816449999999989</v>
      </c>
      <c r="E32" s="65">
        <f t="shared" ref="E32:E50" si="8">(IF(E$27="%w/w SAR",((E$28*10)*$B32),IF(E$27="%w/w DM",(((E$28*10)*($B$28/100))*$B32),IF(E$27="kg/t SAR",(E$28*$B32),IF(E$27="kg/t DM",((E$28*($B$28/100))*$B32),IF(E$27="mg/kg SAR",((E$28*0.001)*$B32),IF(E$27="mg/kg DM",(((E$28*0.001)*($B$28/100))*$B32),"0")))))))*1.205</f>
        <v>5.2869375000000005</v>
      </c>
      <c r="F32" s="65">
        <f t="shared" ref="F32:F50" si="9">(IF(F$27="%w/w SAR",((F$28*10)*$B32),IF(F$27="%w/w DM",(((F$28*10)*($B$28/100))*$B32),IF(F$27="kg/t SAR",(F$28*$B32),IF(F$27="kg/t DM",((F$28*($B$28/100))*$B32),IF(F$27="mg/kg SAR",((F$28*0.001)*$B32),IF(F$27="mg/kg DM",(((F$28*0.001)*($B$28/100))*$B32),"0")))))))*1.658</f>
        <v>13.411147499999998</v>
      </c>
      <c r="G32" s="65">
        <f t="shared" si="5"/>
        <v>0.39374999999999999</v>
      </c>
      <c r="H32" s="65">
        <f t="shared" si="5"/>
        <v>3.6</v>
      </c>
      <c r="I32" s="65">
        <f t="shared" si="5"/>
        <v>0.70762499999999995</v>
      </c>
      <c r="J32" s="65">
        <f t="shared" si="5"/>
        <v>5.5124999999999992E-3</v>
      </c>
      <c r="K32" s="65">
        <f t="shared" si="5"/>
        <v>5.0625000000000002E-3</v>
      </c>
      <c r="L32" s="65">
        <f t="shared" si="5"/>
        <v>0.25762499999999999</v>
      </c>
      <c r="M32" s="65">
        <f t="shared" si="5"/>
        <v>0.37574999999999997</v>
      </c>
      <c r="N32" s="65">
        <f t="shared" si="5"/>
        <v>53.887499999999996</v>
      </c>
      <c r="O32" s="65">
        <f t="shared" si="5"/>
        <v>4545</v>
      </c>
      <c r="P32" s="65">
        <f t="shared" si="5"/>
        <v>0</v>
      </c>
      <c r="Q32" s="65">
        <f t="shared" ref="Q32:Q50" si="10">(IF(Q$27="%w/w SAR",((Q$28*10)*$B32),IF(Q$27="%w/w DM",(((Q$28*10)*($B$28/100))*$B32),IF(Q$27="kg/t SAR",(Q$28*$B32),IF(Q$27="kg/t DM",((Q$28*($B$28/100))*$B32),IF(Q$27="mg/kg SAR",((Q$28*0.001)*$B32),IF(Q$27="mg/kg DM",(((Q$28*0.001)*($B$28/100))*$B32),0)))))))*2.5</f>
        <v>108.5625</v>
      </c>
      <c r="R32" s="65">
        <f t="shared" ref="R32:U50" si="11">IF(R$27="%w/w SAR",((R$28*10)*$B32),IF(R$27="%w/w DM",(((R$28*10)*($B$28/100))*$B32),IF(R$27="kg/t SAR",(R$28*$B32),IF(R$27="kg/t DM",((R$28*($B$28/100))*$B32),IF(R$27="mg/kg SAR",((R$28*0.001)*$B32),IF(R$27="mg/kg DM",(((R$28*0.001)*($B$28/100))*$B32),0))))))</f>
        <v>0</v>
      </c>
      <c r="S32" s="65">
        <f t="shared" si="11"/>
        <v>0.51300000000000001</v>
      </c>
      <c r="T32" s="65">
        <f t="shared" si="11"/>
        <v>0</v>
      </c>
      <c r="U32" s="126">
        <f t="shared" si="11"/>
        <v>0</v>
      </c>
    </row>
    <row r="33" spans="1:21" s="48" customFormat="1" ht="13" x14ac:dyDescent="0.35">
      <c r="A33" s="125">
        <f>E8</f>
        <v>7216</v>
      </c>
      <c r="B33" s="11">
        <v>200</v>
      </c>
      <c r="C33" s="65">
        <f t="shared" si="6"/>
        <v>78.03</v>
      </c>
      <c r="D33" s="65">
        <f t="shared" si="7"/>
        <v>75.053159999999991</v>
      </c>
      <c r="E33" s="65">
        <f t="shared" si="8"/>
        <v>4.2295499999999997</v>
      </c>
      <c r="F33" s="65">
        <f t="shared" si="9"/>
        <v>10.728917999999998</v>
      </c>
      <c r="G33" s="65">
        <f t="shared" si="5"/>
        <v>0.315</v>
      </c>
      <c r="H33" s="65">
        <f t="shared" si="5"/>
        <v>2.88</v>
      </c>
      <c r="I33" s="65">
        <f t="shared" si="5"/>
        <v>0.56609999999999994</v>
      </c>
      <c r="J33" s="65">
        <f t="shared" si="5"/>
        <v>4.4099999999999999E-3</v>
      </c>
      <c r="K33" s="65">
        <f t="shared" si="5"/>
        <v>4.0499999999999998E-3</v>
      </c>
      <c r="L33" s="65">
        <f t="shared" si="5"/>
        <v>0.20609999999999998</v>
      </c>
      <c r="M33" s="65">
        <f t="shared" si="5"/>
        <v>0.30059999999999998</v>
      </c>
      <c r="N33" s="65">
        <f t="shared" si="5"/>
        <v>43.11</v>
      </c>
      <c r="O33" s="65">
        <f t="shared" si="5"/>
        <v>3636</v>
      </c>
      <c r="P33" s="65">
        <f t="shared" si="5"/>
        <v>0</v>
      </c>
      <c r="Q33" s="65">
        <f t="shared" si="10"/>
        <v>86.850000000000009</v>
      </c>
      <c r="R33" s="65">
        <f t="shared" si="11"/>
        <v>0</v>
      </c>
      <c r="S33" s="65">
        <f t="shared" si="11"/>
        <v>0.41039999999999999</v>
      </c>
      <c r="T33" s="65">
        <f t="shared" si="11"/>
        <v>0</v>
      </c>
      <c r="U33" s="126">
        <f t="shared" si="11"/>
        <v>0</v>
      </c>
    </row>
    <row r="34" spans="1:21" s="48" customFormat="1" ht="13" x14ac:dyDescent="0.35">
      <c r="A34" s="125" t="str">
        <f>F8</f>
        <v>1B2</v>
      </c>
      <c r="B34" s="11">
        <v>100</v>
      </c>
      <c r="C34" s="65">
        <f t="shared" si="6"/>
        <v>39.015000000000001</v>
      </c>
      <c r="D34" s="65">
        <f t="shared" si="7"/>
        <v>37.526579999999996</v>
      </c>
      <c r="E34" s="65">
        <f t="shared" si="8"/>
        <v>2.1147749999999998</v>
      </c>
      <c r="F34" s="65">
        <f t="shared" si="9"/>
        <v>5.3644589999999992</v>
      </c>
      <c r="G34" s="65">
        <f t="shared" si="5"/>
        <v>0.1575</v>
      </c>
      <c r="H34" s="65">
        <f t="shared" si="5"/>
        <v>1.44</v>
      </c>
      <c r="I34" s="65">
        <f t="shared" si="5"/>
        <v>0.28304999999999997</v>
      </c>
      <c r="J34" s="65">
        <f t="shared" si="5"/>
        <v>2.2049999999999999E-3</v>
      </c>
      <c r="K34" s="65">
        <f t="shared" si="5"/>
        <v>2.0249999999999999E-3</v>
      </c>
      <c r="L34" s="65">
        <f t="shared" si="5"/>
        <v>0.10304999999999999</v>
      </c>
      <c r="M34" s="65">
        <f t="shared" si="5"/>
        <v>0.15029999999999999</v>
      </c>
      <c r="N34" s="65">
        <f t="shared" si="5"/>
        <v>21.555</v>
      </c>
      <c r="O34" s="65">
        <f t="shared" si="5"/>
        <v>1818</v>
      </c>
      <c r="P34" s="65">
        <f t="shared" si="5"/>
        <v>0</v>
      </c>
      <c r="Q34" s="65">
        <f t="shared" si="10"/>
        <v>43.425000000000004</v>
      </c>
      <c r="R34" s="65">
        <f t="shared" si="11"/>
        <v>0</v>
      </c>
      <c r="S34" s="65">
        <f t="shared" si="11"/>
        <v>0.20519999999999999</v>
      </c>
      <c r="T34" s="65">
        <f t="shared" si="11"/>
        <v>0</v>
      </c>
      <c r="U34" s="126">
        <f t="shared" si="11"/>
        <v>0</v>
      </c>
    </row>
    <row r="35" spans="1:21" s="48" customFormat="1" ht="13" x14ac:dyDescent="0.35">
      <c r="A35" s="125" t="str">
        <f>G8</f>
        <v>2B2</v>
      </c>
      <c r="B35" s="11">
        <v>200</v>
      </c>
      <c r="C35" s="65">
        <f t="shared" si="6"/>
        <v>78.03</v>
      </c>
      <c r="D35" s="65">
        <f t="shared" si="7"/>
        <v>75.053159999999991</v>
      </c>
      <c r="E35" s="65">
        <f t="shared" si="8"/>
        <v>4.2295499999999997</v>
      </c>
      <c r="F35" s="65">
        <f t="shared" si="9"/>
        <v>10.728917999999998</v>
      </c>
      <c r="G35" s="65">
        <f t="shared" si="5"/>
        <v>0.315</v>
      </c>
      <c r="H35" s="65">
        <f t="shared" si="5"/>
        <v>2.88</v>
      </c>
      <c r="I35" s="65">
        <f t="shared" si="5"/>
        <v>0.56609999999999994</v>
      </c>
      <c r="J35" s="65">
        <f t="shared" si="5"/>
        <v>4.4099999999999999E-3</v>
      </c>
      <c r="K35" s="65">
        <f t="shared" si="5"/>
        <v>4.0499999999999998E-3</v>
      </c>
      <c r="L35" s="65">
        <f t="shared" si="5"/>
        <v>0.20609999999999998</v>
      </c>
      <c r="M35" s="65">
        <f t="shared" si="5"/>
        <v>0.30059999999999998</v>
      </c>
      <c r="N35" s="65">
        <f t="shared" si="5"/>
        <v>43.11</v>
      </c>
      <c r="O35" s="65">
        <f t="shared" si="5"/>
        <v>3636</v>
      </c>
      <c r="P35" s="65">
        <f t="shared" si="5"/>
        <v>0</v>
      </c>
      <c r="Q35" s="65">
        <f t="shared" si="10"/>
        <v>86.850000000000009</v>
      </c>
      <c r="R35" s="65">
        <f t="shared" si="11"/>
        <v>0</v>
      </c>
      <c r="S35" s="65">
        <f t="shared" si="11"/>
        <v>0.41039999999999999</v>
      </c>
      <c r="T35" s="65">
        <f t="shared" si="11"/>
        <v>0</v>
      </c>
      <c r="U35" s="126">
        <f t="shared" si="11"/>
        <v>0</v>
      </c>
    </row>
    <row r="36" spans="1:21" s="48" customFormat="1" ht="13" x14ac:dyDescent="0.35">
      <c r="A36" s="125" t="str">
        <f>H8</f>
        <v>1B1</v>
      </c>
      <c r="B36" s="11">
        <v>61</v>
      </c>
      <c r="C36" s="65">
        <f t="shared" si="6"/>
        <v>23.799150000000001</v>
      </c>
      <c r="D36" s="65">
        <f t="shared" si="7"/>
        <v>22.891213799999996</v>
      </c>
      <c r="E36" s="65">
        <f t="shared" si="8"/>
        <v>1.29001275</v>
      </c>
      <c r="F36" s="65">
        <f t="shared" si="9"/>
        <v>3.2723199899999993</v>
      </c>
      <c r="G36" s="65">
        <f t="shared" si="5"/>
        <v>9.6074999999999994E-2</v>
      </c>
      <c r="H36" s="65">
        <f t="shared" si="5"/>
        <v>0.87839999999999996</v>
      </c>
      <c r="I36" s="65">
        <f t="shared" si="5"/>
        <v>0.17266049999999999</v>
      </c>
      <c r="J36" s="65">
        <f t="shared" si="5"/>
        <v>1.3450499999999998E-3</v>
      </c>
      <c r="K36" s="65">
        <f t="shared" si="5"/>
        <v>1.23525E-3</v>
      </c>
      <c r="L36" s="65">
        <f t="shared" si="5"/>
        <v>6.28605E-2</v>
      </c>
      <c r="M36" s="65">
        <f t="shared" si="5"/>
        <v>9.1683000000000001E-2</v>
      </c>
      <c r="N36" s="65">
        <f t="shared" si="5"/>
        <v>13.14855</v>
      </c>
      <c r="O36" s="65">
        <f t="shared" si="5"/>
        <v>1108.98</v>
      </c>
      <c r="P36" s="65">
        <f t="shared" si="5"/>
        <v>0</v>
      </c>
      <c r="Q36" s="65">
        <f t="shared" si="10"/>
        <v>26.489249999999998</v>
      </c>
      <c r="R36" s="65">
        <f t="shared" si="11"/>
        <v>0</v>
      </c>
      <c r="S36" s="65">
        <f t="shared" si="11"/>
        <v>0.12517200000000001</v>
      </c>
      <c r="T36" s="65">
        <f t="shared" si="11"/>
        <v>0</v>
      </c>
      <c r="U36" s="126">
        <f t="shared" si="11"/>
        <v>0</v>
      </c>
    </row>
    <row r="37" spans="1:21" s="48" customFormat="1" ht="13" x14ac:dyDescent="0.35">
      <c r="A37" s="125" t="str">
        <f>I8</f>
        <v>2B1</v>
      </c>
      <c r="B37" s="11">
        <v>100</v>
      </c>
      <c r="C37" s="65">
        <f t="shared" si="6"/>
        <v>39.015000000000001</v>
      </c>
      <c r="D37" s="65">
        <f t="shared" si="7"/>
        <v>37.526579999999996</v>
      </c>
      <c r="E37" s="65">
        <f t="shared" si="8"/>
        <v>2.1147749999999998</v>
      </c>
      <c r="F37" s="65">
        <f t="shared" si="9"/>
        <v>5.3644589999999992</v>
      </c>
      <c r="G37" s="65">
        <f t="shared" si="5"/>
        <v>0.1575</v>
      </c>
      <c r="H37" s="65">
        <f t="shared" si="5"/>
        <v>1.44</v>
      </c>
      <c r="I37" s="65">
        <f t="shared" si="5"/>
        <v>0.28304999999999997</v>
      </c>
      <c r="J37" s="65">
        <f t="shared" si="5"/>
        <v>2.2049999999999999E-3</v>
      </c>
      <c r="K37" s="65">
        <f t="shared" si="5"/>
        <v>2.0249999999999999E-3</v>
      </c>
      <c r="L37" s="65">
        <f t="shared" si="5"/>
        <v>0.10304999999999999</v>
      </c>
      <c r="M37" s="65">
        <f t="shared" si="5"/>
        <v>0.15029999999999999</v>
      </c>
      <c r="N37" s="65">
        <f t="shared" si="5"/>
        <v>21.555</v>
      </c>
      <c r="O37" s="65">
        <f t="shared" si="5"/>
        <v>1818</v>
      </c>
      <c r="P37" s="65">
        <f t="shared" si="5"/>
        <v>0</v>
      </c>
      <c r="Q37" s="65">
        <f t="shared" si="10"/>
        <v>43.425000000000004</v>
      </c>
      <c r="R37" s="65">
        <f t="shared" si="11"/>
        <v>0</v>
      </c>
      <c r="S37" s="65">
        <f t="shared" si="11"/>
        <v>0.20519999999999999</v>
      </c>
      <c r="T37" s="65">
        <f t="shared" si="11"/>
        <v>0</v>
      </c>
      <c r="U37" s="126">
        <f t="shared" si="11"/>
        <v>0</v>
      </c>
    </row>
    <row r="38" spans="1:21" s="48" customFormat="1" ht="13" x14ac:dyDescent="0.35">
      <c r="A38" s="125" t="str">
        <f>J8</f>
        <v>3B1</v>
      </c>
      <c r="B38" s="11">
        <v>200</v>
      </c>
      <c r="C38" s="65">
        <f t="shared" si="6"/>
        <v>78.03</v>
      </c>
      <c r="D38" s="65">
        <f t="shared" si="7"/>
        <v>75.053159999999991</v>
      </c>
      <c r="E38" s="65">
        <f t="shared" si="8"/>
        <v>4.2295499999999997</v>
      </c>
      <c r="F38" s="65">
        <f t="shared" si="9"/>
        <v>10.728917999999998</v>
      </c>
      <c r="G38" s="65">
        <f t="shared" si="5"/>
        <v>0.315</v>
      </c>
      <c r="H38" s="65">
        <f t="shared" si="5"/>
        <v>2.88</v>
      </c>
      <c r="I38" s="65">
        <f t="shared" si="5"/>
        <v>0.56609999999999994</v>
      </c>
      <c r="J38" s="65">
        <f t="shared" si="5"/>
        <v>4.4099999999999999E-3</v>
      </c>
      <c r="K38" s="65">
        <f t="shared" si="5"/>
        <v>4.0499999999999998E-3</v>
      </c>
      <c r="L38" s="65">
        <f t="shared" si="5"/>
        <v>0.20609999999999998</v>
      </c>
      <c r="M38" s="65">
        <f t="shared" si="5"/>
        <v>0.30059999999999998</v>
      </c>
      <c r="N38" s="65">
        <f t="shared" si="5"/>
        <v>43.11</v>
      </c>
      <c r="O38" s="65">
        <f t="shared" si="5"/>
        <v>3636</v>
      </c>
      <c r="P38" s="65">
        <f t="shared" si="5"/>
        <v>0</v>
      </c>
      <c r="Q38" s="65">
        <f t="shared" si="10"/>
        <v>86.850000000000009</v>
      </c>
      <c r="R38" s="65">
        <f t="shared" si="11"/>
        <v>0</v>
      </c>
      <c r="S38" s="65">
        <f t="shared" si="11"/>
        <v>0.41039999999999999</v>
      </c>
      <c r="T38" s="65">
        <f t="shared" si="11"/>
        <v>0</v>
      </c>
      <c r="U38" s="126">
        <f t="shared" si="11"/>
        <v>0</v>
      </c>
    </row>
    <row r="39" spans="1:21" s="48" customFormat="1" ht="13" x14ac:dyDescent="0.35">
      <c r="A39" s="125" t="str">
        <f>K8</f>
        <v>4B1</v>
      </c>
      <c r="B39" s="11">
        <v>100</v>
      </c>
      <c r="C39" s="65">
        <f t="shared" si="6"/>
        <v>39.015000000000001</v>
      </c>
      <c r="D39" s="65">
        <f t="shared" si="7"/>
        <v>37.526579999999996</v>
      </c>
      <c r="E39" s="65">
        <f t="shared" si="8"/>
        <v>2.1147749999999998</v>
      </c>
      <c r="F39" s="65">
        <f t="shared" si="9"/>
        <v>5.3644589999999992</v>
      </c>
      <c r="G39" s="65">
        <f t="shared" si="5"/>
        <v>0.1575</v>
      </c>
      <c r="H39" s="65">
        <f t="shared" si="5"/>
        <v>1.44</v>
      </c>
      <c r="I39" s="65">
        <f t="shared" si="5"/>
        <v>0.28304999999999997</v>
      </c>
      <c r="J39" s="65">
        <f t="shared" si="5"/>
        <v>2.2049999999999999E-3</v>
      </c>
      <c r="K39" s="65">
        <f t="shared" si="5"/>
        <v>2.0249999999999999E-3</v>
      </c>
      <c r="L39" s="65">
        <f t="shared" si="5"/>
        <v>0.10304999999999999</v>
      </c>
      <c r="M39" s="65">
        <f t="shared" si="5"/>
        <v>0.15029999999999999</v>
      </c>
      <c r="N39" s="65">
        <f t="shared" si="5"/>
        <v>21.555</v>
      </c>
      <c r="O39" s="65">
        <f t="shared" si="5"/>
        <v>1818</v>
      </c>
      <c r="P39" s="65">
        <f t="shared" si="5"/>
        <v>0</v>
      </c>
      <c r="Q39" s="65">
        <f t="shared" si="10"/>
        <v>43.425000000000004</v>
      </c>
      <c r="R39" s="65">
        <f t="shared" si="11"/>
        <v>0</v>
      </c>
      <c r="S39" s="65">
        <f t="shared" si="11"/>
        <v>0.20519999999999999</v>
      </c>
      <c r="T39" s="65">
        <f t="shared" si="11"/>
        <v>0</v>
      </c>
      <c r="U39" s="126">
        <f t="shared" si="11"/>
        <v>0</v>
      </c>
    </row>
    <row r="40" spans="1:21" s="48" customFormat="1" ht="13" x14ac:dyDescent="0.35">
      <c r="A40" s="125" t="str">
        <f>L8</f>
        <v>2T</v>
      </c>
      <c r="B40" s="11">
        <v>250</v>
      </c>
      <c r="C40" s="65">
        <f t="shared" si="6"/>
        <v>97.537499999999994</v>
      </c>
      <c r="D40" s="65">
        <f t="shared" si="7"/>
        <v>93.816449999999989</v>
      </c>
      <c r="E40" s="65">
        <f t="shared" si="8"/>
        <v>5.2869375000000005</v>
      </c>
      <c r="F40" s="65">
        <f t="shared" si="9"/>
        <v>13.411147499999998</v>
      </c>
      <c r="G40" s="65">
        <f t="shared" si="5"/>
        <v>0.39374999999999999</v>
      </c>
      <c r="H40" s="65">
        <f t="shared" si="5"/>
        <v>3.6</v>
      </c>
      <c r="I40" s="65">
        <f t="shared" si="5"/>
        <v>0.70762499999999995</v>
      </c>
      <c r="J40" s="65">
        <f t="shared" si="5"/>
        <v>5.5124999999999992E-3</v>
      </c>
      <c r="K40" s="65">
        <f t="shared" si="5"/>
        <v>5.0625000000000002E-3</v>
      </c>
      <c r="L40" s="65">
        <f t="shared" si="5"/>
        <v>0.25762499999999999</v>
      </c>
      <c r="M40" s="65">
        <f t="shared" si="5"/>
        <v>0.37574999999999997</v>
      </c>
      <c r="N40" s="65">
        <f t="shared" si="5"/>
        <v>53.887499999999996</v>
      </c>
      <c r="O40" s="65">
        <f t="shared" si="5"/>
        <v>4545</v>
      </c>
      <c r="P40" s="65">
        <f t="shared" si="5"/>
        <v>0</v>
      </c>
      <c r="Q40" s="65">
        <f t="shared" si="10"/>
        <v>108.5625</v>
      </c>
      <c r="R40" s="65">
        <f t="shared" si="11"/>
        <v>0</v>
      </c>
      <c r="S40" s="65">
        <f t="shared" si="11"/>
        <v>0.51300000000000001</v>
      </c>
      <c r="T40" s="65">
        <f t="shared" si="11"/>
        <v>0</v>
      </c>
      <c r="U40" s="126">
        <f t="shared" si="11"/>
        <v>0</v>
      </c>
    </row>
    <row r="41" spans="1:21" s="48" customFormat="1" ht="13" x14ac:dyDescent="0.35">
      <c r="A41" s="125" t="str">
        <f>M8</f>
        <v>3T</v>
      </c>
      <c r="B41" s="11">
        <v>250</v>
      </c>
      <c r="C41" s="65">
        <f t="shared" si="6"/>
        <v>97.537499999999994</v>
      </c>
      <c r="D41" s="65">
        <f t="shared" si="7"/>
        <v>93.816449999999989</v>
      </c>
      <c r="E41" s="65">
        <f t="shared" si="8"/>
        <v>5.2869375000000005</v>
      </c>
      <c r="F41" s="65">
        <f t="shared" si="9"/>
        <v>13.411147499999998</v>
      </c>
      <c r="G41" s="65">
        <f t="shared" si="5"/>
        <v>0.39374999999999999</v>
      </c>
      <c r="H41" s="65">
        <f t="shared" si="5"/>
        <v>3.6</v>
      </c>
      <c r="I41" s="65">
        <f t="shared" si="5"/>
        <v>0.70762499999999995</v>
      </c>
      <c r="J41" s="65">
        <f t="shared" si="5"/>
        <v>5.5124999999999992E-3</v>
      </c>
      <c r="K41" s="65">
        <f t="shared" si="5"/>
        <v>5.0625000000000002E-3</v>
      </c>
      <c r="L41" s="65">
        <f t="shared" si="5"/>
        <v>0.25762499999999999</v>
      </c>
      <c r="M41" s="65">
        <f t="shared" si="5"/>
        <v>0.37574999999999997</v>
      </c>
      <c r="N41" s="65">
        <f t="shared" si="5"/>
        <v>53.887499999999996</v>
      </c>
      <c r="O41" s="65">
        <f t="shared" si="5"/>
        <v>4545</v>
      </c>
      <c r="P41" s="65">
        <f t="shared" si="5"/>
        <v>0</v>
      </c>
      <c r="Q41" s="65">
        <f t="shared" si="10"/>
        <v>108.5625</v>
      </c>
      <c r="R41" s="65">
        <f t="shared" si="11"/>
        <v>0</v>
      </c>
      <c r="S41" s="65">
        <f t="shared" si="11"/>
        <v>0.51300000000000001</v>
      </c>
      <c r="T41" s="65">
        <f t="shared" si="11"/>
        <v>0</v>
      </c>
      <c r="U41" s="126">
        <f t="shared" si="11"/>
        <v>0</v>
      </c>
    </row>
    <row r="42" spans="1:21" s="48" customFormat="1" ht="13" x14ac:dyDescent="0.35">
      <c r="A42" s="125" t="str">
        <f>N8</f>
        <v>4T</v>
      </c>
      <c r="B42" s="11">
        <v>250</v>
      </c>
      <c r="C42" s="65">
        <f t="shared" si="6"/>
        <v>97.537499999999994</v>
      </c>
      <c r="D42" s="65">
        <f t="shared" si="7"/>
        <v>93.816449999999989</v>
      </c>
      <c r="E42" s="65">
        <f t="shared" si="8"/>
        <v>5.2869375000000005</v>
      </c>
      <c r="F42" s="65">
        <f t="shared" si="9"/>
        <v>13.411147499999998</v>
      </c>
      <c r="G42" s="65">
        <f t="shared" si="5"/>
        <v>0.39374999999999999</v>
      </c>
      <c r="H42" s="65">
        <f t="shared" si="5"/>
        <v>3.6</v>
      </c>
      <c r="I42" s="65">
        <f t="shared" si="5"/>
        <v>0.70762499999999995</v>
      </c>
      <c r="J42" s="65">
        <f t="shared" si="5"/>
        <v>5.5124999999999992E-3</v>
      </c>
      <c r="K42" s="65">
        <f t="shared" si="5"/>
        <v>5.0625000000000002E-3</v>
      </c>
      <c r="L42" s="65">
        <f t="shared" si="5"/>
        <v>0.25762499999999999</v>
      </c>
      <c r="M42" s="65">
        <f t="shared" si="5"/>
        <v>0.37574999999999997</v>
      </c>
      <c r="N42" s="65">
        <f t="shared" si="5"/>
        <v>53.887499999999996</v>
      </c>
      <c r="O42" s="65">
        <f t="shared" si="5"/>
        <v>4545</v>
      </c>
      <c r="P42" s="65">
        <f t="shared" si="5"/>
        <v>0</v>
      </c>
      <c r="Q42" s="65">
        <f t="shared" si="10"/>
        <v>108.5625</v>
      </c>
      <c r="R42" s="65">
        <f t="shared" si="11"/>
        <v>0</v>
      </c>
      <c r="S42" s="65">
        <f t="shared" si="11"/>
        <v>0.51300000000000001</v>
      </c>
      <c r="T42" s="65">
        <f t="shared" si="11"/>
        <v>0</v>
      </c>
      <c r="U42" s="126">
        <f t="shared" si="11"/>
        <v>0</v>
      </c>
    </row>
    <row r="43" spans="1:21" s="48" customFormat="1" ht="13" x14ac:dyDescent="0.35">
      <c r="A43" s="125" t="str">
        <f>O8</f>
        <v>11T</v>
      </c>
      <c r="B43" s="11">
        <v>200</v>
      </c>
      <c r="C43" s="65">
        <f t="shared" si="6"/>
        <v>78.03</v>
      </c>
      <c r="D43" s="65">
        <f t="shared" si="7"/>
        <v>75.053159999999991</v>
      </c>
      <c r="E43" s="65">
        <f t="shared" si="8"/>
        <v>4.2295499999999997</v>
      </c>
      <c r="F43" s="65">
        <f t="shared" si="9"/>
        <v>10.728917999999998</v>
      </c>
      <c r="G43" s="65">
        <f t="shared" si="5"/>
        <v>0.315</v>
      </c>
      <c r="H43" s="65">
        <f t="shared" si="5"/>
        <v>2.88</v>
      </c>
      <c r="I43" s="65">
        <f t="shared" si="5"/>
        <v>0.56609999999999994</v>
      </c>
      <c r="J43" s="65">
        <f t="shared" si="5"/>
        <v>4.4099999999999999E-3</v>
      </c>
      <c r="K43" s="65">
        <f t="shared" si="5"/>
        <v>4.0499999999999998E-3</v>
      </c>
      <c r="L43" s="65">
        <f t="shared" si="5"/>
        <v>0.20609999999999998</v>
      </c>
      <c r="M43" s="65">
        <f t="shared" si="5"/>
        <v>0.30059999999999998</v>
      </c>
      <c r="N43" s="65">
        <f t="shared" si="5"/>
        <v>43.11</v>
      </c>
      <c r="O43" s="65">
        <f t="shared" si="5"/>
        <v>3636</v>
      </c>
      <c r="P43" s="65">
        <f t="shared" si="5"/>
        <v>0</v>
      </c>
      <c r="Q43" s="65">
        <f t="shared" si="10"/>
        <v>86.850000000000009</v>
      </c>
      <c r="R43" s="65">
        <f t="shared" si="11"/>
        <v>0</v>
      </c>
      <c r="S43" s="65">
        <f t="shared" si="11"/>
        <v>0.41039999999999999</v>
      </c>
      <c r="T43" s="65">
        <f t="shared" si="11"/>
        <v>0</v>
      </c>
      <c r="U43" s="126">
        <f t="shared" si="11"/>
        <v>0</v>
      </c>
    </row>
    <row r="44" spans="1:21" s="48" customFormat="1" ht="13" x14ac:dyDescent="0.35">
      <c r="A44" s="125" t="str">
        <f>P8</f>
        <v>12T</v>
      </c>
      <c r="B44" s="11">
        <v>100</v>
      </c>
      <c r="C44" s="65">
        <f t="shared" si="6"/>
        <v>39.015000000000001</v>
      </c>
      <c r="D44" s="65">
        <f t="shared" si="7"/>
        <v>37.526579999999996</v>
      </c>
      <c r="E44" s="65">
        <f t="shared" si="8"/>
        <v>2.1147749999999998</v>
      </c>
      <c r="F44" s="65">
        <f t="shared" si="9"/>
        <v>5.3644589999999992</v>
      </c>
      <c r="G44" s="65">
        <f t="shared" si="5"/>
        <v>0.1575</v>
      </c>
      <c r="H44" s="65">
        <f t="shared" si="5"/>
        <v>1.44</v>
      </c>
      <c r="I44" s="65">
        <f t="shared" si="5"/>
        <v>0.28304999999999997</v>
      </c>
      <c r="J44" s="65">
        <f t="shared" si="5"/>
        <v>2.2049999999999999E-3</v>
      </c>
      <c r="K44" s="65">
        <f t="shared" si="5"/>
        <v>2.0249999999999999E-3</v>
      </c>
      <c r="L44" s="65">
        <f t="shared" si="5"/>
        <v>0.10304999999999999</v>
      </c>
      <c r="M44" s="65">
        <f t="shared" si="5"/>
        <v>0.15029999999999999</v>
      </c>
      <c r="N44" s="65">
        <f t="shared" si="5"/>
        <v>21.555</v>
      </c>
      <c r="O44" s="65">
        <f t="shared" si="5"/>
        <v>1818</v>
      </c>
      <c r="P44" s="65">
        <f t="shared" si="5"/>
        <v>0</v>
      </c>
      <c r="Q44" s="65">
        <f t="shared" si="10"/>
        <v>43.425000000000004</v>
      </c>
      <c r="R44" s="65">
        <f t="shared" si="11"/>
        <v>0</v>
      </c>
      <c r="S44" s="65">
        <f t="shared" si="11"/>
        <v>0.20519999999999999</v>
      </c>
      <c r="T44" s="65">
        <f t="shared" si="11"/>
        <v>0</v>
      </c>
      <c r="U44" s="126">
        <f t="shared" si="11"/>
        <v>0</v>
      </c>
    </row>
    <row r="45" spans="1:21" s="48" customFormat="1" ht="13" x14ac:dyDescent="0.35">
      <c r="A45" s="125" t="str">
        <f>Q8</f>
        <v>14T</v>
      </c>
      <c r="B45" s="11">
        <v>250</v>
      </c>
      <c r="C45" s="65">
        <f t="shared" si="6"/>
        <v>97.537499999999994</v>
      </c>
      <c r="D45" s="65">
        <f t="shared" si="7"/>
        <v>93.816449999999989</v>
      </c>
      <c r="E45" s="65">
        <f t="shared" si="8"/>
        <v>5.2869375000000005</v>
      </c>
      <c r="F45" s="65">
        <f t="shared" si="9"/>
        <v>13.411147499999998</v>
      </c>
      <c r="G45" s="65">
        <f t="shared" si="5"/>
        <v>0.39374999999999999</v>
      </c>
      <c r="H45" s="65">
        <f t="shared" si="5"/>
        <v>3.6</v>
      </c>
      <c r="I45" s="65">
        <f t="shared" si="5"/>
        <v>0.70762499999999995</v>
      </c>
      <c r="J45" s="65">
        <f t="shared" si="5"/>
        <v>5.5124999999999992E-3</v>
      </c>
      <c r="K45" s="65">
        <f t="shared" si="5"/>
        <v>5.0625000000000002E-3</v>
      </c>
      <c r="L45" s="65">
        <f t="shared" si="5"/>
        <v>0.25762499999999999</v>
      </c>
      <c r="M45" s="65">
        <f t="shared" si="5"/>
        <v>0.37574999999999997</v>
      </c>
      <c r="N45" s="65">
        <f t="shared" si="5"/>
        <v>53.887499999999996</v>
      </c>
      <c r="O45" s="65">
        <f t="shared" si="5"/>
        <v>4545</v>
      </c>
      <c r="P45" s="65">
        <f t="shared" si="5"/>
        <v>0</v>
      </c>
      <c r="Q45" s="65">
        <f t="shared" si="10"/>
        <v>108.5625</v>
      </c>
      <c r="R45" s="65">
        <f t="shared" si="11"/>
        <v>0</v>
      </c>
      <c r="S45" s="65">
        <f t="shared" si="11"/>
        <v>0.51300000000000001</v>
      </c>
      <c r="T45" s="65">
        <f t="shared" si="11"/>
        <v>0</v>
      </c>
      <c r="U45" s="126">
        <f t="shared" si="11"/>
        <v>0</v>
      </c>
    </row>
    <row r="46" spans="1:21" s="48" customFormat="1" ht="13" x14ac:dyDescent="0.35">
      <c r="A46" s="125" t="str">
        <f>R8</f>
        <v>15AT</v>
      </c>
      <c r="B46" s="11">
        <v>200</v>
      </c>
      <c r="C46" s="65">
        <f t="shared" si="6"/>
        <v>78.03</v>
      </c>
      <c r="D46" s="65">
        <f t="shared" si="7"/>
        <v>75.053159999999991</v>
      </c>
      <c r="E46" s="65">
        <f t="shared" si="8"/>
        <v>4.2295499999999997</v>
      </c>
      <c r="F46" s="65">
        <f t="shared" si="9"/>
        <v>10.728917999999998</v>
      </c>
      <c r="G46" s="65">
        <f t="shared" si="5"/>
        <v>0.315</v>
      </c>
      <c r="H46" s="65">
        <f t="shared" si="5"/>
        <v>2.88</v>
      </c>
      <c r="I46" s="65">
        <f t="shared" si="5"/>
        <v>0.56609999999999994</v>
      </c>
      <c r="J46" s="65">
        <f t="shared" si="5"/>
        <v>4.4099999999999999E-3</v>
      </c>
      <c r="K46" s="65">
        <f t="shared" si="5"/>
        <v>4.0499999999999998E-3</v>
      </c>
      <c r="L46" s="65">
        <f t="shared" si="5"/>
        <v>0.20609999999999998</v>
      </c>
      <c r="M46" s="65">
        <f t="shared" si="5"/>
        <v>0.30059999999999998</v>
      </c>
      <c r="N46" s="65">
        <f t="shared" si="5"/>
        <v>43.11</v>
      </c>
      <c r="O46" s="65">
        <f t="shared" si="5"/>
        <v>3636</v>
      </c>
      <c r="P46" s="65">
        <f t="shared" si="5"/>
        <v>0</v>
      </c>
      <c r="Q46" s="65">
        <f t="shared" si="10"/>
        <v>86.850000000000009</v>
      </c>
      <c r="R46" s="65">
        <f t="shared" si="11"/>
        <v>0</v>
      </c>
      <c r="S46" s="65">
        <f t="shared" si="11"/>
        <v>0.41039999999999999</v>
      </c>
      <c r="T46" s="65">
        <f t="shared" si="11"/>
        <v>0</v>
      </c>
      <c r="U46" s="126">
        <f t="shared" si="11"/>
        <v>0</v>
      </c>
    </row>
    <row r="47" spans="1:21" s="48" customFormat="1" ht="13" x14ac:dyDescent="0.35">
      <c r="A47" s="125" t="str">
        <f>S8</f>
        <v>17T</v>
      </c>
      <c r="B47" s="11">
        <v>250</v>
      </c>
      <c r="C47" s="65">
        <f t="shared" si="6"/>
        <v>97.537499999999994</v>
      </c>
      <c r="D47" s="65">
        <f t="shared" si="7"/>
        <v>93.816449999999989</v>
      </c>
      <c r="E47" s="65">
        <f t="shared" si="8"/>
        <v>5.2869375000000005</v>
      </c>
      <c r="F47" s="65">
        <f t="shared" si="9"/>
        <v>13.411147499999998</v>
      </c>
      <c r="G47" s="65">
        <f t="shared" ref="G47:P50" si="12">IF(G$27="%w/w SAR",((G$28*10)*$B47),IF(G$27="%w/w DM",(((G$28*10)*($B$28/100))*$B47),IF(G$27="kg/t SAR",(G$28*$B47),IF(G$27="kg/t DM",((G$28*($B$28/100))*$B47),IF(G$27="mg/kg SAR",((G$28*0.001)*$B47),IF(G$27="mg/kg DM",(((G$28*0.001)*($B$28/100))*$B47),0))))))</f>
        <v>0.39374999999999999</v>
      </c>
      <c r="H47" s="65">
        <f t="shared" si="12"/>
        <v>3.6</v>
      </c>
      <c r="I47" s="65">
        <f t="shared" si="12"/>
        <v>0.70762499999999995</v>
      </c>
      <c r="J47" s="65">
        <f t="shared" si="12"/>
        <v>5.5124999999999992E-3</v>
      </c>
      <c r="K47" s="65">
        <f t="shared" si="12"/>
        <v>5.0625000000000002E-3</v>
      </c>
      <c r="L47" s="65">
        <f t="shared" si="12"/>
        <v>0.25762499999999999</v>
      </c>
      <c r="M47" s="65">
        <f t="shared" si="12"/>
        <v>0.37574999999999997</v>
      </c>
      <c r="N47" s="65">
        <f t="shared" si="12"/>
        <v>53.887499999999996</v>
      </c>
      <c r="O47" s="65">
        <f t="shared" si="12"/>
        <v>4545</v>
      </c>
      <c r="P47" s="65">
        <f t="shared" si="12"/>
        <v>0</v>
      </c>
      <c r="Q47" s="65">
        <f t="shared" si="10"/>
        <v>108.5625</v>
      </c>
      <c r="R47" s="65">
        <f t="shared" si="11"/>
        <v>0</v>
      </c>
      <c r="S47" s="65">
        <f t="shared" si="11"/>
        <v>0.51300000000000001</v>
      </c>
      <c r="T47" s="65">
        <f t="shared" si="11"/>
        <v>0</v>
      </c>
      <c r="U47" s="126">
        <f t="shared" si="11"/>
        <v>0</v>
      </c>
    </row>
    <row r="48" spans="1:21" s="48" customFormat="1" ht="13" x14ac:dyDescent="0.35">
      <c r="A48" s="125" t="str">
        <f>T8</f>
        <v>18T</v>
      </c>
      <c r="B48" s="11">
        <v>200</v>
      </c>
      <c r="C48" s="65">
        <f t="shared" si="6"/>
        <v>78.03</v>
      </c>
      <c r="D48" s="65">
        <f t="shared" si="7"/>
        <v>75.053159999999991</v>
      </c>
      <c r="E48" s="65">
        <f t="shared" si="8"/>
        <v>4.2295499999999997</v>
      </c>
      <c r="F48" s="65">
        <f t="shared" si="9"/>
        <v>10.728917999999998</v>
      </c>
      <c r="G48" s="65">
        <f t="shared" si="12"/>
        <v>0.315</v>
      </c>
      <c r="H48" s="65">
        <f t="shared" si="12"/>
        <v>2.88</v>
      </c>
      <c r="I48" s="65">
        <f t="shared" si="12"/>
        <v>0.56609999999999994</v>
      </c>
      <c r="J48" s="65">
        <f t="shared" si="12"/>
        <v>4.4099999999999999E-3</v>
      </c>
      <c r="K48" s="65">
        <f t="shared" si="12"/>
        <v>4.0499999999999998E-3</v>
      </c>
      <c r="L48" s="65">
        <f t="shared" si="12"/>
        <v>0.20609999999999998</v>
      </c>
      <c r="M48" s="65">
        <f t="shared" si="12"/>
        <v>0.30059999999999998</v>
      </c>
      <c r="N48" s="65">
        <f t="shared" si="12"/>
        <v>43.11</v>
      </c>
      <c r="O48" s="65">
        <f t="shared" si="12"/>
        <v>3636</v>
      </c>
      <c r="P48" s="65">
        <f t="shared" si="12"/>
        <v>0</v>
      </c>
      <c r="Q48" s="65">
        <f t="shared" si="10"/>
        <v>86.850000000000009</v>
      </c>
      <c r="R48" s="65">
        <f t="shared" si="11"/>
        <v>0</v>
      </c>
      <c r="S48" s="65">
        <f t="shared" si="11"/>
        <v>0.41039999999999999</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Cae gwar</v>
      </c>
      <c r="D57" s="8">
        <f t="shared" si="13"/>
        <v>7216</v>
      </c>
      <c r="E57" s="8" t="str">
        <f t="shared" si="13"/>
        <v>1B2</v>
      </c>
      <c r="F57" s="8" t="str">
        <f t="shared" si="13"/>
        <v>2B2</v>
      </c>
      <c r="G57" s="8" t="str">
        <f t="shared" si="13"/>
        <v>1B1</v>
      </c>
      <c r="H57" s="8" t="str">
        <f t="shared" si="13"/>
        <v>2B1</v>
      </c>
      <c r="I57" s="8" t="str">
        <f t="shared" si="13"/>
        <v>3B1</v>
      </c>
      <c r="J57" s="8" t="str">
        <f t="shared" si="13"/>
        <v>4B1</v>
      </c>
      <c r="K57" s="8" t="str">
        <f t="shared" si="13"/>
        <v>2T</v>
      </c>
      <c r="L57" s="8" t="str">
        <f t="shared" si="13"/>
        <v>3T</v>
      </c>
      <c r="M57" s="8" t="str">
        <f t="shared" si="13"/>
        <v>4T</v>
      </c>
      <c r="N57" s="8" t="str">
        <f t="shared" si="13"/>
        <v>11T</v>
      </c>
      <c r="O57" s="8" t="str">
        <f t="shared" si="13"/>
        <v>12T</v>
      </c>
      <c r="P57" s="8" t="str">
        <f t="shared" si="13"/>
        <v>14T</v>
      </c>
      <c r="Q57" s="8" t="str">
        <f t="shared" si="13"/>
        <v>15AT</v>
      </c>
      <c r="R57" s="8" t="str">
        <f t="shared" si="13"/>
        <v>17T</v>
      </c>
      <c r="S57" s="8" t="str">
        <f t="shared" si="13"/>
        <v>18T</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Arable</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6.7</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f>VLOOKUP(T$14,Table245[],5,FALSE)</f>
        <v>6.2</v>
      </c>
      <c r="T59" s="64" t="e">
        <f>VLOOKUP(U$14,Table245[],5,FALSE)</f>
        <v>#N/A</v>
      </c>
      <c r="U59" s="64" t="e">
        <f>VLOOKUP(V$14,Table245[],5,FALSE)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100</v>
      </c>
      <c r="C62" s="65">
        <f>B32</f>
        <v>250</v>
      </c>
      <c r="D62" s="65">
        <f>B33</f>
        <v>200</v>
      </c>
      <c r="E62" s="65">
        <f>B34</f>
        <v>100</v>
      </c>
      <c r="F62" s="65">
        <f>B35</f>
        <v>200</v>
      </c>
      <c r="G62" s="65">
        <f>B36</f>
        <v>61</v>
      </c>
      <c r="H62" s="65">
        <f>B37</f>
        <v>100</v>
      </c>
      <c r="I62" s="65">
        <f>B38</f>
        <v>200</v>
      </c>
      <c r="J62" s="65">
        <f>B39</f>
        <v>100</v>
      </c>
      <c r="K62" s="65">
        <f>B40</f>
        <v>250</v>
      </c>
      <c r="L62" s="65">
        <f>B41</f>
        <v>250</v>
      </c>
      <c r="M62" s="65">
        <f>B42</f>
        <v>250</v>
      </c>
      <c r="N62" s="65">
        <f>B43</f>
        <v>200</v>
      </c>
      <c r="O62" s="65">
        <f>B44</f>
        <v>100</v>
      </c>
      <c r="P62" s="65">
        <f>B45</f>
        <v>250</v>
      </c>
      <c r="Q62" s="65">
        <f>B46</f>
        <v>200</v>
      </c>
      <c r="R62" s="65">
        <f>B47</f>
        <v>250</v>
      </c>
      <c r="S62" s="65">
        <f>B48</f>
        <v>200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0</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0</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40" operator="greaterThan">
      <formula>$B$51</formula>
    </cfRule>
  </conditionalFormatting>
  <conditionalFormatting sqref="B66:U66">
    <cfRule type="cellIs" dxfId="85" priority="15" operator="equal">
      <formula>"UNDER"</formula>
    </cfRule>
    <cfRule type="cellIs" dxfId="84" priority="16" operator="equal">
      <formula>"OVER"</formula>
    </cfRule>
  </conditionalFormatting>
  <conditionalFormatting sqref="C31:C50">
    <cfRule type="cellIs" dxfId="83" priority="39" operator="greaterThan">
      <formula>$C$51</formula>
    </cfRule>
  </conditionalFormatting>
  <conditionalFormatting sqref="C11:V13">
    <cfRule type="cellIs" dxfId="82" priority="1" operator="greaterThan">
      <formula>2</formula>
    </cfRule>
  </conditionalFormatting>
  <conditionalFormatting sqref="C17:V19">
    <cfRule type="cellIs" dxfId="81" priority="36" operator="equal">
      <formula>0</formula>
    </cfRule>
  </conditionalFormatting>
  <conditionalFormatting sqref="C20:V21">
    <cfRule type="cellIs" dxfId="80" priority="41" operator="equal">
      <formula>"DECREASE"</formula>
    </cfRule>
    <cfRule type="cellIs" dxfId="79" priority="42" operator="equal">
      <formula>"INCREASE"</formula>
    </cfRule>
  </conditionalFormatting>
  <conditionalFormatting sqref="C21:V21">
    <cfRule type="cellIs" dxfId="78" priority="17"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5" operator="greaterThan">
      <formula>$G$51</formula>
    </cfRule>
  </conditionalFormatting>
  <conditionalFormatting sqref="H31:H50">
    <cfRule type="cellIs" dxfId="73" priority="34" operator="greaterThan">
      <formula>$H$51</formula>
    </cfRule>
  </conditionalFormatting>
  <conditionalFormatting sqref="I1">
    <cfRule type="cellIs" dxfId="72" priority="7" operator="between">
      <formula>0.1</formula>
      <formula>5</formula>
    </cfRule>
  </conditionalFormatting>
  <conditionalFormatting sqref="I2">
    <cfRule type="cellIs" dxfId="71" priority="6" operator="greaterThan">
      <formula>5000.1</formula>
    </cfRule>
  </conditionalFormatting>
  <conditionalFormatting sqref="I3">
    <cfRule type="cellIs" dxfId="70" priority="5" operator="greaterThan">
      <formula>40000.01</formula>
    </cfRule>
  </conditionalFormatting>
  <conditionalFormatting sqref="I31:I50">
    <cfRule type="cellIs" dxfId="69" priority="33" operator="greaterThan">
      <formula>$I$51</formula>
    </cfRule>
  </conditionalFormatting>
  <conditionalFormatting sqref="J31:J50">
    <cfRule type="cellIs" dxfId="68" priority="12" operator="greaterThan">
      <formula>$J$51</formula>
    </cfRule>
  </conditionalFormatting>
  <conditionalFormatting sqref="K31:K50">
    <cfRule type="cellIs" dxfId="67" priority="32" operator="greaterThan">
      <formula>$K$51</formula>
    </cfRule>
  </conditionalFormatting>
  <conditionalFormatting sqref="L3">
    <cfRule type="cellIs" dxfId="66" priority="8" operator="lessThan">
      <formula>30</formula>
    </cfRule>
    <cfRule type="cellIs" dxfId="65" priority="9" operator="greaterThanOrEqual">
      <formula>30</formula>
    </cfRule>
  </conditionalFormatting>
  <conditionalFormatting sqref="L31:L50">
    <cfRule type="cellIs" dxfId="64" priority="31" operator="greaterThan">
      <formula>$L$51</formula>
    </cfRule>
  </conditionalFormatting>
  <conditionalFormatting sqref="M31:M50">
    <cfRule type="cellIs" dxfId="63" priority="30" operator="greaterThan">
      <formula>$M$51</formula>
    </cfRule>
  </conditionalFormatting>
  <conditionalFormatting sqref="P31:P50">
    <cfRule type="cellIs" dxfId="62" priority="29" operator="greaterThan">
      <formula>$P$51</formula>
    </cfRule>
  </conditionalFormatting>
  <conditionalFormatting sqref="R31:R50">
    <cfRule type="cellIs" dxfId="61" priority="28" operator="greaterThan">
      <formula>$R$51</formula>
    </cfRule>
  </conditionalFormatting>
  <conditionalFormatting sqref="S31:S50">
    <cfRule type="cellIs" dxfId="60" priority="27" operator="greaterThan">
      <formula>$S$51</formula>
    </cfRule>
  </conditionalFormatting>
  <conditionalFormatting sqref="T31:T50">
    <cfRule type="cellIs" dxfId="59" priority="26" operator="greaterThan">
      <formula>$T$51</formula>
    </cfRule>
  </conditionalFormatting>
  <conditionalFormatting sqref="U31:U50">
    <cfRule type="cellIs" dxfId="58"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32" sqref="A32:XFD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'DCWW Talybont '!C1:D1</f>
        <v>PAN-031764</v>
      </c>
      <c r="D1" s="173"/>
      <c r="E1" s="106" t="s">
        <v>45</v>
      </c>
      <c r="F1" s="113">
        <f>'DCWW Talybont '!F1</f>
        <v>49.96</v>
      </c>
      <c r="G1" s="162" t="s">
        <v>43</v>
      </c>
      <c r="H1" s="163"/>
      <c r="I1" s="109">
        <v>7.3</v>
      </c>
      <c r="J1" s="130" t="s">
        <v>153</v>
      </c>
      <c r="K1" s="131"/>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'DCWW Talybont '!C2:D2</f>
        <v>EPR/GP3792SK</v>
      </c>
      <c r="D2" s="169"/>
      <c r="E2" s="96" t="s">
        <v>109</v>
      </c>
      <c r="F2" s="110" t="s">
        <v>183</v>
      </c>
      <c r="G2" s="164" t="s">
        <v>110</v>
      </c>
      <c r="H2" s="165"/>
      <c r="I2" s="110"/>
      <c r="J2" s="132" t="s">
        <v>158</v>
      </c>
      <c r="K2" s="133"/>
      <c r="L2" s="110">
        <v>0.90300000000000002</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'DCWW Talybont '!C3:D3</f>
        <v>ByProduct Recovery Ltd</v>
      </c>
      <c r="D3" s="169"/>
      <c r="E3" s="96" t="s">
        <v>108</v>
      </c>
      <c r="F3" s="111" t="s">
        <v>78</v>
      </c>
      <c r="G3" s="132" t="s">
        <v>159</v>
      </c>
      <c r="H3" s="133"/>
      <c r="I3" s="110"/>
      <c r="J3" s="134" t="s">
        <v>154</v>
      </c>
      <c r="K3" s="135"/>
      <c r="L3" s="110">
        <f>(L1/(L2*10000))*100</f>
        <v>6.6445182724252497E-2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'DCWW Talybont '!C4:D4</f>
        <v>Tylebrithos farm</v>
      </c>
      <c r="D4" s="171"/>
      <c r="E4" s="99" t="s">
        <v>1</v>
      </c>
      <c r="F4" s="110" t="s">
        <v>186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'DCWW Talybont '!C5:D5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'DCWW Talybont '!C8</f>
        <v>Cae Derwin</v>
      </c>
      <c r="D8" s="49" t="str">
        <f>'DCWW Talybont '!D8</f>
        <v>Cae gwar</v>
      </c>
      <c r="E8" s="49">
        <f>'DCWW Talybont '!E8</f>
        <v>7216</v>
      </c>
      <c r="F8" s="49" t="str">
        <f>'DCWW Talybont '!F8</f>
        <v>1B2</v>
      </c>
      <c r="G8" s="49" t="str">
        <f>'DCWW Talybont '!G8</f>
        <v>2B2</v>
      </c>
      <c r="H8" s="49" t="str">
        <f>'DCWW Talybont '!H8</f>
        <v>1B1</v>
      </c>
      <c r="I8" s="49" t="str">
        <f>'DCWW Talybont '!I8</f>
        <v>2B1</v>
      </c>
      <c r="J8" s="49" t="str">
        <f>'DCWW Talybont '!J8</f>
        <v>3B1</v>
      </c>
      <c r="K8" s="49" t="str">
        <f>'DCWW Talybont '!K8</f>
        <v>4B1</v>
      </c>
      <c r="L8" s="49" t="str">
        <f>'DCWW Talybont '!L8</f>
        <v>2T</v>
      </c>
      <c r="M8" s="49" t="str">
        <f>'DCWW Talybont '!M8</f>
        <v>3T</v>
      </c>
      <c r="N8" s="49" t="str">
        <f>'DCWW Talybont '!N8</f>
        <v>4T</v>
      </c>
      <c r="O8" s="49" t="str">
        <f>'DCWW Talybont '!O8</f>
        <v>11T</v>
      </c>
      <c r="P8" s="49" t="str">
        <f>'DCWW Talybont '!P8</f>
        <v>12T</v>
      </c>
      <c r="Q8" s="49" t="str">
        <f>'DCWW Talybont '!Q8</f>
        <v>14T</v>
      </c>
      <c r="R8" s="49" t="str">
        <f>'DCWW Talybont '!R8</f>
        <v>15AT</v>
      </c>
      <c r="S8" s="49" t="str">
        <f>'DCWW Talybont '!S8</f>
        <v>17T</v>
      </c>
      <c r="T8" s="49" t="str">
        <f>'DCWW Talybont '!T8</f>
        <v>18T</v>
      </c>
      <c r="U8" s="49">
        <f>'DCWW Talybont '!U8</f>
        <v>0</v>
      </c>
      <c r="V8" s="102">
        <f>'DCWW Talybont '!V8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'DCWW Talybont '!C9</f>
        <v>M</v>
      </c>
      <c r="D9" s="49" t="str">
        <f>'DCWW Talybont '!D9</f>
        <v>M</v>
      </c>
      <c r="E9" s="49" t="str">
        <f>'DCWW Talybont '!E9</f>
        <v>M</v>
      </c>
      <c r="F9" s="49" t="str">
        <f>'DCWW Talybont '!F9</f>
        <v>M</v>
      </c>
      <c r="G9" s="49" t="str">
        <f>'DCWW Talybont '!G9</f>
        <v>M</v>
      </c>
      <c r="H9" s="49">
        <f>'DCWW Talybont '!H9</f>
        <v>1</v>
      </c>
      <c r="I9" s="49" t="str">
        <f>'DCWW Talybont '!I9</f>
        <v>M</v>
      </c>
      <c r="J9" s="49" t="str">
        <f>'DCWW Talybont '!J9</f>
        <v>M</v>
      </c>
      <c r="K9" s="49" t="str">
        <f>'DCWW Talybont '!K9</f>
        <v>M</v>
      </c>
      <c r="L9" s="49" t="str">
        <f>'DCWW Talybont '!L9</f>
        <v>M</v>
      </c>
      <c r="M9" s="49" t="str">
        <f>'DCWW Talybont '!M9</f>
        <v>M</v>
      </c>
      <c r="N9" s="49" t="str">
        <f>'DCWW Talybont '!N9</f>
        <v>M</v>
      </c>
      <c r="O9" s="49" t="str">
        <f>'DCWW Talybont '!O9</f>
        <v>M</v>
      </c>
      <c r="P9" s="49" t="str">
        <f>'DCWW Talybont '!P9</f>
        <v>M</v>
      </c>
      <c r="Q9" s="49" t="str">
        <f>'DCWW Talybont '!Q9</f>
        <v>M</v>
      </c>
      <c r="R9" s="49" t="str">
        <f>'DCWW Talybont '!R9</f>
        <v>M</v>
      </c>
      <c r="S9" s="49" t="str">
        <f>'DCWW Talybont '!S9</f>
        <v>M</v>
      </c>
      <c r="T9" s="49" t="str">
        <f>'DCWW Talybont '!T9</f>
        <v>M</v>
      </c>
      <c r="U9" s="49">
        <f>'DCWW Talybont '!U9</f>
        <v>0</v>
      </c>
      <c r="V9" s="102">
        <f>'DCWW Talybont '!V9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'DCWW Talybont '!C10</f>
        <v>6.1</v>
      </c>
      <c r="D10" s="49">
        <f>'DCWW Talybont '!D10</f>
        <v>6.1</v>
      </c>
      <c r="E10" s="49">
        <f>'DCWW Talybont '!E10</f>
        <v>6.1</v>
      </c>
      <c r="F10" s="49">
        <f>'DCWW Talybont '!F10</f>
        <v>6.1</v>
      </c>
      <c r="G10" s="49">
        <f>'DCWW Talybont '!G10</f>
        <v>6.1</v>
      </c>
      <c r="H10" s="49">
        <f>'DCWW Talybont '!H10</f>
        <v>6.7</v>
      </c>
      <c r="I10" s="49">
        <f>'DCWW Talybont '!I10</f>
        <v>6.7</v>
      </c>
      <c r="J10" s="49">
        <f>'DCWW Talybont '!J10</f>
        <v>6.7</v>
      </c>
      <c r="K10" s="49">
        <f>'DCWW Talybont '!K10</f>
        <v>6.5</v>
      </c>
      <c r="L10" s="49">
        <f>'DCWW Talybont '!L10</f>
        <v>6.1</v>
      </c>
      <c r="M10" s="49">
        <f>'DCWW Talybont '!M10</f>
        <v>6.2</v>
      </c>
      <c r="N10" s="49">
        <f>'DCWW Talybont '!N10</f>
        <v>6</v>
      </c>
      <c r="O10" s="49">
        <f>'DCWW Talybont '!O10</f>
        <v>6.6</v>
      </c>
      <c r="P10" s="49">
        <f>'DCWW Talybont '!P10</f>
        <v>6</v>
      </c>
      <c r="Q10" s="49">
        <f>'DCWW Talybont '!Q10</f>
        <v>6</v>
      </c>
      <c r="R10" s="49">
        <f>'DCWW Talybont '!R10</f>
        <v>6.2</v>
      </c>
      <c r="S10" s="49">
        <f>'DCWW Talybont '!S10</f>
        <v>6.7</v>
      </c>
      <c r="T10" s="49">
        <f>'DCWW Talybont '!T10</f>
        <v>7</v>
      </c>
      <c r="U10" s="49">
        <f>'DCWW Talybont '!U10</f>
        <v>0</v>
      </c>
      <c r="V10" s="102">
        <f>'DCWW Talybont '!V10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'DCWW Talybont '!C11</f>
        <v>3</v>
      </c>
      <c r="D11" s="49">
        <f>'DCWW Talybont '!D11</f>
        <v>1</v>
      </c>
      <c r="E11" s="49">
        <f>'DCWW Talybont '!E11</f>
        <v>2</v>
      </c>
      <c r="F11" s="49">
        <f>'DCWW Talybont '!F11</f>
        <v>3</v>
      </c>
      <c r="G11" s="49">
        <f>'DCWW Talybont '!G11</f>
        <v>2</v>
      </c>
      <c r="H11" s="49">
        <f>'DCWW Talybont '!H11</f>
        <v>3</v>
      </c>
      <c r="I11" s="49">
        <f>'DCWW Talybont '!I11</f>
        <v>3</v>
      </c>
      <c r="J11" s="49">
        <f>'DCWW Talybont '!J11</f>
        <v>2</v>
      </c>
      <c r="K11" s="49">
        <f>'DCWW Talybont '!K11</f>
        <v>3</v>
      </c>
      <c r="L11" s="49">
        <f>'DCWW Talybont '!L11</f>
        <v>1</v>
      </c>
      <c r="M11" s="49">
        <f>'DCWW Talybont '!M11</f>
        <v>1</v>
      </c>
      <c r="N11" s="49">
        <f>'DCWW Talybont '!N11</f>
        <v>1</v>
      </c>
      <c r="O11" s="49">
        <f>'DCWW Talybont '!O11</f>
        <v>2</v>
      </c>
      <c r="P11" s="49">
        <f>'DCWW Talybont '!P11</f>
        <v>3</v>
      </c>
      <c r="Q11" s="49">
        <f>'DCWW Talybont '!Q11</f>
        <v>1</v>
      </c>
      <c r="R11" s="49">
        <f>'DCWW Talybont '!R11</f>
        <v>2</v>
      </c>
      <c r="S11" s="49">
        <f>'DCWW Talybont '!S11</f>
        <v>0</v>
      </c>
      <c r="T11" s="49">
        <f>'DCWW Talybont '!T11</f>
        <v>2</v>
      </c>
      <c r="U11" s="49">
        <f>'DCWW Talybont '!U11</f>
        <v>0</v>
      </c>
      <c r="V11" s="102">
        <f>'DCWW Talybont '!V11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'DCWW Talybont '!C12</f>
        <v>2</v>
      </c>
      <c r="D12" s="49">
        <f>'DCWW Talybont '!D12</f>
        <v>1</v>
      </c>
      <c r="E12" s="49">
        <f>'DCWW Talybont '!E12</f>
        <v>1</v>
      </c>
      <c r="F12" s="49">
        <f>'DCWW Talybont '!F12</f>
        <v>1</v>
      </c>
      <c r="G12" s="49">
        <f>'DCWW Talybont '!G12</f>
        <v>2</v>
      </c>
      <c r="H12" s="49">
        <f>'DCWW Talybont '!H12</f>
        <v>0</v>
      </c>
      <c r="I12" s="49">
        <f>'DCWW Talybont '!I12</f>
        <v>0</v>
      </c>
      <c r="J12" s="49">
        <f>'DCWW Talybont '!J12</f>
        <v>0</v>
      </c>
      <c r="K12" s="49">
        <f>'DCWW Talybont '!K12</f>
        <v>0</v>
      </c>
      <c r="L12" s="49">
        <f>'DCWW Talybont '!L12</f>
        <v>1</v>
      </c>
      <c r="M12" s="49">
        <f>'DCWW Talybont '!M12</f>
        <v>1</v>
      </c>
      <c r="N12" s="49">
        <f>'DCWW Talybont '!N12</f>
        <v>1</v>
      </c>
      <c r="O12" s="49">
        <f>'DCWW Talybont '!O12</f>
        <v>1</v>
      </c>
      <c r="P12" s="49">
        <f>'DCWW Talybont '!P12</f>
        <v>0</v>
      </c>
      <c r="Q12" s="49">
        <f>'DCWW Talybont '!Q12</f>
        <v>2</v>
      </c>
      <c r="R12" s="49">
        <f>'DCWW Talybont '!R12</f>
        <v>1</v>
      </c>
      <c r="S12" s="49">
        <f>'DCWW Talybont '!S12</f>
        <v>1</v>
      </c>
      <c r="T12" s="49">
        <f>'DCWW Talybont '!T12</f>
        <v>1</v>
      </c>
      <c r="U12" s="49">
        <f>'DCWW Talybont '!U12</f>
        <v>0</v>
      </c>
      <c r="V12" s="102">
        <f>'DCWW Talybont '!V12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'DCWW Talybont '!C13</f>
        <v>2</v>
      </c>
      <c r="D13" s="49">
        <f>'DCWW Talybont '!D13</f>
        <v>2</v>
      </c>
      <c r="E13" s="49">
        <f>'DCWW Talybont '!E13</f>
        <v>2</v>
      </c>
      <c r="F13" s="49">
        <f>'DCWW Talybont '!F13</f>
        <v>2</v>
      </c>
      <c r="G13" s="49">
        <f>'DCWW Talybont '!G13</f>
        <v>3</v>
      </c>
      <c r="H13" s="49">
        <f>'DCWW Talybont '!H13</f>
        <v>2</v>
      </c>
      <c r="I13" s="49">
        <f>'DCWW Talybont '!I13</f>
        <v>3</v>
      </c>
      <c r="J13" s="49">
        <f>'DCWW Talybont '!J13</f>
        <v>2</v>
      </c>
      <c r="K13" s="49">
        <f>'DCWW Talybont '!K13</f>
        <v>2</v>
      </c>
      <c r="L13" s="49">
        <f>'DCWW Talybont '!L13</f>
        <v>3</v>
      </c>
      <c r="M13" s="49">
        <f>'DCWW Talybont '!M13</f>
        <v>3</v>
      </c>
      <c r="N13" s="49">
        <f>'DCWW Talybont '!N13</f>
        <v>3</v>
      </c>
      <c r="O13" s="49">
        <f>'DCWW Talybont '!O13</f>
        <v>2</v>
      </c>
      <c r="P13" s="49">
        <f>'DCWW Talybont '!P13</f>
        <v>2</v>
      </c>
      <c r="Q13" s="49">
        <f>'DCWW Talybont '!Q13</f>
        <v>1</v>
      </c>
      <c r="R13" s="49">
        <f>'DCWW Talybont '!R13</f>
        <v>2</v>
      </c>
      <c r="S13" s="49">
        <f>'DCWW Talybont '!S13</f>
        <v>1</v>
      </c>
      <c r="T13" s="49">
        <f>'DCWW Talybont '!T13</f>
        <v>2</v>
      </c>
      <c r="U13" s="49">
        <f>'DCWW Talybont '!U13</f>
        <v>0</v>
      </c>
      <c r="V13" s="102">
        <f>'DCWW Talybont '!V13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'DCWW Talybont '!C14</f>
        <v xml:space="preserve">Grass Silage (25% DM) </v>
      </c>
      <c r="D14" s="83" t="str">
        <f>'DCWW Talybont '!D14</f>
        <v xml:space="preserve">Grass Silage (25% DM) </v>
      </c>
      <c r="E14" s="83" t="str">
        <f>'DCWW Talybont '!E14</f>
        <v xml:space="preserve">Grass Silage (25% DM) </v>
      </c>
      <c r="F14" s="83" t="str">
        <f>'DCWW Talybont '!F14</f>
        <v xml:space="preserve">Grass Silage (25% DM) </v>
      </c>
      <c r="G14" s="83" t="str">
        <f>'DCWW Talybont '!G14</f>
        <v xml:space="preserve">Grass Silage (25% DM) </v>
      </c>
      <c r="H14" s="83" t="str">
        <f>'DCWW Talybont '!H14</f>
        <v>Swedes- roots only</v>
      </c>
      <c r="I14" s="83" t="str">
        <f>'DCWW Talybont '!I14</f>
        <v xml:space="preserve">Grass Silage (25% DM) </v>
      </c>
      <c r="J14" s="83" t="str">
        <f>'DCWW Talybont '!J14</f>
        <v xml:space="preserve">Grass Silage (25% DM) </v>
      </c>
      <c r="K14" s="83" t="str">
        <f>'DCWW Talybont '!K14</f>
        <v xml:space="preserve">Grass Silage (25% DM) </v>
      </c>
      <c r="L14" s="83" t="str">
        <f>'DCWW Talybont '!L14</f>
        <v xml:space="preserve">Grass Silage (25% DM) </v>
      </c>
      <c r="M14" s="83" t="str">
        <f>'DCWW Talybont '!M14</f>
        <v xml:space="preserve">Grass Silage (25% DM) </v>
      </c>
      <c r="N14" s="83" t="str">
        <f>'DCWW Talybont '!N14</f>
        <v xml:space="preserve">Grass Silage (25% DM) </v>
      </c>
      <c r="O14" s="83" t="str">
        <f>'DCWW Talybont '!O14</f>
        <v xml:space="preserve">Grass Silage (25% DM) </v>
      </c>
      <c r="P14" s="83" t="str">
        <f>'DCWW Talybont '!P14</f>
        <v xml:space="preserve">Grass Silage (25% DM) </v>
      </c>
      <c r="Q14" s="83" t="str">
        <f>'DCWW Talybont '!Q14</f>
        <v xml:space="preserve">Grass Silage (25% DM) </v>
      </c>
      <c r="R14" s="83" t="str">
        <f>'DCWW Talybont '!R14</f>
        <v xml:space="preserve">Grass Silage (25% DM) </v>
      </c>
      <c r="S14" s="83" t="str">
        <f>'DCWW Talybont '!S14</f>
        <v xml:space="preserve">Grass Silage (25% DM) </v>
      </c>
      <c r="T14" s="83" t="str">
        <f>'DCWW Talybont '!T14</f>
        <v xml:space="preserve">Grass Silage (25% DM) </v>
      </c>
      <c r="U14" s="83">
        <f>'DCWW Talybont '!U14</f>
        <v>0</v>
      </c>
      <c r="V14" s="103">
        <f>'DCWW Talybont '!V14</f>
        <v>0</v>
      </c>
      <c r="AD14" s="22" t="s">
        <v>138</v>
      </c>
      <c r="AE14" s="22">
        <v>6</v>
      </c>
      <c r="AI14" s="43" t="s">
        <v>119</v>
      </c>
      <c r="AJ14" s="44">
        <v>0.8</v>
      </c>
      <c r="AK14" s="45">
        <v>1.7</v>
      </c>
      <c r="AL14" s="9">
        <v>12</v>
      </c>
      <c r="AM14" s="9">
        <v>6.7</v>
      </c>
      <c r="AN14" s="9" t="s">
        <v>135</v>
      </c>
    </row>
    <row r="15" spans="1:41" ht="13" x14ac:dyDescent="0.25">
      <c r="A15" s="148" t="s">
        <v>9</v>
      </c>
      <c r="B15" s="149"/>
      <c r="C15" s="49">
        <f>'DCWW Talybont '!C15</f>
        <v>38</v>
      </c>
      <c r="D15" s="49">
        <f>'DCWW Talybont '!D15</f>
        <v>38</v>
      </c>
      <c r="E15" s="49">
        <f>'DCWW Talybont '!E15</f>
        <v>38</v>
      </c>
      <c r="F15" s="49">
        <f>'DCWW Talybont '!F15</f>
        <v>38</v>
      </c>
      <c r="G15" s="49">
        <f>'DCWW Talybont '!G15</f>
        <v>38</v>
      </c>
      <c r="H15" s="49">
        <f>'DCWW Talybont '!H15</f>
        <v>65</v>
      </c>
      <c r="I15" s="49">
        <f>'DCWW Talybont '!I15</f>
        <v>38</v>
      </c>
      <c r="J15" s="49">
        <f>'DCWW Talybont '!J15</f>
        <v>38</v>
      </c>
      <c r="K15" s="49">
        <f>'DCWW Talybont '!K15</f>
        <v>38</v>
      </c>
      <c r="L15" s="49">
        <f>'DCWW Talybont '!L15</f>
        <v>38</v>
      </c>
      <c r="M15" s="49">
        <f>'DCWW Talybont '!M15</f>
        <v>38</v>
      </c>
      <c r="N15" s="49">
        <f>'DCWW Talybont '!N15</f>
        <v>38</v>
      </c>
      <c r="O15" s="49">
        <f>'DCWW Talybont '!O15</f>
        <v>38</v>
      </c>
      <c r="P15" s="49">
        <f>'DCWW Talybont '!P15</f>
        <v>38</v>
      </c>
      <c r="Q15" s="49">
        <f>'DCWW Talybont '!Q15</f>
        <v>38</v>
      </c>
      <c r="R15" s="49">
        <f>'DCWW Talybont '!R15</f>
        <v>38</v>
      </c>
      <c r="S15" s="49">
        <f>'DCWW Talybont '!S15</f>
        <v>38</v>
      </c>
      <c r="T15" s="49">
        <f>'DCWW Talybont '!T15</f>
        <v>38</v>
      </c>
      <c r="U15" s="49">
        <f>'DCWW Talybont '!U15</f>
        <v>0</v>
      </c>
      <c r="V15" s="102">
        <f>'DCWW Talybont '!V15</f>
        <v>0</v>
      </c>
      <c r="AD15" s="22" t="s">
        <v>144</v>
      </c>
      <c r="AE15" s="22">
        <v>7</v>
      </c>
      <c r="AI15" s="43" t="s">
        <v>101</v>
      </c>
      <c r="AJ15" s="51">
        <v>1.8</v>
      </c>
      <c r="AK15" s="45">
        <v>5.4</v>
      </c>
      <c r="AL15" s="9">
        <v>13</v>
      </c>
      <c r="AM15" s="9">
        <v>6.7</v>
      </c>
      <c r="AN15" s="9" t="s">
        <v>135</v>
      </c>
    </row>
    <row r="16" spans="1:41" ht="13.5" thickBot="1" x14ac:dyDescent="0.3">
      <c r="A16" s="152" t="s">
        <v>44</v>
      </c>
      <c r="B16" s="153"/>
      <c r="C16" s="104" t="str">
        <f>'DCWW Talybont '!C16</f>
        <v>Medium/Clay</v>
      </c>
      <c r="D16" s="104" t="str">
        <f>'DCWW Talybont '!D16</f>
        <v>Medium/Clay</v>
      </c>
      <c r="E16" s="104" t="str">
        <f>'DCWW Talybont '!E16</f>
        <v>Medium/Clay</v>
      </c>
      <c r="F16" s="104" t="str">
        <f>'DCWW Talybont '!F16</f>
        <v>Medium/Clay</v>
      </c>
      <c r="G16" s="104" t="str">
        <f>'DCWW Talybont '!G16</f>
        <v>Medium/Clay</v>
      </c>
      <c r="H16" s="104" t="str">
        <f>'DCWW Talybont '!H16</f>
        <v>Medium/Clay</v>
      </c>
      <c r="I16" s="104" t="str">
        <f>'DCWW Talybont '!I16</f>
        <v>Medium/Clay</v>
      </c>
      <c r="J16" s="104" t="str">
        <f>'DCWW Talybont '!J16</f>
        <v>Medium/Clay</v>
      </c>
      <c r="K16" s="104" t="str">
        <f>'DCWW Talybont '!K16</f>
        <v>Medium/Clay</v>
      </c>
      <c r="L16" s="104" t="str">
        <f>'DCWW Talybont '!L16</f>
        <v>Medium/Clay</v>
      </c>
      <c r="M16" s="104" t="str">
        <f>'DCWW Talybont '!M16</f>
        <v>Medium/Clay</v>
      </c>
      <c r="N16" s="104" t="str">
        <f>'DCWW Talybont '!N16</f>
        <v>Medium/Clay</v>
      </c>
      <c r="O16" s="104" t="str">
        <f>'DCWW Talybont '!O16</f>
        <v>Medium/Clay</v>
      </c>
      <c r="P16" s="104" t="str">
        <f>'DCWW Talybont '!P16</f>
        <v>Medium/Clay</v>
      </c>
      <c r="Q16" s="104" t="str">
        <f>'DCWW Talybont '!Q16</f>
        <v>Medium/Clay</v>
      </c>
      <c r="R16" s="104" t="str">
        <f>'DCWW Talybont '!R16</f>
        <v>Medium/Clay</v>
      </c>
      <c r="S16" s="104" t="str">
        <f>'DCWW Talybont '!S16</f>
        <v>Medium/Clay</v>
      </c>
      <c r="T16" s="104" t="str">
        <f>'DCWW Talybont '!T16</f>
        <v>Medium/Clay</v>
      </c>
      <c r="U16" s="104">
        <f>'DCWW Talybont '!U16</f>
        <v>0</v>
      </c>
      <c r="V16" s="105">
        <f>'DCWW Talybont '!V16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45.5</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f t="shared" si="0"/>
        <v>64.599999999999994</v>
      </c>
      <c r="S17" s="20">
        <f t="shared" si="0"/>
        <v>64.599999999999994</v>
      </c>
      <c r="T17" s="20">
        <f t="shared" si="0"/>
        <v>64.599999999999994</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22.927984350000003</v>
      </c>
      <c r="D18" s="12">
        <f>$D32</f>
        <v>22.927984350000003</v>
      </c>
      <c r="E18" s="12">
        <f>$D33</f>
        <v>22.927984350000003</v>
      </c>
      <c r="F18" s="12">
        <f>$D34</f>
        <v>22.927984350000003</v>
      </c>
      <c r="G18" s="12">
        <f>$D35</f>
        <v>22.927984350000003</v>
      </c>
      <c r="H18" s="12">
        <f>$D36</f>
        <v>22.927984350000003</v>
      </c>
      <c r="I18" s="12">
        <f>$D37</f>
        <v>22.927984350000003</v>
      </c>
      <c r="J18" s="12">
        <f>$D38</f>
        <v>22.927984350000003</v>
      </c>
      <c r="K18" s="12">
        <f>$D39</f>
        <v>22.927984350000003</v>
      </c>
      <c r="L18" s="12">
        <f>$D40</f>
        <v>22.927984350000003</v>
      </c>
      <c r="M18" s="12">
        <f>$D41</f>
        <v>22.927984350000003</v>
      </c>
      <c r="N18" s="12">
        <f>$D42</f>
        <v>22.927984350000003</v>
      </c>
      <c r="O18" s="12">
        <f>$D43</f>
        <v>22.927984350000003</v>
      </c>
      <c r="P18" s="12">
        <f>$D44</f>
        <v>22.927984350000003</v>
      </c>
      <c r="Q18" s="12">
        <f>$D45</f>
        <v>22.927984350000003</v>
      </c>
      <c r="R18" s="12">
        <f>$D46</f>
        <v>22.927984350000003</v>
      </c>
      <c r="S18" s="12">
        <f>$D47</f>
        <v>22.927984350000003</v>
      </c>
      <c r="T18" s="12">
        <f>$D48</f>
        <v>22.927984350000003</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-41.672015649999992</v>
      </c>
      <c r="D19" s="12">
        <f t="shared" ref="D19:V19" si="1">D18-D17</f>
        <v>-41.672015649999992</v>
      </c>
      <c r="E19" s="12">
        <f t="shared" si="1"/>
        <v>-41.672015649999992</v>
      </c>
      <c r="F19" s="12">
        <f t="shared" si="1"/>
        <v>-41.672015649999992</v>
      </c>
      <c r="G19" s="12">
        <f t="shared" si="1"/>
        <v>-41.672015649999992</v>
      </c>
      <c r="H19" s="12">
        <f t="shared" si="1"/>
        <v>-22.572015649999997</v>
      </c>
      <c r="I19" s="12">
        <f t="shared" si="1"/>
        <v>-41.672015649999992</v>
      </c>
      <c r="J19" s="12">
        <f t="shared" si="1"/>
        <v>-41.672015649999992</v>
      </c>
      <c r="K19" s="12">
        <f t="shared" si="1"/>
        <v>-41.672015649999992</v>
      </c>
      <c r="L19" s="12">
        <f t="shared" si="1"/>
        <v>-41.672015649999992</v>
      </c>
      <c r="M19" s="12">
        <f t="shared" si="1"/>
        <v>-41.672015649999992</v>
      </c>
      <c r="N19" s="12">
        <f t="shared" si="1"/>
        <v>-41.672015649999992</v>
      </c>
      <c r="O19" s="12">
        <f t="shared" si="1"/>
        <v>-41.672015649999992</v>
      </c>
      <c r="P19" s="12">
        <f t="shared" si="1"/>
        <v>-41.672015649999992</v>
      </c>
      <c r="Q19" s="12">
        <f t="shared" si="1"/>
        <v>-41.672015649999992</v>
      </c>
      <c r="R19" s="12">
        <f t="shared" si="1"/>
        <v>-41.672015649999992</v>
      </c>
      <c r="S19" s="12">
        <f t="shared" si="1"/>
        <v>-41.672015649999992</v>
      </c>
      <c r="T19" s="12">
        <f t="shared" si="1"/>
        <v>-41.672015649999992</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t="e">
        <f t="shared" si="2"/>
        <v>#N/A</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f t="shared" si="2"/>
        <v>228</v>
      </c>
      <c r="S21" s="20">
        <f t="shared" si="2"/>
        <v>228</v>
      </c>
      <c r="T21" s="20">
        <f t="shared" si="2"/>
        <v>228</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11.465153250000002</v>
      </c>
      <c r="D22" s="12">
        <f>$E32</f>
        <v>11.465153250000002</v>
      </c>
      <c r="E22" s="12">
        <f>$E33</f>
        <v>11.465153250000002</v>
      </c>
      <c r="F22" s="12">
        <f>$E34</f>
        <v>11.465153250000002</v>
      </c>
      <c r="G22" s="12">
        <f>$E35</f>
        <v>11.465153250000002</v>
      </c>
      <c r="H22" s="12">
        <f>$E36</f>
        <v>11.465153250000002</v>
      </c>
      <c r="I22" s="12">
        <f>$E37</f>
        <v>11.465153250000002</v>
      </c>
      <c r="J22" s="12">
        <f>$E38</f>
        <v>11.465153250000002</v>
      </c>
      <c r="K22" s="12">
        <f>$E39</f>
        <v>11.465153250000002</v>
      </c>
      <c r="L22" s="12">
        <f>$E40</f>
        <v>11.465153250000002</v>
      </c>
      <c r="M22" s="12">
        <f>$E41</f>
        <v>11.465153250000002</v>
      </c>
      <c r="N22" s="12">
        <f>$E42</f>
        <v>11.465153250000002</v>
      </c>
      <c r="O22" s="12">
        <f>$E43</f>
        <v>11.465153250000002</v>
      </c>
      <c r="P22" s="12">
        <f>$E44</f>
        <v>11.465153250000002</v>
      </c>
      <c r="Q22" s="12">
        <f>$E45</f>
        <v>11.465153250000002</v>
      </c>
      <c r="R22" s="12">
        <f>$E46</f>
        <v>11.465153250000002</v>
      </c>
      <c r="S22" s="12">
        <f>$E47</f>
        <v>11.465153250000002</v>
      </c>
      <c r="T22" s="12">
        <f>$E48</f>
        <v>11.465153250000002</v>
      </c>
      <c r="U22" s="12">
        <f>$E49</f>
        <v>0</v>
      </c>
      <c r="V22" s="17">
        <f>$E50</f>
        <v>0</v>
      </c>
      <c r="AI22" s="52" t="s">
        <v>102</v>
      </c>
      <c r="AJ22" s="53">
        <v>1.2</v>
      </c>
      <c r="AK22" s="54">
        <v>5</v>
      </c>
      <c r="AL22" s="21">
        <v>20</v>
      </c>
      <c r="AM22" s="9">
        <v>6.7</v>
      </c>
      <c r="AN22" s="9" t="s">
        <v>135</v>
      </c>
    </row>
    <row r="23" spans="1:40" ht="13" x14ac:dyDescent="0.25">
      <c r="A23" s="140" t="s">
        <v>92</v>
      </c>
      <c r="B23" s="141"/>
      <c r="C23" s="12">
        <f>C22-C21</f>
        <v>-216.53484674999999</v>
      </c>
      <c r="D23" s="12">
        <f t="shared" ref="D23:V23" si="3">D22-D21</f>
        <v>-216.53484674999999</v>
      </c>
      <c r="E23" s="12">
        <f t="shared" si="3"/>
        <v>-216.53484674999999</v>
      </c>
      <c r="F23" s="12">
        <f t="shared" si="3"/>
        <v>-216.53484674999999</v>
      </c>
      <c r="G23" s="12">
        <f t="shared" si="3"/>
        <v>-216.53484674999999</v>
      </c>
      <c r="H23" s="12" t="e">
        <f t="shared" si="3"/>
        <v>#N/A</v>
      </c>
      <c r="I23" s="12">
        <f t="shared" si="3"/>
        <v>-216.53484674999999</v>
      </c>
      <c r="J23" s="12">
        <f t="shared" si="3"/>
        <v>-216.53484674999999</v>
      </c>
      <c r="K23" s="12">
        <f t="shared" si="3"/>
        <v>-216.53484674999999</v>
      </c>
      <c r="L23" s="12">
        <f t="shared" si="3"/>
        <v>-216.53484674999999</v>
      </c>
      <c r="M23" s="12">
        <f t="shared" si="3"/>
        <v>-216.53484674999999</v>
      </c>
      <c r="N23" s="12">
        <f t="shared" si="3"/>
        <v>-216.53484674999999</v>
      </c>
      <c r="O23" s="12">
        <f t="shared" si="3"/>
        <v>-216.53484674999999</v>
      </c>
      <c r="P23" s="12">
        <f t="shared" si="3"/>
        <v>-216.53484674999999</v>
      </c>
      <c r="Q23" s="12">
        <f t="shared" si="3"/>
        <v>-216.53484674999999</v>
      </c>
      <c r="R23" s="12">
        <f t="shared" si="3"/>
        <v>-216.53484674999999</v>
      </c>
      <c r="S23" s="12">
        <f t="shared" si="3"/>
        <v>-216.53484674999999</v>
      </c>
      <c r="T23" s="12">
        <f t="shared" si="3"/>
        <v>-216.53484674999999</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4.1100000000000003</v>
      </c>
      <c r="C28" s="11">
        <v>0.90300000000000002</v>
      </c>
      <c r="D28" s="11">
        <v>9.74E-2</v>
      </c>
      <c r="E28" s="11">
        <v>9.2600000000000002E-2</v>
      </c>
      <c r="F28" s="11">
        <v>2990</v>
      </c>
      <c r="G28" s="11">
        <v>38.4</v>
      </c>
      <c r="H28" s="11">
        <v>154</v>
      </c>
      <c r="I28" s="11">
        <v>9.5</v>
      </c>
      <c r="J28" s="11">
        <v>0.23</v>
      </c>
      <c r="K28" s="15">
        <v>0.98</v>
      </c>
      <c r="L28" s="11">
        <v>16.899999999999999</v>
      </c>
      <c r="M28" s="11">
        <v>11.7</v>
      </c>
      <c r="N28" s="11">
        <v>124000</v>
      </c>
      <c r="O28" s="11">
        <v>22900</v>
      </c>
      <c r="P28" s="11"/>
      <c r="Q28" s="11">
        <v>4660</v>
      </c>
      <c r="R28" s="11"/>
      <c r="S28" s="11">
        <v>16.899999999999999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250</v>
      </c>
      <c r="C31" s="65">
        <f>IF(C$27="%w/w SAR",((C$28*10)*$B31),IF(C$27="%w/w DM",(((C$28*10)*($B$28/100))*$B31),IF(C$27="kg/t SAR",(C$28*$B31),IF(C$27="kg/t DM",((C$28*($B$28/100))*$B31),IF(C$27="mg/kg SAR",((C$28*0.001)*$B31),IF(C$27="mg/kg DM",(((C$28*0.001)*($B$28/100))*$B31),0))))))</f>
        <v>92.783250000000024</v>
      </c>
      <c r="D31" s="65">
        <f>(IF(D$27="%w/w SAR",((D$28*10)*$B31),IF(D$27="%w/w DM",(((D$28*10)*($B$28/100))*$B31),IF(D$27="kg/t SAR",(D$28*$B31),IF(D$27="kg/t DM",((D$28*($B$28/100))*$B31),IF(D$27="mg/kg SAR",((D$28*0.001)*$B31),IF(D$27="mg/kg DM",(((D$28*0.001)*($B$28/100))*$B31),"0")))))))*2.291</f>
        <v>22.927984350000003</v>
      </c>
      <c r="E31" s="65">
        <f>(IF(E$27="%w/w SAR",((E$28*10)*$B31),IF(E$27="%w/w DM",(((E$28*10)*($B$28/100))*$B31),IF(E$27="kg/t SAR",(E$28*$B31),IF(E$27="kg/t DM",((E$28*($B$28/100))*$B31),IF(E$27="mg/kg SAR",((E$28*0.001)*$B31),IF(E$27="mg/kg DM",(((E$28*0.001)*($B$28/100))*$B31),"0")))))))*1.205</f>
        <v>11.465153250000002</v>
      </c>
      <c r="F31" s="65">
        <f>(IF(F$27="%w/w SAR",((F$28*10)*$B31),IF(F$27="%w/w DM",(((F$28*10)*($B$28/100))*$B31),IF(F$27="kg/t SAR",(F$28*$B31),IF(F$27="kg/t DM",((F$28*($B$28/100))*$B31),IF(F$27="mg/kg SAR",((F$28*0.001)*$B31),IF(F$27="mg/kg DM",(((F$28*0.001)*($B$28/100))*$B31),"0")))))))*1.658</f>
        <v>50.93749050000001</v>
      </c>
      <c r="G31" s="65">
        <f t="shared" ref="G31:P46" si="5">IF(G$27="%w/w SAR",((G$28*10)*$B31),IF(G$27="%w/w DM",(((G$28*10)*($B$28/100))*$B31),IF(G$27="kg/t SAR",(G$28*$B31),IF(G$27="kg/t DM",((G$28*($B$28/100))*$B31),IF(G$27="mg/kg SAR",((G$28*0.001)*$B31),IF(G$27="mg/kg DM",(((G$28*0.001)*($B$28/100))*$B31),0))))))</f>
        <v>0.39456000000000002</v>
      </c>
      <c r="H31" s="65">
        <f t="shared" si="5"/>
        <v>1.5823500000000001</v>
      </c>
      <c r="I31" s="65">
        <f t="shared" si="5"/>
        <v>9.7612500000000005E-2</v>
      </c>
      <c r="J31" s="65">
        <f t="shared" si="5"/>
        <v>2.3632500000000003E-3</v>
      </c>
      <c r="K31" s="65">
        <f t="shared" si="5"/>
        <v>1.00695E-2</v>
      </c>
      <c r="L31" s="65">
        <f t="shared" si="5"/>
        <v>0.17364750000000001</v>
      </c>
      <c r="M31" s="65">
        <f t="shared" si="5"/>
        <v>0.12021750000000002</v>
      </c>
      <c r="N31" s="65">
        <f t="shared" si="5"/>
        <v>1274.1000000000001</v>
      </c>
      <c r="O31" s="65">
        <f t="shared" si="5"/>
        <v>235.29750000000004</v>
      </c>
      <c r="P31" s="65">
        <f t="shared" si="5"/>
        <v>0</v>
      </c>
      <c r="Q31" s="65">
        <f>(IF(Q$27="%w/w SAR",((Q$28*10)*$B31),IF(Q$27="%w/w DM",(((Q$28*10)*($B$28/100))*$B31),IF(Q$27="kg/t SAR",(Q$28*$B31),IF(Q$27="kg/t DM",((Q$28*($B$28/100))*$B31),IF(Q$27="mg/kg SAR",((Q$28*0.001)*$B31),IF(Q$27="mg/kg DM",(((Q$28*0.001)*($B$28/100))*$B31),0)))))))*2.5</f>
        <v>119.70375000000003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0.17364750000000001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Cae gwar</v>
      </c>
      <c r="B32" s="11">
        <v>250</v>
      </c>
      <c r="C32" s="65">
        <f t="shared" ref="C32:C50" si="6">IF(C$27="%w/w SAR",((C$28*10)*$B32),IF(C$27="%w/w DM",(((C$28*10)*($B$28/100))*$B32),IF(C$27="kg/t SAR",(C$28*$B32),IF(C$27="kg/t DM",((C$28*($B$28/100))*$B32),IF(C$27="mg/kg SAR",((C$28*0.001)*$B32),IF(C$27="mg/kg DM",(((C$28*0.001)*($B$28/100))*$B32),0))))))</f>
        <v>92.783250000000024</v>
      </c>
      <c r="D32" s="65">
        <f t="shared" ref="D32:D50" si="7">(IF(D$27="%w/w SAR",((D$28*10)*$B32),IF(D$27="%w/w DM",(((D$28*10)*($B$28/100))*$B32),IF(D$27="kg/t SAR",(D$28*$B32),IF(D$27="kg/t DM",((D$28*($B$28/100))*$B32),IF(D$27="mg/kg SAR",((D$28*0.001)*$B32),IF(D$27="mg/kg DM",(((D$28*0.001)*($B$28/100))*$B32),"0")))))))*2.291</f>
        <v>22.927984350000003</v>
      </c>
      <c r="E32" s="65">
        <f t="shared" ref="E32:E50" si="8">(IF(E$27="%w/w SAR",((E$28*10)*$B32),IF(E$27="%w/w DM",(((E$28*10)*($B$28/100))*$B32),IF(E$27="kg/t SAR",(E$28*$B32),IF(E$27="kg/t DM",((E$28*($B$28/100))*$B32),IF(E$27="mg/kg SAR",((E$28*0.001)*$B32),IF(E$27="mg/kg DM",(((E$28*0.001)*($B$28/100))*$B32),"0")))))))*1.205</f>
        <v>11.465153250000002</v>
      </c>
      <c r="F32" s="65">
        <f t="shared" ref="F32:F50" si="9">(IF(F$27="%w/w SAR",((F$28*10)*$B32),IF(F$27="%w/w DM",(((F$28*10)*($B$28/100))*$B32),IF(F$27="kg/t SAR",(F$28*$B32),IF(F$27="kg/t DM",((F$28*($B$28/100))*$B32),IF(F$27="mg/kg SAR",((F$28*0.001)*$B32),IF(F$27="mg/kg DM",(((F$28*0.001)*($B$28/100))*$B32),"0")))))))*1.658</f>
        <v>50.93749050000001</v>
      </c>
      <c r="G32" s="65">
        <f t="shared" si="5"/>
        <v>0.39456000000000002</v>
      </c>
      <c r="H32" s="65">
        <f t="shared" si="5"/>
        <v>1.5823500000000001</v>
      </c>
      <c r="I32" s="65">
        <f t="shared" si="5"/>
        <v>9.7612500000000005E-2</v>
      </c>
      <c r="J32" s="65">
        <f t="shared" si="5"/>
        <v>2.3632500000000003E-3</v>
      </c>
      <c r="K32" s="65">
        <f t="shared" si="5"/>
        <v>1.00695E-2</v>
      </c>
      <c r="L32" s="65">
        <f t="shared" si="5"/>
        <v>0.17364750000000001</v>
      </c>
      <c r="M32" s="65">
        <f t="shared" si="5"/>
        <v>0.12021750000000002</v>
      </c>
      <c r="N32" s="65">
        <f t="shared" si="5"/>
        <v>1274.1000000000001</v>
      </c>
      <c r="O32" s="65">
        <f t="shared" si="5"/>
        <v>235.29750000000004</v>
      </c>
      <c r="P32" s="65">
        <f t="shared" si="5"/>
        <v>0</v>
      </c>
      <c r="Q32" s="65">
        <f t="shared" ref="Q32:Q50" si="10">(IF(Q$27="%w/w SAR",((Q$28*10)*$B32),IF(Q$27="%w/w DM",(((Q$28*10)*($B$28/100))*$B32),IF(Q$27="kg/t SAR",(Q$28*$B32),IF(Q$27="kg/t DM",((Q$28*($B$28/100))*$B32),IF(Q$27="mg/kg SAR",((Q$28*0.001)*$B32),IF(Q$27="mg/kg DM",(((Q$28*0.001)*($B$28/100))*$B32),0)))))))*2.5</f>
        <v>119.70375000000003</v>
      </c>
      <c r="R32" s="65">
        <f t="shared" ref="R32:U50" si="11">IF(R$27="%w/w SAR",((R$28*10)*$B32),IF(R$27="%w/w DM",(((R$28*10)*($B$28/100))*$B32),IF(R$27="kg/t SAR",(R$28*$B32),IF(R$27="kg/t DM",((R$28*($B$28/100))*$B32),IF(R$27="mg/kg SAR",((R$28*0.001)*$B32),IF(R$27="mg/kg DM",(((R$28*0.001)*($B$28/100))*$B32),0))))))</f>
        <v>0</v>
      </c>
      <c r="S32" s="65">
        <f t="shared" si="11"/>
        <v>0.17364750000000001</v>
      </c>
      <c r="T32" s="65">
        <f t="shared" si="11"/>
        <v>0</v>
      </c>
      <c r="U32" s="126">
        <f t="shared" si="11"/>
        <v>0</v>
      </c>
    </row>
    <row r="33" spans="1:21" s="48" customFormat="1" ht="13" x14ac:dyDescent="0.35">
      <c r="A33" s="125">
        <f>E8</f>
        <v>7216</v>
      </c>
      <c r="B33" s="11">
        <v>250</v>
      </c>
      <c r="C33" s="65">
        <f t="shared" si="6"/>
        <v>92.783250000000024</v>
      </c>
      <c r="D33" s="65">
        <f t="shared" si="7"/>
        <v>22.927984350000003</v>
      </c>
      <c r="E33" s="65">
        <f t="shared" si="8"/>
        <v>11.465153250000002</v>
      </c>
      <c r="F33" s="65">
        <f t="shared" si="9"/>
        <v>50.93749050000001</v>
      </c>
      <c r="G33" s="65">
        <f t="shared" si="5"/>
        <v>0.39456000000000002</v>
      </c>
      <c r="H33" s="65">
        <f t="shared" si="5"/>
        <v>1.5823500000000001</v>
      </c>
      <c r="I33" s="65">
        <f t="shared" si="5"/>
        <v>9.7612500000000005E-2</v>
      </c>
      <c r="J33" s="65">
        <f t="shared" si="5"/>
        <v>2.3632500000000003E-3</v>
      </c>
      <c r="K33" s="65">
        <f t="shared" si="5"/>
        <v>1.00695E-2</v>
      </c>
      <c r="L33" s="65">
        <f t="shared" si="5"/>
        <v>0.17364750000000001</v>
      </c>
      <c r="M33" s="65">
        <f t="shared" si="5"/>
        <v>0.12021750000000002</v>
      </c>
      <c r="N33" s="65">
        <f t="shared" si="5"/>
        <v>1274.1000000000001</v>
      </c>
      <c r="O33" s="65">
        <f t="shared" si="5"/>
        <v>235.29750000000004</v>
      </c>
      <c r="P33" s="65">
        <f t="shared" si="5"/>
        <v>0</v>
      </c>
      <c r="Q33" s="65">
        <f t="shared" si="10"/>
        <v>119.70375000000003</v>
      </c>
      <c r="R33" s="65">
        <f t="shared" si="11"/>
        <v>0</v>
      </c>
      <c r="S33" s="65">
        <f t="shared" si="11"/>
        <v>0.17364750000000001</v>
      </c>
      <c r="T33" s="65">
        <f t="shared" si="11"/>
        <v>0</v>
      </c>
      <c r="U33" s="126">
        <f t="shared" si="11"/>
        <v>0</v>
      </c>
    </row>
    <row r="34" spans="1:21" s="48" customFormat="1" ht="13" x14ac:dyDescent="0.35">
      <c r="A34" s="125" t="str">
        <f>F8</f>
        <v>1B2</v>
      </c>
      <c r="B34" s="11">
        <v>250</v>
      </c>
      <c r="C34" s="65">
        <f t="shared" si="6"/>
        <v>92.783250000000024</v>
      </c>
      <c r="D34" s="65">
        <f t="shared" si="7"/>
        <v>22.927984350000003</v>
      </c>
      <c r="E34" s="65">
        <f t="shared" si="8"/>
        <v>11.465153250000002</v>
      </c>
      <c r="F34" s="65">
        <f t="shared" si="9"/>
        <v>50.93749050000001</v>
      </c>
      <c r="G34" s="65">
        <f t="shared" si="5"/>
        <v>0.39456000000000002</v>
      </c>
      <c r="H34" s="65">
        <f t="shared" si="5"/>
        <v>1.5823500000000001</v>
      </c>
      <c r="I34" s="65">
        <f t="shared" si="5"/>
        <v>9.7612500000000005E-2</v>
      </c>
      <c r="J34" s="65">
        <f t="shared" si="5"/>
        <v>2.3632500000000003E-3</v>
      </c>
      <c r="K34" s="65">
        <f t="shared" si="5"/>
        <v>1.00695E-2</v>
      </c>
      <c r="L34" s="65">
        <f t="shared" si="5"/>
        <v>0.17364750000000001</v>
      </c>
      <c r="M34" s="65">
        <f t="shared" si="5"/>
        <v>0.12021750000000002</v>
      </c>
      <c r="N34" s="65">
        <f t="shared" si="5"/>
        <v>1274.1000000000001</v>
      </c>
      <c r="O34" s="65">
        <f t="shared" si="5"/>
        <v>235.29750000000004</v>
      </c>
      <c r="P34" s="65">
        <f t="shared" si="5"/>
        <v>0</v>
      </c>
      <c r="Q34" s="65">
        <f t="shared" si="10"/>
        <v>119.70375000000003</v>
      </c>
      <c r="R34" s="65">
        <f t="shared" si="11"/>
        <v>0</v>
      </c>
      <c r="S34" s="65">
        <f t="shared" si="11"/>
        <v>0.17364750000000001</v>
      </c>
      <c r="T34" s="65">
        <f t="shared" si="11"/>
        <v>0</v>
      </c>
      <c r="U34" s="126">
        <f t="shared" si="11"/>
        <v>0</v>
      </c>
    </row>
    <row r="35" spans="1:21" s="48" customFormat="1" ht="13" x14ac:dyDescent="0.35">
      <c r="A35" s="125" t="str">
        <f>G8</f>
        <v>2B2</v>
      </c>
      <c r="B35" s="11">
        <v>250</v>
      </c>
      <c r="C35" s="65">
        <f t="shared" si="6"/>
        <v>92.783250000000024</v>
      </c>
      <c r="D35" s="65">
        <f t="shared" si="7"/>
        <v>22.927984350000003</v>
      </c>
      <c r="E35" s="65">
        <f t="shared" si="8"/>
        <v>11.465153250000002</v>
      </c>
      <c r="F35" s="65">
        <f t="shared" si="9"/>
        <v>50.93749050000001</v>
      </c>
      <c r="G35" s="65">
        <f t="shared" si="5"/>
        <v>0.39456000000000002</v>
      </c>
      <c r="H35" s="65">
        <f t="shared" si="5"/>
        <v>1.5823500000000001</v>
      </c>
      <c r="I35" s="65">
        <f t="shared" si="5"/>
        <v>9.7612500000000005E-2</v>
      </c>
      <c r="J35" s="65">
        <f t="shared" si="5"/>
        <v>2.3632500000000003E-3</v>
      </c>
      <c r="K35" s="65">
        <f t="shared" si="5"/>
        <v>1.00695E-2</v>
      </c>
      <c r="L35" s="65">
        <f t="shared" si="5"/>
        <v>0.17364750000000001</v>
      </c>
      <c r="M35" s="65">
        <f t="shared" si="5"/>
        <v>0.12021750000000002</v>
      </c>
      <c r="N35" s="65">
        <f t="shared" si="5"/>
        <v>1274.1000000000001</v>
      </c>
      <c r="O35" s="65">
        <f t="shared" si="5"/>
        <v>235.29750000000004</v>
      </c>
      <c r="P35" s="65">
        <f t="shared" si="5"/>
        <v>0</v>
      </c>
      <c r="Q35" s="65">
        <f t="shared" si="10"/>
        <v>119.70375000000003</v>
      </c>
      <c r="R35" s="65">
        <f t="shared" si="11"/>
        <v>0</v>
      </c>
      <c r="S35" s="65">
        <f t="shared" si="11"/>
        <v>0.17364750000000001</v>
      </c>
      <c r="T35" s="65">
        <f t="shared" si="11"/>
        <v>0</v>
      </c>
      <c r="U35" s="126">
        <f t="shared" si="11"/>
        <v>0</v>
      </c>
    </row>
    <row r="36" spans="1:21" s="48" customFormat="1" ht="13" x14ac:dyDescent="0.35">
      <c r="A36" s="125" t="str">
        <f>H8</f>
        <v>1B1</v>
      </c>
      <c r="B36" s="11">
        <v>250</v>
      </c>
      <c r="C36" s="65">
        <f t="shared" si="6"/>
        <v>92.783250000000024</v>
      </c>
      <c r="D36" s="65">
        <f t="shared" si="7"/>
        <v>22.927984350000003</v>
      </c>
      <c r="E36" s="65">
        <f t="shared" si="8"/>
        <v>11.465153250000002</v>
      </c>
      <c r="F36" s="65">
        <f t="shared" si="9"/>
        <v>50.93749050000001</v>
      </c>
      <c r="G36" s="65">
        <f t="shared" si="5"/>
        <v>0.39456000000000002</v>
      </c>
      <c r="H36" s="65">
        <f t="shared" si="5"/>
        <v>1.5823500000000001</v>
      </c>
      <c r="I36" s="65">
        <f t="shared" si="5"/>
        <v>9.7612500000000005E-2</v>
      </c>
      <c r="J36" s="65">
        <f t="shared" si="5"/>
        <v>2.3632500000000003E-3</v>
      </c>
      <c r="K36" s="65">
        <f t="shared" si="5"/>
        <v>1.00695E-2</v>
      </c>
      <c r="L36" s="65">
        <f t="shared" si="5"/>
        <v>0.17364750000000001</v>
      </c>
      <c r="M36" s="65">
        <f t="shared" si="5"/>
        <v>0.12021750000000002</v>
      </c>
      <c r="N36" s="65">
        <f t="shared" si="5"/>
        <v>1274.1000000000001</v>
      </c>
      <c r="O36" s="65">
        <f t="shared" si="5"/>
        <v>235.29750000000004</v>
      </c>
      <c r="P36" s="65">
        <f t="shared" si="5"/>
        <v>0</v>
      </c>
      <c r="Q36" s="65">
        <f t="shared" si="10"/>
        <v>119.70375000000003</v>
      </c>
      <c r="R36" s="65">
        <f t="shared" si="11"/>
        <v>0</v>
      </c>
      <c r="S36" s="65">
        <f t="shared" si="11"/>
        <v>0.17364750000000001</v>
      </c>
      <c r="T36" s="65">
        <f t="shared" si="11"/>
        <v>0</v>
      </c>
      <c r="U36" s="126">
        <f t="shared" si="11"/>
        <v>0</v>
      </c>
    </row>
    <row r="37" spans="1:21" s="48" customFormat="1" ht="13" x14ac:dyDescent="0.35">
      <c r="A37" s="125" t="str">
        <f>I8</f>
        <v>2B1</v>
      </c>
      <c r="B37" s="11">
        <v>250</v>
      </c>
      <c r="C37" s="65">
        <f t="shared" si="6"/>
        <v>92.783250000000024</v>
      </c>
      <c r="D37" s="65">
        <f t="shared" si="7"/>
        <v>22.927984350000003</v>
      </c>
      <c r="E37" s="65">
        <f t="shared" si="8"/>
        <v>11.465153250000002</v>
      </c>
      <c r="F37" s="65">
        <f t="shared" si="9"/>
        <v>50.93749050000001</v>
      </c>
      <c r="G37" s="65">
        <f t="shared" si="5"/>
        <v>0.39456000000000002</v>
      </c>
      <c r="H37" s="65">
        <f t="shared" si="5"/>
        <v>1.5823500000000001</v>
      </c>
      <c r="I37" s="65">
        <f t="shared" si="5"/>
        <v>9.7612500000000005E-2</v>
      </c>
      <c r="J37" s="65">
        <f t="shared" si="5"/>
        <v>2.3632500000000003E-3</v>
      </c>
      <c r="K37" s="65">
        <f t="shared" si="5"/>
        <v>1.00695E-2</v>
      </c>
      <c r="L37" s="65">
        <f t="shared" si="5"/>
        <v>0.17364750000000001</v>
      </c>
      <c r="M37" s="65">
        <f t="shared" si="5"/>
        <v>0.12021750000000002</v>
      </c>
      <c r="N37" s="65">
        <f t="shared" si="5"/>
        <v>1274.1000000000001</v>
      </c>
      <c r="O37" s="65">
        <f t="shared" si="5"/>
        <v>235.29750000000004</v>
      </c>
      <c r="P37" s="65">
        <f t="shared" si="5"/>
        <v>0</v>
      </c>
      <c r="Q37" s="65">
        <f t="shared" si="10"/>
        <v>119.70375000000003</v>
      </c>
      <c r="R37" s="65">
        <f t="shared" si="11"/>
        <v>0</v>
      </c>
      <c r="S37" s="65">
        <f t="shared" si="11"/>
        <v>0.17364750000000001</v>
      </c>
      <c r="T37" s="65">
        <f t="shared" si="11"/>
        <v>0</v>
      </c>
      <c r="U37" s="126">
        <f t="shared" si="11"/>
        <v>0</v>
      </c>
    </row>
    <row r="38" spans="1:21" s="48" customFormat="1" ht="13" x14ac:dyDescent="0.35">
      <c r="A38" s="125" t="str">
        <f>J8</f>
        <v>3B1</v>
      </c>
      <c r="B38" s="11">
        <v>250</v>
      </c>
      <c r="C38" s="65">
        <f t="shared" si="6"/>
        <v>92.783250000000024</v>
      </c>
      <c r="D38" s="65">
        <f t="shared" si="7"/>
        <v>22.927984350000003</v>
      </c>
      <c r="E38" s="65">
        <f t="shared" si="8"/>
        <v>11.465153250000002</v>
      </c>
      <c r="F38" s="65">
        <f t="shared" si="9"/>
        <v>50.93749050000001</v>
      </c>
      <c r="G38" s="65">
        <f t="shared" si="5"/>
        <v>0.39456000000000002</v>
      </c>
      <c r="H38" s="65">
        <f t="shared" si="5"/>
        <v>1.5823500000000001</v>
      </c>
      <c r="I38" s="65">
        <f t="shared" si="5"/>
        <v>9.7612500000000005E-2</v>
      </c>
      <c r="J38" s="65">
        <f t="shared" si="5"/>
        <v>2.3632500000000003E-3</v>
      </c>
      <c r="K38" s="65">
        <f t="shared" si="5"/>
        <v>1.00695E-2</v>
      </c>
      <c r="L38" s="65">
        <f t="shared" si="5"/>
        <v>0.17364750000000001</v>
      </c>
      <c r="M38" s="65">
        <f t="shared" si="5"/>
        <v>0.12021750000000002</v>
      </c>
      <c r="N38" s="65">
        <f t="shared" si="5"/>
        <v>1274.1000000000001</v>
      </c>
      <c r="O38" s="65">
        <f t="shared" si="5"/>
        <v>235.29750000000004</v>
      </c>
      <c r="P38" s="65">
        <f t="shared" si="5"/>
        <v>0</v>
      </c>
      <c r="Q38" s="65">
        <f t="shared" si="10"/>
        <v>119.70375000000003</v>
      </c>
      <c r="R38" s="65">
        <f t="shared" si="11"/>
        <v>0</v>
      </c>
      <c r="S38" s="65">
        <f t="shared" si="11"/>
        <v>0.17364750000000001</v>
      </c>
      <c r="T38" s="65">
        <f t="shared" si="11"/>
        <v>0</v>
      </c>
      <c r="U38" s="126">
        <f t="shared" si="11"/>
        <v>0</v>
      </c>
    </row>
    <row r="39" spans="1:21" s="48" customFormat="1" ht="13" x14ac:dyDescent="0.35">
      <c r="A39" s="125" t="str">
        <f>K8</f>
        <v>4B1</v>
      </c>
      <c r="B39" s="11">
        <v>250</v>
      </c>
      <c r="C39" s="65">
        <f t="shared" si="6"/>
        <v>92.783250000000024</v>
      </c>
      <c r="D39" s="65">
        <f t="shared" si="7"/>
        <v>22.927984350000003</v>
      </c>
      <c r="E39" s="65">
        <f t="shared" si="8"/>
        <v>11.465153250000002</v>
      </c>
      <c r="F39" s="65">
        <f t="shared" si="9"/>
        <v>50.93749050000001</v>
      </c>
      <c r="G39" s="65">
        <f t="shared" si="5"/>
        <v>0.39456000000000002</v>
      </c>
      <c r="H39" s="65">
        <f t="shared" si="5"/>
        <v>1.5823500000000001</v>
      </c>
      <c r="I39" s="65">
        <f t="shared" si="5"/>
        <v>9.7612500000000005E-2</v>
      </c>
      <c r="J39" s="65">
        <f t="shared" si="5"/>
        <v>2.3632500000000003E-3</v>
      </c>
      <c r="K39" s="65">
        <f t="shared" si="5"/>
        <v>1.00695E-2</v>
      </c>
      <c r="L39" s="65">
        <f t="shared" si="5"/>
        <v>0.17364750000000001</v>
      </c>
      <c r="M39" s="65">
        <f t="shared" si="5"/>
        <v>0.12021750000000002</v>
      </c>
      <c r="N39" s="65">
        <f t="shared" si="5"/>
        <v>1274.1000000000001</v>
      </c>
      <c r="O39" s="65">
        <f t="shared" si="5"/>
        <v>235.29750000000004</v>
      </c>
      <c r="P39" s="65">
        <f t="shared" si="5"/>
        <v>0</v>
      </c>
      <c r="Q39" s="65">
        <f t="shared" si="10"/>
        <v>119.70375000000003</v>
      </c>
      <c r="R39" s="65">
        <f t="shared" si="11"/>
        <v>0</v>
      </c>
      <c r="S39" s="65">
        <f t="shared" si="11"/>
        <v>0.17364750000000001</v>
      </c>
      <c r="T39" s="65">
        <f t="shared" si="11"/>
        <v>0</v>
      </c>
      <c r="U39" s="126">
        <f t="shared" si="11"/>
        <v>0</v>
      </c>
    </row>
    <row r="40" spans="1:21" s="48" customFormat="1" ht="13" x14ac:dyDescent="0.35">
      <c r="A40" s="125" t="str">
        <f>L8</f>
        <v>2T</v>
      </c>
      <c r="B40" s="11">
        <v>250</v>
      </c>
      <c r="C40" s="65">
        <f t="shared" si="6"/>
        <v>92.783250000000024</v>
      </c>
      <c r="D40" s="65">
        <f t="shared" si="7"/>
        <v>22.927984350000003</v>
      </c>
      <c r="E40" s="65">
        <f t="shared" si="8"/>
        <v>11.465153250000002</v>
      </c>
      <c r="F40" s="65">
        <f t="shared" si="9"/>
        <v>50.93749050000001</v>
      </c>
      <c r="G40" s="65">
        <f t="shared" si="5"/>
        <v>0.39456000000000002</v>
      </c>
      <c r="H40" s="65">
        <f t="shared" si="5"/>
        <v>1.5823500000000001</v>
      </c>
      <c r="I40" s="65">
        <f t="shared" si="5"/>
        <v>9.7612500000000005E-2</v>
      </c>
      <c r="J40" s="65">
        <f t="shared" si="5"/>
        <v>2.3632500000000003E-3</v>
      </c>
      <c r="K40" s="65">
        <f t="shared" si="5"/>
        <v>1.00695E-2</v>
      </c>
      <c r="L40" s="65">
        <f t="shared" si="5"/>
        <v>0.17364750000000001</v>
      </c>
      <c r="M40" s="65">
        <f t="shared" si="5"/>
        <v>0.12021750000000002</v>
      </c>
      <c r="N40" s="65">
        <f t="shared" si="5"/>
        <v>1274.1000000000001</v>
      </c>
      <c r="O40" s="65">
        <f t="shared" si="5"/>
        <v>235.29750000000004</v>
      </c>
      <c r="P40" s="65">
        <f t="shared" si="5"/>
        <v>0</v>
      </c>
      <c r="Q40" s="65">
        <f t="shared" si="10"/>
        <v>119.70375000000003</v>
      </c>
      <c r="R40" s="65">
        <f t="shared" si="11"/>
        <v>0</v>
      </c>
      <c r="S40" s="65">
        <f t="shared" si="11"/>
        <v>0.17364750000000001</v>
      </c>
      <c r="T40" s="65">
        <f t="shared" si="11"/>
        <v>0</v>
      </c>
      <c r="U40" s="126">
        <f t="shared" si="11"/>
        <v>0</v>
      </c>
    </row>
    <row r="41" spans="1:21" s="48" customFormat="1" ht="13" x14ac:dyDescent="0.35">
      <c r="A41" s="125" t="str">
        <f>M8</f>
        <v>3T</v>
      </c>
      <c r="B41" s="11">
        <v>250</v>
      </c>
      <c r="C41" s="65">
        <f t="shared" si="6"/>
        <v>92.783250000000024</v>
      </c>
      <c r="D41" s="65">
        <f t="shared" si="7"/>
        <v>22.927984350000003</v>
      </c>
      <c r="E41" s="65">
        <f t="shared" si="8"/>
        <v>11.465153250000002</v>
      </c>
      <c r="F41" s="65">
        <f t="shared" si="9"/>
        <v>50.93749050000001</v>
      </c>
      <c r="G41" s="65">
        <f t="shared" si="5"/>
        <v>0.39456000000000002</v>
      </c>
      <c r="H41" s="65">
        <f t="shared" si="5"/>
        <v>1.5823500000000001</v>
      </c>
      <c r="I41" s="65">
        <f t="shared" si="5"/>
        <v>9.7612500000000005E-2</v>
      </c>
      <c r="J41" s="65">
        <f t="shared" si="5"/>
        <v>2.3632500000000003E-3</v>
      </c>
      <c r="K41" s="65">
        <f t="shared" si="5"/>
        <v>1.00695E-2</v>
      </c>
      <c r="L41" s="65">
        <f t="shared" si="5"/>
        <v>0.17364750000000001</v>
      </c>
      <c r="M41" s="65">
        <f t="shared" si="5"/>
        <v>0.12021750000000002</v>
      </c>
      <c r="N41" s="65">
        <f t="shared" si="5"/>
        <v>1274.1000000000001</v>
      </c>
      <c r="O41" s="65">
        <f t="shared" si="5"/>
        <v>235.29750000000004</v>
      </c>
      <c r="P41" s="65">
        <f t="shared" si="5"/>
        <v>0</v>
      </c>
      <c r="Q41" s="65">
        <f t="shared" si="10"/>
        <v>119.70375000000003</v>
      </c>
      <c r="R41" s="65">
        <f t="shared" si="11"/>
        <v>0</v>
      </c>
      <c r="S41" s="65">
        <f t="shared" si="11"/>
        <v>0.17364750000000001</v>
      </c>
      <c r="T41" s="65">
        <f t="shared" si="11"/>
        <v>0</v>
      </c>
      <c r="U41" s="126">
        <f t="shared" si="11"/>
        <v>0</v>
      </c>
    </row>
    <row r="42" spans="1:21" s="48" customFormat="1" ht="13" x14ac:dyDescent="0.35">
      <c r="A42" s="125" t="str">
        <f>N8</f>
        <v>4T</v>
      </c>
      <c r="B42" s="11">
        <v>250</v>
      </c>
      <c r="C42" s="65">
        <f t="shared" si="6"/>
        <v>92.783250000000024</v>
      </c>
      <c r="D42" s="65">
        <f t="shared" si="7"/>
        <v>22.927984350000003</v>
      </c>
      <c r="E42" s="65">
        <f t="shared" si="8"/>
        <v>11.465153250000002</v>
      </c>
      <c r="F42" s="65">
        <f t="shared" si="9"/>
        <v>50.93749050000001</v>
      </c>
      <c r="G42" s="65">
        <f t="shared" si="5"/>
        <v>0.39456000000000002</v>
      </c>
      <c r="H42" s="65">
        <f t="shared" si="5"/>
        <v>1.5823500000000001</v>
      </c>
      <c r="I42" s="65">
        <f t="shared" si="5"/>
        <v>9.7612500000000005E-2</v>
      </c>
      <c r="J42" s="65">
        <f t="shared" si="5"/>
        <v>2.3632500000000003E-3</v>
      </c>
      <c r="K42" s="65">
        <f t="shared" si="5"/>
        <v>1.00695E-2</v>
      </c>
      <c r="L42" s="65">
        <f t="shared" si="5"/>
        <v>0.17364750000000001</v>
      </c>
      <c r="M42" s="65">
        <f t="shared" si="5"/>
        <v>0.12021750000000002</v>
      </c>
      <c r="N42" s="65">
        <f t="shared" si="5"/>
        <v>1274.1000000000001</v>
      </c>
      <c r="O42" s="65">
        <f t="shared" si="5"/>
        <v>235.29750000000004</v>
      </c>
      <c r="P42" s="65">
        <f t="shared" si="5"/>
        <v>0</v>
      </c>
      <c r="Q42" s="65">
        <f t="shared" si="10"/>
        <v>119.70375000000003</v>
      </c>
      <c r="R42" s="65">
        <f t="shared" si="11"/>
        <v>0</v>
      </c>
      <c r="S42" s="65">
        <f t="shared" si="11"/>
        <v>0.17364750000000001</v>
      </c>
      <c r="T42" s="65">
        <f t="shared" si="11"/>
        <v>0</v>
      </c>
      <c r="U42" s="126">
        <f t="shared" si="11"/>
        <v>0</v>
      </c>
    </row>
    <row r="43" spans="1:21" s="48" customFormat="1" ht="13" x14ac:dyDescent="0.35">
      <c r="A43" s="125" t="str">
        <f>O8</f>
        <v>11T</v>
      </c>
      <c r="B43" s="11">
        <v>250</v>
      </c>
      <c r="C43" s="65">
        <f t="shared" si="6"/>
        <v>92.783250000000024</v>
      </c>
      <c r="D43" s="65">
        <f t="shared" si="7"/>
        <v>22.927984350000003</v>
      </c>
      <c r="E43" s="65">
        <f t="shared" si="8"/>
        <v>11.465153250000002</v>
      </c>
      <c r="F43" s="65">
        <f t="shared" si="9"/>
        <v>50.93749050000001</v>
      </c>
      <c r="G43" s="65">
        <f t="shared" si="5"/>
        <v>0.39456000000000002</v>
      </c>
      <c r="H43" s="65">
        <f t="shared" si="5"/>
        <v>1.5823500000000001</v>
      </c>
      <c r="I43" s="65">
        <f t="shared" si="5"/>
        <v>9.7612500000000005E-2</v>
      </c>
      <c r="J43" s="65">
        <f t="shared" si="5"/>
        <v>2.3632500000000003E-3</v>
      </c>
      <c r="K43" s="65">
        <f t="shared" si="5"/>
        <v>1.00695E-2</v>
      </c>
      <c r="L43" s="65">
        <f t="shared" si="5"/>
        <v>0.17364750000000001</v>
      </c>
      <c r="M43" s="65">
        <f t="shared" si="5"/>
        <v>0.12021750000000002</v>
      </c>
      <c r="N43" s="65">
        <f t="shared" si="5"/>
        <v>1274.1000000000001</v>
      </c>
      <c r="O43" s="65">
        <f t="shared" si="5"/>
        <v>235.29750000000004</v>
      </c>
      <c r="P43" s="65">
        <f t="shared" si="5"/>
        <v>0</v>
      </c>
      <c r="Q43" s="65">
        <f t="shared" si="10"/>
        <v>119.70375000000003</v>
      </c>
      <c r="R43" s="65">
        <f t="shared" si="11"/>
        <v>0</v>
      </c>
      <c r="S43" s="65">
        <f t="shared" si="11"/>
        <v>0.17364750000000001</v>
      </c>
      <c r="T43" s="65">
        <f t="shared" si="11"/>
        <v>0</v>
      </c>
      <c r="U43" s="126">
        <f t="shared" si="11"/>
        <v>0</v>
      </c>
    </row>
    <row r="44" spans="1:21" s="48" customFormat="1" ht="13" x14ac:dyDescent="0.35">
      <c r="A44" s="125" t="str">
        <f>P8</f>
        <v>12T</v>
      </c>
      <c r="B44" s="11">
        <v>250</v>
      </c>
      <c r="C44" s="65">
        <f t="shared" si="6"/>
        <v>92.783250000000024</v>
      </c>
      <c r="D44" s="65">
        <f t="shared" si="7"/>
        <v>22.927984350000003</v>
      </c>
      <c r="E44" s="65">
        <f t="shared" si="8"/>
        <v>11.465153250000002</v>
      </c>
      <c r="F44" s="65">
        <f t="shared" si="9"/>
        <v>50.93749050000001</v>
      </c>
      <c r="G44" s="65">
        <f t="shared" si="5"/>
        <v>0.39456000000000002</v>
      </c>
      <c r="H44" s="65">
        <f t="shared" si="5"/>
        <v>1.5823500000000001</v>
      </c>
      <c r="I44" s="65">
        <f t="shared" si="5"/>
        <v>9.7612500000000005E-2</v>
      </c>
      <c r="J44" s="65">
        <f t="shared" si="5"/>
        <v>2.3632500000000003E-3</v>
      </c>
      <c r="K44" s="65">
        <f t="shared" si="5"/>
        <v>1.00695E-2</v>
      </c>
      <c r="L44" s="65">
        <f t="shared" si="5"/>
        <v>0.17364750000000001</v>
      </c>
      <c r="M44" s="65">
        <f t="shared" si="5"/>
        <v>0.12021750000000002</v>
      </c>
      <c r="N44" s="65">
        <f t="shared" si="5"/>
        <v>1274.1000000000001</v>
      </c>
      <c r="O44" s="65">
        <f t="shared" si="5"/>
        <v>235.29750000000004</v>
      </c>
      <c r="P44" s="65">
        <f t="shared" si="5"/>
        <v>0</v>
      </c>
      <c r="Q44" s="65">
        <f t="shared" si="10"/>
        <v>119.70375000000003</v>
      </c>
      <c r="R44" s="65">
        <f t="shared" si="11"/>
        <v>0</v>
      </c>
      <c r="S44" s="65">
        <f t="shared" si="11"/>
        <v>0.17364750000000001</v>
      </c>
      <c r="T44" s="65">
        <f t="shared" si="11"/>
        <v>0</v>
      </c>
      <c r="U44" s="126">
        <f t="shared" si="11"/>
        <v>0</v>
      </c>
    </row>
    <row r="45" spans="1:21" s="48" customFormat="1" ht="13" x14ac:dyDescent="0.35">
      <c r="A45" s="125" t="str">
        <f>Q8</f>
        <v>14T</v>
      </c>
      <c r="B45" s="11">
        <v>250</v>
      </c>
      <c r="C45" s="65">
        <f t="shared" si="6"/>
        <v>92.783250000000024</v>
      </c>
      <c r="D45" s="65">
        <f t="shared" si="7"/>
        <v>22.927984350000003</v>
      </c>
      <c r="E45" s="65">
        <f t="shared" si="8"/>
        <v>11.465153250000002</v>
      </c>
      <c r="F45" s="65">
        <f t="shared" si="9"/>
        <v>50.93749050000001</v>
      </c>
      <c r="G45" s="65">
        <f t="shared" si="5"/>
        <v>0.39456000000000002</v>
      </c>
      <c r="H45" s="65">
        <f t="shared" si="5"/>
        <v>1.5823500000000001</v>
      </c>
      <c r="I45" s="65">
        <f t="shared" si="5"/>
        <v>9.7612500000000005E-2</v>
      </c>
      <c r="J45" s="65">
        <f t="shared" si="5"/>
        <v>2.3632500000000003E-3</v>
      </c>
      <c r="K45" s="65">
        <f t="shared" si="5"/>
        <v>1.00695E-2</v>
      </c>
      <c r="L45" s="65">
        <f t="shared" si="5"/>
        <v>0.17364750000000001</v>
      </c>
      <c r="M45" s="65">
        <f t="shared" si="5"/>
        <v>0.12021750000000002</v>
      </c>
      <c r="N45" s="65">
        <f t="shared" si="5"/>
        <v>1274.1000000000001</v>
      </c>
      <c r="O45" s="65">
        <f t="shared" si="5"/>
        <v>235.29750000000004</v>
      </c>
      <c r="P45" s="65">
        <f t="shared" si="5"/>
        <v>0</v>
      </c>
      <c r="Q45" s="65">
        <f t="shared" si="10"/>
        <v>119.70375000000003</v>
      </c>
      <c r="R45" s="65">
        <f t="shared" si="11"/>
        <v>0</v>
      </c>
      <c r="S45" s="65">
        <f t="shared" si="11"/>
        <v>0.17364750000000001</v>
      </c>
      <c r="T45" s="65">
        <f t="shared" si="11"/>
        <v>0</v>
      </c>
      <c r="U45" s="126">
        <f t="shared" si="11"/>
        <v>0</v>
      </c>
    </row>
    <row r="46" spans="1:21" s="48" customFormat="1" ht="13" x14ac:dyDescent="0.35">
      <c r="A46" s="125" t="str">
        <f>R8</f>
        <v>15AT</v>
      </c>
      <c r="B46" s="11">
        <v>250</v>
      </c>
      <c r="C46" s="65">
        <f t="shared" si="6"/>
        <v>92.783250000000024</v>
      </c>
      <c r="D46" s="65">
        <f t="shared" si="7"/>
        <v>22.927984350000003</v>
      </c>
      <c r="E46" s="65">
        <f t="shared" si="8"/>
        <v>11.465153250000002</v>
      </c>
      <c r="F46" s="65">
        <f t="shared" si="9"/>
        <v>50.93749050000001</v>
      </c>
      <c r="G46" s="65">
        <f t="shared" si="5"/>
        <v>0.39456000000000002</v>
      </c>
      <c r="H46" s="65">
        <f t="shared" si="5"/>
        <v>1.5823500000000001</v>
      </c>
      <c r="I46" s="65">
        <f t="shared" si="5"/>
        <v>9.7612500000000005E-2</v>
      </c>
      <c r="J46" s="65">
        <f t="shared" si="5"/>
        <v>2.3632500000000003E-3</v>
      </c>
      <c r="K46" s="65">
        <f t="shared" si="5"/>
        <v>1.00695E-2</v>
      </c>
      <c r="L46" s="65">
        <f t="shared" si="5"/>
        <v>0.17364750000000001</v>
      </c>
      <c r="M46" s="65">
        <f t="shared" si="5"/>
        <v>0.12021750000000002</v>
      </c>
      <c r="N46" s="65">
        <f t="shared" si="5"/>
        <v>1274.1000000000001</v>
      </c>
      <c r="O46" s="65">
        <f t="shared" si="5"/>
        <v>235.29750000000004</v>
      </c>
      <c r="P46" s="65">
        <f t="shared" si="5"/>
        <v>0</v>
      </c>
      <c r="Q46" s="65">
        <f t="shared" si="10"/>
        <v>119.70375000000003</v>
      </c>
      <c r="R46" s="65">
        <f t="shared" si="11"/>
        <v>0</v>
      </c>
      <c r="S46" s="65">
        <f t="shared" si="11"/>
        <v>0.17364750000000001</v>
      </c>
      <c r="T46" s="65">
        <f t="shared" si="11"/>
        <v>0</v>
      </c>
      <c r="U46" s="126">
        <f t="shared" si="11"/>
        <v>0</v>
      </c>
    </row>
    <row r="47" spans="1:21" s="48" customFormat="1" ht="13" x14ac:dyDescent="0.35">
      <c r="A47" s="125" t="str">
        <f>S8</f>
        <v>17T</v>
      </c>
      <c r="B47" s="11">
        <v>250</v>
      </c>
      <c r="C47" s="65">
        <f t="shared" si="6"/>
        <v>92.783250000000024</v>
      </c>
      <c r="D47" s="65">
        <f t="shared" si="7"/>
        <v>22.927984350000003</v>
      </c>
      <c r="E47" s="65">
        <f t="shared" si="8"/>
        <v>11.465153250000002</v>
      </c>
      <c r="F47" s="65">
        <f t="shared" si="9"/>
        <v>50.93749050000001</v>
      </c>
      <c r="G47" s="65">
        <f t="shared" ref="G47:P50" si="12">IF(G$27="%w/w SAR",((G$28*10)*$B47),IF(G$27="%w/w DM",(((G$28*10)*($B$28/100))*$B47),IF(G$27="kg/t SAR",(G$28*$B47),IF(G$27="kg/t DM",((G$28*($B$28/100))*$B47),IF(G$27="mg/kg SAR",((G$28*0.001)*$B47),IF(G$27="mg/kg DM",(((G$28*0.001)*($B$28/100))*$B47),0))))))</f>
        <v>0.39456000000000002</v>
      </c>
      <c r="H47" s="65">
        <f t="shared" si="12"/>
        <v>1.5823500000000001</v>
      </c>
      <c r="I47" s="65">
        <f t="shared" si="12"/>
        <v>9.7612500000000005E-2</v>
      </c>
      <c r="J47" s="65">
        <f t="shared" si="12"/>
        <v>2.3632500000000003E-3</v>
      </c>
      <c r="K47" s="65">
        <f t="shared" si="12"/>
        <v>1.00695E-2</v>
      </c>
      <c r="L47" s="65">
        <f t="shared" si="12"/>
        <v>0.17364750000000001</v>
      </c>
      <c r="M47" s="65">
        <f t="shared" si="12"/>
        <v>0.12021750000000002</v>
      </c>
      <c r="N47" s="65">
        <f t="shared" si="12"/>
        <v>1274.1000000000001</v>
      </c>
      <c r="O47" s="65">
        <f t="shared" si="12"/>
        <v>235.29750000000004</v>
      </c>
      <c r="P47" s="65">
        <f t="shared" si="12"/>
        <v>0</v>
      </c>
      <c r="Q47" s="65">
        <f t="shared" si="10"/>
        <v>119.70375000000003</v>
      </c>
      <c r="R47" s="65">
        <f t="shared" si="11"/>
        <v>0</v>
      </c>
      <c r="S47" s="65">
        <f t="shared" si="11"/>
        <v>0.17364750000000001</v>
      </c>
      <c r="T47" s="65">
        <f t="shared" si="11"/>
        <v>0</v>
      </c>
      <c r="U47" s="126">
        <f t="shared" si="11"/>
        <v>0</v>
      </c>
    </row>
    <row r="48" spans="1:21" s="48" customFormat="1" ht="13" x14ac:dyDescent="0.35">
      <c r="A48" s="125" t="str">
        <f>T8</f>
        <v>18T</v>
      </c>
      <c r="B48" s="11">
        <v>250</v>
      </c>
      <c r="C48" s="65">
        <f t="shared" si="6"/>
        <v>92.783250000000024</v>
      </c>
      <c r="D48" s="65">
        <f t="shared" si="7"/>
        <v>22.927984350000003</v>
      </c>
      <c r="E48" s="65">
        <f t="shared" si="8"/>
        <v>11.465153250000002</v>
      </c>
      <c r="F48" s="65">
        <f t="shared" si="9"/>
        <v>50.93749050000001</v>
      </c>
      <c r="G48" s="65">
        <f t="shared" si="12"/>
        <v>0.39456000000000002</v>
      </c>
      <c r="H48" s="65">
        <f t="shared" si="12"/>
        <v>1.5823500000000001</v>
      </c>
      <c r="I48" s="65">
        <f t="shared" si="12"/>
        <v>9.7612500000000005E-2</v>
      </c>
      <c r="J48" s="65">
        <f t="shared" si="12"/>
        <v>2.3632500000000003E-3</v>
      </c>
      <c r="K48" s="65">
        <f t="shared" si="12"/>
        <v>1.00695E-2</v>
      </c>
      <c r="L48" s="65">
        <f t="shared" si="12"/>
        <v>0.17364750000000001</v>
      </c>
      <c r="M48" s="65">
        <f t="shared" si="12"/>
        <v>0.12021750000000002</v>
      </c>
      <c r="N48" s="65">
        <f t="shared" si="12"/>
        <v>1274.1000000000001</v>
      </c>
      <c r="O48" s="65">
        <f t="shared" si="12"/>
        <v>235.29750000000004</v>
      </c>
      <c r="P48" s="65">
        <f t="shared" si="12"/>
        <v>0</v>
      </c>
      <c r="Q48" s="65">
        <f t="shared" si="10"/>
        <v>119.70375000000003</v>
      </c>
      <c r="R48" s="65">
        <f t="shared" si="11"/>
        <v>0</v>
      </c>
      <c r="S48" s="65">
        <f t="shared" si="11"/>
        <v>0.17364750000000001</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Cae gwar</v>
      </c>
      <c r="D57" s="8">
        <f t="shared" si="13"/>
        <v>7216</v>
      </c>
      <c r="E57" s="8" t="str">
        <f t="shared" si="13"/>
        <v>1B2</v>
      </c>
      <c r="F57" s="8" t="str">
        <f t="shared" si="13"/>
        <v>2B2</v>
      </c>
      <c r="G57" s="8" t="str">
        <f t="shared" si="13"/>
        <v>1B1</v>
      </c>
      <c r="H57" s="8" t="str">
        <f t="shared" si="13"/>
        <v>2B1</v>
      </c>
      <c r="I57" s="8" t="str">
        <f t="shared" si="13"/>
        <v>3B1</v>
      </c>
      <c r="J57" s="8" t="str">
        <f t="shared" si="13"/>
        <v>4B1</v>
      </c>
      <c r="K57" s="8" t="str">
        <f t="shared" si="13"/>
        <v>2T</v>
      </c>
      <c r="L57" s="8" t="str">
        <f t="shared" si="13"/>
        <v>3T</v>
      </c>
      <c r="M57" s="8" t="str">
        <f t="shared" si="13"/>
        <v>4T</v>
      </c>
      <c r="N57" s="8" t="str">
        <f t="shared" si="13"/>
        <v>11T</v>
      </c>
      <c r="O57" s="8" t="str">
        <f t="shared" si="13"/>
        <v>12T</v>
      </c>
      <c r="P57" s="8" t="str">
        <f t="shared" si="13"/>
        <v>14T</v>
      </c>
      <c r="Q57" s="8" t="str">
        <f t="shared" si="13"/>
        <v>15AT</v>
      </c>
      <c r="R57" s="8" t="str">
        <f t="shared" si="13"/>
        <v>17T</v>
      </c>
      <c r="S57" s="8" t="str">
        <f t="shared" si="13"/>
        <v>18T</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Arable</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6.7</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f>VLOOKUP(T$14,Table245811[],5,FALSE)</f>
        <v>6.2</v>
      </c>
      <c r="T59" s="64" t="e">
        <f>VLOOKUP(U$14,Table245811[],5,FALSE)</f>
        <v>#N/A</v>
      </c>
      <c r="U59" s="64" t="e">
        <f>VLOOKUP(V$14,Table245811[],5,FALSE)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0</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0</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H14" sqref="H1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'DCWW Talybont '!C1:D1</f>
        <v>PAN-031764</v>
      </c>
      <c r="D1" s="173"/>
      <c r="E1" s="106" t="s">
        <v>45</v>
      </c>
      <c r="F1" s="113">
        <f>'DCWW Talybont '!F1</f>
        <v>49.96</v>
      </c>
      <c r="G1" s="162" t="s">
        <v>43</v>
      </c>
      <c r="H1" s="163"/>
      <c r="I1" s="109">
        <v>8.8000000000000007</v>
      </c>
      <c r="J1" s="130" t="s">
        <v>153</v>
      </c>
      <c r="K1" s="131"/>
      <c r="L1" s="109">
        <v>8077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'DCWW Talybont '!C2:D2</f>
        <v>EPR/GP3792SK</v>
      </c>
      <c r="D2" s="169"/>
      <c r="E2" s="96" t="s">
        <v>109</v>
      </c>
      <c r="F2" s="110" t="s">
        <v>187</v>
      </c>
      <c r="G2" s="164" t="s">
        <v>110</v>
      </c>
      <c r="H2" s="165"/>
      <c r="I2" s="110"/>
      <c r="J2" s="132" t="s">
        <v>158</v>
      </c>
      <c r="K2" s="133"/>
      <c r="L2" s="110">
        <v>1.07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'DCWW Talybont '!C3:D3</f>
        <v>ByProduct Recovery Ltd</v>
      </c>
      <c r="D3" s="169"/>
      <c r="E3" s="96" t="s">
        <v>108</v>
      </c>
      <c r="F3" s="111" t="s">
        <v>78</v>
      </c>
      <c r="G3" s="132" t="s">
        <v>159</v>
      </c>
      <c r="H3" s="133"/>
      <c r="I3" s="110"/>
      <c r="J3" s="134" t="s">
        <v>154</v>
      </c>
      <c r="K3" s="135"/>
      <c r="L3" s="110">
        <f>(L1/(L2*10000))*100</f>
        <v>75.485981308411212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'DCWW Talybont '!C4:D4</f>
        <v>Tylebrithos farm</v>
      </c>
      <c r="D4" s="171"/>
      <c r="E4" s="99" t="s">
        <v>1</v>
      </c>
      <c r="F4" s="110" t="s">
        <v>188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'DCWW Talybont '!C5:D5</f>
        <v>Megan Tucker</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'DCWW Talybont '!C8</f>
        <v>Cae Derwin</v>
      </c>
      <c r="D8" s="49" t="str">
        <f>'DCWW Talybont '!D8</f>
        <v>Cae gwar</v>
      </c>
      <c r="E8" s="49">
        <f>'DCWW Talybont '!E8</f>
        <v>7216</v>
      </c>
      <c r="F8" s="49" t="str">
        <f>'DCWW Talybont '!F8</f>
        <v>1B2</v>
      </c>
      <c r="G8" s="49" t="str">
        <f>'DCWW Talybont '!G8</f>
        <v>2B2</v>
      </c>
      <c r="H8" s="49" t="str">
        <f>'DCWW Talybont '!H8</f>
        <v>1B1</v>
      </c>
      <c r="I8" s="49" t="str">
        <f>'DCWW Talybont '!I8</f>
        <v>2B1</v>
      </c>
      <c r="J8" s="49" t="str">
        <f>'DCWW Talybont '!J8</f>
        <v>3B1</v>
      </c>
      <c r="K8" s="49" t="str">
        <f>'DCWW Talybont '!K8</f>
        <v>4B1</v>
      </c>
      <c r="L8" s="49" t="str">
        <f>'DCWW Talybont '!L8</f>
        <v>2T</v>
      </c>
      <c r="M8" s="49" t="str">
        <f>'DCWW Talybont '!M8</f>
        <v>3T</v>
      </c>
      <c r="N8" s="49" t="str">
        <f>'DCWW Talybont '!N8</f>
        <v>4T</v>
      </c>
      <c r="O8" s="49" t="str">
        <f>'DCWW Talybont '!O8</f>
        <v>11T</v>
      </c>
      <c r="P8" s="49" t="str">
        <f>'DCWW Talybont '!P8</f>
        <v>12T</v>
      </c>
      <c r="Q8" s="49" t="str">
        <f>'DCWW Talybont '!Q8</f>
        <v>14T</v>
      </c>
      <c r="R8" s="49" t="str">
        <f>'DCWW Talybont '!R8</f>
        <v>15AT</v>
      </c>
      <c r="S8" s="49" t="str">
        <f>'DCWW Talybont '!S8</f>
        <v>17T</v>
      </c>
      <c r="T8" s="49" t="str">
        <f>'DCWW Talybont '!T8</f>
        <v>18T</v>
      </c>
      <c r="U8" s="49">
        <f>'DCWW Talybont '!U8</f>
        <v>0</v>
      </c>
      <c r="V8" s="102">
        <f>'DCWW Talybont '!V8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'DCWW Talybont '!C9</f>
        <v>M</v>
      </c>
      <c r="D9" s="49" t="str">
        <f>'DCWW Talybont '!D9</f>
        <v>M</v>
      </c>
      <c r="E9" s="49" t="str">
        <f>'DCWW Talybont '!E9</f>
        <v>M</v>
      </c>
      <c r="F9" s="49" t="str">
        <f>'DCWW Talybont '!F9</f>
        <v>M</v>
      </c>
      <c r="G9" s="49" t="str">
        <f>'DCWW Talybont '!G9</f>
        <v>M</v>
      </c>
      <c r="H9" s="49">
        <f>'DCWW Talybont '!H9</f>
        <v>1</v>
      </c>
      <c r="I9" s="49" t="str">
        <f>'DCWW Talybont '!I9</f>
        <v>M</v>
      </c>
      <c r="J9" s="49" t="str">
        <f>'DCWW Talybont '!J9</f>
        <v>M</v>
      </c>
      <c r="K9" s="49" t="str">
        <f>'DCWW Talybont '!K9</f>
        <v>M</v>
      </c>
      <c r="L9" s="49" t="str">
        <f>'DCWW Talybont '!L9</f>
        <v>M</v>
      </c>
      <c r="M9" s="49" t="str">
        <f>'DCWW Talybont '!M9</f>
        <v>M</v>
      </c>
      <c r="N9" s="49" t="str">
        <f>'DCWW Talybont '!N9</f>
        <v>M</v>
      </c>
      <c r="O9" s="49" t="str">
        <f>'DCWW Talybont '!O9</f>
        <v>M</v>
      </c>
      <c r="P9" s="49" t="str">
        <f>'DCWW Talybont '!P9</f>
        <v>M</v>
      </c>
      <c r="Q9" s="49" t="str">
        <f>'DCWW Talybont '!Q9</f>
        <v>M</v>
      </c>
      <c r="R9" s="49" t="str">
        <f>'DCWW Talybont '!R9</f>
        <v>M</v>
      </c>
      <c r="S9" s="49" t="str">
        <f>'DCWW Talybont '!S9</f>
        <v>M</v>
      </c>
      <c r="T9" s="49" t="str">
        <f>'DCWW Talybont '!T9</f>
        <v>M</v>
      </c>
      <c r="U9" s="49">
        <f>'DCWW Talybont '!U9</f>
        <v>0</v>
      </c>
      <c r="V9" s="102">
        <f>'DCWW Talybont '!V9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'DCWW Talybont '!C10</f>
        <v>6.1</v>
      </c>
      <c r="D10" s="49">
        <f>'DCWW Talybont '!D10</f>
        <v>6.1</v>
      </c>
      <c r="E10" s="49">
        <f>'DCWW Talybont '!E10</f>
        <v>6.1</v>
      </c>
      <c r="F10" s="49">
        <f>'DCWW Talybont '!F10</f>
        <v>6.1</v>
      </c>
      <c r="G10" s="49">
        <f>'DCWW Talybont '!G10</f>
        <v>6.1</v>
      </c>
      <c r="H10" s="49">
        <f>'DCWW Talybont '!H10</f>
        <v>6.7</v>
      </c>
      <c r="I10" s="49">
        <f>'DCWW Talybont '!I10</f>
        <v>6.7</v>
      </c>
      <c r="J10" s="49">
        <f>'DCWW Talybont '!J10</f>
        <v>6.7</v>
      </c>
      <c r="K10" s="49">
        <f>'DCWW Talybont '!K10</f>
        <v>6.5</v>
      </c>
      <c r="L10" s="49">
        <f>'DCWW Talybont '!L10</f>
        <v>6.1</v>
      </c>
      <c r="M10" s="49">
        <f>'DCWW Talybont '!M10</f>
        <v>6.2</v>
      </c>
      <c r="N10" s="49">
        <f>'DCWW Talybont '!N10</f>
        <v>6</v>
      </c>
      <c r="O10" s="49">
        <f>'DCWW Talybont '!O10</f>
        <v>6.6</v>
      </c>
      <c r="P10" s="49">
        <f>'DCWW Talybont '!P10</f>
        <v>6</v>
      </c>
      <c r="Q10" s="49">
        <f>'DCWW Talybont '!Q10</f>
        <v>6</v>
      </c>
      <c r="R10" s="49">
        <f>'DCWW Talybont '!R10</f>
        <v>6.2</v>
      </c>
      <c r="S10" s="49">
        <f>'DCWW Talybont '!S10</f>
        <v>6.7</v>
      </c>
      <c r="T10" s="49">
        <f>'DCWW Talybont '!T10</f>
        <v>7</v>
      </c>
      <c r="U10" s="49">
        <f>'DCWW Talybont '!U10</f>
        <v>0</v>
      </c>
      <c r="V10" s="102">
        <f>'DCWW Talybont '!V10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'DCWW Talybont '!C11</f>
        <v>3</v>
      </c>
      <c r="D11" s="49">
        <f>'DCWW Talybont '!D11</f>
        <v>1</v>
      </c>
      <c r="E11" s="49">
        <f>'DCWW Talybont '!E11</f>
        <v>2</v>
      </c>
      <c r="F11" s="49">
        <f>'DCWW Talybont '!F11</f>
        <v>3</v>
      </c>
      <c r="G11" s="49">
        <f>'DCWW Talybont '!G11</f>
        <v>2</v>
      </c>
      <c r="H11" s="49">
        <f>'DCWW Talybont '!H11</f>
        <v>3</v>
      </c>
      <c r="I11" s="49">
        <f>'DCWW Talybont '!I11</f>
        <v>3</v>
      </c>
      <c r="J11" s="49">
        <f>'DCWW Talybont '!J11</f>
        <v>2</v>
      </c>
      <c r="K11" s="49">
        <f>'DCWW Talybont '!K11</f>
        <v>3</v>
      </c>
      <c r="L11" s="49">
        <f>'DCWW Talybont '!L11</f>
        <v>1</v>
      </c>
      <c r="M11" s="49">
        <f>'DCWW Talybont '!M11</f>
        <v>1</v>
      </c>
      <c r="N11" s="49">
        <f>'DCWW Talybont '!N11</f>
        <v>1</v>
      </c>
      <c r="O11" s="49">
        <f>'DCWW Talybont '!O11</f>
        <v>2</v>
      </c>
      <c r="P11" s="49">
        <f>'DCWW Talybont '!P11</f>
        <v>3</v>
      </c>
      <c r="Q11" s="49">
        <f>'DCWW Talybont '!Q11</f>
        <v>1</v>
      </c>
      <c r="R11" s="49">
        <f>'DCWW Talybont '!R11</f>
        <v>2</v>
      </c>
      <c r="S11" s="49">
        <f>'DCWW Talybont '!S11</f>
        <v>0</v>
      </c>
      <c r="T11" s="49">
        <f>'DCWW Talybont '!T11</f>
        <v>2</v>
      </c>
      <c r="U11" s="49">
        <f>'DCWW Talybont '!U11</f>
        <v>0</v>
      </c>
      <c r="V11" s="102">
        <f>'DCWW Talybont '!V11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'DCWW Talybont '!C12</f>
        <v>2</v>
      </c>
      <c r="D12" s="49">
        <f>'DCWW Talybont '!D12</f>
        <v>1</v>
      </c>
      <c r="E12" s="49">
        <f>'DCWW Talybont '!E12</f>
        <v>1</v>
      </c>
      <c r="F12" s="49">
        <f>'DCWW Talybont '!F12</f>
        <v>1</v>
      </c>
      <c r="G12" s="49">
        <f>'DCWW Talybont '!G12</f>
        <v>2</v>
      </c>
      <c r="H12" s="49">
        <f>'DCWW Talybont '!H12</f>
        <v>0</v>
      </c>
      <c r="I12" s="49">
        <f>'DCWW Talybont '!I12</f>
        <v>0</v>
      </c>
      <c r="J12" s="49">
        <f>'DCWW Talybont '!J12</f>
        <v>0</v>
      </c>
      <c r="K12" s="49">
        <f>'DCWW Talybont '!K12</f>
        <v>0</v>
      </c>
      <c r="L12" s="49">
        <f>'DCWW Talybont '!L12</f>
        <v>1</v>
      </c>
      <c r="M12" s="49">
        <f>'DCWW Talybont '!M12</f>
        <v>1</v>
      </c>
      <c r="N12" s="49">
        <f>'DCWW Talybont '!N12</f>
        <v>1</v>
      </c>
      <c r="O12" s="49">
        <f>'DCWW Talybont '!O12</f>
        <v>1</v>
      </c>
      <c r="P12" s="49">
        <f>'DCWW Talybont '!P12</f>
        <v>0</v>
      </c>
      <c r="Q12" s="49">
        <f>'DCWW Talybont '!Q12</f>
        <v>2</v>
      </c>
      <c r="R12" s="49">
        <f>'DCWW Talybont '!R12</f>
        <v>1</v>
      </c>
      <c r="S12" s="49">
        <f>'DCWW Talybont '!S12</f>
        <v>1</v>
      </c>
      <c r="T12" s="49">
        <f>'DCWW Talybont '!T12</f>
        <v>1</v>
      </c>
      <c r="U12" s="49">
        <f>'DCWW Talybont '!U12</f>
        <v>0</v>
      </c>
      <c r="V12" s="102">
        <f>'DCWW Talybont '!V12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'DCWW Talybont '!C13</f>
        <v>2</v>
      </c>
      <c r="D13" s="49">
        <f>'DCWW Talybont '!D13</f>
        <v>2</v>
      </c>
      <c r="E13" s="49">
        <f>'DCWW Talybont '!E13</f>
        <v>2</v>
      </c>
      <c r="F13" s="49">
        <f>'DCWW Talybont '!F13</f>
        <v>2</v>
      </c>
      <c r="G13" s="49">
        <f>'DCWW Talybont '!G13</f>
        <v>3</v>
      </c>
      <c r="H13" s="49">
        <f>'DCWW Talybont '!H13</f>
        <v>2</v>
      </c>
      <c r="I13" s="49">
        <f>'DCWW Talybont '!I13</f>
        <v>3</v>
      </c>
      <c r="J13" s="49">
        <f>'DCWW Talybont '!J13</f>
        <v>2</v>
      </c>
      <c r="K13" s="49">
        <f>'DCWW Talybont '!K13</f>
        <v>2</v>
      </c>
      <c r="L13" s="49">
        <f>'DCWW Talybont '!L13</f>
        <v>3</v>
      </c>
      <c r="M13" s="49">
        <f>'DCWW Talybont '!M13</f>
        <v>3</v>
      </c>
      <c r="N13" s="49">
        <f>'DCWW Talybont '!N13</f>
        <v>3</v>
      </c>
      <c r="O13" s="49">
        <f>'DCWW Talybont '!O13</f>
        <v>2</v>
      </c>
      <c r="P13" s="49">
        <f>'DCWW Talybont '!P13</f>
        <v>2</v>
      </c>
      <c r="Q13" s="49">
        <f>'DCWW Talybont '!Q13</f>
        <v>1</v>
      </c>
      <c r="R13" s="49">
        <f>'DCWW Talybont '!R13</f>
        <v>2</v>
      </c>
      <c r="S13" s="49">
        <f>'DCWW Talybont '!S13</f>
        <v>1</v>
      </c>
      <c r="T13" s="49">
        <f>'DCWW Talybont '!T13</f>
        <v>2</v>
      </c>
      <c r="U13" s="49">
        <f>'DCWW Talybont '!U13</f>
        <v>0</v>
      </c>
      <c r="V13" s="102">
        <f>'DCWW Talybont '!V13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'DCWW Talybont '!C14</f>
        <v xml:space="preserve">Grass Silage (25% DM) </v>
      </c>
      <c r="D14" s="83" t="str">
        <f>'DCWW Talybont '!D14</f>
        <v xml:space="preserve">Grass Silage (25% DM) </v>
      </c>
      <c r="E14" s="83" t="str">
        <f>'DCWW Talybont '!E14</f>
        <v xml:space="preserve">Grass Silage (25% DM) </v>
      </c>
      <c r="F14" s="83" t="str">
        <f>'DCWW Talybont '!F14</f>
        <v xml:space="preserve">Grass Silage (25% DM) </v>
      </c>
      <c r="G14" s="83" t="str">
        <f>'DCWW Talybont '!G14</f>
        <v xml:space="preserve">Grass Silage (25% DM) </v>
      </c>
      <c r="H14" s="83" t="str">
        <f>'DCWW Talybont '!H14</f>
        <v>Swedes- roots only</v>
      </c>
      <c r="I14" s="83" t="str">
        <f>'DCWW Talybont '!I14</f>
        <v xml:space="preserve">Grass Silage (25% DM) </v>
      </c>
      <c r="J14" s="83" t="str">
        <f>'DCWW Talybont '!J14</f>
        <v xml:space="preserve">Grass Silage (25% DM) </v>
      </c>
      <c r="K14" s="83" t="str">
        <f>'DCWW Talybont '!K14</f>
        <v xml:space="preserve">Grass Silage (25% DM) </v>
      </c>
      <c r="L14" s="83" t="str">
        <f>'DCWW Talybont '!L14</f>
        <v xml:space="preserve">Grass Silage (25% DM) </v>
      </c>
      <c r="M14" s="83" t="str">
        <f>'DCWW Talybont '!M14</f>
        <v xml:space="preserve">Grass Silage (25% DM) </v>
      </c>
      <c r="N14" s="83" t="str">
        <f>'DCWW Talybont '!N14</f>
        <v xml:space="preserve">Grass Silage (25% DM) </v>
      </c>
      <c r="O14" s="83" t="str">
        <f>'DCWW Talybont '!O14</f>
        <v xml:space="preserve">Grass Silage (25% DM) </v>
      </c>
      <c r="P14" s="83" t="str">
        <f>'DCWW Talybont '!P14</f>
        <v xml:space="preserve">Grass Silage (25% DM) </v>
      </c>
      <c r="Q14" s="83" t="str">
        <f>'DCWW Talybont '!Q14</f>
        <v xml:space="preserve">Grass Silage (25% DM) </v>
      </c>
      <c r="R14" s="83" t="str">
        <f>'DCWW Talybont '!R14</f>
        <v xml:space="preserve">Grass Silage (25% DM) </v>
      </c>
      <c r="S14" s="83" t="str">
        <f>'DCWW Talybont '!S14</f>
        <v xml:space="preserve">Grass Silage (25% DM) </v>
      </c>
      <c r="T14" s="83" t="str">
        <f>'DCWW Talybont '!T14</f>
        <v xml:space="preserve">Grass Silage (25% DM) </v>
      </c>
      <c r="U14" s="83">
        <f>'DCWW Talybont '!U14</f>
        <v>0</v>
      </c>
      <c r="V14" s="103">
        <f>'DCWW Talybont '!V14</f>
        <v>0</v>
      </c>
      <c r="AD14" s="22" t="s">
        <v>138</v>
      </c>
      <c r="AE14" s="22">
        <v>6</v>
      </c>
      <c r="AI14" s="43" t="s">
        <v>119</v>
      </c>
      <c r="AJ14" s="44">
        <v>0.8</v>
      </c>
      <c r="AK14" s="45">
        <v>1.7</v>
      </c>
      <c r="AL14" s="9">
        <v>12</v>
      </c>
      <c r="AM14" s="9">
        <v>6.7</v>
      </c>
      <c r="AN14" s="9" t="s">
        <v>135</v>
      </c>
    </row>
    <row r="15" spans="1:41" ht="13" x14ac:dyDescent="0.25">
      <c r="A15" s="148" t="s">
        <v>9</v>
      </c>
      <c r="B15" s="149"/>
      <c r="C15" s="49">
        <f>'DCWW Talybont '!C15</f>
        <v>38</v>
      </c>
      <c r="D15" s="49">
        <f>'DCWW Talybont '!D15</f>
        <v>38</v>
      </c>
      <c r="E15" s="49">
        <f>'DCWW Talybont '!E15</f>
        <v>38</v>
      </c>
      <c r="F15" s="49">
        <f>'DCWW Talybont '!F15</f>
        <v>38</v>
      </c>
      <c r="G15" s="49">
        <f>'DCWW Talybont '!G15</f>
        <v>38</v>
      </c>
      <c r="H15" s="49">
        <f>'DCWW Talybont '!H15</f>
        <v>65</v>
      </c>
      <c r="I15" s="49">
        <f>'DCWW Talybont '!I15</f>
        <v>38</v>
      </c>
      <c r="J15" s="49">
        <f>'DCWW Talybont '!J15</f>
        <v>38</v>
      </c>
      <c r="K15" s="49">
        <f>'DCWW Talybont '!K15</f>
        <v>38</v>
      </c>
      <c r="L15" s="49">
        <f>'DCWW Talybont '!L15</f>
        <v>38</v>
      </c>
      <c r="M15" s="49">
        <f>'DCWW Talybont '!M15</f>
        <v>38</v>
      </c>
      <c r="N15" s="49">
        <f>'DCWW Talybont '!N15</f>
        <v>38</v>
      </c>
      <c r="O15" s="49">
        <f>'DCWW Talybont '!O15</f>
        <v>38</v>
      </c>
      <c r="P15" s="49">
        <f>'DCWW Talybont '!P15</f>
        <v>38</v>
      </c>
      <c r="Q15" s="49">
        <f>'DCWW Talybont '!Q15</f>
        <v>38</v>
      </c>
      <c r="R15" s="49">
        <f>'DCWW Talybont '!R15</f>
        <v>38</v>
      </c>
      <c r="S15" s="49">
        <f>'DCWW Talybont '!S15</f>
        <v>38</v>
      </c>
      <c r="T15" s="49">
        <f>'DCWW Talybont '!T15</f>
        <v>38</v>
      </c>
      <c r="U15" s="49">
        <f>'DCWW Talybont '!U15</f>
        <v>0</v>
      </c>
      <c r="V15" s="102">
        <f>'DCWW Talybont '!V15</f>
        <v>0</v>
      </c>
      <c r="AD15" s="22" t="s">
        <v>144</v>
      </c>
      <c r="AE15" s="22">
        <v>7</v>
      </c>
      <c r="AI15" s="43" t="s">
        <v>101</v>
      </c>
      <c r="AJ15" s="51">
        <v>1.8</v>
      </c>
      <c r="AK15" s="45">
        <v>5.4</v>
      </c>
      <c r="AL15" s="9">
        <v>13</v>
      </c>
      <c r="AM15" s="9">
        <v>6.7</v>
      </c>
      <c r="AN15" s="9" t="s">
        <v>135</v>
      </c>
    </row>
    <row r="16" spans="1:41" ht="13.5" thickBot="1" x14ac:dyDescent="0.3">
      <c r="A16" s="152" t="s">
        <v>44</v>
      </c>
      <c r="B16" s="153"/>
      <c r="C16" s="104" t="str">
        <f>'DCWW Talybont '!C16</f>
        <v>Medium/Clay</v>
      </c>
      <c r="D16" s="104" t="str">
        <f>'DCWW Talybont '!D16</f>
        <v>Medium/Clay</v>
      </c>
      <c r="E16" s="104" t="str">
        <f>'DCWW Talybont '!E16</f>
        <v>Medium/Clay</v>
      </c>
      <c r="F16" s="104" t="str">
        <f>'DCWW Talybont '!F16</f>
        <v>Medium/Clay</v>
      </c>
      <c r="G16" s="104" t="str">
        <f>'DCWW Talybont '!G16</f>
        <v>Medium/Clay</v>
      </c>
      <c r="H16" s="104" t="str">
        <f>'DCWW Talybont '!H16</f>
        <v>Medium/Clay</v>
      </c>
      <c r="I16" s="104" t="str">
        <f>'DCWW Talybont '!I16</f>
        <v>Medium/Clay</v>
      </c>
      <c r="J16" s="104" t="str">
        <f>'DCWW Talybont '!J16</f>
        <v>Medium/Clay</v>
      </c>
      <c r="K16" s="104" t="str">
        <f>'DCWW Talybont '!K16</f>
        <v>Medium/Clay</v>
      </c>
      <c r="L16" s="104" t="str">
        <f>'DCWW Talybont '!L16</f>
        <v>Medium/Clay</v>
      </c>
      <c r="M16" s="104" t="str">
        <f>'DCWW Talybont '!M16</f>
        <v>Medium/Clay</v>
      </c>
      <c r="N16" s="104" t="str">
        <f>'DCWW Talybont '!N16</f>
        <v>Medium/Clay</v>
      </c>
      <c r="O16" s="104" t="str">
        <f>'DCWW Talybont '!O16</f>
        <v>Medium/Clay</v>
      </c>
      <c r="P16" s="104" t="str">
        <f>'DCWW Talybont '!P16</f>
        <v>Medium/Clay</v>
      </c>
      <c r="Q16" s="104" t="str">
        <f>'DCWW Talybont '!Q16</f>
        <v>Medium/Clay</v>
      </c>
      <c r="R16" s="104" t="str">
        <f>'DCWW Talybont '!R16</f>
        <v>Medium/Clay</v>
      </c>
      <c r="S16" s="104" t="str">
        <f>'DCWW Talybont '!S16</f>
        <v>Medium/Clay</v>
      </c>
      <c r="T16" s="104" t="str">
        <f>'DCWW Talybont '!T16</f>
        <v>Medium/Clay</v>
      </c>
      <c r="U16" s="104">
        <f>'DCWW Talybont '!U16</f>
        <v>0</v>
      </c>
      <c r="V16" s="105">
        <f>'DCWW Talybont '!V16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45.5</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f t="shared" si="0"/>
        <v>64.599999999999994</v>
      </c>
      <c r="S17" s="20">
        <f t="shared" si="0"/>
        <v>64.599999999999994</v>
      </c>
      <c r="T17" s="20">
        <f t="shared" si="0"/>
        <v>64.599999999999994</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33.173679999999997</v>
      </c>
      <c r="D18" s="12">
        <f>$D32</f>
        <v>33.173679999999997</v>
      </c>
      <c r="E18" s="12">
        <f>$D33</f>
        <v>33.173679999999997</v>
      </c>
      <c r="F18" s="12">
        <f>$D34</f>
        <v>33.173679999999997</v>
      </c>
      <c r="G18" s="12">
        <f>$D35</f>
        <v>33.173679999999997</v>
      </c>
      <c r="H18" s="12">
        <f>$D36</f>
        <v>11.610787999999999</v>
      </c>
      <c r="I18" s="12">
        <f>$D37</f>
        <v>33.173679999999997</v>
      </c>
      <c r="J18" s="12">
        <f>$D38</f>
        <v>33.173679999999997</v>
      </c>
      <c r="K18" s="12">
        <f>$D39</f>
        <v>33.173679999999997</v>
      </c>
      <c r="L18" s="12">
        <f>$D40</f>
        <v>33.173679999999997</v>
      </c>
      <c r="M18" s="12">
        <f>$D41</f>
        <v>33.173679999999997</v>
      </c>
      <c r="N18" s="12">
        <f>$D42</f>
        <v>33.173679999999997</v>
      </c>
      <c r="O18" s="12">
        <f>$D43</f>
        <v>33.173679999999997</v>
      </c>
      <c r="P18" s="12">
        <f>$D44</f>
        <v>33.173679999999997</v>
      </c>
      <c r="Q18" s="12">
        <f>$D45</f>
        <v>33.173679999999997</v>
      </c>
      <c r="R18" s="12">
        <f>$D46</f>
        <v>33.173679999999997</v>
      </c>
      <c r="S18" s="12">
        <f>$D47</f>
        <v>33.173679999999997</v>
      </c>
      <c r="T18" s="12">
        <f>$D48</f>
        <v>33.173679999999997</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-31.426319999999997</v>
      </c>
      <c r="D19" s="12">
        <f t="shared" ref="D19:V19" si="1">D18-D17</f>
        <v>-31.426319999999997</v>
      </c>
      <c r="E19" s="12">
        <f t="shared" si="1"/>
        <v>-31.426319999999997</v>
      </c>
      <c r="F19" s="12">
        <f t="shared" si="1"/>
        <v>-31.426319999999997</v>
      </c>
      <c r="G19" s="12">
        <f t="shared" si="1"/>
        <v>-31.426319999999997</v>
      </c>
      <c r="H19" s="12">
        <f t="shared" si="1"/>
        <v>-33.889212000000001</v>
      </c>
      <c r="I19" s="12">
        <f t="shared" si="1"/>
        <v>-31.426319999999997</v>
      </c>
      <c r="J19" s="12">
        <f t="shared" si="1"/>
        <v>-31.426319999999997</v>
      </c>
      <c r="K19" s="12">
        <f t="shared" si="1"/>
        <v>-31.426319999999997</v>
      </c>
      <c r="L19" s="12">
        <f t="shared" si="1"/>
        <v>-31.426319999999997</v>
      </c>
      <c r="M19" s="12">
        <f t="shared" si="1"/>
        <v>-31.426319999999997</v>
      </c>
      <c r="N19" s="12">
        <f t="shared" si="1"/>
        <v>-31.426319999999997</v>
      </c>
      <c r="O19" s="12">
        <f t="shared" si="1"/>
        <v>-31.426319999999997</v>
      </c>
      <c r="P19" s="12">
        <f t="shared" si="1"/>
        <v>-31.426319999999997</v>
      </c>
      <c r="Q19" s="12">
        <f t="shared" si="1"/>
        <v>-31.426319999999997</v>
      </c>
      <c r="R19" s="12">
        <f t="shared" si="1"/>
        <v>-31.426319999999997</v>
      </c>
      <c r="S19" s="12">
        <f t="shared" si="1"/>
        <v>-31.426319999999997</v>
      </c>
      <c r="T19" s="12">
        <f t="shared" si="1"/>
        <v>-31.426319999999997</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156</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f t="shared" si="2"/>
        <v>228</v>
      </c>
      <c r="S21" s="20">
        <f t="shared" si="2"/>
        <v>228</v>
      </c>
      <c r="T21" s="20">
        <f t="shared" si="2"/>
        <v>228</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94.255099999999999</v>
      </c>
      <c r="D22" s="12">
        <f>$E32</f>
        <v>94.255099999999999</v>
      </c>
      <c r="E22" s="12">
        <f>$E33</f>
        <v>94.255099999999999</v>
      </c>
      <c r="F22" s="12">
        <f>$E34</f>
        <v>94.255099999999999</v>
      </c>
      <c r="G22" s="12">
        <f>$E35</f>
        <v>94.255099999999999</v>
      </c>
      <c r="H22" s="12">
        <f>$E36</f>
        <v>32.989285000000002</v>
      </c>
      <c r="I22" s="12">
        <f>$E37</f>
        <v>94.255099999999999</v>
      </c>
      <c r="J22" s="12">
        <f>$E38</f>
        <v>94.255099999999999</v>
      </c>
      <c r="K22" s="12">
        <f>$E39</f>
        <v>94.255099999999999</v>
      </c>
      <c r="L22" s="12">
        <f>$E40</f>
        <v>94.255099999999999</v>
      </c>
      <c r="M22" s="12">
        <f>$E41</f>
        <v>94.255099999999999</v>
      </c>
      <c r="N22" s="12">
        <f>$E42</f>
        <v>94.255099999999999</v>
      </c>
      <c r="O22" s="12">
        <f>$E43</f>
        <v>94.255099999999999</v>
      </c>
      <c r="P22" s="12">
        <f>$E44</f>
        <v>94.255099999999999</v>
      </c>
      <c r="Q22" s="12">
        <f>$E45</f>
        <v>94.255099999999999</v>
      </c>
      <c r="R22" s="12">
        <f>$E46</f>
        <v>94.255099999999999</v>
      </c>
      <c r="S22" s="12">
        <f>$E47</f>
        <v>94.255099999999999</v>
      </c>
      <c r="T22" s="12">
        <f>$E48</f>
        <v>94.255099999999999</v>
      </c>
      <c r="U22" s="12">
        <f>$E49</f>
        <v>0</v>
      </c>
      <c r="V22" s="17">
        <f>$E50</f>
        <v>0</v>
      </c>
      <c r="AI22" s="52" t="s">
        <v>102</v>
      </c>
      <c r="AJ22" s="53">
        <v>1.2</v>
      </c>
      <c r="AK22" s="54">
        <v>5</v>
      </c>
      <c r="AL22" s="21">
        <v>20</v>
      </c>
      <c r="AM22" s="9">
        <v>6.7</v>
      </c>
      <c r="AN22" s="9" t="s">
        <v>135</v>
      </c>
    </row>
    <row r="23" spans="1:40" ht="13" x14ac:dyDescent="0.25">
      <c r="A23" s="140" t="s">
        <v>92</v>
      </c>
      <c r="B23" s="141"/>
      <c r="C23" s="12">
        <f>C22-C21</f>
        <v>-133.7449</v>
      </c>
      <c r="D23" s="12">
        <f t="shared" ref="D23:V23" si="3">D22-D21</f>
        <v>-133.7449</v>
      </c>
      <c r="E23" s="12">
        <f t="shared" si="3"/>
        <v>-133.7449</v>
      </c>
      <c r="F23" s="12">
        <f t="shared" si="3"/>
        <v>-133.7449</v>
      </c>
      <c r="G23" s="12">
        <f t="shared" si="3"/>
        <v>-133.7449</v>
      </c>
      <c r="H23" s="12">
        <f t="shared" si="3"/>
        <v>-123.010715</v>
      </c>
      <c r="I23" s="12">
        <f t="shared" si="3"/>
        <v>-133.7449</v>
      </c>
      <c r="J23" s="12">
        <f t="shared" si="3"/>
        <v>-133.7449</v>
      </c>
      <c r="K23" s="12">
        <f t="shared" si="3"/>
        <v>-133.7449</v>
      </c>
      <c r="L23" s="12">
        <f t="shared" si="3"/>
        <v>-133.7449</v>
      </c>
      <c r="M23" s="12">
        <f t="shared" si="3"/>
        <v>-133.7449</v>
      </c>
      <c r="N23" s="12">
        <f t="shared" si="3"/>
        <v>-133.7449</v>
      </c>
      <c r="O23" s="12">
        <f t="shared" si="3"/>
        <v>-133.7449</v>
      </c>
      <c r="P23" s="12">
        <f t="shared" si="3"/>
        <v>-133.7449</v>
      </c>
      <c r="Q23" s="12">
        <f t="shared" si="3"/>
        <v>-133.7449</v>
      </c>
      <c r="R23" s="12">
        <f t="shared" si="3"/>
        <v>-133.7449</v>
      </c>
      <c r="S23" s="12">
        <f t="shared" si="3"/>
        <v>-133.7449</v>
      </c>
      <c r="T23" s="12">
        <f t="shared" si="3"/>
        <v>-133.7449</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6.55</v>
      </c>
      <c r="C28" s="11">
        <v>1.07</v>
      </c>
      <c r="D28" s="11">
        <v>724</v>
      </c>
      <c r="E28" s="11">
        <v>3911</v>
      </c>
      <c r="F28" s="11">
        <v>38.4</v>
      </c>
      <c r="G28" s="11">
        <v>2.91</v>
      </c>
      <c r="H28" s="11">
        <v>14.4</v>
      </c>
      <c r="I28" s="11">
        <v>0.5</v>
      </c>
      <c r="J28" s="11">
        <v>0.03</v>
      </c>
      <c r="K28" s="15">
        <v>0.05</v>
      </c>
      <c r="L28" s="11">
        <v>2.5</v>
      </c>
      <c r="M28" s="11">
        <v>0.94</v>
      </c>
      <c r="N28" s="11"/>
      <c r="O28" s="11"/>
      <c r="P28" s="11"/>
      <c r="Q28" s="11">
        <v>612</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20</v>
      </c>
      <c r="C31" s="65">
        <f>IF(C$27="%w/w SAR",((C$28*10)*$B31),IF(C$27="%w/w DM",(((C$28*10)*($B$28/100))*$B31),IF(C$27="kg/t SAR",(C$28*$B31),IF(C$27="kg/t DM",((C$28*($B$28/100))*$B31),IF(C$27="mg/kg SAR",((C$28*0.001)*$B31),IF(C$27="mg/kg DM",(((C$28*0.001)*($B$28/100))*$B31),0))))))</f>
        <v>214.00000000000003</v>
      </c>
      <c r="D31" s="65">
        <f>(IF(D$27="%w/w SAR",((D$28*10)*$B31),IF(D$27="%w/w DM",(((D$28*10)*($B$28/100))*$B31),IF(D$27="kg/t SAR",(D$28*$B31),IF(D$27="kg/t DM",((D$28*($B$28/100))*$B31),IF(D$27="mg/kg SAR",((D$28*0.001)*$B31),IF(D$27="mg/kg DM",(((D$28*0.001)*($B$28/100))*$B31),"0")))))))*2.291</f>
        <v>33.173679999999997</v>
      </c>
      <c r="E31" s="65">
        <f>(IF(E$27="%w/w SAR",((E$28*10)*$B31),IF(E$27="%w/w DM",(((E$28*10)*($B$28/100))*$B31),IF(E$27="kg/t SAR",(E$28*$B31),IF(E$27="kg/t DM",((E$28*($B$28/100))*$B31),IF(E$27="mg/kg SAR",((E$28*0.001)*$B31),IF(E$27="mg/kg DM",(((E$28*0.001)*($B$28/100))*$B31),"0")))))))*1.205</f>
        <v>94.255099999999999</v>
      </c>
      <c r="F31" s="65">
        <f>(IF(F$27="%w/w SAR",((F$28*10)*$B31),IF(F$27="%w/w DM",(((F$28*10)*($B$28/100))*$B31),IF(F$27="kg/t SAR",(F$28*$B31),IF(F$27="kg/t DM",((F$28*($B$28/100))*$B31),IF(F$27="mg/kg SAR",((F$28*0.001)*$B31),IF(F$27="mg/kg DM",(((F$28*0.001)*($B$28/100))*$B31),"0")))))))*1.658</f>
        <v>1.2733439999999998</v>
      </c>
      <c r="G31" s="65">
        <f t="shared" ref="G31:P46" si="5">IF(G$27="%w/w SAR",((G$28*10)*$B31),IF(G$27="%w/w DM",(((G$28*10)*($B$28/100))*$B31),IF(G$27="kg/t SAR",(G$28*$B31),IF(G$27="kg/t DM",((G$28*($B$28/100))*$B31),IF(G$27="mg/kg SAR",((G$28*0.001)*$B31),IF(G$27="mg/kg DM",(((G$28*0.001)*($B$28/100))*$B31),0))))))</f>
        <v>5.8200000000000002E-2</v>
      </c>
      <c r="H31" s="65">
        <f t="shared" si="5"/>
        <v>0.28800000000000003</v>
      </c>
      <c r="I31" s="65">
        <f t="shared" si="5"/>
        <v>0.01</v>
      </c>
      <c r="J31" s="65">
        <f t="shared" si="5"/>
        <v>6.0000000000000006E-4</v>
      </c>
      <c r="K31" s="65">
        <f t="shared" si="5"/>
        <v>1E-3</v>
      </c>
      <c r="L31" s="65">
        <f t="shared" si="5"/>
        <v>0.05</v>
      </c>
      <c r="M31" s="65">
        <f t="shared" si="5"/>
        <v>1.8800000000000001E-2</v>
      </c>
      <c r="N31" s="65">
        <f t="shared" si="5"/>
        <v>0</v>
      </c>
      <c r="O31" s="65">
        <f t="shared" si="5"/>
        <v>0</v>
      </c>
      <c r="P31" s="65">
        <f t="shared" si="5"/>
        <v>0</v>
      </c>
      <c r="Q31" s="65">
        <f>(IF(Q$27="%w/w SAR",((Q$28*10)*$B31),IF(Q$27="%w/w DM",(((Q$28*10)*($B$28/100))*$B31),IF(Q$27="kg/t SAR",(Q$28*$B31),IF(Q$27="kg/t DM",((Q$28*($B$28/100))*$B31),IF(Q$27="mg/kg SAR",((Q$28*0.001)*$B31),IF(Q$27="mg/kg DM",(((Q$28*0.001)*($B$28/100))*$B31),0)))))))*2.5</f>
        <v>30.6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Cae gwar</v>
      </c>
      <c r="B32" s="11">
        <v>20</v>
      </c>
      <c r="C32" s="65">
        <f t="shared" ref="C32:C50" si="6">IF(C$27="%w/w SAR",((C$28*10)*$B32),IF(C$27="%w/w DM",(((C$28*10)*($B$28/100))*$B32),IF(C$27="kg/t SAR",(C$28*$B32),IF(C$27="kg/t DM",((C$28*($B$28/100))*$B32),IF(C$27="mg/kg SAR",((C$28*0.001)*$B32),IF(C$27="mg/kg DM",(((C$28*0.001)*($B$28/100))*$B32),0))))))</f>
        <v>214.00000000000003</v>
      </c>
      <c r="D32" s="65">
        <f t="shared" ref="D32:D50" si="7">(IF(D$27="%w/w SAR",((D$28*10)*$B32),IF(D$27="%w/w DM",(((D$28*10)*($B$28/100))*$B32),IF(D$27="kg/t SAR",(D$28*$B32),IF(D$27="kg/t DM",((D$28*($B$28/100))*$B32),IF(D$27="mg/kg SAR",((D$28*0.001)*$B32),IF(D$27="mg/kg DM",(((D$28*0.001)*($B$28/100))*$B32),"0")))))))*2.291</f>
        <v>33.173679999999997</v>
      </c>
      <c r="E32" s="65">
        <f t="shared" ref="E32:E50" si="8">(IF(E$27="%w/w SAR",((E$28*10)*$B32),IF(E$27="%w/w DM",(((E$28*10)*($B$28/100))*$B32),IF(E$27="kg/t SAR",(E$28*$B32),IF(E$27="kg/t DM",((E$28*($B$28/100))*$B32),IF(E$27="mg/kg SAR",((E$28*0.001)*$B32),IF(E$27="mg/kg DM",(((E$28*0.001)*($B$28/100))*$B32),"0")))))))*1.205</f>
        <v>94.255099999999999</v>
      </c>
      <c r="F32" s="65">
        <f t="shared" ref="F32:F50" si="9">(IF(F$27="%w/w SAR",((F$28*10)*$B32),IF(F$27="%w/w DM",(((F$28*10)*($B$28/100))*$B32),IF(F$27="kg/t SAR",(F$28*$B32),IF(F$27="kg/t DM",((F$28*($B$28/100))*$B32),IF(F$27="mg/kg SAR",((F$28*0.001)*$B32),IF(F$27="mg/kg DM",(((F$28*0.001)*($B$28/100))*$B32),"0")))))))*1.658</f>
        <v>1.2733439999999998</v>
      </c>
      <c r="G32" s="65">
        <f t="shared" si="5"/>
        <v>5.8200000000000002E-2</v>
      </c>
      <c r="H32" s="65">
        <f t="shared" si="5"/>
        <v>0.28800000000000003</v>
      </c>
      <c r="I32" s="65">
        <f t="shared" si="5"/>
        <v>0.01</v>
      </c>
      <c r="J32" s="65">
        <f t="shared" si="5"/>
        <v>6.0000000000000006E-4</v>
      </c>
      <c r="K32" s="65">
        <f t="shared" si="5"/>
        <v>1E-3</v>
      </c>
      <c r="L32" s="65">
        <f t="shared" si="5"/>
        <v>0.05</v>
      </c>
      <c r="M32" s="65">
        <f t="shared" si="5"/>
        <v>1.8800000000000001E-2</v>
      </c>
      <c r="N32" s="65">
        <f t="shared" si="5"/>
        <v>0</v>
      </c>
      <c r="O32" s="65">
        <f t="shared" si="5"/>
        <v>0</v>
      </c>
      <c r="P32" s="65">
        <f t="shared" si="5"/>
        <v>0</v>
      </c>
      <c r="Q32" s="65">
        <f t="shared" ref="Q32:Q50" si="10">(IF(Q$27="%w/w SAR",((Q$28*10)*$B32),IF(Q$27="%w/w DM",(((Q$28*10)*($B$28/100))*$B32),IF(Q$27="kg/t SAR",(Q$28*$B32),IF(Q$27="kg/t DM",((Q$28*($B$28/100))*$B32),IF(Q$27="mg/kg SAR",((Q$28*0.001)*$B32),IF(Q$27="mg/kg DM",(((Q$28*0.001)*($B$28/100))*$B32),0)))))))*2.5</f>
        <v>30.6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7216</v>
      </c>
      <c r="B33" s="11">
        <v>20</v>
      </c>
      <c r="C33" s="65">
        <f t="shared" si="6"/>
        <v>214.00000000000003</v>
      </c>
      <c r="D33" s="65">
        <f t="shared" si="7"/>
        <v>33.173679999999997</v>
      </c>
      <c r="E33" s="65">
        <f t="shared" si="8"/>
        <v>94.255099999999999</v>
      </c>
      <c r="F33" s="65">
        <f t="shared" si="9"/>
        <v>1.2733439999999998</v>
      </c>
      <c r="G33" s="65">
        <f t="shared" si="5"/>
        <v>5.8200000000000002E-2</v>
      </c>
      <c r="H33" s="65">
        <f t="shared" si="5"/>
        <v>0.28800000000000003</v>
      </c>
      <c r="I33" s="65">
        <f t="shared" si="5"/>
        <v>0.01</v>
      </c>
      <c r="J33" s="65">
        <f t="shared" si="5"/>
        <v>6.0000000000000006E-4</v>
      </c>
      <c r="K33" s="65">
        <f t="shared" si="5"/>
        <v>1E-3</v>
      </c>
      <c r="L33" s="65">
        <f t="shared" si="5"/>
        <v>0.05</v>
      </c>
      <c r="M33" s="65">
        <f t="shared" si="5"/>
        <v>1.8800000000000001E-2</v>
      </c>
      <c r="N33" s="65">
        <f t="shared" si="5"/>
        <v>0</v>
      </c>
      <c r="O33" s="65">
        <f t="shared" si="5"/>
        <v>0</v>
      </c>
      <c r="P33" s="65">
        <f t="shared" si="5"/>
        <v>0</v>
      </c>
      <c r="Q33" s="65">
        <f t="shared" si="10"/>
        <v>30.6</v>
      </c>
      <c r="R33" s="65">
        <f t="shared" si="11"/>
        <v>0</v>
      </c>
      <c r="S33" s="65">
        <f t="shared" si="11"/>
        <v>0</v>
      </c>
      <c r="T33" s="65">
        <f t="shared" si="11"/>
        <v>0</v>
      </c>
      <c r="U33" s="126">
        <f t="shared" si="11"/>
        <v>0</v>
      </c>
    </row>
    <row r="34" spans="1:21" s="48" customFormat="1" ht="13" x14ac:dyDescent="0.35">
      <c r="A34" s="125" t="str">
        <f>F8</f>
        <v>1B2</v>
      </c>
      <c r="B34" s="11">
        <v>20</v>
      </c>
      <c r="C34" s="65">
        <f t="shared" si="6"/>
        <v>214.00000000000003</v>
      </c>
      <c r="D34" s="65">
        <f t="shared" si="7"/>
        <v>33.173679999999997</v>
      </c>
      <c r="E34" s="65">
        <f t="shared" si="8"/>
        <v>94.255099999999999</v>
      </c>
      <c r="F34" s="65">
        <f t="shared" si="9"/>
        <v>1.2733439999999998</v>
      </c>
      <c r="G34" s="65">
        <f t="shared" si="5"/>
        <v>5.8200000000000002E-2</v>
      </c>
      <c r="H34" s="65">
        <f t="shared" si="5"/>
        <v>0.28800000000000003</v>
      </c>
      <c r="I34" s="65">
        <f t="shared" si="5"/>
        <v>0.01</v>
      </c>
      <c r="J34" s="65">
        <f t="shared" si="5"/>
        <v>6.0000000000000006E-4</v>
      </c>
      <c r="K34" s="65">
        <f t="shared" si="5"/>
        <v>1E-3</v>
      </c>
      <c r="L34" s="65">
        <f t="shared" si="5"/>
        <v>0.05</v>
      </c>
      <c r="M34" s="65">
        <f t="shared" si="5"/>
        <v>1.8800000000000001E-2</v>
      </c>
      <c r="N34" s="65">
        <f t="shared" si="5"/>
        <v>0</v>
      </c>
      <c r="O34" s="65">
        <f t="shared" si="5"/>
        <v>0</v>
      </c>
      <c r="P34" s="65">
        <f t="shared" si="5"/>
        <v>0</v>
      </c>
      <c r="Q34" s="65">
        <f t="shared" si="10"/>
        <v>30.6</v>
      </c>
      <c r="R34" s="65">
        <f t="shared" si="11"/>
        <v>0</v>
      </c>
      <c r="S34" s="65">
        <f t="shared" si="11"/>
        <v>0</v>
      </c>
      <c r="T34" s="65">
        <f t="shared" si="11"/>
        <v>0</v>
      </c>
      <c r="U34" s="126">
        <f t="shared" si="11"/>
        <v>0</v>
      </c>
    </row>
    <row r="35" spans="1:21" s="48" customFormat="1" ht="13" x14ac:dyDescent="0.35">
      <c r="A35" s="125" t="str">
        <f>G8</f>
        <v>2B2</v>
      </c>
      <c r="B35" s="11">
        <v>20</v>
      </c>
      <c r="C35" s="65">
        <f t="shared" si="6"/>
        <v>214.00000000000003</v>
      </c>
      <c r="D35" s="65">
        <f t="shared" si="7"/>
        <v>33.173679999999997</v>
      </c>
      <c r="E35" s="65">
        <f t="shared" si="8"/>
        <v>94.255099999999999</v>
      </c>
      <c r="F35" s="65">
        <f t="shared" si="9"/>
        <v>1.2733439999999998</v>
      </c>
      <c r="G35" s="65">
        <f t="shared" si="5"/>
        <v>5.8200000000000002E-2</v>
      </c>
      <c r="H35" s="65">
        <f t="shared" si="5"/>
        <v>0.28800000000000003</v>
      </c>
      <c r="I35" s="65">
        <f t="shared" si="5"/>
        <v>0.01</v>
      </c>
      <c r="J35" s="65">
        <f t="shared" si="5"/>
        <v>6.0000000000000006E-4</v>
      </c>
      <c r="K35" s="65">
        <f t="shared" si="5"/>
        <v>1E-3</v>
      </c>
      <c r="L35" s="65">
        <f t="shared" si="5"/>
        <v>0.05</v>
      </c>
      <c r="M35" s="65">
        <f t="shared" si="5"/>
        <v>1.8800000000000001E-2</v>
      </c>
      <c r="N35" s="65">
        <f t="shared" si="5"/>
        <v>0</v>
      </c>
      <c r="O35" s="65">
        <f t="shared" si="5"/>
        <v>0</v>
      </c>
      <c r="P35" s="65">
        <f t="shared" si="5"/>
        <v>0</v>
      </c>
      <c r="Q35" s="65">
        <f t="shared" si="10"/>
        <v>30.6</v>
      </c>
      <c r="R35" s="65">
        <f t="shared" si="11"/>
        <v>0</v>
      </c>
      <c r="S35" s="65">
        <f t="shared" si="11"/>
        <v>0</v>
      </c>
      <c r="T35" s="65">
        <f t="shared" si="11"/>
        <v>0</v>
      </c>
      <c r="U35" s="126">
        <f t="shared" si="11"/>
        <v>0</v>
      </c>
    </row>
    <row r="36" spans="1:21" s="48" customFormat="1" ht="13" x14ac:dyDescent="0.35">
      <c r="A36" s="125" t="str">
        <f>H8</f>
        <v>1B1</v>
      </c>
      <c r="B36" s="11">
        <v>7</v>
      </c>
      <c r="C36" s="65">
        <f t="shared" si="6"/>
        <v>74.900000000000006</v>
      </c>
      <c r="D36" s="65">
        <f t="shared" si="7"/>
        <v>11.610787999999999</v>
      </c>
      <c r="E36" s="65">
        <f t="shared" si="8"/>
        <v>32.989285000000002</v>
      </c>
      <c r="F36" s="65">
        <f t="shared" si="9"/>
        <v>0.44567039999999997</v>
      </c>
      <c r="G36" s="65">
        <f t="shared" si="5"/>
        <v>2.0370000000000003E-2</v>
      </c>
      <c r="H36" s="65">
        <f t="shared" si="5"/>
        <v>0.10080000000000001</v>
      </c>
      <c r="I36" s="65">
        <f t="shared" si="5"/>
        <v>3.5000000000000001E-3</v>
      </c>
      <c r="J36" s="65">
        <f t="shared" si="5"/>
        <v>2.1000000000000001E-4</v>
      </c>
      <c r="K36" s="65">
        <f t="shared" si="5"/>
        <v>3.5E-4</v>
      </c>
      <c r="L36" s="65">
        <f t="shared" si="5"/>
        <v>1.7500000000000002E-2</v>
      </c>
      <c r="M36" s="65">
        <f t="shared" si="5"/>
        <v>6.5799999999999999E-3</v>
      </c>
      <c r="N36" s="65">
        <f t="shared" si="5"/>
        <v>0</v>
      </c>
      <c r="O36" s="65">
        <f t="shared" si="5"/>
        <v>0</v>
      </c>
      <c r="P36" s="65">
        <f t="shared" si="5"/>
        <v>0</v>
      </c>
      <c r="Q36" s="65">
        <f t="shared" si="10"/>
        <v>10.709999999999999</v>
      </c>
      <c r="R36" s="65">
        <f t="shared" si="11"/>
        <v>0</v>
      </c>
      <c r="S36" s="65">
        <f t="shared" si="11"/>
        <v>0</v>
      </c>
      <c r="T36" s="65">
        <f t="shared" si="11"/>
        <v>0</v>
      </c>
      <c r="U36" s="126">
        <f t="shared" si="11"/>
        <v>0</v>
      </c>
    </row>
    <row r="37" spans="1:21" s="48" customFormat="1" ht="13" x14ac:dyDescent="0.35">
      <c r="A37" s="125" t="str">
        <f>I8</f>
        <v>2B1</v>
      </c>
      <c r="B37" s="11">
        <v>20</v>
      </c>
      <c r="C37" s="65">
        <f t="shared" si="6"/>
        <v>214.00000000000003</v>
      </c>
      <c r="D37" s="65">
        <f t="shared" si="7"/>
        <v>33.173679999999997</v>
      </c>
      <c r="E37" s="65">
        <f t="shared" si="8"/>
        <v>94.255099999999999</v>
      </c>
      <c r="F37" s="65">
        <f t="shared" si="9"/>
        <v>1.2733439999999998</v>
      </c>
      <c r="G37" s="65">
        <f t="shared" si="5"/>
        <v>5.8200000000000002E-2</v>
      </c>
      <c r="H37" s="65">
        <f t="shared" si="5"/>
        <v>0.28800000000000003</v>
      </c>
      <c r="I37" s="65">
        <f t="shared" si="5"/>
        <v>0.01</v>
      </c>
      <c r="J37" s="65">
        <f t="shared" si="5"/>
        <v>6.0000000000000006E-4</v>
      </c>
      <c r="K37" s="65">
        <f t="shared" si="5"/>
        <v>1E-3</v>
      </c>
      <c r="L37" s="65">
        <f t="shared" si="5"/>
        <v>0.05</v>
      </c>
      <c r="M37" s="65">
        <f t="shared" si="5"/>
        <v>1.8800000000000001E-2</v>
      </c>
      <c r="N37" s="65">
        <f t="shared" si="5"/>
        <v>0</v>
      </c>
      <c r="O37" s="65">
        <f t="shared" si="5"/>
        <v>0</v>
      </c>
      <c r="P37" s="65">
        <f t="shared" si="5"/>
        <v>0</v>
      </c>
      <c r="Q37" s="65">
        <f t="shared" si="10"/>
        <v>30.6</v>
      </c>
      <c r="R37" s="65">
        <f t="shared" si="11"/>
        <v>0</v>
      </c>
      <c r="S37" s="65">
        <f t="shared" si="11"/>
        <v>0</v>
      </c>
      <c r="T37" s="65">
        <f t="shared" si="11"/>
        <v>0</v>
      </c>
      <c r="U37" s="126">
        <f t="shared" si="11"/>
        <v>0</v>
      </c>
    </row>
    <row r="38" spans="1:21" s="48" customFormat="1" ht="13" x14ac:dyDescent="0.35">
      <c r="A38" s="125" t="str">
        <f>J8</f>
        <v>3B1</v>
      </c>
      <c r="B38" s="11">
        <v>20</v>
      </c>
      <c r="C38" s="65">
        <f t="shared" si="6"/>
        <v>214.00000000000003</v>
      </c>
      <c r="D38" s="65">
        <f t="shared" si="7"/>
        <v>33.173679999999997</v>
      </c>
      <c r="E38" s="65">
        <f t="shared" si="8"/>
        <v>94.255099999999999</v>
      </c>
      <c r="F38" s="65">
        <f t="shared" si="9"/>
        <v>1.2733439999999998</v>
      </c>
      <c r="G38" s="65">
        <f t="shared" si="5"/>
        <v>5.8200000000000002E-2</v>
      </c>
      <c r="H38" s="65">
        <f t="shared" si="5"/>
        <v>0.28800000000000003</v>
      </c>
      <c r="I38" s="65">
        <f t="shared" si="5"/>
        <v>0.01</v>
      </c>
      <c r="J38" s="65">
        <f t="shared" si="5"/>
        <v>6.0000000000000006E-4</v>
      </c>
      <c r="K38" s="65">
        <f t="shared" si="5"/>
        <v>1E-3</v>
      </c>
      <c r="L38" s="65">
        <f t="shared" si="5"/>
        <v>0.05</v>
      </c>
      <c r="M38" s="65">
        <f t="shared" si="5"/>
        <v>1.8800000000000001E-2</v>
      </c>
      <c r="N38" s="65">
        <f t="shared" si="5"/>
        <v>0</v>
      </c>
      <c r="O38" s="65">
        <f t="shared" si="5"/>
        <v>0</v>
      </c>
      <c r="P38" s="65">
        <f t="shared" si="5"/>
        <v>0</v>
      </c>
      <c r="Q38" s="65">
        <f t="shared" si="10"/>
        <v>30.6</v>
      </c>
      <c r="R38" s="65">
        <f t="shared" si="11"/>
        <v>0</v>
      </c>
      <c r="S38" s="65">
        <f t="shared" si="11"/>
        <v>0</v>
      </c>
      <c r="T38" s="65">
        <f t="shared" si="11"/>
        <v>0</v>
      </c>
      <c r="U38" s="126">
        <f t="shared" si="11"/>
        <v>0</v>
      </c>
    </row>
    <row r="39" spans="1:21" s="48" customFormat="1" ht="13" x14ac:dyDescent="0.35">
      <c r="A39" s="125" t="str">
        <f>K8</f>
        <v>4B1</v>
      </c>
      <c r="B39" s="11">
        <v>20</v>
      </c>
      <c r="C39" s="65">
        <f t="shared" si="6"/>
        <v>214.00000000000003</v>
      </c>
      <c r="D39" s="65">
        <f t="shared" si="7"/>
        <v>33.173679999999997</v>
      </c>
      <c r="E39" s="65">
        <f t="shared" si="8"/>
        <v>94.255099999999999</v>
      </c>
      <c r="F39" s="65">
        <f t="shared" si="9"/>
        <v>1.2733439999999998</v>
      </c>
      <c r="G39" s="65">
        <f t="shared" si="5"/>
        <v>5.8200000000000002E-2</v>
      </c>
      <c r="H39" s="65">
        <f t="shared" si="5"/>
        <v>0.28800000000000003</v>
      </c>
      <c r="I39" s="65">
        <f t="shared" si="5"/>
        <v>0.01</v>
      </c>
      <c r="J39" s="65">
        <f t="shared" si="5"/>
        <v>6.0000000000000006E-4</v>
      </c>
      <c r="K39" s="65">
        <f t="shared" si="5"/>
        <v>1E-3</v>
      </c>
      <c r="L39" s="65">
        <f t="shared" si="5"/>
        <v>0.05</v>
      </c>
      <c r="M39" s="65">
        <f t="shared" si="5"/>
        <v>1.8800000000000001E-2</v>
      </c>
      <c r="N39" s="65">
        <f t="shared" si="5"/>
        <v>0</v>
      </c>
      <c r="O39" s="65">
        <f t="shared" si="5"/>
        <v>0</v>
      </c>
      <c r="P39" s="65">
        <f t="shared" si="5"/>
        <v>0</v>
      </c>
      <c r="Q39" s="65">
        <f t="shared" si="10"/>
        <v>30.6</v>
      </c>
      <c r="R39" s="65">
        <f t="shared" si="11"/>
        <v>0</v>
      </c>
      <c r="S39" s="65">
        <f t="shared" si="11"/>
        <v>0</v>
      </c>
      <c r="T39" s="65">
        <f t="shared" si="11"/>
        <v>0</v>
      </c>
      <c r="U39" s="126">
        <f t="shared" si="11"/>
        <v>0</v>
      </c>
    </row>
    <row r="40" spans="1:21" s="48" customFormat="1" ht="13" x14ac:dyDescent="0.35">
      <c r="A40" s="125" t="str">
        <f>L8</f>
        <v>2T</v>
      </c>
      <c r="B40" s="11">
        <v>20</v>
      </c>
      <c r="C40" s="65">
        <f t="shared" si="6"/>
        <v>214.00000000000003</v>
      </c>
      <c r="D40" s="65">
        <f t="shared" si="7"/>
        <v>33.173679999999997</v>
      </c>
      <c r="E40" s="65">
        <f t="shared" si="8"/>
        <v>94.255099999999999</v>
      </c>
      <c r="F40" s="65">
        <f t="shared" si="9"/>
        <v>1.2733439999999998</v>
      </c>
      <c r="G40" s="65">
        <f t="shared" si="5"/>
        <v>5.8200000000000002E-2</v>
      </c>
      <c r="H40" s="65">
        <f t="shared" si="5"/>
        <v>0.28800000000000003</v>
      </c>
      <c r="I40" s="65">
        <f t="shared" si="5"/>
        <v>0.01</v>
      </c>
      <c r="J40" s="65">
        <f t="shared" si="5"/>
        <v>6.0000000000000006E-4</v>
      </c>
      <c r="K40" s="65">
        <f t="shared" si="5"/>
        <v>1E-3</v>
      </c>
      <c r="L40" s="65">
        <f t="shared" si="5"/>
        <v>0.05</v>
      </c>
      <c r="M40" s="65">
        <f t="shared" si="5"/>
        <v>1.8800000000000001E-2</v>
      </c>
      <c r="N40" s="65">
        <f t="shared" si="5"/>
        <v>0</v>
      </c>
      <c r="O40" s="65">
        <f t="shared" si="5"/>
        <v>0</v>
      </c>
      <c r="P40" s="65">
        <f t="shared" si="5"/>
        <v>0</v>
      </c>
      <c r="Q40" s="65">
        <f t="shared" si="10"/>
        <v>30.6</v>
      </c>
      <c r="R40" s="65">
        <f t="shared" si="11"/>
        <v>0</v>
      </c>
      <c r="S40" s="65">
        <f t="shared" si="11"/>
        <v>0</v>
      </c>
      <c r="T40" s="65">
        <f t="shared" si="11"/>
        <v>0</v>
      </c>
      <c r="U40" s="126">
        <f t="shared" si="11"/>
        <v>0</v>
      </c>
    </row>
    <row r="41" spans="1:21" s="48" customFormat="1" ht="13" x14ac:dyDescent="0.35">
      <c r="A41" s="125" t="str">
        <f>M8</f>
        <v>3T</v>
      </c>
      <c r="B41" s="11">
        <v>20</v>
      </c>
      <c r="C41" s="65">
        <f t="shared" si="6"/>
        <v>214.00000000000003</v>
      </c>
      <c r="D41" s="65">
        <f t="shared" si="7"/>
        <v>33.173679999999997</v>
      </c>
      <c r="E41" s="65">
        <f t="shared" si="8"/>
        <v>94.255099999999999</v>
      </c>
      <c r="F41" s="65">
        <f t="shared" si="9"/>
        <v>1.2733439999999998</v>
      </c>
      <c r="G41" s="65">
        <f t="shared" si="5"/>
        <v>5.8200000000000002E-2</v>
      </c>
      <c r="H41" s="65">
        <f t="shared" si="5"/>
        <v>0.28800000000000003</v>
      </c>
      <c r="I41" s="65">
        <f t="shared" si="5"/>
        <v>0.01</v>
      </c>
      <c r="J41" s="65">
        <f t="shared" si="5"/>
        <v>6.0000000000000006E-4</v>
      </c>
      <c r="K41" s="65">
        <f t="shared" si="5"/>
        <v>1E-3</v>
      </c>
      <c r="L41" s="65">
        <f t="shared" si="5"/>
        <v>0.05</v>
      </c>
      <c r="M41" s="65">
        <f t="shared" si="5"/>
        <v>1.8800000000000001E-2</v>
      </c>
      <c r="N41" s="65">
        <f t="shared" si="5"/>
        <v>0</v>
      </c>
      <c r="O41" s="65">
        <f t="shared" si="5"/>
        <v>0</v>
      </c>
      <c r="P41" s="65">
        <f t="shared" si="5"/>
        <v>0</v>
      </c>
      <c r="Q41" s="65">
        <f t="shared" si="10"/>
        <v>30.6</v>
      </c>
      <c r="R41" s="65">
        <f t="shared" si="11"/>
        <v>0</v>
      </c>
      <c r="S41" s="65">
        <f t="shared" si="11"/>
        <v>0</v>
      </c>
      <c r="T41" s="65">
        <f t="shared" si="11"/>
        <v>0</v>
      </c>
      <c r="U41" s="126">
        <f t="shared" si="11"/>
        <v>0</v>
      </c>
    </row>
    <row r="42" spans="1:21" s="48" customFormat="1" ht="13" x14ac:dyDescent="0.35">
      <c r="A42" s="125" t="str">
        <f>N8</f>
        <v>4T</v>
      </c>
      <c r="B42" s="11">
        <v>20</v>
      </c>
      <c r="C42" s="65">
        <f t="shared" si="6"/>
        <v>214.00000000000003</v>
      </c>
      <c r="D42" s="65">
        <f t="shared" si="7"/>
        <v>33.173679999999997</v>
      </c>
      <c r="E42" s="65">
        <f t="shared" si="8"/>
        <v>94.255099999999999</v>
      </c>
      <c r="F42" s="65">
        <f t="shared" si="9"/>
        <v>1.2733439999999998</v>
      </c>
      <c r="G42" s="65">
        <f t="shared" si="5"/>
        <v>5.8200000000000002E-2</v>
      </c>
      <c r="H42" s="65">
        <f t="shared" si="5"/>
        <v>0.28800000000000003</v>
      </c>
      <c r="I42" s="65">
        <f t="shared" si="5"/>
        <v>0.01</v>
      </c>
      <c r="J42" s="65">
        <f t="shared" si="5"/>
        <v>6.0000000000000006E-4</v>
      </c>
      <c r="K42" s="65">
        <f t="shared" si="5"/>
        <v>1E-3</v>
      </c>
      <c r="L42" s="65">
        <f t="shared" si="5"/>
        <v>0.05</v>
      </c>
      <c r="M42" s="65">
        <f t="shared" si="5"/>
        <v>1.8800000000000001E-2</v>
      </c>
      <c r="N42" s="65">
        <f t="shared" si="5"/>
        <v>0</v>
      </c>
      <c r="O42" s="65">
        <f t="shared" si="5"/>
        <v>0</v>
      </c>
      <c r="P42" s="65">
        <f t="shared" si="5"/>
        <v>0</v>
      </c>
      <c r="Q42" s="65">
        <f t="shared" si="10"/>
        <v>30.6</v>
      </c>
      <c r="R42" s="65">
        <f t="shared" si="11"/>
        <v>0</v>
      </c>
      <c r="S42" s="65">
        <f t="shared" si="11"/>
        <v>0</v>
      </c>
      <c r="T42" s="65">
        <f t="shared" si="11"/>
        <v>0</v>
      </c>
      <c r="U42" s="126">
        <f t="shared" si="11"/>
        <v>0</v>
      </c>
    </row>
    <row r="43" spans="1:21" s="48" customFormat="1" ht="13" x14ac:dyDescent="0.35">
      <c r="A43" s="125" t="str">
        <f>O8</f>
        <v>11T</v>
      </c>
      <c r="B43" s="11">
        <v>20</v>
      </c>
      <c r="C43" s="65">
        <f t="shared" si="6"/>
        <v>214.00000000000003</v>
      </c>
      <c r="D43" s="65">
        <f t="shared" si="7"/>
        <v>33.173679999999997</v>
      </c>
      <c r="E43" s="65">
        <f t="shared" si="8"/>
        <v>94.255099999999999</v>
      </c>
      <c r="F43" s="65">
        <f t="shared" si="9"/>
        <v>1.2733439999999998</v>
      </c>
      <c r="G43" s="65">
        <f t="shared" si="5"/>
        <v>5.8200000000000002E-2</v>
      </c>
      <c r="H43" s="65">
        <f t="shared" si="5"/>
        <v>0.28800000000000003</v>
      </c>
      <c r="I43" s="65">
        <f t="shared" si="5"/>
        <v>0.01</v>
      </c>
      <c r="J43" s="65">
        <f t="shared" si="5"/>
        <v>6.0000000000000006E-4</v>
      </c>
      <c r="K43" s="65">
        <f t="shared" si="5"/>
        <v>1E-3</v>
      </c>
      <c r="L43" s="65">
        <f t="shared" si="5"/>
        <v>0.05</v>
      </c>
      <c r="M43" s="65">
        <f t="shared" si="5"/>
        <v>1.8800000000000001E-2</v>
      </c>
      <c r="N43" s="65">
        <f t="shared" si="5"/>
        <v>0</v>
      </c>
      <c r="O43" s="65">
        <f t="shared" si="5"/>
        <v>0</v>
      </c>
      <c r="P43" s="65">
        <f t="shared" si="5"/>
        <v>0</v>
      </c>
      <c r="Q43" s="65">
        <f t="shared" si="10"/>
        <v>30.6</v>
      </c>
      <c r="R43" s="65">
        <f t="shared" si="11"/>
        <v>0</v>
      </c>
      <c r="S43" s="65">
        <f t="shared" si="11"/>
        <v>0</v>
      </c>
      <c r="T43" s="65">
        <f t="shared" si="11"/>
        <v>0</v>
      </c>
      <c r="U43" s="126">
        <f t="shared" si="11"/>
        <v>0</v>
      </c>
    </row>
    <row r="44" spans="1:21" s="48" customFormat="1" ht="13" x14ac:dyDescent="0.35">
      <c r="A44" s="125" t="str">
        <f>P8</f>
        <v>12T</v>
      </c>
      <c r="B44" s="11">
        <v>20</v>
      </c>
      <c r="C44" s="65">
        <f t="shared" si="6"/>
        <v>214.00000000000003</v>
      </c>
      <c r="D44" s="65">
        <f t="shared" si="7"/>
        <v>33.173679999999997</v>
      </c>
      <c r="E44" s="65">
        <f t="shared" si="8"/>
        <v>94.255099999999999</v>
      </c>
      <c r="F44" s="65">
        <f t="shared" si="9"/>
        <v>1.2733439999999998</v>
      </c>
      <c r="G44" s="65">
        <f t="shared" si="5"/>
        <v>5.8200000000000002E-2</v>
      </c>
      <c r="H44" s="65">
        <f t="shared" si="5"/>
        <v>0.28800000000000003</v>
      </c>
      <c r="I44" s="65">
        <f t="shared" si="5"/>
        <v>0.01</v>
      </c>
      <c r="J44" s="65">
        <f t="shared" si="5"/>
        <v>6.0000000000000006E-4</v>
      </c>
      <c r="K44" s="65">
        <f t="shared" si="5"/>
        <v>1E-3</v>
      </c>
      <c r="L44" s="65">
        <f t="shared" si="5"/>
        <v>0.05</v>
      </c>
      <c r="M44" s="65">
        <f t="shared" si="5"/>
        <v>1.8800000000000001E-2</v>
      </c>
      <c r="N44" s="65">
        <f t="shared" si="5"/>
        <v>0</v>
      </c>
      <c r="O44" s="65">
        <f t="shared" si="5"/>
        <v>0</v>
      </c>
      <c r="P44" s="65">
        <f t="shared" si="5"/>
        <v>0</v>
      </c>
      <c r="Q44" s="65">
        <f t="shared" si="10"/>
        <v>30.6</v>
      </c>
      <c r="R44" s="65">
        <f t="shared" si="11"/>
        <v>0</v>
      </c>
      <c r="S44" s="65">
        <f t="shared" si="11"/>
        <v>0</v>
      </c>
      <c r="T44" s="65">
        <f t="shared" si="11"/>
        <v>0</v>
      </c>
      <c r="U44" s="126">
        <f t="shared" si="11"/>
        <v>0</v>
      </c>
    </row>
    <row r="45" spans="1:21" s="48" customFormat="1" ht="13" x14ac:dyDescent="0.35">
      <c r="A45" s="125" t="str">
        <f>Q8</f>
        <v>14T</v>
      </c>
      <c r="B45" s="11">
        <v>20</v>
      </c>
      <c r="C45" s="65">
        <f t="shared" si="6"/>
        <v>214.00000000000003</v>
      </c>
      <c r="D45" s="65">
        <f t="shared" si="7"/>
        <v>33.173679999999997</v>
      </c>
      <c r="E45" s="65">
        <f t="shared" si="8"/>
        <v>94.255099999999999</v>
      </c>
      <c r="F45" s="65">
        <f t="shared" si="9"/>
        <v>1.2733439999999998</v>
      </c>
      <c r="G45" s="65">
        <f t="shared" si="5"/>
        <v>5.8200000000000002E-2</v>
      </c>
      <c r="H45" s="65">
        <f t="shared" si="5"/>
        <v>0.28800000000000003</v>
      </c>
      <c r="I45" s="65">
        <f t="shared" si="5"/>
        <v>0.01</v>
      </c>
      <c r="J45" s="65">
        <f t="shared" si="5"/>
        <v>6.0000000000000006E-4</v>
      </c>
      <c r="K45" s="65">
        <f t="shared" si="5"/>
        <v>1E-3</v>
      </c>
      <c r="L45" s="65">
        <f t="shared" si="5"/>
        <v>0.05</v>
      </c>
      <c r="M45" s="65">
        <f t="shared" si="5"/>
        <v>1.8800000000000001E-2</v>
      </c>
      <c r="N45" s="65">
        <f t="shared" si="5"/>
        <v>0</v>
      </c>
      <c r="O45" s="65">
        <f t="shared" si="5"/>
        <v>0</v>
      </c>
      <c r="P45" s="65">
        <f t="shared" si="5"/>
        <v>0</v>
      </c>
      <c r="Q45" s="65">
        <f t="shared" si="10"/>
        <v>30.6</v>
      </c>
      <c r="R45" s="65">
        <f t="shared" si="11"/>
        <v>0</v>
      </c>
      <c r="S45" s="65">
        <f t="shared" si="11"/>
        <v>0</v>
      </c>
      <c r="T45" s="65">
        <f t="shared" si="11"/>
        <v>0</v>
      </c>
      <c r="U45" s="126">
        <f t="shared" si="11"/>
        <v>0</v>
      </c>
    </row>
    <row r="46" spans="1:21" s="48" customFormat="1" ht="13" x14ac:dyDescent="0.35">
      <c r="A46" s="125" t="str">
        <f>R8</f>
        <v>15AT</v>
      </c>
      <c r="B46" s="11">
        <v>20</v>
      </c>
      <c r="C46" s="65">
        <f t="shared" si="6"/>
        <v>214.00000000000003</v>
      </c>
      <c r="D46" s="65">
        <f t="shared" si="7"/>
        <v>33.173679999999997</v>
      </c>
      <c r="E46" s="65">
        <f t="shared" si="8"/>
        <v>94.255099999999999</v>
      </c>
      <c r="F46" s="65">
        <f t="shared" si="9"/>
        <v>1.2733439999999998</v>
      </c>
      <c r="G46" s="65">
        <f t="shared" si="5"/>
        <v>5.8200000000000002E-2</v>
      </c>
      <c r="H46" s="65">
        <f t="shared" si="5"/>
        <v>0.28800000000000003</v>
      </c>
      <c r="I46" s="65">
        <f t="shared" si="5"/>
        <v>0.01</v>
      </c>
      <c r="J46" s="65">
        <f t="shared" si="5"/>
        <v>6.0000000000000006E-4</v>
      </c>
      <c r="K46" s="65">
        <f t="shared" si="5"/>
        <v>1E-3</v>
      </c>
      <c r="L46" s="65">
        <f t="shared" si="5"/>
        <v>0.05</v>
      </c>
      <c r="M46" s="65">
        <f t="shared" si="5"/>
        <v>1.8800000000000001E-2</v>
      </c>
      <c r="N46" s="65">
        <f t="shared" si="5"/>
        <v>0</v>
      </c>
      <c r="O46" s="65">
        <f t="shared" si="5"/>
        <v>0</v>
      </c>
      <c r="P46" s="65">
        <f t="shared" si="5"/>
        <v>0</v>
      </c>
      <c r="Q46" s="65">
        <f t="shared" si="10"/>
        <v>30.6</v>
      </c>
      <c r="R46" s="65">
        <f t="shared" si="11"/>
        <v>0</v>
      </c>
      <c r="S46" s="65">
        <f t="shared" si="11"/>
        <v>0</v>
      </c>
      <c r="T46" s="65">
        <f t="shared" si="11"/>
        <v>0</v>
      </c>
      <c r="U46" s="126">
        <f t="shared" si="11"/>
        <v>0</v>
      </c>
    </row>
    <row r="47" spans="1:21" s="48" customFormat="1" ht="13" x14ac:dyDescent="0.35">
      <c r="A47" s="125" t="str">
        <f>S8</f>
        <v>17T</v>
      </c>
      <c r="B47" s="11">
        <v>20</v>
      </c>
      <c r="C47" s="65">
        <f t="shared" si="6"/>
        <v>214.00000000000003</v>
      </c>
      <c r="D47" s="65">
        <f t="shared" si="7"/>
        <v>33.173679999999997</v>
      </c>
      <c r="E47" s="65">
        <f t="shared" si="8"/>
        <v>94.255099999999999</v>
      </c>
      <c r="F47" s="65">
        <f t="shared" si="9"/>
        <v>1.2733439999999998</v>
      </c>
      <c r="G47" s="65">
        <f t="shared" ref="G47:P50" si="12">IF(G$27="%w/w SAR",((G$28*10)*$B47),IF(G$27="%w/w DM",(((G$28*10)*($B$28/100))*$B47),IF(G$27="kg/t SAR",(G$28*$B47),IF(G$27="kg/t DM",((G$28*($B$28/100))*$B47),IF(G$27="mg/kg SAR",((G$28*0.001)*$B47),IF(G$27="mg/kg DM",(((G$28*0.001)*($B$28/100))*$B47),0))))))</f>
        <v>5.8200000000000002E-2</v>
      </c>
      <c r="H47" s="65">
        <f t="shared" si="12"/>
        <v>0.28800000000000003</v>
      </c>
      <c r="I47" s="65">
        <f t="shared" si="12"/>
        <v>0.01</v>
      </c>
      <c r="J47" s="65">
        <f t="shared" si="12"/>
        <v>6.0000000000000006E-4</v>
      </c>
      <c r="K47" s="65">
        <f t="shared" si="12"/>
        <v>1E-3</v>
      </c>
      <c r="L47" s="65">
        <f t="shared" si="12"/>
        <v>0.05</v>
      </c>
      <c r="M47" s="65">
        <f t="shared" si="12"/>
        <v>1.8800000000000001E-2</v>
      </c>
      <c r="N47" s="65">
        <f t="shared" si="12"/>
        <v>0</v>
      </c>
      <c r="O47" s="65">
        <f t="shared" si="12"/>
        <v>0</v>
      </c>
      <c r="P47" s="65">
        <f t="shared" si="12"/>
        <v>0</v>
      </c>
      <c r="Q47" s="65">
        <f t="shared" si="10"/>
        <v>30.6</v>
      </c>
      <c r="R47" s="65">
        <f t="shared" si="11"/>
        <v>0</v>
      </c>
      <c r="S47" s="65">
        <f t="shared" si="11"/>
        <v>0</v>
      </c>
      <c r="T47" s="65">
        <f t="shared" si="11"/>
        <v>0</v>
      </c>
      <c r="U47" s="126">
        <f t="shared" si="11"/>
        <v>0</v>
      </c>
    </row>
    <row r="48" spans="1:21" s="48" customFormat="1" ht="13" x14ac:dyDescent="0.35">
      <c r="A48" s="125" t="str">
        <f>T8</f>
        <v>18T</v>
      </c>
      <c r="B48" s="11">
        <v>20</v>
      </c>
      <c r="C48" s="65">
        <f t="shared" si="6"/>
        <v>214.00000000000003</v>
      </c>
      <c r="D48" s="65">
        <f t="shared" si="7"/>
        <v>33.173679999999997</v>
      </c>
      <c r="E48" s="65">
        <f t="shared" si="8"/>
        <v>94.255099999999999</v>
      </c>
      <c r="F48" s="65">
        <f t="shared" si="9"/>
        <v>1.2733439999999998</v>
      </c>
      <c r="G48" s="65">
        <f t="shared" si="12"/>
        <v>5.8200000000000002E-2</v>
      </c>
      <c r="H48" s="65">
        <f t="shared" si="12"/>
        <v>0.28800000000000003</v>
      </c>
      <c r="I48" s="65">
        <f t="shared" si="12"/>
        <v>0.01</v>
      </c>
      <c r="J48" s="65">
        <f t="shared" si="12"/>
        <v>6.0000000000000006E-4</v>
      </c>
      <c r="K48" s="65">
        <f t="shared" si="12"/>
        <v>1E-3</v>
      </c>
      <c r="L48" s="65">
        <f t="shared" si="12"/>
        <v>0.05</v>
      </c>
      <c r="M48" s="65">
        <f t="shared" si="12"/>
        <v>1.8800000000000001E-2</v>
      </c>
      <c r="N48" s="65">
        <f t="shared" si="12"/>
        <v>0</v>
      </c>
      <c r="O48" s="65">
        <f t="shared" si="12"/>
        <v>0</v>
      </c>
      <c r="P48" s="65">
        <f t="shared" si="12"/>
        <v>0</v>
      </c>
      <c r="Q48" s="65">
        <f t="shared" si="10"/>
        <v>30.6</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Cae gwar</v>
      </c>
      <c r="D57" s="8">
        <f t="shared" si="13"/>
        <v>7216</v>
      </c>
      <c r="E57" s="8" t="str">
        <f t="shared" si="13"/>
        <v>1B2</v>
      </c>
      <c r="F57" s="8" t="str">
        <f t="shared" si="13"/>
        <v>2B2</v>
      </c>
      <c r="G57" s="8" t="str">
        <f t="shared" si="13"/>
        <v>1B1</v>
      </c>
      <c r="H57" s="8" t="str">
        <f t="shared" si="13"/>
        <v>2B1</v>
      </c>
      <c r="I57" s="8" t="str">
        <f t="shared" si="13"/>
        <v>3B1</v>
      </c>
      <c r="J57" s="8" t="str">
        <f t="shared" si="13"/>
        <v>4B1</v>
      </c>
      <c r="K57" s="8" t="str">
        <f t="shared" si="13"/>
        <v>2T</v>
      </c>
      <c r="L57" s="8" t="str">
        <f t="shared" si="13"/>
        <v>3T</v>
      </c>
      <c r="M57" s="8" t="str">
        <f t="shared" si="13"/>
        <v>4T</v>
      </c>
      <c r="N57" s="8" t="str">
        <f t="shared" si="13"/>
        <v>11T</v>
      </c>
      <c r="O57" s="8" t="str">
        <f t="shared" si="13"/>
        <v>12T</v>
      </c>
      <c r="P57" s="8" t="str">
        <f t="shared" si="13"/>
        <v>14T</v>
      </c>
      <c r="Q57" s="8" t="str">
        <f t="shared" si="13"/>
        <v>15AT</v>
      </c>
      <c r="R57" s="8" t="str">
        <f t="shared" si="13"/>
        <v>17T</v>
      </c>
      <c r="S57" s="8" t="str">
        <f t="shared" si="13"/>
        <v>18T</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Arable</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str">
        <f>T16&amp;" I "&amp;(VLOOKUP(T14,Table24581112[],6,FALSE))</f>
        <v>Medium/Clay I Grass</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6.7</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f>VLOOKUP(R$14,Table24581112[],5,FALSE)</f>
        <v>6.2</v>
      </c>
      <c r="R59" s="64">
        <f>VLOOKUP(S$14,Table24581112[],5,FALSE)</f>
        <v>6.2</v>
      </c>
      <c r="S59" s="64">
        <f>VLOOKUP(T$14,Table24581112[],5,FALSE)</f>
        <v>6.2</v>
      </c>
      <c r="T59" s="64" t="e">
        <f>VLOOKUP(U$14,Table24581112[],5,FALSE)</f>
        <v>#N/A</v>
      </c>
      <c r="U59" s="64" t="e">
        <f>VLOOKUP(V$14,Table24581112[],5,FALSE)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20</v>
      </c>
      <c r="C62" s="65">
        <f>B32</f>
        <v>20</v>
      </c>
      <c r="D62" s="65">
        <f>B33</f>
        <v>20</v>
      </c>
      <c r="E62" s="65">
        <f>B34</f>
        <v>20</v>
      </c>
      <c r="F62" s="65">
        <f>B35</f>
        <v>20</v>
      </c>
      <c r="G62" s="65">
        <f>B36</f>
        <v>7</v>
      </c>
      <c r="H62" s="65">
        <f>B37</f>
        <v>20</v>
      </c>
      <c r="I62" s="65">
        <f>B38</f>
        <v>20</v>
      </c>
      <c r="J62" s="65">
        <f>B39</f>
        <v>20</v>
      </c>
      <c r="K62" s="65">
        <f>B40</f>
        <v>20</v>
      </c>
      <c r="L62" s="65">
        <f>B41</f>
        <v>20</v>
      </c>
      <c r="M62" s="65">
        <f>B42</f>
        <v>20</v>
      </c>
      <c r="N62" s="65">
        <f>B43</f>
        <v>20</v>
      </c>
      <c r="O62" s="65">
        <f>B44</f>
        <v>20</v>
      </c>
      <c r="P62" s="65">
        <f>B45</f>
        <v>20</v>
      </c>
      <c r="Q62" s="65">
        <f>B46</f>
        <v>20</v>
      </c>
      <c r="R62" s="65">
        <f>B47</f>
        <v>20</v>
      </c>
      <c r="S62" s="65">
        <f>B48</f>
        <v>20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0</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0</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'DCWW Talybont '!B29</f>
        <v>Application Rate</v>
      </c>
      <c r="C1" s="29" t="str">
        <f>'DCWW Talybont '!C29</f>
        <v>Nitrogen Addition</v>
      </c>
      <c r="D1" s="29" t="str">
        <f>'DCWW Talybont '!D29</f>
        <v>Phosphate Addition</v>
      </c>
      <c r="E1" s="29" t="str">
        <f>'DCWW Talybont '!E29</f>
        <v>Potash  Addition</v>
      </c>
      <c r="F1" s="29" t="str">
        <f>'DCWW Talybont '!F29</f>
        <v>Mg Oxide Addition</v>
      </c>
      <c r="G1" s="29" t="str">
        <f>'DCWW Talybont '!G29</f>
        <v>Copper Addition</v>
      </c>
      <c r="H1" s="29" t="str">
        <f>'DCWW Talybont '!H29</f>
        <v>Zinc Addition</v>
      </c>
      <c r="I1" s="29" t="str">
        <f>'DCWW Talybont '!I29</f>
        <v>Lead Addition</v>
      </c>
      <c r="J1" s="29" t="str">
        <f>'DCWW Talybont '!J29</f>
        <v>Cadmium Addition</v>
      </c>
      <c r="K1" s="29" t="str">
        <f>'DCWW Talybont '!K29</f>
        <v>Mercury Addition</v>
      </c>
      <c r="L1" s="29" t="str">
        <f>'DCWW Talybont '!L29</f>
        <v>Nickel Addition</v>
      </c>
      <c r="M1" s="29" t="str">
        <f>'DCWW Talybont '!M29</f>
        <v>Chromium Addition</v>
      </c>
      <c r="N1" s="29" t="str">
        <f>'DCWW Talybont '!N29</f>
        <v>Aluminium Addition</v>
      </c>
      <c r="O1" s="29" t="str">
        <f>'DCWW Talybont '!O29</f>
        <v>Iron Addition</v>
      </c>
      <c r="P1" s="29" t="str">
        <f>'DCWW Talybont '!P29</f>
        <v xml:space="preserve">Sodium Addition                 </v>
      </c>
      <c r="Q1" s="29" t="str">
        <f>'DCWW Talybont '!Q29</f>
        <v>SO3  Addition                             kg/ha</v>
      </c>
      <c r="R1" s="29" t="str">
        <f>'DCWW Talybont '!R29</f>
        <v xml:space="preserve">Selenium Addition </v>
      </c>
      <c r="S1" s="29" t="str">
        <f>'DCWW Talybont '!S29</f>
        <v xml:space="preserve">Arsenic  Addition  </v>
      </c>
      <c r="T1" s="29" t="str">
        <f>'DCWW Talybont '!T29</f>
        <v xml:space="preserve">Molybdenum Addition  </v>
      </c>
      <c r="U1" s="29" t="str">
        <f>'DCWW Talybont '!U29</f>
        <v xml:space="preserve">Fluoride Addition </v>
      </c>
    </row>
    <row r="2" spans="1:21" ht="25" x14ac:dyDescent="0.25">
      <c r="A2" s="174"/>
      <c r="B2" s="29" t="str">
        <f>'DCWW Talybont '!B30</f>
        <v>tonnes/ha</v>
      </c>
      <c r="C2" s="29" t="str">
        <f>'DCWW Talybont '!C30</f>
        <v>kg/ha</v>
      </c>
      <c r="D2" s="29" t="str">
        <f>'DCWW Talybont '!D30</f>
        <v>P2O5 
kg/ha</v>
      </c>
      <c r="E2" s="29" t="str">
        <f>'DCWW Talybont '!E30</f>
        <v>K2O 
kg/ha</v>
      </c>
      <c r="F2" s="29" t="str">
        <f>'DCWW Talybont '!F30</f>
        <v>MgO 
kg/ha</v>
      </c>
      <c r="G2" s="29" t="str">
        <f>'DCWW Talybont '!G30</f>
        <v>kg/ha</v>
      </c>
      <c r="H2" s="29" t="str">
        <f>'DCWW Talybont '!H30</f>
        <v>kg/ha</v>
      </c>
      <c r="I2" s="29" t="str">
        <f>'DCWW Talybont '!I30</f>
        <v>kg/ha</v>
      </c>
      <c r="J2" s="29" t="str">
        <f>'DCWW Talybont '!J30</f>
        <v>kg/ha</v>
      </c>
      <c r="K2" s="29" t="str">
        <f>'DCWW Talybont '!K30</f>
        <v>kg/ha</v>
      </c>
      <c r="L2" s="29" t="str">
        <f>'DCWW Talybont '!L30</f>
        <v>kg/ha</v>
      </c>
      <c r="M2" s="29" t="str">
        <f>'DCWW Talybont '!M30</f>
        <v>kg/ha</v>
      </c>
      <c r="N2" s="29" t="str">
        <f>'DCWW Talybont '!N30</f>
        <v>kg/ha</v>
      </c>
      <c r="O2" s="29" t="str">
        <f>'DCWW Talybont '!O30</f>
        <v>kg/ha</v>
      </c>
      <c r="P2" s="29" t="str">
        <f>'DCWW Talybont '!P30</f>
        <v>kg/ha</v>
      </c>
      <c r="Q2" s="29" t="str">
        <f>'DCWW Talybont '!Q30</f>
        <v>kg/ha</v>
      </c>
      <c r="R2" s="29" t="str">
        <f>'DCWW Talybont '!R30</f>
        <v>kg/ha</v>
      </c>
      <c r="S2" s="29" t="str">
        <f>'DCWW Talybont '!S30</f>
        <v>kg/ha</v>
      </c>
      <c r="T2" s="29" t="str">
        <f>'DCWW Talybont '!T30</f>
        <v>kg/ha</v>
      </c>
      <c r="U2" s="29" t="str">
        <f>'DCWW Talybont '!U30</f>
        <v>kg/ha</v>
      </c>
    </row>
    <row r="3" spans="1:21" x14ac:dyDescent="0.25">
      <c r="A3" s="27">
        <v>1</v>
      </c>
      <c r="B3" s="24">
        <f>'DCWW Talybont '!B31</f>
        <v>138</v>
      </c>
      <c r="C3" s="24">
        <f>'DCWW Talybont '!C31</f>
        <v>79.951679999999996</v>
      </c>
      <c r="D3" s="24">
        <f>'DCWW Talybont '!D31</f>
        <v>36.977839680000002</v>
      </c>
      <c r="E3" s="24">
        <f>'DCWW Talybont '!E31</f>
        <v>3.4262391600000006</v>
      </c>
      <c r="F3" s="24">
        <f>'DCWW Talybont '!F31</f>
        <v>9.9575500800000007</v>
      </c>
      <c r="G3" s="24">
        <f>'DCWW Talybont '!G31</f>
        <v>0.60714480000000015</v>
      </c>
      <c r="H3" s="24">
        <f>'DCWW Talybont '!H31</f>
        <v>1.3700639999999999</v>
      </c>
      <c r="I3" s="24">
        <f>'DCWW Talybont '!I31</f>
        <v>0.17172720000000002</v>
      </c>
      <c r="J3" s="24">
        <f>'DCWW Talybont '!J31</f>
        <v>4.0351200000000005E-3</v>
      </c>
      <c r="K3" s="24">
        <f>'DCWW Talybont '!K31</f>
        <v>2.8152000000000003E-3</v>
      </c>
      <c r="L3" s="24">
        <f>'DCWW Talybont '!L31</f>
        <v>0.19237200000000002</v>
      </c>
      <c r="M3" s="24">
        <f>'DCWW Talybont '!M31</f>
        <v>0.11917680000000001</v>
      </c>
      <c r="N3" s="24">
        <f>'DCWW Talybont '!N31</f>
        <v>657.81840000000011</v>
      </c>
      <c r="O3" s="24">
        <f>'DCWW Talybont '!O31</f>
        <v>47.764560000000003</v>
      </c>
      <c r="P3" s="24">
        <f>'DCWW Talybont '!P31</f>
        <v>0</v>
      </c>
      <c r="Q3" s="24">
        <f>'DCWW Talybont '!Q31</f>
        <v>110.96580000000002</v>
      </c>
      <c r="R3" s="24">
        <f>'DCWW Talybont '!R31</f>
        <v>0</v>
      </c>
      <c r="S3" s="24">
        <f>'DCWW Talybont '!S31</f>
        <v>0.1764192</v>
      </c>
      <c r="T3" s="24">
        <f>'DCWW Talybont '!T31</f>
        <v>0</v>
      </c>
      <c r="U3" s="24">
        <f>'DCWW Talybont '!U31</f>
        <v>0</v>
      </c>
    </row>
    <row r="4" spans="1:21" x14ac:dyDescent="0.25">
      <c r="A4" s="27">
        <v>2</v>
      </c>
      <c r="B4" s="24">
        <f>'DCWW Elan Valley'!B31</f>
        <v>100</v>
      </c>
      <c r="C4" s="24">
        <f>'DCWW Elan Valley'!C31</f>
        <v>39.015000000000001</v>
      </c>
      <c r="D4" s="24">
        <f>'DCWW Elan Valley'!D31</f>
        <v>37.526579999999996</v>
      </c>
      <c r="E4" s="24">
        <f>'DCWW Elan Valley'!E31</f>
        <v>2.1147749999999998</v>
      </c>
      <c r="F4" s="24">
        <f>'DCWW Elan Valley'!F31</f>
        <v>5.3644589999999992</v>
      </c>
      <c r="G4" s="24">
        <f>'DCWW Elan Valley'!G31</f>
        <v>0.1575</v>
      </c>
      <c r="H4" s="24">
        <f>'DCWW Elan Valley'!H31</f>
        <v>1.44</v>
      </c>
      <c r="I4" s="24">
        <f>'DCWW Elan Valley'!I31</f>
        <v>0.28304999999999997</v>
      </c>
      <c r="J4" s="24">
        <f>'DCWW Elan Valley'!J31</f>
        <v>2.2049999999999999E-3</v>
      </c>
      <c r="K4" s="24">
        <f>'DCWW Elan Valley'!K31</f>
        <v>2.0249999999999999E-3</v>
      </c>
      <c r="L4" s="24">
        <f>'DCWW Elan Valley'!L31</f>
        <v>0.10304999999999999</v>
      </c>
      <c r="M4" s="24">
        <f>'DCWW Elan Valley'!M31</f>
        <v>0.15029999999999999</v>
      </c>
      <c r="N4" s="24">
        <f>'DCWW Elan Valley'!N31</f>
        <v>21.555</v>
      </c>
      <c r="O4" s="24">
        <f>'DCWW Elan Valley'!O31</f>
        <v>1818</v>
      </c>
      <c r="P4" s="24">
        <f>'DCWW Elan Valley'!P31</f>
        <v>0</v>
      </c>
      <c r="Q4" s="24">
        <f>'DCWW Elan Valley'!Q31</f>
        <v>43.425000000000004</v>
      </c>
      <c r="R4" s="24">
        <f>'DCWW Elan Valley'!R31</f>
        <v>0</v>
      </c>
      <c r="S4" s="24">
        <f>'DCWW Elan Valley'!S31</f>
        <v>0.20519999999999999</v>
      </c>
      <c r="T4" s="24">
        <f>'DCWW Elan Valley'!T31</f>
        <v>0</v>
      </c>
      <c r="U4" s="24">
        <f>'DCWW Elan Valley'!U31</f>
        <v>0</v>
      </c>
    </row>
    <row r="5" spans="1:21" x14ac:dyDescent="0.25">
      <c r="A5" s="27">
        <v>3</v>
      </c>
      <c r="B5" s="24">
        <f>'DCWW Llyswen'!B31</f>
        <v>250</v>
      </c>
      <c r="C5" s="24">
        <f>'DCWW Llyswen'!C31</f>
        <v>92.783250000000024</v>
      </c>
      <c r="D5" s="24">
        <f>'DCWW Llyswen'!D31</f>
        <v>22.927984350000003</v>
      </c>
      <c r="E5" s="24">
        <f>'DCWW Llyswen'!E31</f>
        <v>11.465153250000002</v>
      </c>
      <c r="F5" s="24">
        <f>'DCWW Llyswen'!F31</f>
        <v>50.93749050000001</v>
      </c>
      <c r="G5" s="24">
        <f>'DCWW Llyswen'!G31</f>
        <v>0.39456000000000002</v>
      </c>
      <c r="H5" s="24">
        <f>'DCWW Llyswen'!H31</f>
        <v>1.5823500000000001</v>
      </c>
      <c r="I5" s="24">
        <f>'DCWW Llyswen'!I31</f>
        <v>9.7612500000000005E-2</v>
      </c>
      <c r="J5" s="24">
        <f>'DCWW Llyswen'!J31</f>
        <v>2.3632500000000003E-3</v>
      </c>
      <c r="K5" s="24">
        <f>'DCWW Llyswen'!K31</f>
        <v>1.00695E-2</v>
      </c>
      <c r="L5" s="24">
        <f>'DCWW Llyswen'!L31</f>
        <v>0.17364750000000001</v>
      </c>
      <c r="M5" s="24">
        <f>'DCWW Llyswen'!M31</f>
        <v>0.12021750000000002</v>
      </c>
      <c r="N5" s="24">
        <f>'DCWW Llyswen'!N31</f>
        <v>1274.1000000000001</v>
      </c>
      <c r="O5" s="24">
        <f>'DCWW Llyswen'!O31</f>
        <v>235.29750000000004</v>
      </c>
      <c r="P5" s="24">
        <f>'DCWW Llyswen'!P31</f>
        <v>0</v>
      </c>
      <c r="Q5" s="24">
        <f>'DCWW Llyswen'!Q31</f>
        <v>119.70375000000003</v>
      </c>
      <c r="R5" s="24">
        <f>'DCWW Llyswen'!R31</f>
        <v>0</v>
      </c>
      <c r="S5" s="24">
        <f>'DCWW Llyswen'!S31</f>
        <v>0.17364750000000001</v>
      </c>
      <c r="T5" s="24">
        <f>'DCWW Llyswen'!T31</f>
        <v>0</v>
      </c>
      <c r="U5" s="24">
        <f>'DCWW Llyswen'!U31</f>
        <v>0</v>
      </c>
    </row>
    <row r="6" spans="1:21" x14ac:dyDescent="0.25">
      <c r="A6" s="27">
        <v>4</v>
      </c>
      <c r="B6" s="24">
        <f>'Biogen Digestate '!B31</f>
        <v>20</v>
      </c>
      <c r="C6" s="24">
        <f>'Biogen Digestate '!C31</f>
        <v>214.00000000000003</v>
      </c>
      <c r="D6" s="24">
        <f>'Biogen Digestate '!D31</f>
        <v>33.173679999999997</v>
      </c>
      <c r="E6" s="24">
        <f>'Biogen Digestate '!E31</f>
        <v>94.255099999999999</v>
      </c>
      <c r="F6" s="24">
        <f>'Biogen Digestate '!F31</f>
        <v>1.2733439999999998</v>
      </c>
      <c r="G6" s="24">
        <f>'Biogen Digestate '!G31</f>
        <v>5.8200000000000002E-2</v>
      </c>
      <c r="H6" s="24">
        <f>'Biogen Digestate '!H31</f>
        <v>0.28800000000000003</v>
      </c>
      <c r="I6" s="24">
        <f>'Biogen Digestate '!I31</f>
        <v>0.01</v>
      </c>
      <c r="J6" s="24">
        <f>'Biogen Digestate '!J31</f>
        <v>6.0000000000000006E-4</v>
      </c>
      <c r="K6" s="24">
        <f>'Biogen Digestate '!K31</f>
        <v>1E-3</v>
      </c>
      <c r="L6" s="24">
        <f>'Biogen Digestate '!L31</f>
        <v>0.05</v>
      </c>
      <c r="M6" s="24">
        <f>'Biogen Digestate '!M31</f>
        <v>1.8800000000000001E-2</v>
      </c>
      <c r="N6" s="24">
        <f>'Biogen Digestate '!N31</f>
        <v>0</v>
      </c>
      <c r="O6" s="24">
        <f>'Biogen Digestate '!O31</f>
        <v>0</v>
      </c>
      <c r="P6" s="24">
        <f>'Biogen Digestate '!P31</f>
        <v>0</v>
      </c>
      <c r="Q6" s="24">
        <f>'Biogen Digestate '!Q31</f>
        <v>30.6</v>
      </c>
      <c r="R6" s="24">
        <f>'Biogen Digestate '!R31</f>
        <v>0</v>
      </c>
      <c r="S6" s="24">
        <f>'Biogen Digestate '!S31</f>
        <v>0</v>
      </c>
      <c r="T6" s="24">
        <f>'Biogen Digestate '!T31</f>
        <v>0</v>
      </c>
      <c r="U6" s="24">
        <f>'Biogen Digestate '!U31</f>
        <v>0</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'DCWW Talybont '!B29</f>
        <v>Application Rate</v>
      </c>
      <c r="D1" s="26" t="str">
        <f>'DCWW Talybont '!C29</f>
        <v>Nitrogen Addition</v>
      </c>
      <c r="E1" s="26" t="str">
        <f>'DCWW Talybont '!D29</f>
        <v>Phosphate Addition</v>
      </c>
      <c r="F1" s="26" t="str">
        <f>'DCWW Talybont '!E29</f>
        <v>Potash  Addition</v>
      </c>
      <c r="G1" s="26" t="str">
        <f>'DCWW Talybont '!F29</f>
        <v>Mg Oxide Addition</v>
      </c>
      <c r="H1" s="26" t="str">
        <f>'DCWW Talybont '!G29</f>
        <v>Copper Addition</v>
      </c>
      <c r="I1" s="26" t="str">
        <f>'DCWW Talybont '!H29</f>
        <v>Zinc Addition</v>
      </c>
      <c r="J1" s="26" t="str">
        <f>'DCWW Talybont '!I29</f>
        <v>Lead Addition</v>
      </c>
      <c r="K1" s="26" t="str">
        <f>'DCWW Talybont '!J29</f>
        <v>Cadmium Addition</v>
      </c>
      <c r="L1" s="26" t="str">
        <f>'DCWW Talybont '!K29</f>
        <v>Mercury Addition</v>
      </c>
      <c r="M1" s="26" t="str">
        <f>'DCWW Talybont '!L29</f>
        <v>Nickel Addition</v>
      </c>
      <c r="N1" s="26" t="str">
        <f>'DCWW Talybont '!M29</f>
        <v>Chromium Addition</v>
      </c>
      <c r="O1" s="26" t="str">
        <f>'DCWW Talybont '!N29</f>
        <v>Aluminium Addition</v>
      </c>
      <c r="P1" s="26" t="str">
        <f>'DCWW Talybont '!O29</f>
        <v>Iron Addition</v>
      </c>
      <c r="Q1" s="26" t="str">
        <f>'DCWW Talybont '!P29</f>
        <v xml:space="preserve">Sodium Addition                 </v>
      </c>
      <c r="R1" s="26" t="str">
        <f>'DCWW Talybont '!Q29</f>
        <v>SO3  Addition                             kg/ha</v>
      </c>
      <c r="S1" s="26" t="str">
        <f>'DCWW Talybont '!R29</f>
        <v xml:space="preserve">Selenium Addition </v>
      </c>
      <c r="T1" s="26" t="str">
        <f>'DCWW Talybont '!S29</f>
        <v xml:space="preserve">Arsenic  Addition  </v>
      </c>
      <c r="U1" s="26" t="str">
        <f>'DCWW Talybont '!T29</f>
        <v xml:space="preserve">Molybdenum Addition  </v>
      </c>
      <c r="V1" s="26" t="str">
        <f>'DCWW Talybont '!U29</f>
        <v xml:space="preserve">Fluoride Addition </v>
      </c>
    </row>
    <row r="2" spans="1:22" s="70" customFormat="1" ht="25" x14ac:dyDescent="0.35">
      <c r="A2" s="175"/>
      <c r="B2" s="23" t="s">
        <v>46</v>
      </c>
      <c r="C2" s="26" t="str">
        <f>'DCWW Talybont '!B30</f>
        <v>tonnes/ha</v>
      </c>
      <c r="D2" s="26" t="str">
        <f>'DCWW Talybont '!C30</f>
        <v>kg/ha</v>
      </c>
      <c r="E2" s="26" t="str">
        <f>'DCWW Talybont '!D30</f>
        <v>P2O5 
kg/ha</v>
      </c>
      <c r="F2" s="26" t="str">
        <f>'DCWW Talybont '!E30</f>
        <v>K2O 
kg/ha</v>
      </c>
      <c r="G2" s="26" t="str">
        <f>'DCWW Talybont '!F30</f>
        <v>MgO 
kg/ha</v>
      </c>
      <c r="H2" s="26" t="str">
        <f>'DCWW Talybont '!G30</f>
        <v>kg/ha</v>
      </c>
      <c r="I2" s="26" t="str">
        <f>'DCWW Talybont '!H30</f>
        <v>kg/ha</v>
      </c>
      <c r="J2" s="26" t="str">
        <f>'DCWW Talybont '!I30</f>
        <v>kg/ha</v>
      </c>
      <c r="K2" s="26" t="str">
        <f>'DCWW Talybont '!J30</f>
        <v>kg/ha</v>
      </c>
      <c r="L2" s="26" t="str">
        <f>'DCWW Talybont '!K30</f>
        <v>kg/ha</v>
      </c>
      <c r="M2" s="26" t="str">
        <f>'DCWW Talybont '!L30</f>
        <v>kg/ha</v>
      </c>
      <c r="N2" s="26" t="str">
        <f>'DCWW Talybont '!M30</f>
        <v>kg/ha</v>
      </c>
      <c r="O2" s="26" t="str">
        <f>'DCWW Talybont '!N30</f>
        <v>kg/ha</v>
      </c>
      <c r="P2" s="26" t="str">
        <f>'DCWW Talybont '!O30</f>
        <v>kg/ha</v>
      </c>
      <c r="Q2" s="26" t="str">
        <f>'DCWW Talybont '!P30</f>
        <v>kg/ha</v>
      </c>
      <c r="R2" s="26" t="str">
        <f>'DCWW Talybont '!Q30</f>
        <v>kg/ha</v>
      </c>
      <c r="S2" s="26" t="str">
        <f>'DCWW Talybont '!R30</f>
        <v>kg/ha</v>
      </c>
      <c r="T2" s="26" t="str">
        <f>'DCWW Talybont '!S30</f>
        <v>kg/ha</v>
      </c>
      <c r="U2" s="26" t="str">
        <f>'DCWW Talybont '!T30</f>
        <v>kg/ha</v>
      </c>
      <c r="V2" s="26" t="str">
        <f>'DCWW Talybont '!U30</f>
        <v>kg/ha</v>
      </c>
    </row>
    <row r="3" spans="1:22" x14ac:dyDescent="0.25">
      <c r="A3" s="27">
        <v>1</v>
      </c>
      <c r="B3" s="78"/>
      <c r="C3" s="24">
        <f>'DCWW Talybont '!B31</f>
        <v>138</v>
      </c>
      <c r="D3" s="24">
        <f>'DCWW Talybont '!C31</f>
        <v>79.951679999999996</v>
      </c>
      <c r="E3" s="24">
        <f>'DCWW Talybont '!D31</f>
        <v>36.977839680000002</v>
      </c>
      <c r="F3" s="24">
        <f>'DCWW Talybont '!E31</f>
        <v>3.4262391600000006</v>
      </c>
      <c r="G3" s="24">
        <f>'DCWW Talybont '!F31</f>
        <v>9.9575500800000007</v>
      </c>
      <c r="H3" s="24">
        <f>'DCWW Talybont '!G31</f>
        <v>0.60714480000000015</v>
      </c>
      <c r="I3" s="24">
        <f>'DCWW Talybont '!H31</f>
        <v>1.3700639999999999</v>
      </c>
      <c r="J3" s="24">
        <f>'DCWW Talybont '!I31</f>
        <v>0.17172720000000002</v>
      </c>
      <c r="K3" s="24">
        <f>'DCWW Talybont '!J31</f>
        <v>4.0351200000000005E-3</v>
      </c>
      <c r="L3" s="24">
        <f>'DCWW Talybont '!K31</f>
        <v>2.8152000000000003E-3</v>
      </c>
      <c r="M3" s="24">
        <f>'DCWW Talybont '!L31</f>
        <v>0.19237200000000002</v>
      </c>
      <c r="N3" s="24">
        <f>'DCWW Talybont '!M31</f>
        <v>0.11917680000000001</v>
      </c>
      <c r="O3" s="24">
        <f>'DCWW Talybont '!N31</f>
        <v>657.81840000000011</v>
      </c>
      <c r="P3" s="24">
        <f>'DCWW Talybont '!O31</f>
        <v>47.764560000000003</v>
      </c>
      <c r="Q3" s="24">
        <f>'DCWW Talybont '!P31</f>
        <v>0</v>
      </c>
      <c r="R3" s="24">
        <f>'DCWW Talybont '!Q31</f>
        <v>110.96580000000002</v>
      </c>
      <c r="S3" s="24">
        <f>'DCWW Talybont '!R31</f>
        <v>0</v>
      </c>
      <c r="T3" s="24">
        <f>'DCWW Talybont '!S31</f>
        <v>0.1764192</v>
      </c>
      <c r="U3" s="24">
        <f>'DCWW Talybont '!T31</f>
        <v>0</v>
      </c>
      <c r="V3" s="24">
        <f>'DCWW Talybont '!U31</f>
        <v>0</v>
      </c>
    </row>
    <row r="4" spans="1:22" x14ac:dyDescent="0.25">
      <c r="A4" s="27">
        <v>2</v>
      </c>
      <c r="B4" s="78"/>
      <c r="C4" s="24">
        <f>'DCWW Elan Valley'!B31</f>
        <v>100</v>
      </c>
      <c r="D4" s="24">
        <f>'DCWW Elan Valley'!C31</f>
        <v>39.015000000000001</v>
      </c>
      <c r="E4" s="24">
        <f>'DCWW Elan Valley'!D31</f>
        <v>37.526579999999996</v>
      </c>
      <c r="F4" s="24">
        <f>'DCWW Elan Valley'!E31</f>
        <v>2.1147749999999998</v>
      </c>
      <c r="G4" s="24">
        <f>'DCWW Elan Valley'!F31</f>
        <v>5.3644589999999992</v>
      </c>
      <c r="H4" s="24">
        <f>'DCWW Elan Valley'!G31</f>
        <v>0.1575</v>
      </c>
      <c r="I4" s="24">
        <f>'DCWW Elan Valley'!H31</f>
        <v>1.44</v>
      </c>
      <c r="J4" s="24">
        <f>'DCWW Elan Valley'!I31</f>
        <v>0.28304999999999997</v>
      </c>
      <c r="K4" s="24">
        <f>'DCWW Elan Valley'!J31</f>
        <v>2.2049999999999999E-3</v>
      </c>
      <c r="L4" s="24">
        <f>'DCWW Elan Valley'!K31</f>
        <v>2.0249999999999999E-3</v>
      </c>
      <c r="M4" s="24">
        <f>'DCWW Elan Valley'!L31</f>
        <v>0.10304999999999999</v>
      </c>
      <c r="N4" s="24">
        <f>'DCWW Elan Valley'!M31</f>
        <v>0.15029999999999999</v>
      </c>
      <c r="O4" s="24">
        <f>'DCWW Elan Valley'!N31</f>
        <v>21.555</v>
      </c>
      <c r="P4" s="24">
        <f>'DCWW Elan Valley'!O31</f>
        <v>1818</v>
      </c>
      <c r="Q4" s="24">
        <f>'DCWW Elan Valley'!P31</f>
        <v>0</v>
      </c>
      <c r="R4" s="24">
        <f>'DCWW Elan Valley'!Q31</f>
        <v>43.425000000000004</v>
      </c>
      <c r="S4" s="24">
        <f>'DCWW Elan Valley'!R31</f>
        <v>0</v>
      </c>
      <c r="T4" s="24">
        <f>'DCWW Elan Valley'!S31</f>
        <v>0.20519999999999999</v>
      </c>
      <c r="U4" s="24">
        <f>'DCWW Elan Valley'!T31</f>
        <v>0</v>
      </c>
      <c r="V4" s="24">
        <f>'DCWW Elan Valley'!U31</f>
        <v>0</v>
      </c>
    </row>
    <row r="5" spans="1:22" x14ac:dyDescent="0.25">
      <c r="A5" s="27">
        <v>3</v>
      </c>
      <c r="B5" s="78"/>
      <c r="C5" s="24">
        <f>'DCWW Llyswen'!B31</f>
        <v>250</v>
      </c>
      <c r="D5" s="24">
        <f>'DCWW Llyswen'!C31</f>
        <v>92.783250000000024</v>
      </c>
      <c r="E5" s="24">
        <f>'DCWW Llyswen'!D31</f>
        <v>22.927984350000003</v>
      </c>
      <c r="F5" s="24">
        <f>'DCWW Llyswen'!E31</f>
        <v>11.465153250000002</v>
      </c>
      <c r="G5" s="24">
        <f>'DCWW Llyswen'!F31</f>
        <v>50.93749050000001</v>
      </c>
      <c r="H5" s="24">
        <f>'DCWW Llyswen'!G31</f>
        <v>0.39456000000000002</v>
      </c>
      <c r="I5" s="24">
        <f>'DCWW Llyswen'!H31</f>
        <v>1.5823500000000001</v>
      </c>
      <c r="J5" s="24">
        <f>'DCWW Llyswen'!I31</f>
        <v>9.7612500000000005E-2</v>
      </c>
      <c r="K5" s="24">
        <f>'DCWW Llyswen'!J31</f>
        <v>2.3632500000000003E-3</v>
      </c>
      <c r="L5" s="24">
        <f>'DCWW Llyswen'!K31</f>
        <v>1.00695E-2</v>
      </c>
      <c r="M5" s="24">
        <f>'DCWW Llyswen'!L31</f>
        <v>0.17364750000000001</v>
      </c>
      <c r="N5" s="24">
        <f>'DCWW Llyswen'!M31</f>
        <v>0.12021750000000002</v>
      </c>
      <c r="O5" s="24">
        <f>'DCWW Llyswen'!N31</f>
        <v>1274.1000000000001</v>
      </c>
      <c r="P5" s="24">
        <f>'DCWW Llyswen'!O31</f>
        <v>235.29750000000004</v>
      </c>
      <c r="Q5" s="24">
        <f>'DCWW Llyswen'!P31</f>
        <v>0</v>
      </c>
      <c r="R5" s="24">
        <f>'DCWW Llyswen'!Q31</f>
        <v>119.70375000000003</v>
      </c>
      <c r="S5" s="24">
        <f>'DCWW Llyswen'!R31</f>
        <v>0</v>
      </c>
      <c r="T5" s="24">
        <f>'DCWW Llyswen'!S31</f>
        <v>0.17364750000000001</v>
      </c>
      <c r="U5" s="24">
        <f>'DCWW Llyswen'!T31</f>
        <v>0</v>
      </c>
      <c r="V5" s="24">
        <f>'DCWW Llyswen'!U31</f>
        <v>0</v>
      </c>
    </row>
    <row r="6" spans="1:22" x14ac:dyDescent="0.25">
      <c r="A6" s="27">
        <v>4</v>
      </c>
      <c r="B6" s="78"/>
      <c r="C6" s="24">
        <f>'Biogen Digestate '!B31</f>
        <v>20</v>
      </c>
      <c r="D6" s="24">
        <f>'Biogen Digestate '!C31</f>
        <v>214.00000000000003</v>
      </c>
      <c r="E6" s="24">
        <f>'Biogen Digestate '!D31</f>
        <v>33.173679999999997</v>
      </c>
      <c r="F6" s="24">
        <f>'Biogen Digestate '!E31</f>
        <v>94.255099999999999</v>
      </c>
      <c r="G6" s="24">
        <f>'Biogen Digestate '!F31</f>
        <v>1.2733439999999998</v>
      </c>
      <c r="H6" s="24">
        <f>'Biogen Digestate '!G31</f>
        <v>5.8200000000000002E-2</v>
      </c>
      <c r="I6" s="24">
        <f>'Biogen Digestate '!H31</f>
        <v>0.28800000000000003</v>
      </c>
      <c r="J6" s="24">
        <f>'Biogen Digestate '!I31</f>
        <v>0.01</v>
      </c>
      <c r="K6" s="24">
        <f>'Biogen Digestate '!J31</f>
        <v>6.0000000000000006E-4</v>
      </c>
      <c r="L6" s="24">
        <f>'Biogen Digestate '!K31</f>
        <v>1E-3</v>
      </c>
      <c r="M6" s="24">
        <f>'Biogen Digestate '!L31</f>
        <v>0.05</v>
      </c>
      <c r="N6" s="24">
        <f>'Biogen Digestate '!M31</f>
        <v>1.8800000000000001E-2</v>
      </c>
      <c r="O6" s="24">
        <f>'Biogen Digestate '!N31</f>
        <v>0</v>
      </c>
      <c r="P6" s="24">
        <f>'Biogen Digestate '!O31</f>
        <v>0</v>
      </c>
      <c r="Q6" s="24">
        <f>'Biogen Digestate '!P31</f>
        <v>0</v>
      </c>
      <c r="R6" s="24">
        <f>'Biogen Digestate '!Q31</f>
        <v>30.6</v>
      </c>
      <c r="S6" s="24">
        <f>'Biogen Digestate '!R31</f>
        <v>0</v>
      </c>
      <c r="T6" s="24">
        <f>'Biogen Digestate '!S31</f>
        <v>0</v>
      </c>
      <c r="U6" s="24">
        <f>'Biogen Digestate '!T31</f>
        <v>0</v>
      </c>
      <c r="V6" s="24">
        <f>'Biogen Digestate '!U31</f>
        <v>0</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'DCWW Talybont '!B43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'DCWW Talybont '!B44</f>
        <v>138</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138</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7" ma:contentTypeDescription="Permitting &amp; Compliance Word Document" ma:contentTypeScope="" ma:versionID="a2a696e64b4ad91709c4bacb9040fc6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xmlns:ns7="http://schemas.microsoft.com/sharepoint/v4" targetNamespace="http://schemas.microsoft.com/office/2006/metadata/properties" ma:root="true" ma:fieldsID="942b565c8d852c65b8c9c41121f6cd1e" ns2:_="" ns4:_="" ns5:_="" ns6:_="" ns7:_="">
    <xsd:import namespace="859f7ad6-93f6-4205-b62b-a17f28acbbac"/>
    <xsd:import namespace="dfa7b5af-bd1f-4e1a-a117-ad96be72b59f"/>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REGU-415-1633486</_dlc_DocId>
    <_dlc_DocIdUrl xmlns="9be56660-2c31-41ef-bc00-23e72f632f2a">
      <Url>https://cyfoethnaturiolcymru.sharepoint.com/teams/Regulatory/Permitting/_layouts/15/DocIdRedir.aspx?ID=REGU-415-1633486</Url>
      <Description>REGU-415-1633486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2026-04-14T23:00:00+00:00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IconOverlay xmlns="http://schemas.microsoft.com/sharepoint/v4"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1912E12-03DE-4583-8C8B-455E59C1B6A7}"/>
</file>

<file path=customXml/itemProps2.xml><?xml version="1.0" encoding="utf-8"?>
<ds:datastoreItem xmlns:ds="http://schemas.openxmlformats.org/officeDocument/2006/customXml" ds:itemID="{6F966109-3B2A-4DED-AA50-5F5031136C03}"/>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elements/1.1/"/>
    <ds:schemaRef ds:uri="http://purl.org/dc/dcmitype/"/>
    <ds:schemaRef ds:uri="http://www.w3.org/XML/1998/namespace"/>
    <ds:schemaRef ds:uri="http://schemas.microsoft.com/office/2006/metadata/properties"/>
    <ds:schemaRef ds:uri="http://schemas.microsoft.com/office/infopath/2007/PartnerControls"/>
    <ds:schemaRef ds:uri="9be56660-2c31-41ef-bc00-23e72f632f2a"/>
    <ds:schemaRef ds:uri="http://purl.org/dc/term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DCWW Talybont </vt:lpstr>
      <vt:lpstr>DCWW Elan Valley</vt:lpstr>
      <vt:lpstr>DCWW Llyswen</vt:lpstr>
      <vt:lpstr>Biogen Digestate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2026-04-15T08:45:46Z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9529ce69-9330-4690-8084-f132867782a4</vt:lpwstr>
  </property>
  <property fmtid="{D5CDD505-2E9C-101B-9397-08002B2CF9AE}" pid="4" name="Order">
    <vt:r8>163348600</vt:r8>
  </property>
  <property fmtid="{D5CDD505-2E9C-101B-9397-08002B2CF9AE}" pid="5" name="MediaServiceImageTags">
    <vt:lpwstr/>
  </property>
  <property fmtid="{D5CDD505-2E9C-101B-9397-08002B2CF9AE}" pid="6" name="lcf76f155ced4ddcb4097134ff3c332f">
    <vt:lpwstr/>
  </property>
</Properties>
</file>