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2143 Byproduct High/issue/"/>
    </mc:Choice>
  </mc:AlternateContent>
  <xr:revisionPtr revIDLastSave="0" documentId="8_{4B41BCB1-9D99-4A3A-844F-9FC3DC9E1CF2}" xr6:coauthVersionLast="47" xr6:coauthVersionMax="47" xr10:uidLastSave="{00000000-0000-0000-0000-000000000000}"/>
  <bookViews>
    <workbookView xWindow="-110" yWindow="-110" windowWidth="22780" windowHeight="14540" tabRatio="870" activeTab="2" xr2:uid="{00000000-000D-0000-FFFF-FFFF00000000}"/>
  </bookViews>
  <sheets>
    <sheet name="Field data and Alwen" sheetId="1" r:id="rId1"/>
    <sheet name="Glascoed" sheetId="21" r:id="rId2"/>
    <sheet name="Alaw" sheetId="27"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N65" i="1"/>
  <c r="P65" i="1"/>
  <c r="Q65" i="1"/>
  <c r="R65" i="1"/>
  <c r="S65" i="1"/>
  <c r="T65" i="1"/>
  <c r="U65" i="1"/>
  <c r="J65" i="21"/>
  <c r="K65" i="21"/>
  <c r="L65" i="21"/>
  <c r="N65" i="21"/>
  <c r="P65" i="21"/>
  <c r="Q65" i="21"/>
  <c r="R65" i="21"/>
  <c r="S65" i="21"/>
  <c r="T65" i="21"/>
  <c r="U65" i="21"/>
  <c r="J65" i="27"/>
  <c r="K65" i="27"/>
  <c r="L65" i="27"/>
  <c r="N65" i="27"/>
  <c r="P65" i="27"/>
  <c r="Q65" i="27"/>
  <c r="R65" i="27"/>
  <c r="S65" i="27"/>
  <c r="T65" i="27"/>
  <c r="U65" i="27"/>
  <c r="J65" i="28"/>
  <c r="K65" i="28"/>
  <c r="L65" i="28"/>
  <c r="N65" i="28"/>
  <c r="P65" i="28"/>
  <c r="Q65" i="28"/>
  <c r="R65" i="28"/>
  <c r="S65" i="28"/>
  <c r="T65" i="28"/>
  <c r="U65" i="28"/>
  <c r="J65" i="30"/>
  <c r="K65" i="30"/>
  <c r="L65" i="30"/>
  <c r="N65" i="30"/>
  <c r="P65" i="30"/>
  <c r="Q65" i="30"/>
  <c r="R65" i="30"/>
  <c r="S65" i="30"/>
  <c r="T65" i="30"/>
  <c r="U65" i="30"/>
  <c r="J65" i="26"/>
  <c r="K65" i="26"/>
  <c r="L65" i="26"/>
  <c r="N65" i="26"/>
  <c r="P65" i="26"/>
  <c r="Q65" i="26"/>
  <c r="R65" i="26"/>
  <c r="S65" i="26"/>
  <c r="T65" i="26"/>
  <c r="U65" i="26"/>
  <c r="J65" i="24"/>
  <c r="K65" i="24"/>
  <c r="L65" i="24"/>
  <c r="N65" i="24"/>
  <c r="P65" i="24"/>
  <c r="Q65" i="24"/>
  <c r="R65" i="24"/>
  <c r="S65" i="24"/>
  <c r="T65" i="24"/>
  <c r="U65" i="24"/>
  <c r="J65" i="29"/>
  <c r="K65" i="29"/>
  <c r="L65" i="29"/>
  <c r="N65" i="29"/>
  <c r="P65" i="29"/>
  <c r="Q65" i="29"/>
  <c r="R65" i="29"/>
  <c r="S65" i="29"/>
  <c r="T65" i="29"/>
  <c r="U65" i="29"/>
  <c r="J65" i="23"/>
  <c r="K65" i="23"/>
  <c r="L65" i="23"/>
  <c r="N65" i="23"/>
  <c r="P65" i="23"/>
  <c r="Q65" i="23"/>
  <c r="R65" i="23"/>
  <c r="S65" i="23"/>
  <c r="T65" i="23"/>
  <c r="U65" i="23"/>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U18" i="27"/>
  <c r="S18" i="27"/>
  <c r="K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N23" i="26" s="1"/>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23" i="24" s="1"/>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1" i="24"/>
  <c r="I23" i="24" s="1"/>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D19" i="28" s="1"/>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N23" i="28" s="1"/>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G17" i="22"/>
  <c r="G19" i="22" s="1"/>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F23" i="29" s="1"/>
  <c r="M59" i="29"/>
  <c r="N17" i="29"/>
  <c r="N21" i="29"/>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23" i="23" s="1"/>
  <c r="J17" i="23"/>
  <c r="J19" i="23" s="1"/>
  <c r="Q59" i="23"/>
  <c r="R21" i="23"/>
  <c r="R17" i="23"/>
  <c r="D59" i="24"/>
  <c r="E17" i="24"/>
  <c r="E21" i="24"/>
  <c r="E23" i="24" s="1"/>
  <c r="L59" i="24"/>
  <c r="M17" i="24"/>
  <c r="M19" i="24" s="1"/>
  <c r="M21" i="24"/>
  <c r="M23" i="24" s="1"/>
  <c r="T59" i="24"/>
  <c r="U21" i="24"/>
  <c r="U17" i="24"/>
  <c r="H59" i="26"/>
  <c r="I17" i="26"/>
  <c r="I19" i="26" s="1"/>
  <c r="I21" i="26"/>
  <c r="I23" i="26" s="1"/>
  <c r="P59" i="26"/>
  <c r="Q17" i="26"/>
  <c r="Q19" i="26" s="1"/>
  <c r="Q21" i="26"/>
  <c r="E63" i="26"/>
  <c r="H17" i="27"/>
  <c r="P17" i="27"/>
  <c r="P19" i="27" s="1"/>
  <c r="H21" i="28"/>
  <c r="H23" i="28" s="1"/>
  <c r="H17" i="28"/>
  <c r="P21" i="28"/>
  <c r="P17" i="28"/>
  <c r="P19" i="28" s="1"/>
  <c r="G17" i="29"/>
  <c r="G19" i="29" s="1"/>
  <c r="G21" i="29"/>
  <c r="G23" i="29" s="1"/>
  <c r="O17" i="29"/>
  <c r="O21" i="29"/>
  <c r="E59" i="30"/>
  <c r="F21" i="30"/>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17" i="28"/>
  <c r="I19" i="28" s="1"/>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G23" i="22"/>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I23" i="30"/>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J19" i="27"/>
  <c r="J20" i="27" s="1"/>
  <c r="R21" i="27"/>
  <c r="R23" i="27" s="1"/>
  <c r="R24" i="27" s="1"/>
  <c r="E58" i="27"/>
  <c r="E61" i="27" s="1"/>
  <c r="E64" i="27" s="1"/>
  <c r="E65" i="27" s="1"/>
  <c r="M58" i="27"/>
  <c r="M61" i="27" s="1"/>
  <c r="U58" i="27"/>
  <c r="U61" i="27" s="1"/>
  <c r="I58" i="29"/>
  <c r="I61"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H64" i="30" s="1"/>
  <c r="H65"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D64" i="30"/>
  <c r="D65" i="30" s="1"/>
  <c r="I57" i="30"/>
  <c r="M19" i="21"/>
  <c r="G57" i="21"/>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N19" i="30"/>
  <c r="V19" i="30"/>
  <c r="F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N23" i="29"/>
  <c r="B63" i="29"/>
  <c r="J63" i="29"/>
  <c r="R63" i="29"/>
  <c r="L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L19" i="28"/>
  <c r="L23" i="28"/>
  <c r="T23" i="28"/>
  <c r="H59" i="28"/>
  <c r="P59" i="28"/>
  <c r="H63" i="28"/>
  <c r="P63" i="28"/>
  <c r="E19" i="28"/>
  <c r="M19" i="28"/>
  <c r="U19" i="28"/>
  <c r="M23" i="28"/>
  <c r="I57" i="28"/>
  <c r="Q57" i="28"/>
  <c r="I63" i="28"/>
  <c r="Q63" i="28"/>
  <c r="R19" i="28"/>
  <c r="F19" i="28"/>
  <c r="V19" i="28"/>
  <c r="F23" i="28"/>
  <c r="V23" i="28"/>
  <c r="B63" i="28"/>
  <c r="J63" i="28"/>
  <c r="R63" i="28"/>
  <c r="A32" i="28"/>
  <c r="A34" i="28"/>
  <c r="A40" i="28"/>
  <c r="A42" i="28"/>
  <c r="A48" i="28"/>
  <c r="A50" i="28"/>
  <c r="C63" i="28"/>
  <c r="K63" i="28"/>
  <c r="S63" i="28"/>
  <c r="H19"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H64" i="26"/>
  <c r="H65" i="26" s="1"/>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V23" i="26"/>
  <c r="B63" i="26"/>
  <c r="J63" i="26"/>
  <c r="R63" i="26"/>
  <c r="G19" i="26"/>
  <c r="O19" i="26"/>
  <c r="A32" i="26"/>
  <c r="A34" i="26"/>
  <c r="A40" i="26"/>
  <c r="A42" i="26"/>
  <c r="A48" i="26"/>
  <c r="A50" i="26"/>
  <c r="C63" i="26"/>
  <c r="K63" i="26"/>
  <c r="S63" i="26"/>
  <c r="H19" i="26"/>
  <c r="P19" i="26"/>
  <c r="D63" i="26"/>
  <c r="L63" i="26"/>
  <c r="P23" i="24"/>
  <c r="K19" i="24"/>
  <c r="S19" i="24"/>
  <c r="K23"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U23" i="22"/>
  <c r="I57" i="22"/>
  <c r="Q57" i="22"/>
  <c r="K19" i="22"/>
  <c r="A39" i="22"/>
  <c r="A49" i="22"/>
  <c r="N19" i="22"/>
  <c r="V19" i="22"/>
  <c r="V23" i="22"/>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M23" i="21"/>
  <c r="M24" i="21" s="1"/>
  <c r="C57" i="21"/>
  <c r="K57" i="21"/>
  <c r="S57" i="2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7" l="1"/>
  <c r="C65" i="27"/>
  <c r="C23" i="21"/>
  <c r="C24" i="21" s="1"/>
  <c r="D65" i="21"/>
  <c r="O64" i="21"/>
  <c r="O65" i="21" s="1"/>
  <c r="C64" i="26"/>
  <c r="C65" i="26" s="1"/>
  <c r="D64" i="27"/>
  <c r="D65" i="27" s="1"/>
  <c r="F66" i="26"/>
  <c r="F65" i="26"/>
  <c r="I64" i="29"/>
  <c r="I65" i="29" s="1"/>
  <c r="C64" i="29"/>
  <c r="C65" i="29" s="1"/>
  <c r="C64" i="23"/>
  <c r="C65" i="23" s="1"/>
  <c r="E64" i="30"/>
  <c r="E65" i="30" s="1"/>
  <c r="M64"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H64" i="27"/>
  <c r="G64" i="22"/>
  <c r="L64" i="29"/>
  <c r="G64" i="24"/>
  <c r="H64" i="24"/>
  <c r="D64" i="23"/>
  <c r="D65" i="23" s="1"/>
  <c r="K64" i="24"/>
  <c r="P64" i="24"/>
  <c r="U64" i="29"/>
  <c r="U66" i="29" s="1"/>
  <c r="O66" i="21"/>
  <c r="M64" i="30"/>
  <c r="K64" i="26"/>
  <c r="K66" i="26" s="1"/>
  <c r="C64" i="28"/>
  <c r="C64" i="24"/>
  <c r="L64" i="27"/>
  <c r="L66" i="27" s="1"/>
  <c r="R64" i="24"/>
  <c r="R66" i="24" s="1"/>
  <c r="K64" i="29"/>
  <c r="K66" i="29" s="1"/>
  <c r="J64" i="29"/>
  <c r="J66" i="29" s="1"/>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D66" i="29"/>
  <c r="O64" i="26"/>
  <c r="R66" i="22"/>
  <c r="L66" i="22"/>
  <c r="T66" i="24"/>
  <c r="U66" i="23"/>
  <c r="P64" i="30"/>
  <c r="P66" i="30" s="1"/>
  <c r="P66" i="23"/>
  <c r="E66" i="22"/>
  <c r="T66" i="23"/>
  <c r="Q66" i="21"/>
  <c r="P66" i="21"/>
  <c r="K66" i="27"/>
  <c r="G64" i="23"/>
  <c r="Q66" i="24"/>
  <c r="R66" i="27"/>
  <c r="C66" i="27"/>
  <c r="H66" i="23"/>
  <c r="J66" i="27"/>
  <c r="G64" i="27"/>
  <c r="G66" i="30"/>
  <c r="J66" i="30"/>
  <c r="F64" i="27"/>
  <c r="T66" i="27"/>
  <c r="L66" i="29"/>
  <c r="Q66" i="22"/>
  <c r="J66" i="26"/>
  <c r="C66" i="22"/>
  <c r="T66" i="21"/>
  <c r="S66" i="23"/>
  <c r="H66" i="30"/>
  <c r="S66" i="24"/>
  <c r="L66" i="21"/>
  <c r="S66" i="26"/>
  <c r="L66" i="28"/>
  <c r="L66" i="26"/>
  <c r="T66" i="30"/>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M66" i="29"/>
  <c r="S66" i="29"/>
  <c r="T66" i="28"/>
  <c r="D66" i="28"/>
  <c r="Q66" i="28"/>
  <c r="I66" i="28"/>
  <c r="S66" i="28"/>
  <c r="K66" i="28"/>
  <c r="Q66" i="27"/>
  <c r="I66" i="27"/>
  <c r="P66" i="27"/>
  <c r="Q66" i="26"/>
  <c r="P66" i="26"/>
  <c r="I66" i="26"/>
  <c r="H66" i="26"/>
  <c r="L66" i="24"/>
  <c r="I66" i="24"/>
  <c r="P66" i="24"/>
  <c r="D66" i="24"/>
  <c r="K66" i="24"/>
  <c r="M66" i="24"/>
  <c r="I66" i="23"/>
  <c r="N66" i="23"/>
  <c r="E66" i="23"/>
  <c r="I66" i="22"/>
  <c r="M66" i="22"/>
  <c r="S66" i="22"/>
  <c r="K66" i="22"/>
  <c r="T66" i="22"/>
  <c r="M66" i="21"/>
  <c r="K66" i="21"/>
  <c r="C66" i="21"/>
  <c r="D66" i="21"/>
  <c r="R66" i="21"/>
  <c r="N64" i="1"/>
  <c r="M64" i="1"/>
  <c r="M65" i="1" s="1"/>
  <c r="T64" i="1"/>
  <c r="L64" i="1"/>
  <c r="J64" i="1"/>
  <c r="K64" i="1"/>
  <c r="O64" i="1"/>
  <c r="O65" i="1" s="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6" i="26" l="1"/>
  <c r="C66" i="23"/>
  <c r="I66" i="29"/>
  <c r="C65" i="1"/>
  <c r="H65" i="1"/>
  <c r="E65" i="1"/>
  <c r="D65" i="1"/>
  <c r="F65" i="1"/>
  <c r="G65" i="1"/>
  <c r="B65" i="1"/>
  <c r="C66" i="29"/>
  <c r="D66" i="23"/>
  <c r="D66" i="22"/>
  <c r="O66" i="28"/>
  <c r="O65" i="28"/>
  <c r="O66" i="27"/>
  <c r="O65" i="27"/>
  <c r="O66" i="24"/>
  <c r="O65" i="24"/>
  <c r="O66" i="26"/>
  <c r="O65" i="26"/>
  <c r="O66" i="23"/>
  <c r="O65" i="23"/>
  <c r="O66" i="30"/>
  <c r="O65" i="30"/>
  <c r="O66" i="29"/>
  <c r="O65" i="29"/>
  <c r="G66" i="24"/>
  <c r="G65" i="24"/>
  <c r="E66" i="28"/>
  <c r="E65" i="28"/>
  <c r="E66" i="29"/>
  <c r="E65" i="29"/>
  <c r="F66" i="30"/>
  <c r="F65" i="30"/>
  <c r="E66" i="26"/>
  <c r="E65" i="26"/>
  <c r="G66" i="22"/>
  <c r="G65" i="22"/>
  <c r="G66" i="28"/>
  <c r="G65" i="28"/>
  <c r="F66" i="21"/>
  <c r="F65" i="21"/>
  <c r="H66" i="21"/>
  <c r="E66" i="30"/>
  <c r="F66" i="23"/>
  <c r="F65" i="23"/>
  <c r="H66" i="27"/>
  <c r="H65" i="27"/>
  <c r="H66" i="28"/>
  <c r="H65" i="28"/>
  <c r="E66" i="21"/>
  <c r="E65" i="21"/>
  <c r="C66" i="26"/>
  <c r="F66" i="29"/>
  <c r="F65" i="29"/>
  <c r="G66" i="29"/>
  <c r="G65" i="29"/>
  <c r="G66" i="21"/>
  <c r="G65" i="21"/>
  <c r="I66" i="21"/>
  <c r="I65" i="21"/>
  <c r="C66" i="24"/>
  <c r="C65" i="24"/>
  <c r="E66" i="24"/>
  <c r="E65" i="24"/>
  <c r="F66" i="28"/>
  <c r="F65" i="28"/>
  <c r="F66" i="27"/>
  <c r="F65" i="27"/>
  <c r="F66" i="22"/>
  <c r="F65" i="22"/>
  <c r="H66" i="29"/>
  <c r="H65" i="29"/>
  <c r="G66" i="23"/>
  <c r="G65" i="23"/>
  <c r="G66" i="26"/>
  <c r="G65" i="26"/>
  <c r="G66" i="27"/>
  <c r="G65" i="27"/>
  <c r="C66" i="28"/>
  <c r="C65" i="28"/>
  <c r="H66" i="24"/>
  <c r="H65" i="24"/>
  <c r="F66" i="24"/>
  <c r="F65" i="24"/>
  <c r="M66" i="27"/>
  <c r="M65" i="27"/>
  <c r="M66" i="23"/>
  <c r="M65" i="23"/>
  <c r="M66" i="28"/>
  <c r="M66" i="30"/>
  <c r="M65" i="30"/>
  <c r="M66" i="26"/>
  <c r="M65" i="26"/>
  <c r="B66" i="28"/>
  <c r="B65" i="28"/>
  <c r="B66" i="27"/>
  <c r="B65" i="27"/>
  <c r="B66" i="29"/>
  <c r="B65" i="29"/>
  <c r="B66" i="21"/>
  <c r="B65" i="21"/>
  <c r="B66" i="26"/>
  <c r="B65" i="26"/>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<sst xmlns="http://schemas.openxmlformats.org/spreadsheetml/2006/main" count="2111" uniqueCount="170">
  <si>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</si>
  <si>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</si>
  <si>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</si>
  <si>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</si>
  <si>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</si>
  <si>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</si>
  <si>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</si>
  <si>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</si>
  <si>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</si>
  <si>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</si>
  <si>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</si>
  <si>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</si>
  <si>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</si>
  <si>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</si>
  <si>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</si>
  <si>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</si>
  <si>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</si>
  <si>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</si>
  <si>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</si>
  <si>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</si>
  <si>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</si>
  <si>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</si>
  <si>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</si>
  <si>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</si>
  <si>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</si>
  <si>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</si>
  <si>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</si>
  <si>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</si>
  <si>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</si>
  <si>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</si>
  <si>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</si>
  <si>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</si>
  <si>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</si>
  <si>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</si>
  <si>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</si>
  <si>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</si>
  <si>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</si>
  <si>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</si>
  <si>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</si>
  <si>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</si>
  <si>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</si>
  <si>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</si>
  <si>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</si>
  <si>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</si>
  <si>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</si>
  <si>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</si>
  <si>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</si>
  <si>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</si>
  <si>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</si>
  <si>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</si>
  <si>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</si>
  <si>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</si>
  <si>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</si>
  <si>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</si>
  <si>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</si>
  <si>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</si>
  <si>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</si>
  <si>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</si>
  <si>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</si>
  <si>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</si>
  <si>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</si>
  <si>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</si>
  <si>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</si>
  <si>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</si>
  <si>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</si>
  <si>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</si>
  <si>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</si>
  <si>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</si>
  <si>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</si>
  <si>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</si>
  <si>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</si>
  <si>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</si>
  <si>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</si>
  <si>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</si>
  <si>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</si>
  <si>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</si>
  <si>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</si>
  <si>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</si>
  <si>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</si>
  <si>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</si>
  <si>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</si>
  <si>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</si>
  <si>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</si>
  <si>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</si>
  <si>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</si>
  <si>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</si>
  <si>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</si>
  <si>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</si>
  <si>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</si>
  <si>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</si>
  <si>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</si>
  <si>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</si>
  <si>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</si>
  <si>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</si>
  <si>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</si>
  <si>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</si>
  <si>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</si>
  <si>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</si>
  <si>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</si>
  <si>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</si>
  <si>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</si>
  <si>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</si>
  <si>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</si>
  <si>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</si>
  <si>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</si>
  <si>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</si>
  <si>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</si>
  <si>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</si>
  <si>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</si>
  <si>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</si>
  <si>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</si>
  <si>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</si>
  <si>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</si>
  <si>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</si>
  <si>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</si>
  <si>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</si>
  <si>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</si>
  <si>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</si>
  <si>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</si>
  <si>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</si>
  <si>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</si>
  <si>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</si>
  <si>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</si>
  <si>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</si>
  <si>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</si>
  <si>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</si>
  <si>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</si>
  <si>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</si>
  <si>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</si>
  <si>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</si>
  <si>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</si>
  <si>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</si>
  <si>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</si>
  <si>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</si>
  <si>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</si>
  <si>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</si>
  <si>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</si>
  <si>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</si>
  <si>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</si>
  <si>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</si>
  <si>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</si>
  <si>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</si>
  <si>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</si>
  <si>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</si>
  <si>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</si>
  <si>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</si>
  <si>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</si>
  <si>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</si>
  <si>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</si>
  <si>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</si>
  <si>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</si>
  <si>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</si>
  <si>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</si>
  <si>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</si>
  <si>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</si>
  <si>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</si>
  <si>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</si>
  <si>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</si>
  <si>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</si>
  <si>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</si>
  <si>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PAN-032143</t>
  </si>
  <si>
    <t>EPR/GP3792SK</t>
  </si>
  <si>
    <t>Byproduct Recovery Limited</t>
  </si>
  <si>
    <t>Cae Gwyn, Cyffyliog, Ruthin, Denbighshire,  LL15 2DP</t>
  </si>
  <si>
    <t>Bryan Burn</t>
  </si>
  <si>
    <t>Sweedes</t>
  </si>
  <si>
    <t>m</t>
  </si>
  <si>
    <t>Alwen</t>
  </si>
  <si>
    <t>Glascoed</t>
  </si>
  <si>
    <t>Alaw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</si>
</sst>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40" sqref="B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49.44</v>
      </c>
      <c r="G1" s="134" t="s">
        <v>43</v>
      </c>
      <c r="H1" s="135"/>
      <c r="I1" s="109">
        <v>4.8</v>
      </c>
      <c r="J1" s="158" t="s">
        <v>153</v>
      </c>
      <c r="K1" s="159"/>
      <c r="L1" s="109">
        <v>33</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0.68899999999999995</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104</v>
      </c>
      <c r="G3" s="138" t="s">
        <v>159</v>
      </c>
      <c r="H3" s="139"/>
      <c r="I3" s="110"/>
      <c r="J3" s="160" t="s">
        <v>154</v>
      </c>
      <c r="K3" s="161"/>
      <c r="L3" s="110">
        <f>(L1/(L2*10000))*100</f>
        <v>0.47895500725689416</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167</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3</v>
      </c>
      <c r="F8" s="11">
        <v>4</v>
      </c>
      <c r="G8" s="11">
        <v>5</v>
      </c>
      <c r="H8" s="11">
        <v>6</v>
      </c>
      <c r="I8" s="11">
        <v>7</v>
      </c>
      <c r="J8" s="11" t="s">
        <v>165</v>
      </c>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166</v>
      </c>
      <c r="D9" s="11" t="s">
        <v>166</v>
      </c>
      <c r="E9" s="11" t="s">
        <v>166</v>
      </c>
      <c r="F9" s="11" t="s">
        <v>166</v>
      </c>
      <c r="G9" s="11" t="s">
        <v>166</v>
      </c>
      <c r="H9" s="11" t="s">
        <v>166</v>
      </c>
      <c r="I9" s="11" t="s">
        <v>166</v>
      </c>
      <c r="J9" s="11" t="s">
        <v>166</v>
      </c>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5.3</v>
      </c>
      <c r="D10" s="11">
        <v>5.4</v>
      </c>
      <c r="E10" s="11">
        <v>6</v>
      </c>
      <c r="F10" s="11">
        <v>5.5</v>
      </c>
      <c r="G10" s="11">
        <v>5.9</v>
      </c>
      <c r="H10" s="11">
        <v>5.6</v>
      </c>
      <c r="I10" s="11">
        <v>5</v>
      </c>
      <c r="J10" s="11">
        <v>5.7</v>
      </c>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0</v>
      </c>
      <c r="D11" s="11">
        <v>0</v>
      </c>
      <c r="E11" s="11">
        <v>0</v>
      </c>
      <c r="F11" s="11">
        <v>1</v>
      </c>
      <c r="G11" s="11">
        <v>1</v>
      </c>
      <c r="H11" s="11">
        <v>0</v>
      </c>
      <c r="I11" s="11">
        <v>1</v>
      </c>
      <c r="J11" s="11">
        <v>0</v>
      </c>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1</v>
      </c>
      <c r="D12" s="11">
        <v>1</v>
      </c>
      <c r="E12" s="11">
        <v>1</v>
      </c>
      <c r="F12" s="11">
        <v>2</v>
      </c>
      <c r="G12" s="11">
        <v>1</v>
      </c>
      <c r="H12" s="11">
        <v>0</v>
      </c>
      <c r="I12" s="11">
        <v>0</v>
      </c>
      <c r="J12" s="11">
        <v>1</v>
      </c>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1</v>
      </c>
      <c r="D13" s="11">
        <v>2</v>
      </c>
      <c r="E13" s="11">
        <v>2</v>
      </c>
      <c r="F13" s="11">
        <v>2</v>
      </c>
      <c r="G13" s="11">
        <v>2</v>
      </c>
      <c r="H13" s="11">
        <v>1</v>
      </c>
      <c r="I13" s="11">
        <v>1</v>
      </c>
      <c r="J13" s="11">
        <v>1</v>
      </c>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12</v>
      </c>
      <c r="D15" s="11">
        <v>12</v>
      </c>
      <c r="E15" s="11">
        <v>12</v>
      </c>
      <c r="F15" s="11">
        <v>12</v>
      </c>
      <c r="G15" s="11">
        <v>23</v>
      </c>
      <c r="H15" s="11">
        <v>23</v>
      </c>
      <c r="I15" s="11">
        <v>23</v>
      </c>
      <c r="J15" s="11">
        <v>12</v>
      </c>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129.54890208</v>
      </c>
      <c r="D18" s="12">
        <f>$D32</f>
        <v>129.54890208</v>
      </c>
      <c r="E18" s="12">
        <f>$D33</f>
        <v>129.54890208</v>
      </c>
      <c r="F18" s="12">
        <f>$D34</f>
        <v>98.641296000000011</v>
      </c>
      <c r="G18" s="12">
        <f>$D35</f>
        <v>129.54890208</v>
      </c>
      <c r="H18" s="12">
        <f>$D36</f>
        <v>129.54890208</v>
      </c>
      <c r="I18" s="12">
        <f>$D37</f>
        <v>129.54890208</v>
      </c>
      <c r="J18" s="12">
        <f>$D38</f>
        <v>129.54890208</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109.14890208</v>
      </c>
      <c r="D19" s="12">
        <f t="shared" ref="D19:V19" si="1">D18-D17</f>
        <v>109.14890208</v>
      </c>
      <c r="E19" s="12">
        <f t="shared" si="1"/>
        <v>109.14890208</v>
      </c>
      <c r="F19" s="12">
        <f t="shared" si="1"/>
        <v>78.241296000000006</v>
      </c>
      <c r="G19" s="12">
        <f t="shared" si="1"/>
        <v>90.448902080000011</v>
      </c>
      <c r="H19" s="12">
        <f t="shared" si="1"/>
        <v>90.448902080000011</v>
      </c>
      <c r="I19" s="12">
        <f t="shared" si="1"/>
        <v>90.448902080000011</v>
      </c>
      <c r="J19" s="12">
        <f t="shared" si="1"/>
        <v>109.14890208</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10.13349088</v>
      </c>
      <c r="D22" s="12">
        <f>$E32</f>
        <v>10.13349088</v>
      </c>
      <c r="E22" s="12">
        <f>$E33</f>
        <v>10.13349088</v>
      </c>
      <c r="F22" s="12">
        <f>$E34</f>
        <v>7.7158559999999996</v>
      </c>
      <c r="G22" s="12">
        <f>$E35</f>
        <v>10.13349088</v>
      </c>
      <c r="H22" s="12">
        <f>$E36</f>
        <v>10.13349088</v>
      </c>
      <c r="I22" s="12">
        <f>$E37</f>
        <v>10.13349088</v>
      </c>
      <c r="J22" s="12">
        <f>$E38</f>
        <v>10.13349088</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-61.866509120000003</v>
      </c>
      <c r="D23" s="12">
        <f t="shared" ref="D23:V23" si="3">D22-D21</f>
        <v>-61.866509120000003</v>
      </c>
      <c r="E23" s="12">
        <f t="shared" si="3"/>
        <v>-61.866509120000003</v>
      </c>
      <c r="F23" s="12">
        <f t="shared" si="3"/>
        <v>-64.284143999999998</v>
      </c>
      <c r="G23" s="12">
        <f t="shared" si="3"/>
        <v>-127.86650912</v>
      </c>
      <c r="H23" s="12">
        <f t="shared" si="3"/>
        <v>-127.86650912</v>
      </c>
      <c r="I23" s="12">
        <f t="shared" si="3"/>
        <v>-127.86650912</v>
      </c>
      <c r="J23" s="12">
        <f t="shared" si="3"/>
        <v>-61.866509120000003</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18.399999999999999</v>
      </c>
      <c r="C28" s="11">
        <v>0.68899999999999995</v>
      </c>
      <c r="D28" s="11">
        <v>0.156</v>
      </c>
      <c r="E28" s="11">
        <v>2.3199999999999998E-2</v>
      </c>
      <c r="F28" s="11">
        <v>252</v>
      </c>
      <c r="G28" s="11">
        <v>20.8</v>
      </c>
      <c r="H28" s="11">
        <v>126</v>
      </c>
      <c r="I28" s="11">
        <v>25</v>
      </c>
      <c r="J28" s="11">
        <v>0.28999999999999998</v>
      </c>
      <c r="K28" s="15">
        <v>0.27</v>
      </c>
      <c r="L28" s="11">
        <v>17.5</v>
      </c>
      <c r="M28" s="11">
        <v>24.9</v>
      </c>
      <c r="N28" s="11">
        <v>2400</v>
      </c>
      <c r="O28" s="11">
        <v>394000</v>
      </c>
      <c r="P28" s="11"/>
      <c r="Q28" s="11">
        <v>11200</v>
      </c>
      <c r="R28" s="11"/>
      <c r="S28" s="11">
        <v>13.1</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197</v>
      </c>
      <c r="C31" s="65">
        <f>IF(C$27="%w/w SAR",((C$28*10)*$B31),IF(C$27="%w/w DM",(((C$28*10)*($B$28/100))*$B31),IF(C$27="kg/t SAR",(C$28*$B31),IF(C$27="kg/t DM",((C$28*($B$28/100))*$B31),IF(C$27="mg/kg SAR",((C$28*0.001)*$B31),IF(C$27="mg/kg DM",(((C$28*0.001)*($B$28/100))*$B31),0))))))</f>
        <v>249.74871999999999</v>
      </c>
      <c r="D31" s="65">
        <f>(IF(D$27="%w/w SAR",((D$28*10)*$B31),IF(D$27="%w/w DM",(((D$28*10)*($B$28/100))*$B31),IF(D$27="kg/t SAR",(D$28*$B31),IF(D$27="kg/t DM",((D$28*($B$28/100))*$B31),IF(D$27="mg/kg SAR",((D$28*0.001)*$B31),IF(D$27="mg/kg DM",(((D$28*0.001)*($B$28/100))*$B31),"0")))))))*2.291</f>
        <v>129.54890208</v>
      </c>
      <c r="E31" s="65">
        <f>(IF(E$27="%w/w SAR",((E$28*10)*$B31),IF(E$27="%w/w DM",(((E$28*10)*($B$28/100))*$B31),IF(E$27="kg/t SAR",(E$28*$B31),IF(E$27="kg/t DM",((E$28*($B$28/100))*$B31),IF(E$27="mg/kg SAR",((E$28*0.001)*$B31),IF(E$27="mg/kg DM",(((E$28*0.001)*($B$28/100))*$B31),"0")))))))*1.205</f>
        <v>10.13349088</v>
      </c>
      <c r="F31" s="65">
        <f>(IF(F$27="%w/w SAR",((F$28*10)*$B31),IF(F$27="%w/w DM",(((F$28*10)*($B$28/100))*$B31),IF(F$27="kg/t SAR",(F$28*$B31),IF(F$27="kg/t DM",((F$28*($B$28/100))*$B31),IF(F$27="mg/kg SAR",((F$28*0.001)*$B31),IF(F$27="mg/kg DM",(((F$28*0.001)*($B$28/100))*$B31),"0")))))))*1.658</f>
        <v>15.144994368000001</v>
      </c>
      <c r="G31" s="65">
        <f t="shared" ref="G31:P31" si="5">IF(G$27="%w/w SAR",((G$28*10)*$B31),IF(G$27="%w/w DM",(((G$28*10)*($B$28/100))*$B31),IF(G$27="kg/t SAR",(G$28*$B31),IF(G$27="kg/t DM",((G$28*($B$28/100))*$B31),IF(G$27="mg/kg SAR",((G$28*0.001)*$B31),IF(G$27="mg/kg DM",(((G$28*0.001)*($B$28/100))*$B31),0))))))</f>
        <v>0.75395840000000003</v>
      </c>
      <c r="H31" s="65">
        <f t="shared" si="5"/>
        <v>4.5672480000000002</v>
      </c>
      <c r="I31" s="65">
        <f t="shared" si="5"/>
        <v>0.90620000000000001</v>
      </c>
      <c r="J31" s="65">
        <f t="shared" si="5"/>
        <v>1.0511919999999999E-2</v>
      </c>
      <c r="K31" s="65">
        <f t="shared" si="5"/>
        <v>9.7869599999999991E-3</v>
      </c>
      <c r="L31" s="65">
        <f t="shared" si="5"/>
        <v>0.63434000000000001</v>
      </c>
      <c r="M31" s="65">
        <f t="shared" si="5"/>
        <v>0.90257520000000002</v>
      </c>
      <c r="N31" s="65">
        <f t="shared" si="5"/>
        <v>86.995199999999997</v>
      </c>
      <c r="O31" s="65">
        <f t="shared" si="5"/>
        <v>14281.712</v>
      </c>
      <c r="P31" s="65">
        <f t="shared" si="5"/>
        <v>0</v>
      </c>
      <c r="Q31" s="65">
        <f>(IF(Q$27="%w/w SAR",((Q$28*10)*$B31),IF(Q$27="%w/w DM",(((Q$28*10)*($B$28/100))*$B31),IF(Q$27="kg/t SAR",(Q$28*$B31),IF(Q$27="kg/t DM",((Q$28*($B$28/100))*$B31),IF(Q$27="mg/kg SAR",((Q$28*0.001)*$B31),IF(Q$27="mg/kg DM",(((Q$28*0.001)*($B$28/100))*$B31),0)))))))*2.5</f>
        <v>1014.944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0.47484880000000002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197</v>
      </c>
      <c r="C32" s="65">
        <f t="shared" ref="C32:C50" si="6">IF(C$27="%w/w SAR",((C$28*10)*$B32),IF(C$27="%w/w DM",(((C$28*10)*($B$28/100))*$B32),IF(C$27="kg/t SAR",(C$28*$B32),IF(C$27="kg/t DM",((C$28*($B$28/100))*$B32),IF(C$27="mg/kg SAR",((C$28*0.001)*$B32),IF(C$27="mg/kg DM",(((C$28*0.001)*($B$28/100))*$B32),0))))))</f>
        <v>249.74871999999999</v>
      </c>
      <c r="D32" s="65">
        <f t="shared" ref="D32:D50" si="7">(IF(D$27="%w/w SAR",((D$28*10)*$B32),IF(D$27="%w/w DM",(((D$28*10)*($B$28/100))*$B32),IF(D$27="kg/t SAR",(D$28*$B32),IF(D$27="kg/t DM",((D$28*($B$28/100))*$B32),IF(D$27="mg/kg SAR",((D$28*0.001)*$B32),IF(D$27="mg/kg DM",(((D$28*0.001)*($B$28/100))*$B32),"0")))))))*2.291</f>
        <v>129.54890208</v>
      </c>
      <c r="E32" s="65">
        <f t="shared" ref="E32:E50" si="8">(IF(E$27="%w/w SAR",((E$28*10)*$B32),IF(E$27="%w/w DM",(((E$28*10)*($B$28/100))*$B32),IF(E$27="kg/t SAR",(E$28*$B32),IF(E$27="kg/t DM",((E$28*($B$28/100))*$B32),IF(E$27="mg/kg SAR",((E$28*0.001)*$B32),IF(E$27="mg/kg DM",(((E$28*0.001)*($B$28/100))*$B32),"0")))))))*1.205</f>
        <v>10.13349088</v>
      </c>
      <c r="F32" s="65">
        <f t="shared" ref="F32:F50" si="9">(IF(F$27="%w/w SAR",((F$28*10)*$B32),IF(F$27="%w/w DM",(((F$28*10)*($B$28/100))*$B32),IF(F$27="kg/t SAR",(F$28*$B32),IF(F$27="kg/t DM",((F$28*($B$28/100))*$B32),IF(F$27="mg/kg SAR",((F$28*0.001)*$B32),IF(F$27="mg/kg DM",(((F$28*0.001)*($B$28/100))*$B32),"0")))))))*1.658</f>
        <v>15.144994368000001</v>
      </c>
      <c r="G32" s="65">
        <f t="shared" ref="G32:P50" si="10">IF(G$27="%w/w SAR",((G$28*10)*$B32),IF(G$27="%w/w DM",(((G$28*10)*($B$28/100))*$B32),IF(G$27="kg/t SAR",(G$28*$B32),IF(G$27="kg/t DM",((G$28*($B$28/100))*$B32),IF(G$27="mg/kg SAR",((G$28*0.001)*$B32),IF(G$27="mg/kg DM",(((G$28*0.001)*($B$28/100))*$B32),0))))))</f>
        <v>0.75395840000000003</v>
      </c>
      <c r="H32" s="65">
        <f t="shared" si="10"/>
        <v>4.5672480000000002</v>
      </c>
      <c r="I32" s="65">
        <f t="shared" si="10"/>
        <v>0.90620000000000001</v>
      </c>
      <c r="J32" s="65">
        <f t="shared" si="10"/>
        <v>1.0511919999999999E-2</v>
      </c>
      <c r="K32" s="65">
        <f t="shared" si="10"/>
        <v>9.7869599999999991E-3</v>
      </c>
      <c r="L32" s="65">
        <f t="shared" si="10"/>
        <v>0.63434000000000001</v>
      </c>
      <c r="M32" s="65">
        <f t="shared" si="10"/>
        <v>0.90257520000000002</v>
      </c>
      <c r="N32" s="65">
        <f t="shared" si="10"/>
        <v>86.995199999999997</v>
      </c>
      <c r="O32" s="65">
        <f t="shared" si="10"/>
        <v>14281.712</v>
      </c>
      <c r="P32" s="65">
        <f t="shared" si="10"/>
        <v>0</v>
      </c>
      <c r="Q32" s="65">
        <f t="shared" ref="Q32:Q50" si="11">(IF(Q$27="%w/w SAR",((Q$28*10)*$B32),IF(Q$27="%w/w DM",(((Q$28*10)*($B$28/100))*$B32),IF(Q$27="kg/t SAR",(Q$28*$B32),IF(Q$27="kg/t DM",((Q$28*($B$28/100))*$B32),IF(Q$27="mg/kg SAR",((Q$28*0.001)*$B32),IF(Q$27="mg/kg DM",(((Q$28*0.001)*($B$28/100))*$B32),0)))))))*2.5</f>
        <v>1014.944</v>
      </c>
      <c r="R32" s="65">
        <f t="shared" ref="R32:U50" si="12">IF(R$27="%w/w SAR",((R$28*10)*$B32),IF(R$27="%w/w DM",(((R$28*10)*($B$28/100))*$B32),IF(R$27="kg/t SAR",(R$28*$B32),IF(R$27="kg/t DM",((R$28*($B$28/100))*$B32),IF(R$27="mg/kg SAR",((R$28*0.001)*$B32),IF(R$27="mg/kg DM",(((R$28*0.001)*($B$28/100))*$B32),0))))))</f>
        <v>0</v>
      </c>
      <c r="S32" s="65">
        <f t="shared" si="12"/>
        <v>0.47484880000000002</v>
      </c>
      <c r="T32" s="65">
        <f t="shared" si="12"/>
        <v>0</v>
      </c>
      <c r="U32" s="126">
        <f t="shared" si="12"/>
        <v>0</v>
      </c>
    </row>
    <row r="33" spans="1:21" s="48" customFormat="1" ht="13" x14ac:dyDescent="0.35">
      <c r="A33" s="125">
        <f>E8</f>
        <v>3</v>
      </c>
      <c r="B33" s="11">
        <v>197</v>
      </c>
      <c r="C33" s="65">
        <f t="shared" si="6"/>
        <v>249.74871999999999</v>
      </c>
      <c r="D33" s="65">
        <f t="shared" si="7"/>
        <v>129.54890208</v>
      </c>
      <c r="E33" s="65">
        <f t="shared" si="8"/>
        <v>10.13349088</v>
      </c>
      <c r="F33" s="65">
        <f t="shared" si="9"/>
        <v>15.144994368000001</v>
      </c>
      <c r="G33" s="65">
        <f t="shared" si="10"/>
        <v>0.75395840000000003</v>
      </c>
      <c r="H33" s="65">
        <f t="shared" si="10"/>
        <v>4.5672480000000002</v>
      </c>
      <c r="I33" s="65">
        <f t="shared" si="10"/>
        <v>0.90620000000000001</v>
      </c>
      <c r="J33" s="65">
        <f t="shared" si="10"/>
        <v>1.0511919999999999E-2</v>
      </c>
      <c r="K33" s="65">
        <f t="shared" si="10"/>
        <v>9.7869599999999991E-3</v>
      </c>
      <c r="L33" s="65">
        <f t="shared" si="10"/>
        <v>0.63434000000000001</v>
      </c>
      <c r="M33" s="65">
        <f t="shared" si="10"/>
        <v>0.90257520000000002</v>
      </c>
      <c r="N33" s="65">
        <f t="shared" si="10"/>
        <v>86.995199999999997</v>
      </c>
      <c r="O33" s="65">
        <f t="shared" si="10"/>
        <v>14281.712</v>
      </c>
      <c r="P33" s="65">
        <f t="shared" si="10"/>
        <v>0</v>
      </c>
      <c r="Q33" s="65">
        <f t="shared" si="11"/>
        <v>1014.944</v>
      </c>
      <c r="R33" s="65">
        <f t="shared" si="12"/>
        <v>0</v>
      </c>
      <c r="S33" s="65">
        <f t="shared" si="12"/>
        <v>0.47484880000000002</v>
      </c>
      <c r="T33" s="65">
        <f t="shared" si="12"/>
        <v>0</v>
      </c>
      <c r="U33" s="126">
        <f t="shared" si="12"/>
        <v>0</v>
      </c>
    </row>
    <row r="34" spans="1:21" s="48" customFormat="1" ht="13" x14ac:dyDescent="0.35">
      <c r="A34" s="125">
        <f>F8</f>
        <v>4</v>
      </c>
      <c r="B34" s="11">
        <v>150</v>
      </c>
      <c r="C34" s="65">
        <f t="shared" si="6"/>
        <v>190.16399999999999</v>
      </c>
      <c r="D34" s="65">
        <f t="shared" si="7"/>
        <v>98.641296000000011</v>
      </c>
      <c r="E34" s="65">
        <f t="shared" si="8"/>
        <v>7.7158559999999996</v>
      </c>
      <c r="F34" s="65">
        <f t="shared" si="9"/>
        <v>11.531721599999999</v>
      </c>
      <c r="G34" s="65">
        <f t="shared" si="10"/>
        <v>0.57408000000000003</v>
      </c>
      <c r="H34" s="65">
        <f t="shared" si="10"/>
        <v>3.4775999999999998</v>
      </c>
      <c r="I34" s="65">
        <f t="shared" si="10"/>
        <v>0.69</v>
      </c>
      <c r="J34" s="65">
        <f t="shared" si="10"/>
        <v>8.003999999999999E-3</v>
      </c>
      <c r="K34" s="65">
        <f t="shared" si="10"/>
        <v>7.4519999999999994E-3</v>
      </c>
      <c r="L34" s="65">
        <f t="shared" si="10"/>
        <v>0.48300000000000004</v>
      </c>
      <c r="M34" s="65">
        <f t="shared" si="10"/>
        <v>0.68723999999999996</v>
      </c>
      <c r="N34" s="65">
        <f t="shared" si="10"/>
        <v>66.239999999999995</v>
      </c>
      <c r="O34" s="65">
        <f t="shared" si="10"/>
        <v>10874.4</v>
      </c>
      <c r="P34" s="65">
        <f t="shared" si="10"/>
        <v>0</v>
      </c>
      <c r="Q34" s="65">
        <f t="shared" si="11"/>
        <v>772.8</v>
      </c>
      <c r="R34" s="65">
        <f t="shared" si="12"/>
        <v>0</v>
      </c>
      <c r="S34" s="65">
        <f t="shared" si="12"/>
        <v>0.36155999999999999</v>
      </c>
      <c r="T34" s="65">
        <f t="shared" si="12"/>
        <v>0</v>
      </c>
      <c r="U34" s="126">
        <f t="shared" si="12"/>
        <v>0</v>
      </c>
    </row>
    <row r="35" spans="1:21" s="48" customFormat="1" ht="13" x14ac:dyDescent="0.35">
      <c r="A35" s="125">
        <f>G8</f>
        <v>5</v>
      </c>
      <c r="B35" s="11">
        <v>197</v>
      </c>
      <c r="C35" s="65">
        <f t="shared" si="6"/>
        <v>249.74871999999999</v>
      </c>
      <c r="D35" s="65">
        <f t="shared" si="7"/>
        <v>129.54890208</v>
      </c>
      <c r="E35" s="65">
        <f t="shared" si="8"/>
        <v>10.13349088</v>
      </c>
      <c r="F35" s="65">
        <f t="shared" si="9"/>
        <v>15.144994368000001</v>
      </c>
      <c r="G35" s="65">
        <f t="shared" si="10"/>
        <v>0.75395840000000003</v>
      </c>
      <c r="H35" s="65">
        <f t="shared" si="10"/>
        <v>4.5672480000000002</v>
      </c>
      <c r="I35" s="65">
        <f t="shared" si="10"/>
        <v>0.90620000000000001</v>
      </c>
      <c r="J35" s="65">
        <f t="shared" si="10"/>
        <v>1.0511919999999999E-2</v>
      </c>
      <c r="K35" s="65">
        <f t="shared" si="10"/>
        <v>9.7869599999999991E-3</v>
      </c>
      <c r="L35" s="65">
        <f t="shared" si="10"/>
        <v>0.63434000000000001</v>
      </c>
      <c r="M35" s="65">
        <f t="shared" si="10"/>
        <v>0.90257520000000002</v>
      </c>
      <c r="N35" s="65">
        <f t="shared" si="10"/>
        <v>86.995199999999997</v>
      </c>
      <c r="O35" s="65">
        <f t="shared" si="10"/>
        <v>14281.712</v>
      </c>
      <c r="P35" s="65">
        <f t="shared" si="10"/>
        <v>0</v>
      </c>
      <c r="Q35" s="65">
        <f t="shared" si="11"/>
        <v>1014.944</v>
      </c>
      <c r="R35" s="65">
        <f t="shared" si="12"/>
        <v>0</v>
      </c>
      <c r="S35" s="65">
        <f t="shared" si="12"/>
        <v>0.47484880000000002</v>
      </c>
      <c r="T35" s="65">
        <f t="shared" si="12"/>
        <v>0</v>
      </c>
      <c r="U35" s="126">
        <f t="shared" si="12"/>
        <v>0</v>
      </c>
    </row>
    <row r="36" spans="1:21" s="48" customFormat="1" ht="13" x14ac:dyDescent="0.35">
      <c r="A36" s="125">
        <f>H8</f>
        <v>6</v>
      </c>
      <c r="B36" s="11">
        <v>197</v>
      </c>
      <c r="C36" s="65">
        <f t="shared" si="6"/>
        <v>249.74871999999999</v>
      </c>
      <c r="D36" s="65">
        <f t="shared" si="7"/>
        <v>129.54890208</v>
      </c>
      <c r="E36" s="65">
        <f t="shared" si="8"/>
        <v>10.13349088</v>
      </c>
      <c r="F36" s="65">
        <f t="shared" si="9"/>
        <v>15.144994368000001</v>
      </c>
      <c r="G36" s="65">
        <f t="shared" si="10"/>
        <v>0.75395840000000003</v>
      </c>
      <c r="H36" s="65">
        <f t="shared" si="10"/>
        <v>4.5672480000000002</v>
      </c>
      <c r="I36" s="65">
        <f t="shared" si="10"/>
        <v>0.90620000000000001</v>
      </c>
      <c r="J36" s="65">
        <f t="shared" si="10"/>
        <v>1.0511919999999999E-2</v>
      </c>
      <c r="K36" s="65">
        <f t="shared" si="10"/>
        <v>9.7869599999999991E-3</v>
      </c>
      <c r="L36" s="65">
        <f t="shared" si="10"/>
        <v>0.63434000000000001</v>
      </c>
      <c r="M36" s="65">
        <f t="shared" si="10"/>
        <v>0.90257520000000002</v>
      </c>
      <c r="N36" s="65">
        <f t="shared" si="10"/>
        <v>86.995199999999997</v>
      </c>
      <c r="O36" s="65">
        <f t="shared" si="10"/>
        <v>14281.712</v>
      </c>
      <c r="P36" s="65">
        <f t="shared" si="10"/>
        <v>0</v>
      </c>
      <c r="Q36" s="65">
        <f t="shared" si="11"/>
        <v>1014.944</v>
      </c>
      <c r="R36" s="65">
        <f t="shared" si="12"/>
        <v>0</v>
      </c>
      <c r="S36" s="65">
        <f t="shared" si="12"/>
        <v>0.47484880000000002</v>
      </c>
      <c r="T36" s="65">
        <f t="shared" si="12"/>
        <v>0</v>
      </c>
      <c r="U36" s="126">
        <f t="shared" si="12"/>
        <v>0</v>
      </c>
    </row>
    <row r="37" spans="1:21" s="48" customFormat="1" ht="13" x14ac:dyDescent="0.35">
      <c r="A37" s="125">
        <f>I8</f>
        <v>7</v>
      </c>
      <c r="B37" s="11">
        <v>197</v>
      </c>
      <c r="C37" s="65">
        <f t="shared" si="6"/>
        <v>249.74871999999999</v>
      </c>
      <c r="D37" s="65">
        <f t="shared" si="7"/>
        <v>129.54890208</v>
      </c>
      <c r="E37" s="65">
        <f t="shared" si="8"/>
        <v>10.13349088</v>
      </c>
      <c r="F37" s="65">
        <f t="shared" si="9"/>
        <v>15.144994368000001</v>
      </c>
      <c r="G37" s="65">
        <f t="shared" si="10"/>
        <v>0.75395840000000003</v>
      </c>
      <c r="H37" s="65">
        <f t="shared" si="10"/>
        <v>4.5672480000000002</v>
      </c>
      <c r="I37" s="65">
        <f t="shared" si="10"/>
        <v>0.90620000000000001</v>
      </c>
      <c r="J37" s="65">
        <f t="shared" si="10"/>
        <v>1.0511919999999999E-2</v>
      </c>
      <c r="K37" s="65">
        <f t="shared" si="10"/>
        <v>9.7869599999999991E-3</v>
      </c>
      <c r="L37" s="65">
        <f t="shared" si="10"/>
        <v>0.63434000000000001</v>
      </c>
      <c r="M37" s="65">
        <f t="shared" si="10"/>
        <v>0.90257520000000002</v>
      </c>
      <c r="N37" s="65">
        <f t="shared" si="10"/>
        <v>86.995199999999997</v>
      </c>
      <c r="O37" s="65">
        <f t="shared" si="10"/>
        <v>14281.712</v>
      </c>
      <c r="P37" s="65">
        <f t="shared" si="10"/>
        <v>0</v>
      </c>
      <c r="Q37" s="65">
        <f t="shared" si="11"/>
        <v>1014.944</v>
      </c>
      <c r="R37" s="65">
        <f t="shared" si="12"/>
        <v>0</v>
      </c>
      <c r="S37" s="65">
        <f t="shared" si="12"/>
        <v>0.47484880000000002</v>
      </c>
      <c r="T37" s="65">
        <f t="shared" si="12"/>
        <v>0</v>
      </c>
      <c r="U37" s="126">
        <f t="shared" si="12"/>
        <v>0</v>
      </c>
    </row>
    <row r="38" spans="1:21" s="48" customFormat="1" ht="13" x14ac:dyDescent="0.35">
      <c r="A38" s="125" t="str">
        <f>J8</f>
        <v>Sweedes</v>
      </c>
      <c r="B38" s="11">
        <v>197</v>
      </c>
      <c r="C38" s="65">
        <f t="shared" si="6"/>
        <v>249.74871999999999</v>
      </c>
      <c r="D38" s="65">
        <f t="shared" si="7"/>
        <v>129.54890208</v>
      </c>
      <c r="E38" s="65">
        <f t="shared" si="8"/>
        <v>10.13349088</v>
      </c>
      <c r="F38" s="65">
        <f t="shared" si="9"/>
        <v>15.144994368000001</v>
      </c>
      <c r="G38" s="65">
        <f t="shared" si="10"/>
        <v>0.75395840000000003</v>
      </c>
      <c r="H38" s="65">
        <f t="shared" si="10"/>
        <v>4.5672480000000002</v>
      </c>
      <c r="I38" s="65">
        <f t="shared" si="10"/>
        <v>0.90620000000000001</v>
      </c>
      <c r="J38" s="65">
        <f t="shared" si="10"/>
        <v>1.0511919999999999E-2</v>
      </c>
      <c r="K38" s="65">
        <f t="shared" si="10"/>
        <v>9.7869599999999991E-3</v>
      </c>
      <c r="L38" s="65">
        <f t="shared" si="10"/>
        <v>0.63434000000000001</v>
      </c>
      <c r="M38" s="65">
        <f t="shared" si="10"/>
        <v>0.90257520000000002</v>
      </c>
      <c r="N38" s="65">
        <f t="shared" si="10"/>
        <v>86.995199999999997</v>
      </c>
      <c r="O38" s="65">
        <f t="shared" si="10"/>
        <v>14281.712</v>
      </c>
      <c r="P38" s="65">
        <f t="shared" si="10"/>
        <v>0</v>
      </c>
      <c r="Q38" s="65">
        <f t="shared" si="11"/>
        <v>1014.944</v>
      </c>
      <c r="R38" s="65">
        <f t="shared" si="12"/>
        <v>0</v>
      </c>
      <c r="S38" s="65">
        <f t="shared" si="12"/>
        <v>0.47484880000000002</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197</v>
      </c>
      <c r="C62" s="65">
        <f>B32</f>
        <v>197</v>
      </c>
      <c r="D62" s="65">
        <f>B33</f>
        <v>197</v>
      </c>
      <c r="E62" s="65">
        <f>B34</f>
        <v>150</v>
      </c>
      <c r="F62" s="65">
        <f>B35</f>
        <v>197</v>
      </c>
      <c r="G62" s="65">
        <f>B36</f>
        <v>197</v>
      </c>
      <c r="H62" s="65">
        <f>B37</f>
        <v>197</v>
      </c>
      <c r="I62" s="65">
        <f>B38</f>
        <v>197</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35" sqref="B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v>6.9</v>
      </c>
      <c r="J1" s="158" t="s">
        <v>153</v>
      </c>
      <c r="K1" s="159"/>
      <c r="L1" s="109">
        <v>40.200000000000003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v>190902</v>
      </c>
      <c r="G2" s="136" t="s">
        <v>110</v>
      </c>
      <c r="H2" s="137"/>
      <c r="I2" s="110"/>
      <c r="J2" s="138" t="s">
        <v>158</v>
      </c>
      <c r="K2" s="139"/>
      <c r="L2" s="110">
        <v>0.74399999999999999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t="s">
        <v>104</v>
      </c>
      <c r="G3" s="138" t="s">
        <v>159</v>
      </c>
      <c r="H3" s="139"/>
      <c r="I3" s="110"/>
      <c r="J3" s="160" t="s">
        <v>154</v>
      </c>
      <c r="K3" s="161"/>
      <c r="L3" s="110">
        <f>(L1/(L2*10000))*100</f>
        <v>0.54032258064516137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t="s">
        <v>168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124.36061183999999</v>
      </c>
      <c r="D18" s="12">
        <f>$D32</f>
        <v>124.36061183999999</v>
      </c>
      <c r="E18" s="12">
        <f>$D33</f>
        <v>124.36061183999999</v>
      </c>
      <c r="F18" s="12">
        <f>$D34</f>
        <v>100.29081599999999</v>
      </c>
      <c r="G18" s="12">
        <f>$D35</f>
        <v>124.36061183999999</v>
      </c>
      <c r="H18" s="12">
        <f>$D36</f>
        <v>124.36061183999999</v>
      </c>
      <c r="I18" s="12">
        <f>$D37</f>
        <v>124.36061183999999</v>
      </c>
      <c r="J18" s="12">
        <f>$D38</f>
        <v>124.36061183999999</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103.96061183999998</v>
      </c>
      <c r="D19" s="12">
        <f t="shared" ref="D19:V19" si="1">D18-D17</f>
        <v>103.96061183999998</v>
      </c>
      <c r="E19" s="12">
        <f t="shared" si="1"/>
        <v>103.96061183999998</v>
      </c>
      <c r="F19" s="12">
        <f t="shared" si="1"/>
        <v>79.890816000000001</v>
      </c>
      <c r="G19" s="12">
        <f t="shared" si="1"/>
        <v>85.260611839999996</v>
      </c>
      <c r="H19" s="12">
        <f t="shared" si="1"/>
        <v>85.260611839999996</v>
      </c>
      <c r="I19" s="12">
        <f t="shared" si="1"/>
        <v>85.260611839999996</v>
      </c>
      <c r="J19" s="12">
        <f t="shared" si="1"/>
        <v>103.96061183999998</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37.8152136</v>
      </c>
      <c r="D22" s="12">
        <f>$E32</f>
        <v>37.8152136</v>
      </c>
      <c r="E22" s="12">
        <f>$E33</f>
        <v>37.8152136</v>
      </c>
      <c r="F22" s="12">
        <f>$E34</f>
        <v>30.49614</v>
      </c>
      <c r="G22" s="12">
        <f>$E35</f>
        <v>37.8152136</v>
      </c>
      <c r="H22" s="12">
        <f>$E36</f>
        <v>37.8152136</v>
      </c>
      <c r="I22" s="12">
        <f>$E37</f>
        <v>37.8152136</v>
      </c>
      <c r="J22" s="12">
        <f>$E38</f>
        <v>37.8152136</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-34.1847864</v>
      </c>
      <c r="D23" s="12">
        <f t="shared" ref="D23:V23" si="3">D22-D21</f>
        <v>-34.1847864</v>
      </c>
      <c r="E23" s="12">
        <f t="shared" si="3"/>
        <v>-34.1847864</v>
      </c>
      <c r="F23" s="12">
        <f t="shared" si="3"/>
        <v>-41.503860000000003</v>
      </c>
      <c r="G23" s="12">
        <f t="shared" si="3"/>
        <v>-100.18478640000001</v>
      </c>
      <c r="H23" s="12">
        <f t="shared" si="3"/>
        <v>-100.18478640000001</v>
      </c>
      <c r="I23" s="12">
        <f t="shared" si="3"/>
        <v>-100.18478640000001</v>
      </c>
      <c r="J23" s="12">
        <f t="shared" si="3"/>
        <v>-34.1847864</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15.2</v>
      </c>
      <c r="C28" s="11">
        <v>0.74399999999999999</v>
      </c>
      <c r="D28" s="11">
        <v>0.192</v>
      </c>
      <c r="E28" s="11">
        <v>0.111</v>
      </c>
      <c r="F28" s="11">
        <v>2340</v>
      </c>
      <c r="G28" s="11">
        <v>31.9</v>
      </c>
      <c r="H28" s="11">
        <v>297</v>
      </c>
      <c r="I28" s="11">
        <v>27.1</v>
      </c>
      <c r="J28" s="11">
        <v>0.36</v>
      </c>
      <c r="K28" s="15">
        <v>0.33</v>
      </c>
      <c r="L28" s="11">
        <v>36.5</v>
      </c>
      <c r="M28" s="11">
        <v>28.8</v>
      </c>
      <c r="N28" s="11">
        <v>7710</v>
      </c>
      <c r="O28" s="11">
        <v>396000</v>
      </c>
      <c r="P28" s="11"/>
      <c r="Q28" s="11">
        <v>1730</v>
      </c>
      <c r="R28" s="11"/>
      <c r="S28" s="11">
        <v>24.7</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186</v>
      </c>
      <c r="C31" s="65">
        <f>IF(C$27="%w/w SAR",((C$28*10)*$B31),IF(C$27="%w/w DM",(((C$28*10)*($B$28/100))*$B31),IF(C$27="kg/t SAR",(C$28*$B31),IF(C$27="kg/t DM",((C$28*($B$28/100))*$B31),IF(C$27="mg/kg SAR",((C$28*0.001)*$B31),IF(C$27="mg/kg DM",(((C$28*0.001)*($B$28/100))*$B31),0))))))</f>
        <v>210.34367999999998</v>
      </c>
      <c r="D31" s="65">
        <f>(IF(D$27="%w/w SAR",((D$28*10)*$B31),IF(D$27="%w/w DM",(((D$28*10)*($B$28/100))*$B31),IF(D$27="kg/t SAR",(D$28*$B31),IF(D$27="kg/t DM",((D$28*($B$28/100))*$B31),IF(D$27="mg/kg SAR",((D$28*0.001)*$B31),IF(D$27="mg/kg DM",(((D$28*0.001)*($B$28/100))*$B31),"0")))))))*2.291</f>
        <v>124.36061183999999</v>
      </c>
      <c r="E31" s="65">
        <f>(IF(E$27="%w/w SAR",((E$28*10)*$B31),IF(E$27="%w/w DM",(((E$28*10)*($B$28/100))*$B31),IF(E$27="kg/t SAR",(E$28*$B31),IF(E$27="kg/t DM",((E$28*($B$28/100))*$B31),IF(E$27="mg/kg SAR",((E$28*0.001)*$B31),IF(E$27="mg/kg DM",(((E$28*0.001)*($B$28/100))*$B31),"0")))))))*1.205</f>
        <v>37.8152136</v>
      </c>
      <c r="F31" s="65">
        <f>(IF(F$27="%w/w SAR",((F$28*10)*$B31),IF(F$27="%w/w DM",(((F$28*10)*($B$28/100))*$B31),IF(F$27="kg/t SAR",(F$28*$B31),IF(F$27="kg/t DM",((F$28*($B$28/100))*$B31),IF(F$27="mg/kg SAR",((F$28*0.001)*$B31),IF(F$27="mg/kg DM",(((F$28*0.001)*($B$28/100))*$B31),"0")))))))*1.658</f>
        <v>109.68744384</v>
      </c>
      <c r="G31" s="65">
        <f t="shared" ref="G31:P46" si="5">IF(G$27="%w/w SAR",((G$28*10)*$B31),IF(G$27="%w/w DM",(((G$28*10)*($B$28/100))*$B31),IF(G$27="kg/t SAR",(G$28*$B31),IF(G$27="kg/t DM",((G$28*($B$28/100))*$B31),IF(G$27="mg/kg SAR",((G$28*0.001)*$B31),IF(G$27="mg/kg DM",(((G$28*0.001)*($B$28/100))*$B31),0))))))</f>
        <v>0.90187679999999992</v>
      </c>
      <c r="H31" s="65">
        <f t="shared" si="5"/>
        <v>8.3967840000000002</v>
      </c>
      <c r="I31" s="65">
        <f t="shared" si="5"/>
        <v>0.76617119999999994</v>
      </c>
      <c r="J31" s="65">
        <f t="shared" si="5"/>
        <v>1.0177919999999998E-2</v>
      </c>
      <c r="K31" s="65">
        <f t="shared" si="5"/>
        <v>9.3297599999999994E-3</v>
      </c>
      <c r="L31" s="65">
        <f t="shared" si="5"/>
        <v>1.0319279999999997</v>
      </c>
      <c r="M31" s="65">
        <f t="shared" si="5"/>
        <v>0.81423360000000011</v>
      </c>
      <c r="N31" s="65">
        <f t="shared" si="5"/>
        <v>217.97712000000001</v>
      </c>
      <c r="O31" s="65">
        <f t="shared" si="5"/>
        <v>11195.712</v>
      </c>
      <c r="P31" s="65">
        <f t="shared" si="5"/>
        <v>0</v>
      </c>
      <c r="Q31" s="65">
        <f>(IF(Q$27="%w/w SAR",((Q$28*10)*$B31),IF(Q$27="%w/w DM",(((Q$28*10)*($B$28/100))*$B31),IF(Q$27="kg/t SAR",(Q$28*$B31),IF(Q$27="kg/t DM",((Q$28*($B$28/100))*$B31),IF(Q$27="mg/kg SAR",((Q$28*0.001)*$B31),IF(Q$27="mg/kg DM",(((Q$28*0.001)*($B$28/100))*$B31),0)))))))*2.5</f>
        <v>122.2764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0.69831840000000001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186</v>
      </c>
      <c r="C32" s="65">
        <f t="shared" ref="C32:C50" si="6">IF(C$27="%w/w SAR",((C$28*10)*$B32),IF(C$27="%w/w DM",(((C$28*10)*($B$28/100))*$B32),IF(C$27="kg/t SAR",(C$28*$B32),IF(C$27="kg/t DM",((C$28*($B$28/100))*$B32),IF(C$27="mg/kg SAR",((C$28*0.001)*$B32),IF(C$27="mg/kg DM",(((C$28*0.001)*($B$28/100))*$B32),0))))))</f>
        <v>210.34367999999998</v>
      </c>
      <c r="D32" s="65">
        <f t="shared" ref="D32:D50" si="7">(IF(D$27="%w/w SAR",((D$28*10)*$B32),IF(D$27="%w/w DM",(((D$28*10)*($B$28/100))*$B32),IF(D$27="kg/t SAR",(D$28*$B32),IF(D$27="kg/t DM",((D$28*($B$28/100))*$B32),IF(D$27="mg/kg SAR",((D$28*0.001)*$B32),IF(D$27="mg/kg DM",(((D$28*0.001)*($B$28/100))*$B32),"0")))))))*2.291</f>
        <v>124.36061183999999</v>
      </c>
      <c r="E32" s="65">
        <f t="shared" ref="E32:E50" si="8">(IF(E$27="%w/w SAR",((E$28*10)*$B32),IF(E$27="%w/w DM",(((E$28*10)*($B$28/100))*$B32),IF(E$27="kg/t SAR",(E$28*$B32),IF(E$27="kg/t DM",((E$28*($B$28/100))*$B32),IF(E$27="mg/kg SAR",((E$28*0.001)*$B32),IF(E$27="mg/kg DM",(((E$28*0.001)*($B$28/100))*$B32),"0")))))))*1.205</f>
        <v>37.8152136</v>
      </c>
      <c r="F32" s="65">
        <f t="shared" ref="F32:F50" si="9">(IF(F$27="%w/w SAR",((F$28*10)*$B32),IF(F$27="%w/w DM",(((F$28*10)*($B$28/100))*$B32),IF(F$27="kg/t SAR",(F$28*$B32),IF(F$27="kg/t DM",((F$28*($B$28/100))*$B32),IF(F$27="mg/kg SAR",((F$28*0.001)*$B32),IF(F$27="mg/kg DM",(((F$28*0.001)*($B$28/100))*$B32),"0")))))))*1.658</f>
        <v>109.68744384</v>
      </c>
      <c r="G32" s="65">
        <f t="shared" si="5"/>
        <v>0.90187679999999992</v>
      </c>
      <c r="H32" s="65">
        <f t="shared" si="5"/>
        <v>8.3967840000000002</v>
      </c>
      <c r="I32" s="65">
        <f t="shared" si="5"/>
        <v>0.76617119999999994</v>
      </c>
      <c r="J32" s="65">
        <f t="shared" si="5"/>
        <v>1.0177919999999998E-2</v>
      </c>
      <c r="K32" s="65">
        <f t="shared" si="5"/>
        <v>9.3297599999999994E-3</v>
      </c>
      <c r="L32" s="65">
        <f t="shared" si="5"/>
        <v>1.0319279999999997</v>
      </c>
      <c r="M32" s="65">
        <f t="shared" si="5"/>
        <v>0.81423360000000011</v>
      </c>
      <c r="N32" s="65">
        <f t="shared" si="5"/>
        <v>217.97712000000001</v>
      </c>
      <c r="O32" s="65">
        <f t="shared" si="5"/>
        <v>11195.712</v>
      </c>
      <c r="P32" s="65">
        <f t="shared" si="5"/>
        <v>0</v>
      </c>
      <c r="Q32" s="65">
        <f t="shared" ref="Q32:Q50" si="10">(IF(Q$27="%w/w SAR",((Q$28*10)*$B32),IF(Q$27="%w/w DM",(((Q$28*10)*($B$28/100))*$B32),IF(Q$27="kg/t SAR",(Q$28*$B32),IF(Q$27="kg/t DM",((Q$28*($B$28/100))*$B32),IF(Q$27="mg/kg SAR",((Q$28*0.001)*$B32),IF(Q$27="mg/kg DM",(((Q$28*0.001)*($B$28/100))*$B32),0)))))))*2.5</f>
        <v>122.2764</v>
      </c>
      <c r="R32" s="65">
        <f t="shared" ref="R32:U50" si="11">IF(R$27="%w/w SAR",((R$28*10)*$B32),IF(R$27="%w/w DM",(((R$28*10)*($B$28/100))*$B32),IF(R$27="kg/t SAR",(R$28*$B32),IF(R$27="kg/t DM",((R$28*($B$28/100))*$B32),IF(R$27="mg/kg SAR",((R$28*0.001)*$B32),IF(R$27="mg/kg DM",(((R$28*0.001)*($B$28/100))*$B32),0))))))</f>
        <v>0</v>
      </c>
      <c r="S32" s="65">
        <f t="shared" si="11"/>
        <v>0.69831840000000001</v>
      </c>
      <c r="T32" s="65">
        <f t="shared" si="11"/>
        <v>0</v>
      </c>
      <c r="U32" s="126">
        <f t="shared" si="11"/>
        <v>0</v>
      </c>
    </row>
    <row r="33" spans="1:21" s="48" customFormat="1" ht="13" x14ac:dyDescent="0.35">
      <c r="A33" s="125">
        <f>E8</f>
        <v>3</v>
      </c>
      <c r="B33" s="11">
        <v>186</v>
      </c>
      <c r="C33" s="65">
        <f t="shared" si="6"/>
        <v>210.34367999999998</v>
      </c>
      <c r="D33" s="65">
        <f t="shared" si="7"/>
        <v>124.36061183999999</v>
      </c>
      <c r="E33" s="65">
        <f t="shared" si="8"/>
        <v>37.8152136</v>
      </c>
      <c r="F33" s="65">
        <f t="shared" si="9"/>
        <v>109.68744384</v>
      </c>
      <c r="G33" s="65">
        <f t="shared" si="5"/>
        <v>0.90187679999999992</v>
      </c>
      <c r="H33" s="65">
        <f t="shared" si="5"/>
        <v>8.3967840000000002</v>
      </c>
      <c r="I33" s="65">
        <f t="shared" si="5"/>
        <v>0.76617119999999994</v>
      </c>
      <c r="J33" s="65">
        <f t="shared" si="5"/>
        <v>1.0177919999999998E-2</v>
      </c>
      <c r="K33" s="65">
        <f t="shared" si="5"/>
        <v>9.3297599999999994E-3</v>
      </c>
      <c r="L33" s="65">
        <f t="shared" si="5"/>
        <v>1.0319279999999997</v>
      </c>
      <c r="M33" s="65">
        <f t="shared" si="5"/>
        <v>0.81423360000000011</v>
      </c>
      <c r="N33" s="65">
        <f t="shared" si="5"/>
        <v>217.97712000000001</v>
      </c>
      <c r="O33" s="65">
        <f t="shared" si="5"/>
        <v>11195.712</v>
      </c>
      <c r="P33" s="65">
        <f t="shared" si="5"/>
        <v>0</v>
      </c>
      <c r="Q33" s="65">
        <f t="shared" si="10"/>
        <v>122.2764</v>
      </c>
      <c r="R33" s="65">
        <f t="shared" si="11"/>
        <v>0</v>
      </c>
      <c r="S33" s="65">
        <f t="shared" si="11"/>
        <v>0.69831840000000001</v>
      </c>
      <c r="T33" s="65">
        <f t="shared" si="11"/>
        <v>0</v>
      </c>
      <c r="U33" s="126">
        <f t="shared" si="11"/>
        <v>0</v>
      </c>
    </row>
    <row r="34" spans="1:21" s="48" customFormat="1" ht="13" x14ac:dyDescent="0.35">
      <c r="A34" s="125">
        <f>F8</f>
        <v>4</v>
      </c>
      <c r="B34" s="11">
        <v>150</v>
      </c>
      <c r="C34" s="65">
        <f t="shared" si="6"/>
        <v>169.63199999999998</v>
      </c>
      <c r="D34" s="65">
        <f t="shared" si="7"/>
        <v>100.29081599999999</v>
      </c>
      <c r="E34" s="65">
        <f t="shared" si="8"/>
        <v>30.49614</v>
      </c>
      <c r="F34" s="65">
        <f t="shared" si="9"/>
        <v>88.457615999999987</v>
      </c>
      <c r="G34" s="65">
        <f t="shared" si="5"/>
        <v>0.72731999999999997</v>
      </c>
      <c r="H34" s="65">
        <f t="shared" si="5"/>
        <v>6.7715999999999994</v>
      </c>
      <c r="I34" s="65">
        <f t="shared" si="5"/>
        <v>0.61787999999999998</v>
      </c>
      <c r="J34" s="65">
        <f t="shared" si="5"/>
        <v>8.2079999999999983E-3</v>
      </c>
      <c r="K34" s="65">
        <f t="shared" si="5"/>
        <v>7.5240000000000003E-3</v>
      </c>
      <c r="L34" s="65">
        <f t="shared" si="5"/>
        <v>0.83219999999999983</v>
      </c>
      <c r="M34" s="65">
        <f t="shared" si="5"/>
        <v>0.65664000000000011</v>
      </c>
      <c r="N34" s="65">
        <f t="shared" si="5"/>
        <v>175.78800000000001</v>
      </c>
      <c r="O34" s="65">
        <f t="shared" si="5"/>
        <v>9028.7999999999993</v>
      </c>
      <c r="P34" s="65">
        <f t="shared" si="5"/>
        <v>0</v>
      </c>
      <c r="Q34" s="65">
        <f t="shared" si="10"/>
        <v>98.609999999999985</v>
      </c>
      <c r="R34" s="65">
        <f t="shared" si="11"/>
        <v>0</v>
      </c>
      <c r="S34" s="65">
        <f t="shared" si="11"/>
        <v>0.56315999999999999</v>
      </c>
      <c r="T34" s="65">
        <f t="shared" si="11"/>
        <v>0</v>
      </c>
      <c r="U34" s="126">
        <f t="shared" si="11"/>
        <v>0</v>
      </c>
    </row>
    <row r="35" spans="1:21" s="48" customFormat="1" ht="13" x14ac:dyDescent="0.35">
      <c r="A35" s="125">
        <f>G8</f>
        <v>5</v>
      </c>
      <c r="B35" s="11">
        <v>186</v>
      </c>
      <c r="C35" s="65">
        <f t="shared" si="6"/>
        <v>210.34367999999998</v>
      </c>
      <c r="D35" s="65">
        <f t="shared" si="7"/>
        <v>124.36061183999999</v>
      </c>
      <c r="E35" s="65">
        <f t="shared" si="8"/>
        <v>37.8152136</v>
      </c>
      <c r="F35" s="65">
        <f t="shared" si="9"/>
        <v>109.68744384</v>
      </c>
      <c r="G35" s="65">
        <f t="shared" si="5"/>
        <v>0.90187679999999992</v>
      </c>
      <c r="H35" s="65">
        <f t="shared" si="5"/>
        <v>8.3967840000000002</v>
      </c>
      <c r="I35" s="65">
        <f t="shared" si="5"/>
        <v>0.76617119999999994</v>
      </c>
      <c r="J35" s="65">
        <f t="shared" si="5"/>
        <v>1.0177919999999998E-2</v>
      </c>
      <c r="K35" s="65">
        <f t="shared" si="5"/>
        <v>9.3297599999999994E-3</v>
      </c>
      <c r="L35" s="65">
        <f t="shared" si="5"/>
        <v>1.0319279999999997</v>
      </c>
      <c r="M35" s="65">
        <f t="shared" si="5"/>
        <v>0.81423360000000011</v>
      </c>
      <c r="N35" s="65">
        <f t="shared" si="5"/>
        <v>217.97712000000001</v>
      </c>
      <c r="O35" s="65">
        <f t="shared" si="5"/>
        <v>11195.712</v>
      </c>
      <c r="P35" s="65">
        <f t="shared" si="5"/>
        <v>0</v>
      </c>
      <c r="Q35" s="65">
        <f t="shared" si="10"/>
        <v>122.2764</v>
      </c>
      <c r="R35" s="65">
        <f t="shared" si="11"/>
        <v>0</v>
      </c>
      <c r="S35" s="65">
        <f t="shared" si="11"/>
        <v>0.69831840000000001</v>
      </c>
      <c r="T35" s="65">
        <f t="shared" si="11"/>
        <v>0</v>
      </c>
      <c r="U35" s="126">
        <f t="shared" si="11"/>
        <v>0</v>
      </c>
    </row>
    <row r="36" spans="1:21" s="48" customFormat="1" ht="13" x14ac:dyDescent="0.35">
      <c r="A36" s="125">
        <f>H8</f>
        <v>6</v>
      </c>
      <c r="B36" s="11">
        <v>186</v>
      </c>
      <c r="C36" s="65">
        <f t="shared" si="6"/>
        <v>210.34367999999998</v>
      </c>
      <c r="D36" s="65">
        <f t="shared" si="7"/>
        <v>124.36061183999999</v>
      </c>
      <c r="E36" s="65">
        <f t="shared" si="8"/>
        <v>37.8152136</v>
      </c>
      <c r="F36" s="65">
        <f t="shared" si="9"/>
        <v>109.68744384</v>
      </c>
      <c r="G36" s="65">
        <f t="shared" si="5"/>
        <v>0.90187679999999992</v>
      </c>
      <c r="H36" s="65">
        <f t="shared" si="5"/>
        <v>8.3967840000000002</v>
      </c>
      <c r="I36" s="65">
        <f t="shared" si="5"/>
        <v>0.76617119999999994</v>
      </c>
      <c r="J36" s="65">
        <f t="shared" si="5"/>
        <v>1.0177919999999998E-2</v>
      </c>
      <c r="K36" s="65">
        <f t="shared" si="5"/>
        <v>9.3297599999999994E-3</v>
      </c>
      <c r="L36" s="65">
        <f t="shared" si="5"/>
        <v>1.0319279999999997</v>
      </c>
      <c r="M36" s="65">
        <f t="shared" si="5"/>
        <v>0.81423360000000011</v>
      </c>
      <c r="N36" s="65">
        <f t="shared" si="5"/>
        <v>217.97712000000001</v>
      </c>
      <c r="O36" s="65">
        <f t="shared" si="5"/>
        <v>11195.712</v>
      </c>
      <c r="P36" s="65">
        <f t="shared" si="5"/>
        <v>0</v>
      </c>
      <c r="Q36" s="65">
        <f t="shared" si="10"/>
        <v>122.2764</v>
      </c>
      <c r="R36" s="65">
        <f t="shared" si="11"/>
        <v>0</v>
      </c>
      <c r="S36" s="65">
        <f t="shared" si="11"/>
        <v>0.69831840000000001</v>
      </c>
      <c r="T36" s="65">
        <f t="shared" si="11"/>
        <v>0</v>
      </c>
      <c r="U36" s="126">
        <f t="shared" si="11"/>
        <v>0</v>
      </c>
    </row>
    <row r="37" spans="1:21" s="48" customFormat="1" ht="13" x14ac:dyDescent="0.35">
      <c r="A37" s="125">
        <f>I8</f>
        <v>7</v>
      </c>
      <c r="B37" s="11">
        <v>186</v>
      </c>
      <c r="C37" s="65">
        <f t="shared" si="6"/>
        <v>210.34367999999998</v>
      </c>
      <c r="D37" s="65">
        <f t="shared" si="7"/>
        <v>124.36061183999999</v>
      </c>
      <c r="E37" s="65">
        <f t="shared" si="8"/>
        <v>37.8152136</v>
      </c>
      <c r="F37" s="65">
        <f t="shared" si="9"/>
        <v>109.68744384</v>
      </c>
      <c r="G37" s="65">
        <f t="shared" si="5"/>
        <v>0.90187679999999992</v>
      </c>
      <c r="H37" s="65">
        <f t="shared" si="5"/>
        <v>8.3967840000000002</v>
      </c>
      <c r="I37" s="65">
        <f t="shared" si="5"/>
        <v>0.76617119999999994</v>
      </c>
      <c r="J37" s="65">
        <f t="shared" si="5"/>
        <v>1.0177919999999998E-2</v>
      </c>
      <c r="K37" s="65">
        <f t="shared" si="5"/>
        <v>9.3297599999999994E-3</v>
      </c>
      <c r="L37" s="65">
        <f t="shared" si="5"/>
        <v>1.0319279999999997</v>
      </c>
      <c r="M37" s="65">
        <f t="shared" si="5"/>
        <v>0.81423360000000011</v>
      </c>
      <c r="N37" s="65">
        <f t="shared" si="5"/>
        <v>217.97712000000001</v>
      </c>
      <c r="O37" s="65">
        <f t="shared" si="5"/>
        <v>11195.712</v>
      </c>
      <c r="P37" s="65">
        <f t="shared" si="5"/>
        <v>0</v>
      </c>
      <c r="Q37" s="65">
        <f t="shared" si="10"/>
        <v>122.2764</v>
      </c>
      <c r="R37" s="65">
        <f t="shared" si="11"/>
        <v>0</v>
      </c>
      <c r="S37" s="65">
        <f t="shared" si="11"/>
        <v>0.69831840000000001</v>
      </c>
      <c r="T37" s="65">
        <f t="shared" si="11"/>
        <v>0</v>
      </c>
      <c r="U37" s="126">
        <f t="shared" si="11"/>
        <v>0</v>
      </c>
    </row>
    <row r="38" spans="1:21" s="48" customFormat="1" ht="13" x14ac:dyDescent="0.35">
      <c r="A38" s="125" t="str">
        <f>J8</f>
        <v>Sweedes</v>
      </c>
      <c r="B38" s="11">
        <v>186</v>
      </c>
      <c r="C38" s="65">
        <f t="shared" si="6"/>
        <v>210.34367999999998</v>
      </c>
      <c r="D38" s="65">
        <f t="shared" si="7"/>
        <v>124.36061183999999</v>
      </c>
      <c r="E38" s="65">
        <f t="shared" si="8"/>
        <v>37.8152136</v>
      </c>
      <c r="F38" s="65">
        <f t="shared" si="9"/>
        <v>109.68744384</v>
      </c>
      <c r="G38" s="65">
        <f t="shared" si="5"/>
        <v>0.90187679999999992</v>
      </c>
      <c r="H38" s="65">
        <f t="shared" si="5"/>
        <v>8.3967840000000002</v>
      </c>
      <c r="I38" s="65">
        <f t="shared" si="5"/>
        <v>0.76617119999999994</v>
      </c>
      <c r="J38" s="65">
        <f t="shared" si="5"/>
        <v>1.0177919999999998E-2</v>
      </c>
      <c r="K38" s="65">
        <f t="shared" si="5"/>
        <v>9.3297599999999994E-3</v>
      </c>
      <c r="L38" s="65">
        <f t="shared" si="5"/>
        <v>1.0319279999999997</v>
      </c>
      <c r="M38" s="65">
        <f t="shared" si="5"/>
        <v>0.81423360000000011</v>
      </c>
      <c r="N38" s="65">
        <f t="shared" si="5"/>
        <v>217.97712000000001</v>
      </c>
      <c r="O38" s="65">
        <f t="shared" si="5"/>
        <v>11195.712</v>
      </c>
      <c r="P38" s="65">
        <f t="shared" si="5"/>
        <v>0</v>
      </c>
      <c r="Q38" s="65">
        <f t="shared" si="10"/>
        <v>122.2764</v>
      </c>
      <c r="R38" s="65">
        <f t="shared" si="11"/>
        <v>0</v>
      </c>
      <c r="S38" s="65">
        <f t="shared" si="11"/>
        <v>0.69831840000000001</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186</v>
      </c>
      <c r="C62" s="65">
        <f>B32</f>
        <v>186</v>
      </c>
      <c r="D62" s="65">
        <f>B33</f>
        <v>186</v>
      </c>
      <c r="E62" s="65">
        <f>B34</f>
        <v>150</v>
      </c>
      <c r="F62" s="65">
        <f>B35</f>
        <v>186</v>
      </c>
      <c r="G62" s="65">
        <f>B36</f>
        <v>186</v>
      </c>
      <c r="H62" s="65">
        <f>B37</f>
        <v>186</v>
      </c>
      <c r="I62" s="65">
        <f>B38</f>
        <v>186</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v>6.8</v>
      </c>
      <c r="J1" s="158" t="s">
        <v>153</v>
      </c>
      <c r="K1" s="159"/>
      <c r="L1" s="109">
        <v>576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v>190902</v>
      </c>
      <c r="G2" s="136" t="s">
        <v>110</v>
      </c>
      <c r="H2" s="137"/>
      <c r="I2" s="110"/>
      <c r="J2" s="138" t="s">
        <v>158</v>
      </c>
      <c r="K2" s="139"/>
      <c r="L2" s="110">
        <v>1.53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t="s">
        <v>104</v>
      </c>
      <c r="G3" s="138" t="s">
        <v>159</v>
      </c>
      <c r="H3" s="139"/>
      <c r="I3" s="110"/>
      <c r="J3" s="160" t="s">
        <v>154</v>
      </c>
      <c r="K3" s="161"/>
      <c r="L3" s="110">
        <f>(L1/(L2*10000))*100</f>
        <v>3.7647058823529407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96.925795199999996</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76.525795200000005</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INCREASE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(VLOOKUP(D$14,$AI2:$AK24,3,FALSE))*D$15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8.5685911200000024</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-63.431408879999999</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11.3</v>
      </c>
      <c r="C28" s="11">
        <v>1.53</v>
      </c>
      <c r="D28" s="11">
        <v>0.26</v>
      </c>
      <c r="E28" s="11">
        <v>4.3700000000000003E-2</v>
      </c>
      <c r="F28" s="11">
        <v>463</v>
      </c>
      <c r="G28" s="11">
        <v>34.700000000000003</v>
      </c>
      <c r="H28" s="11">
        <v>54.7</v>
      </c>
      <c r="I28" s="11">
        <v>27.6</v>
      </c>
      <c r="J28" s="11">
        <v>0.49</v>
      </c>
      <c r="K28" s="15">
        <v>0.44</v>
      </c>
      <c r="L28" s="11">
        <v>22.7</v>
      </c>
      <c r="M28" s="11">
        <v>19.100000000000001</v>
      </c>
      <c r="N28" s="11">
        <v>186000</v>
      </c>
      <c r="O28" s="11">
        <v>7510</v>
      </c>
      <c r="P28" s="11"/>
      <c r="Q28" s="11">
        <v>9560</v>
      </c>
      <c r="R28" s="11"/>
      <c r="S28" s="11">
        <v>11.3</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144</v>
      </c>
      <c r="C33" s="65">
        <f t="shared" si="6"/>
        <v>248.9616</v>
      </c>
      <c r="D33" s="65">
        <f t="shared" si="7"/>
        <v>96.925795199999996</v>
      </c>
      <c r="E33" s="65">
        <f t="shared" si="8"/>
        <v>8.5685911200000024</v>
      </c>
      <c r="F33" s="65">
        <f t="shared" si="9"/>
        <v>12.491265888000001</v>
      </c>
      <c r="G33" s="65">
        <f t="shared" si="5"/>
        <v>0.56463839999999998</v>
      </c>
      <c r="H33" s="65">
        <f t="shared" si="5"/>
        <v>0.89007840000000016</v>
      </c>
      <c r="I33" s="65">
        <f t="shared" si="5"/>
        <v>0.4491072000000001</v>
      </c>
      <c r="J33" s="65">
        <f t="shared" si="5"/>
        <v>7.9732799999999993E-3</v>
      </c>
      <c r="K33" s="65">
        <f t="shared" si="5"/>
        <v>7.1596800000000007E-3</v>
      </c>
      <c r="L33" s="65">
        <f t="shared" si="5"/>
        <v>0.36937440000000005</v>
      </c>
      <c r="M33" s="65">
        <f t="shared" si="5"/>
        <v>0.31079520000000005</v>
      </c>
      <c r="N33" s="65">
        <f t="shared" si="5"/>
        <v>3026.5920000000001</v>
      </c>
      <c r="O33" s="65">
        <f t="shared" si="5"/>
        <v>122.20272</v>
      </c>
      <c r="P33" s="65">
        <f t="shared" si="5"/>
        <v>0</v>
      </c>
      <c r="Q33" s="65">
        <f t="shared" si="10"/>
        <v>388.90080000000006</v>
      </c>
      <c r="R33" s="65">
        <f t="shared" si="11"/>
        <v>0</v>
      </c>
      <c r="S33" s="65">
        <f t="shared" si="11"/>
        <v>0.18387360000000003</v>
      </c>
      <c r="T33" s="65">
        <f t="shared" si="11"/>
        <v>0</v>
      </c>
      <c r="U33" s="126">
        <f t="shared" si="11"/>
        <v>0</v>
      </c>
    </row>
    <row r="34" spans="1:21" s="48" customFormat="1" ht="13" x14ac:dyDescent="0.35">
      <c r="A34" s="125">
        <f>F8</f>
        <v>4</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144</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-20.399999999999999</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-72</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-20.399999999999999</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-72</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-20.399999999999999</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-72</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-20.399999999999999</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-72</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-20.399999999999999</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-72</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-20.399999999999999</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-72</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Alwen'!C1:D1</f>
        <v>PAN-032143</v>
      </c>
      <c r="D1" s="167"/>
      <c r="E1" s="106" t="s">
        <v>45</v>
      </c>
      <c r="F1" s="113">
        <f>'Field data and Alwen'!F1</f>
        <v>49.44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Alwen'!C2:D2</f>
        <v>EPR/GP3792SK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Alwen'!C3:D3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Alwen'!C4:D4</f>
        <v>Cae Gwyn, Cyffyliog, Ruthin, Denbighshire,  LL15 2DP</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Alwen'!C5:D5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Alwen'!C8</f>
        <v>1</v>
      </c>
      <c r="D8" s="49">
        <f>'Field data and Alwen'!D8</f>
        <v>2</v>
      </c>
      <c r="E8" s="49">
        <f>'Field data and Alwen'!E8</f>
        <v>3</v>
      </c>
      <c r="F8" s="49">
        <f>'Field data and Alwen'!F8</f>
        <v>4</v>
      </c>
      <c r="G8" s="49">
        <f>'Field data and Alwen'!G8</f>
        <v>5</v>
      </c>
      <c r="H8" s="49">
        <f>'Field data and Alwen'!H8</f>
        <v>6</v>
      </c>
      <c r="I8" s="49">
        <f>'Field data and Alwen'!I8</f>
        <v>7</v>
      </c>
      <c r="J8" s="49" t="str">
        <f>'Field data and Alwen'!J8</f>
        <v>Sweedes</v>
      </c>
      <c r="K8" s="49">
        <f>'Field data and Alwen'!K8</f>
        <v>0</v>
      </c>
      <c r="L8" s="49">
        <f>'Field data and Alwen'!L8</f>
        <v>0</v>
      </c>
      <c r="M8" s="49">
        <f>'Field data and Alwen'!M8</f>
        <v>0</v>
      </c>
      <c r="N8" s="49">
        <f>'Field data and Alwen'!N8</f>
        <v>0</v>
      </c>
      <c r="O8" s="49">
        <f>'Field data and Alwen'!O8</f>
        <v>0</v>
      </c>
      <c r="P8" s="49">
        <f>'Field data and Alwen'!P8</f>
        <v>0</v>
      </c>
      <c r="Q8" s="49">
        <f>'Field data and Alwen'!Q8</f>
        <v>0</v>
      </c>
      <c r="R8" s="49">
        <f>'Field data and Alwen'!R8</f>
        <v>0</v>
      </c>
      <c r="S8" s="49">
        <f>'Field data and Alwen'!S8</f>
        <v>0</v>
      </c>
      <c r="T8" s="49">
        <f>'Field data and Alwen'!T8</f>
        <v>0</v>
      </c>
      <c r="U8" s="49">
        <f>'Field data and Alwen'!U8</f>
        <v>0</v>
      </c>
      <c r="V8" s="102">
        <f>'Field data and Alwen'!V8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Alwen'!C9</f>
        <v>m</v>
      </c>
      <c r="D9" s="49" t="str">
        <f>'Field data and Alwen'!D9</f>
        <v>m</v>
      </c>
      <c r="E9" s="49" t="str">
        <f>'Field data and Alwen'!E9</f>
        <v>m</v>
      </c>
      <c r="F9" s="49" t="str">
        <f>'Field data and Alwen'!F9</f>
        <v>m</v>
      </c>
      <c r="G9" s="49" t="str">
        <f>'Field data and Alwen'!G9</f>
        <v>m</v>
      </c>
      <c r="H9" s="49" t="str">
        <f>'Field data and Alwen'!H9</f>
        <v>m</v>
      </c>
      <c r="I9" s="49" t="str">
        <f>'Field data and Alwen'!I9</f>
        <v>m</v>
      </c>
      <c r="J9" s="49" t="str">
        <f>'Field data and Alwen'!J9</f>
        <v>m</v>
      </c>
      <c r="K9" s="49">
        <f>'Field data and Alwen'!K9</f>
        <v>0</v>
      </c>
      <c r="L9" s="49">
        <f>'Field data and Alwen'!L9</f>
        <v>0</v>
      </c>
      <c r="M9" s="49">
        <f>'Field data and Alwen'!M9</f>
        <v>0</v>
      </c>
      <c r="N9" s="49">
        <f>'Field data and Alwen'!N9</f>
        <v>0</v>
      </c>
      <c r="O9" s="49">
        <f>'Field data and Alwen'!O9</f>
        <v>0</v>
      </c>
      <c r="P9" s="49">
        <f>'Field data and Alwen'!P9</f>
        <v>0</v>
      </c>
      <c r="Q9" s="49">
        <f>'Field data and Alwen'!Q9</f>
        <v>0</v>
      </c>
      <c r="R9" s="49">
        <f>'Field data and Alwen'!R9</f>
        <v>0</v>
      </c>
      <c r="S9" s="49">
        <f>'Field data and Alwen'!S9</f>
        <v>0</v>
      </c>
      <c r="T9" s="49">
        <f>'Field data and Alwen'!T9</f>
        <v>0</v>
      </c>
      <c r="U9" s="49">
        <f>'Field data and Alwen'!U9</f>
        <v>0</v>
      </c>
      <c r="V9" s="102">
        <f>'Field data and Alwen'!V9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Alwen'!C10</f>
        <v>5.3</v>
      </c>
      <c r="D10" s="49">
        <f>'Field data and Alwen'!D10</f>
        <v>5.4</v>
      </c>
      <c r="E10" s="49">
        <f>'Field data and Alwen'!E10</f>
        <v>6</v>
      </c>
      <c r="F10" s="49">
        <f>'Field data and Alwen'!F10</f>
        <v>5.5</v>
      </c>
      <c r="G10" s="49">
        <f>'Field data and Alwen'!G10</f>
        <v>5.9</v>
      </c>
      <c r="H10" s="49">
        <f>'Field data and Alwen'!H10</f>
        <v>5.6</v>
      </c>
      <c r="I10" s="49">
        <f>'Field data and Alwen'!I10</f>
        <v>5</v>
      </c>
      <c r="J10" s="49">
        <f>'Field data and Alwen'!J10</f>
        <v>5.7</v>
      </c>
      <c r="K10" s="49">
        <f>'Field data and Alwen'!K10</f>
        <v>0</v>
      </c>
      <c r="L10" s="49">
        <f>'Field data and Alwen'!L10</f>
        <v>0</v>
      </c>
      <c r="M10" s="49">
        <f>'Field data and Alwen'!M10</f>
        <v>0</v>
      </c>
      <c r="N10" s="49">
        <f>'Field data and Alwen'!N10</f>
        <v>0</v>
      </c>
      <c r="O10" s="49">
        <f>'Field data and Alwen'!O10</f>
        <v>0</v>
      </c>
      <c r="P10" s="49">
        <f>'Field data and Alwen'!P10</f>
        <v>0</v>
      </c>
      <c r="Q10" s="49">
        <f>'Field data and Alwen'!Q10</f>
        <v>0</v>
      </c>
      <c r="R10" s="49">
        <f>'Field data and Alwen'!R10</f>
        <v>0</v>
      </c>
      <c r="S10" s="49">
        <f>'Field data and Alwen'!S10</f>
        <v>0</v>
      </c>
      <c r="T10" s="49">
        <f>'Field data and Alwen'!T10</f>
        <v>0</v>
      </c>
      <c r="U10" s="49">
        <f>'Field data and Alwen'!U10</f>
        <v>0</v>
      </c>
      <c r="V10" s="102">
        <f>'Field data and Alwen'!V10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Alwen'!C11</f>
        <v>0</v>
      </c>
      <c r="D11" s="49">
        <f>'Field data and Alwen'!D11</f>
        <v>0</v>
      </c>
      <c r="E11" s="49">
        <f>'Field data and Alwen'!E11</f>
        <v>0</v>
      </c>
      <c r="F11" s="49">
        <f>'Field data and Alwen'!F11</f>
        <v>1</v>
      </c>
      <c r="G11" s="49">
        <f>'Field data and Alwen'!G11</f>
        <v>1</v>
      </c>
      <c r="H11" s="49">
        <f>'Field data and Alwen'!H11</f>
        <v>0</v>
      </c>
      <c r="I11" s="49">
        <f>'Field data and Alwen'!I11</f>
        <v>1</v>
      </c>
      <c r="J11" s="49">
        <f>'Field data and Alwen'!J11</f>
        <v>0</v>
      </c>
      <c r="K11" s="49">
        <f>'Field data and Alwen'!K11</f>
        <v>0</v>
      </c>
      <c r="L11" s="49">
        <f>'Field data and Alwen'!L11</f>
        <v>0</v>
      </c>
      <c r="M11" s="49">
        <f>'Field data and Alwen'!M11</f>
        <v>0</v>
      </c>
      <c r="N11" s="49">
        <f>'Field data and Alwen'!N11</f>
        <v>0</v>
      </c>
      <c r="O11" s="49">
        <f>'Field data and Alwen'!O11</f>
        <v>0</v>
      </c>
      <c r="P11" s="49">
        <f>'Field data and Alwen'!P11</f>
        <v>0</v>
      </c>
      <c r="Q11" s="49">
        <f>'Field data and Alwen'!Q11</f>
        <v>0</v>
      </c>
      <c r="R11" s="49">
        <f>'Field data and Alwen'!R11</f>
        <v>0</v>
      </c>
      <c r="S11" s="49">
        <f>'Field data and Alwen'!S11</f>
        <v>0</v>
      </c>
      <c r="T11" s="49">
        <f>'Field data and Alwen'!T11</f>
        <v>0</v>
      </c>
      <c r="U11" s="49">
        <f>'Field data and Alwen'!U11</f>
        <v>0</v>
      </c>
      <c r="V11" s="102">
        <f>'Field data and Alwen'!V11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Alwen'!C12</f>
        <v>1</v>
      </c>
      <c r="D12" s="49">
        <f>'Field data and Alwen'!D12</f>
        <v>1</v>
      </c>
      <c r="E12" s="49">
        <f>'Field data and Alwen'!E12</f>
        <v>1</v>
      </c>
      <c r="F12" s="49">
        <f>'Field data and Alwen'!F12</f>
        <v>2</v>
      </c>
      <c r="G12" s="49">
        <f>'Field data and Alwen'!G12</f>
        <v>1</v>
      </c>
      <c r="H12" s="49">
        <f>'Field data and Alwen'!H12</f>
        <v>0</v>
      </c>
      <c r="I12" s="49">
        <f>'Field data and Alwen'!I12</f>
        <v>0</v>
      </c>
      <c r="J12" s="49">
        <f>'Field data and Alwen'!J12</f>
        <v>1</v>
      </c>
      <c r="K12" s="49">
        <f>'Field data and Alwen'!K12</f>
        <v>0</v>
      </c>
      <c r="L12" s="49">
        <f>'Field data and Alwen'!L12</f>
        <v>0</v>
      </c>
      <c r="M12" s="49">
        <f>'Field data and Alwen'!M12</f>
        <v>0</v>
      </c>
      <c r="N12" s="49">
        <f>'Field data and Alwen'!N12</f>
        <v>0</v>
      </c>
      <c r="O12" s="49">
        <f>'Field data and Alwen'!O12</f>
        <v>0</v>
      </c>
      <c r="P12" s="49">
        <f>'Field data and Alwen'!P12</f>
        <v>0</v>
      </c>
      <c r="Q12" s="49">
        <f>'Field data and Alwen'!Q12</f>
        <v>0</v>
      </c>
      <c r="R12" s="49">
        <f>'Field data and Alwen'!R12</f>
        <v>0</v>
      </c>
      <c r="S12" s="49">
        <f>'Field data and Alwen'!S12</f>
        <v>0</v>
      </c>
      <c r="T12" s="49">
        <f>'Field data and Alwen'!T12</f>
        <v>0</v>
      </c>
      <c r="U12" s="49">
        <f>'Field data and Alwen'!U12</f>
        <v>0</v>
      </c>
      <c r="V12" s="102">
        <f>'Field data and Alwen'!V12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Alwen'!C13</f>
        <v>1</v>
      </c>
      <c r="D13" s="49">
        <f>'Field data and Alwen'!D13</f>
        <v>2</v>
      </c>
      <c r="E13" s="49">
        <f>'Field data and Alwen'!E13</f>
        <v>2</v>
      </c>
      <c r="F13" s="49">
        <f>'Field data and Alwen'!F13</f>
        <v>2</v>
      </c>
      <c r="G13" s="49">
        <f>'Field data and Alwen'!G13</f>
        <v>2</v>
      </c>
      <c r="H13" s="49">
        <f>'Field data and Alwen'!H13</f>
        <v>1</v>
      </c>
      <c r="I13" s="49">
        <f>'Field data and Alwen'!I13</f>
        <v>1</v>
      </c>
      <c r="J13" s="49">
        <f>'Field data and Alwen'!J13</f>
        <v>1</v>
      </c>
      <c r="K13" s="49">
        <f>'Field data and Alwen'!K13</f>
        <v>0</v>
      </c>
      <c r="L13" s="49">
        <f>'Field data and Alwen'!L13</f>
        <v>0</v>
      </c>
      <c r="M13" s="49">
        <f>'Field data and Alwen'!M13</f>
        <v>0</v>
      </c>
      <c r="N13" s="49">
        <f>'Field data and Alwen'!N13</f>
        <v>0</v>
      </c>
      <c r="O13" s="49">
        <f>'Field data and Alwen'!O13</f>
        <v>0</v>
      </c>
      <c r="P13" s="49">
        <f>'Field data and Alwen'!P13</f>
        <v>0</v>
      </c>
      <c r="Q13" s="49">
        <f>'Field data and Alwen'!Q13</f>
        <v>0</v>
      </c>
      <c r="R13" s="49">
        <f>'Field data and Alwen'!R13</f>
        <v>0</v>
      </c>
      <c r="S13" s="49">
        <f>'Field data and Alwen'!S13</f>
        <v>0</v>
      </c>
      <c r="T13" s="49">
        <f>'Field data and Alwen'!T13</f>
        <v>0</v>
      </c>
      <c r="U13" s="49">
        <f>'Field data and Alwen'!U13</f>
        <v>0</v>
      </c>
      <c r="V13" s="102">
        <f>'Field data and Alwen'!V13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Alwen'!C14</f>
        <v xml:space="preserve">Grass Silage (25% DM) </v>
      </c>
      <c r="D14" s="83" t="str">
        <f>'Field data and Alwen'!D14</f>
        <v xml:space="preserve">Grass Silage (25% DM) </v>
      </c>
      <c r="E14" s="83" t="str">
        <f>'Field data and Alwen'!E14</f>
        <v xml:space="preserve">Grass Silage (25% DM) </v>
      </c>
      <c r="F14" s="83" t="str">
        <f>'Field data and Alwen'!F14</f>
        <v xml:space="preserve">Grass Silage (25% DM) </v>
      </c>
      <c r="G14" s="83" t="str">
        <f>'Field data and Alwen'!G14</f>
        <v xml:space="preserve">Grass Silage (25% DM) </v>
      </c>
      <c r="H14" s="83" t="str">
        <f>'Field data and Alwen'!H14</f>
        <v xml:space="preserve">Grass Silage (25% DM) </v>
      </c>
      <c r="I14" s="83" t="str">
        <f>'Field data and Alwen'!I14</f>
        <v xml:space="preserve">Grass Silage (25% DM) </v>
      </c>
      <c r="J14" s="83" t="str">
        <f>'Field data and Alwen'!J14</f>
        <v xml:space="preserve">Grass Silage (25% DM) </v>
      </c>
      <c r="K14" s="83">
        <f>'Field data and Alwen'!K14</f>
        <v>0</v>
      </c>
      <c r="L14" s="83">
        <f>'Field data and Alwen'!L14</f>
        <v>0</v>
      </c>
      <c r="M14" s="83">
        <f>'Field data and Alwen'!M14</f>
        <v>0</v>
      </c>
      <c r="N14" s="83">
        <f>'Field data and Alwen'!N14</f>
        <v>0</v>
      </c>
      <c r="O14" s="83">
        <f>'Field data and Alwen'!O14</f>
        <v>0</v>
      </c>
      <c r="P14" s="83">
        <f>'Field data and Alwen'!P14</f>
        <v>0</v>
      </c>
      <c r="Q14" s="83">
        <f>'Field data and Alwen'!Q14</f>
        <v>0</v>
      </c>
      <c r="R14" s="83">
        <f>'Field data and Alwen'!R14</f>
        <v>0</v>
      </c>
      <c r="S14" s="83">
        <f>'Field data and Alwen'!S14</f>
        <v>0</v>
      </c>
      <c r="T14" s="83">
        <f>'Field data and Alwen'!T14</f>
        <v>0</v>
      </c>
      <c r="U14" s="83">
        <f>'Field data and Alwen'!U14</f>
        <v>0</v>
      </c>
      <c r="V14" s="103">
        <f>'Field data and Alwen'!V14</f>
        <v>0</v>
      </c>
      <c r="AD14" s="22" t="s">
        <v>138</v>
      </c>
      <c r="AE14" s="22">
        <v>6</v>
      </c>
      <c r="AI14" s="43" t="s">
        <v>119</v>
      </c>
      <c r="AJ14" s="44">
        <v>0.8</v>
      </c>
      <c r="AK14" s="45">
        <v>1.7</v>
      </c>
      <c r="AL14" s="9">
        <v>12</v>
      </c>
      <c r="AM14" s="9">
        <v>6.7</v>
      </c>
      <c r="AN14" s="9" t="s">
        <v>135</v>
      </c>
    </row>
    <row r="15" spans="1:41" ht="13" x14ac:dyDescent="0.25">
      <c r="A15" s="152" t="s">
        <v>9</v>
      </c>
      <c r="B15" s="153"/>
      <c r="C15" s="49">
        <f>'Field data and Alwen'!C15</f>
        <v>12</v>
      </c>
      <c r="D15" s="49">
        <f>'Field data and Alwen'!D15</f>
        <v>12</v>
      </c>
      <c r="E15" s="49">
        <f>'Field data and Alwen'!E15</f>
        <v>12</v>
      </c>
      <c r="F15" s="49">
        <f>'Field data and Alwen'!F15</f>
        <v>12</v>
      </c>
      <c r="G15" s="49">
        <f>'Field data and Alwen'!G15</f>
        <v>23</v>
      </c>
      <c r="H15" s="49">
        <f>'Field data and Alwen'!H15</f>
        <v>23</v>
      </c>
      <c r="I15" s="49">
        <f>'Field data and Alwen'!I15</f>
        <v>23</v>
      </c>
      <c r="J15" s="49">
        <f>'Field data and Alwen'!J15</f>
        <v>12</v>
      </c>
      <c r="K15" s="49">
        <f>'Field data and Alwen'!K15</f>
        <v>0</v>
      </c>
      <c r="L15" s="49">
        <f>'Field data and Alwen'!L15</f>
        <v>0</v>
      </c>
      <c r="M15" s="49">
        <f>'Field data and Alwen'!M15</f>
        <v>0</v>
      </c>
      <c r="N15" s="49">
        <f>'Field data and Alwen'!N15</f>
        <v>0</v>
      </c>
      <c r="O15" s="49">
        <f>'Field data and Alwen'!O15</f>
        <v>0</v>
      </c>
      <c r="P15" s="49">
        <f>'Field data and Alwen'!P15</f>
        <v>0</v>
      </c>
      <c r="Q15" s="49">
        <f>'Field data and Alwen'!Q15</f>
        <v>0</v>
      </c>
      <c r="R15" s="49">
        <f>'Field data and Alwen'!R15</f>
        <v>0</v>
      </c>
      <c r="S15" s="49">
        <f>'Field data and Alwen'!S15</f>
        <v>0</v>
      </c>
      <c r="T15" s="49">
        <f>'Field data and Alwen'!T15</f>
        <v>0</v>
      </c>
      <c r="U15" s="49">
        <f>'Field data and Alwen'!U15</f>
        <v>0</v>
      </c>
      <c r="V15" s="102">
        <f>'Field data and Alwen'!V15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Alwen'!C16</f>
        <v>Medium/Clay</v>
      </c>
      <c r="D16" s="104" t="str">
        <f>'Field data and Alwen'!D16</f>
        <v>Medium/Clay</v>
      </c>
      <c r="E16" s="104" t="str">
        <f>'Field data and Alwen'!E16</f>
        <v>Medium/Clay</v>
      </c>
      <c r="F16" s="104" t="str">
        <f>'Field data and Alwen'!F16</f>
        <v>Medium/Clay</v>
      </c>
      <c r="G16" s="104" t="str">
        <f>'Field data and Alwen'!G16</f>
        <v>Medium/Clay</v>
      </c>
      <c r="H16" s="104" t="str">
        <f>'Field data and Alwen'!H16</f>
        <v>Medium/Clay</v>
      </c>
      <c r="I16" s="104" t="str">
        <f>'Field data and Alwen'!I16</f>
        <v>Medium/Clay</v>
      </c>
      <c r="J16" s="104" t="str">
        <f>'Field data and Alwen'!J16</f>
        <v>Medium/Clay</v>
      </c>
      <c r="K16" s="104">
        <f>'Field data and Alwen'!K16</f>
        <v>0</v>
      </c>
      <c r="L16" s="104">
        <f>'Field data and Alwen'!L16</f>
        <v>0</v>
      </c>
      <c r="M16" s="104">
        <f>'Field data and Alwen'!M16</f>
        <v>0</v>
      </c>
      <c r="N16" s="104">
        <f>'Field data and Alwen'!N16</f>
        <v>0</v>
      </c>
      <c r="O16" s="104">
        <f>'Field data and Alwen'!O16</f>
        <v>0</v>
      </c>
      <c r="P16" s="104">
        <f>'Field data and Alwen'!P16</f>
        <v>0</v>
      </c>
      <c r="Q16" s="104">
        <f>'Field data and Alwen'!Q16</f>
        <v>0</v>
      </c>
      <c r="R16" s="104">
        <f>'Field data and Alwen'!R16</f>
        <v>0</v>
      </c>
      <c r="S16" s="104">
        <f>'Field data and Alwen'!S16</f>
        <v>0</v>
      </c>
      <c r="T16" s="104">
        <f>'Field data and Alwen'!T16</f>
        <v>0</v>
      </c>
      <c r="U16" s="104">
        <f>'Field data and Alwen'!U16</f>
        <v>0</v>
      </c>
      <c r="V16" s="105">
        <f>'Field data and Alwen'!V16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20.399999999999999</v>
      </c>
      <c r="D17" s="20">
        <f t="shared" ref="D17:V17" si="0">(VLOOKUP(D$14,$AI2:$AK26,2,FALSE))*D$15</f>
        <v>20.399999999999999</v>
      </c>
      <c r="E17" s="20">
        <f t="shared" si="0"/>
        <v>20.399999999999999</v>
      </c>
      <c r="F17" s="20">
        <f t="shared" si="0"/>
        <v>20.399999999999999</v>
      </c>
      <c r="G17" s="20">
        <f t="shared" si="0"/>
        <v>39.1</v>
      </c>
      <c r="H17" s="20">
        <f t="shared" si="0"/>
        <v>39.1</v>
      </c>
      <c r="I17" s="20">
        <f t="shared" si="0"/>
        <v>39.1</v>
      </c>
      <c r="J17" s="20">
        <f t="shared" si="0"/>
        <v>20.399999999999999</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-20.399999999999999</v>
      </c>
      <c r="D19" s="12">
        <f t="shared" ref="D19:V19" si="1">D18-D17</f>
        <v>-20.399999999999999</v>
      </c>
      <c r="E19" s="12">
        <f t="shared" si="1"/>
        <v>-20.399999999999999</v>
      </c>
      <c r="F19" s="12">
        <f t="shared" si="1"/>
        <v>-20.399999999999999</v>
      </c>
      <c r="G19" s="12">
        <f t="shared" si="1"/>
        <v>-39.1</v>
      </c>
      <c r="H19" s="12">
        <f t="shared" si="1"/>
        <v>-39.1</v>
      </c>
      <c r="I19" s="12">
        <f t="shared" si="1"/>
        <v>-39.1</v>
      </c>
      <c r="J19" s="12">
        <f t="shared" si="1"/>
        <v>-20.399999999999999</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72</v>
      </c>
      <c r="D21" s="20">
        <f t="shared" ref="D21:V21" si="2">(VLOOKUP(D$14,$AI2:$AK26,3,FALSE))*D$15</f>
        <v>72</v>
      </c>
      <c r="E21" s="20">
        <f t="shared" si="2"/>
        <v>72</v>
      </c>
      <c r="F21" s="20">
        <f t="shared" si="2"/>
        <v>72</v>
      </c>
      <c r="G21" s="20">
        <f t="shared" si="2"/>
        <v>138</v>
      </c>
      <c r="H21" s="20">
        <f t="shared" si="2"/>
        <v>138</v>
      </c>
      <c r="I21" s="20">
        <f t="shared" si="2"/>
        <v>138</v>
      </c>
      <c r="J21" s="20">
        <f t="shared" si="2"/>
        <v>72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-72</v>
      </c>
      <c r="D23" s="12">
        <f t="shared" ref="D23:V23" si="3">D22-D21</f>
        <v>-72</v>
      </c>
      <c r="E23" s="12">
        <f t="shared" si="3"/>
        <v>-72</v>
      </c>
      <c r="F23" s="12">
        <f t="shared" si="3"/>
        <v>-72</v>
      </c>
      <c r="G23" s="12">
        <f t="shared" si="3"/>
        <v>-138</v>
      </c>
      <c r="H23" s="12">
        <f t="shared" si="3"/>
        <v>-138</v>
      </c>
      <c r="I23" s="12">
        <f t="shared" si="3"/>
        <v>-138</v>
      </c>
      <c r="J23" s="12">
        <f t="shared" si="3"/>
        <v>-72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Sweedes</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t="str">
        <f t="shared" si="13"/>
        <v>Sweedes</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5.3</v>
      </c>
      <c r="C60" s="64">
        <f t="shared" ref="C60:U60" si="14">D10</f>
        <v>5.4</v>
      </c>
      <c r="D60" s="64">
        <f t="shared" si="14"/>
        <v>6</v>
      </c>
      <c r="E60" s="64">
        <f t="shared" si="14"/>
        <v>5.5</v>
      </c>
      <c r="F60" s="64">
        <f t="shared" si="14"/>
        <v>5.9</v>
      </c>
      <c r="G60" s="64">
        <f t="shared" si="14"/>
        <v>5.6</v>
      </c>
      <c r="H60" s="64">
        <f t="shared" si="14"/>
        <v>5</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5.4000000000000021</v>
      </c>
      <c r="C64" s="65">
        <f t="shared" ref="C64:U64" si="17">(C59-C60)*C61</f>
        <v>4.7999999999999989</v>
      </c>
      <c r="D64" s="65">
        <f t="shared" si="17"/>
        <v>1.2000000000000011</v>
      </c>
      <c r="E64" s="65">
        <f t="shared" si="17"/>
        <v>4.2000000000000011</v>
      </c>
      <c r="F64" s="65">
        <f t="shared" si="17"/>
        <v>1.7999999999999989</v>
      </c>
      <c r="G64" s="65">
        <f t="shared" si="17"/>
        <v>3.6000000000000032</v>
      </c>
      <c r="H64" s="65">
        <f t="shared" si="17"/>
        <v>7.2000000000000011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-5.4000000000000021</v>
      </c>
      <c r="C65" s="65">
        <f t="shared" ref="C65:U65" si="18">C63-C64</f>
        <v>-4.7999999999999989</v>
      </c>
      <c r="D65" s="65">
        <f t="shared" si="18"/>
        <v>-1.2000000000000011</v>
      </c>
      <c r="E65" s="65">
        <f t="shared" si="18"/>
        <v>-4.2000000000000011</v>
      </c>
      <c r="F65" s="65">
        <f t="shared" si="18"/>
        <v>-1.7999999999999989</v>
      </c>
      <c r="G65" s="65">
        <f t="shared" si="18"/>
        <v>-3.6000000000000032</v>
      </c>
      <c r="H65" s="65">
        <f t="shared" si="18"/>
        <v>-7.2000000000000011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Alwen'!B29</f>
        <v>Application Rate</v>
      </c>
      <c r="C1" s="29" t="str">
        <f>'Field data and Alwen'!C29</f>
        <v>Nitrogen Addition</v>
      </c>
      <c r="D1" s="29" t="str">
        <f>'Field data and Alwen'!D29</f>
        <v>Phosphate Addition</v>
      </c>
      <c r="E1" s="29" t="str">
        <f>'Field data and Alwen'!E29</f>
        <v>Potash  Addition</v>
      </c>
      <c r="F1" s="29" t="str">
        <f>'Field data and Alwen'!F29</f>
        <v>Mg Oxide Addition</v>
      </c>
      <c r="G1" s="29" t="str">
        <f>'Field data and Alwen'!G29</f>
        <v>Copper Addition</v>
      </c>
      <c r="H1" s="29" t="str">
        <f>'Field data and Alwen'!H29</f>
        <v>Zinc Addition</v>
      </c>
      <c r="I1" s="29" t="str">
        <f>'Field data and Alwen'!I29</f>
        <v>Lead Addition</v>
      </c>
      <c r="J1" s="29" t="str">
        <f>'Field data and Alwen'!J29</f>
        <v>Cadmium Addition</v>
      </c>
      <c r="K1" s="29" t="str">
        <f>'Field data and Alwen'!K29</f>
        <v>Mercury Addition</v>
      </c>
      <c r="L1" s="29" t="str">
        <f>'Field data and Alwen'!L29</f>
        <v>Nickel Addition</v>
      </c>
      <c r="M1" s="29" t="str">
        <f>'Field data and Alwen'!M29</f>
        <v>Chromium Addition</v>
      </c>
      <c r="N1" s="29" t="str">
        <f>'Field data and Alwen'!N29</f>
        <v>Aluminium Addition</v>
      </c>
      <c r="O1" s="29" t="str">
        <f>'Field data and Alwen'!O29</f>
        <v>Iron Addition</v>
      </c>
      <c r="P1" s="29" t="str">
        <f>'Field data and Alwen'!P29</f>
        <v xml:space="preserve">Sodium Addition                 </v>
      </c>
      <c r="Q1" s="29" t="str">
        <f>'Field data and Alwen'!Q29</f>
        <v>SO3  Addition                             kg/ha</v>
      </c>
      <c r="R1" s="29" t="str">
        <f>'Field data and Alwen'!R29</f>
        <v xml:space="preserve">Selenium Addition </v>
      </c>
      <c r="S1" s="29" t="str">
        <f>'Field data and Alwen'!S29</f>
        <v xml:space="preserve">Arsenic  Addition  </v>
      </c>
      <c r="T1" s="29" t="str">
        <f>'Field data and Alwen'!T29</f>
        <v xml:space="preserve">Molybdenum Addition  </v>
      </c>
      <c r="U1" s="29" t="str">
        <f>'Field data and Alwen'!U29</f>
        <v xml:space="preserve">Fluoride Addition </v>
      </c>
    </row>
    <row r="2" spans="1:21" ht="25" x14ac:dyDescent="0.25">
      <c r="A2" s="174"/>
      <c r="B2" s="29" t="str">
        <f>'Field data and Alwen'!B30</f>
        <v>tonnes/ha</v>
      </c>
      <c r="C2" s="29" t="str">
        <f>'Field data and Alwen'!C30</f>
        <v>kg/ha</v>
      </c>
      <c r="D2" s="29" t="str">
        <f>'Field data and Alwen'!D30</f>
        <v>P2O5 
kg/ha</v>
      </c>
      <c r="E2" s="29" t="str">
        <f>'Field data and Alwen'!E30</f>
        <v>K2O 
kg/ha</v>
      </c>
      <c r="F2" s="29" t="str">
        <f>'Field data and Alwen'!F30</f>
        <v>MgO 
kg/ha</v>
      </c>
      <c r="G2" s="29" t="str">
        <f>'Field data and Alwen'!G30</f>
        <v>kg/ha</v>
      </c>
      <c r="H2" s="29" t="str">
        <f>'Field data and Alwen'!H30</f>
        <v>kg/ha</v>
      </c>
      <c r="I2" s="29" t="str">
        <f>'Field data and Alwen'!I30</f>
        <v>kg/ha</v>
      </c>
      <c r="J2" s="29" t="str">
        <f>'Field data and Alwen'!J30</f>
        <v>kg/ha</v>
      </c>
      <c r="K2" s="29" t="str">
        <f>'Field data and Alwen'!K30</f>
        <v>kg/ha</v>
      </c>
      <c r="L2" s="29" t="str">
        <f>'Field data and Alwen'!L30</f>
        <v>kg/ha</v>
      </c>
      <c r="M2" s="29" t="str">
        <f>'Field data and Alwen'!M30</f>
        <v>kg/ha</v>
      </c>
      <c r="N2" s="29" t="str">
        <f>'Field data and Alwen'!N30</f>
        <v>kg/ha</v>
      </c>
      <c r="O2" s="29" t="str">
        <f>'Field data and Alwen'!O30</f>
        <v>kg/ha</v>
      </c>
      <c r="P2" s="29" t="str">
        <f>'Field data and Alwen'!P30</f>
        <v>kg/ha</v>
      </c>
      <c r="Q2" s="29" t="str">
        <f>'Field data and Alwen'!Q30</f>
        <v>kg/ha</v>
      </c>
      <c r="R2" s="29" t="str">
        <f>'Field data and Alwen'!R30</f>
        <v>kg/ha</v>
      </c>
      <c r="S2" s="29" t="str">
        <f>'Field data and Alwen'!S30</f>
        <v>kg/ha</v>
      </c>
      <c r="T2" s="29" t="str">
        <f>'Field data and Alwen'!T30</f>
        <v>kg/ha</v>
      </c>
      <c r="U2" s="29" t="str">
        <f>'Field data and Alwen'!U30</f>
        <v>kg/ha</v>
      </c>
    </row>
    <row r="3" spans="1:21" x14ac:dyDescent="0.25">
      <c r="A3" s="27">
        <v>1</v>
      </c>
      <c r="B3" s="24">
        <f>'Field data and Alwen'!B31</f>
        <v>197</v>
      </c>
      <c r="C3" s="24">
        <f>'Field data and Alwen'!C31</f>
        <v>249.74871999999999</v>
      </c>
      <c r="D3" s="24">
        <f>'Field data and Alwen'!D31</f>
        <v>129.54890208</v>
      </c>
      <c r="E3" s="24">
        <f>'Field data and Alwen'!E31</f>
        <v>10.13349088</v>
      </c>
      <c r="F3" s="24">
        <f>'Field data and Alwen'!F31</f>
        <v>15.144994368000001</v>
      </c>
      <c r="G3" s="24">
        <f>'Field data and Alwen'!G31</f>
        <v>0.75395840000000003</v>
      </c>
      <c r="H3" s="24">
        <f>'Field data and Alwen'!H31</f>
        <v>4.5672480000000002</v>
      </c>
      <c r="I3" s="24">
        <f>'Field data and Alwen'!I31</f>
        <v>0.90620000000000001</v>
      </c>
      <c r="J3" s="24">
        <f>'Field data and Alwen'!J31</f>
        <v>1.0511919999999999E-2</v>
      </c>
      <c r="K3" s="24">
        <f>'Field data and Alwen'!K31</f>
        <v>9.7869599999999991E-3</v>
      </c>
      <c r="L3" s="24">
        <f>'Field data and Alwen'!L31</f>
        <v>0.63434000000000001</v>
      </c>
      <c r="M3" s="24">
        <f>'Field data and Alwen'!M31</f>
        <v>0.90257520000000002</v>
      </c>
      <c r="N3" s="24">
        <f>'Field data and Alwen'!N31</f>
        <v>86.995199999999997</v>
      </c>
      <c r="O3" s="24">
        <f>'Field data and Alwen'!O31</f>
        <v>14281.712</v>
      </c>
      <c r="P3" s="24">
        <f>'Field data and Alwen'!P31</f>
        <v>0</v>
      </c>
      <c r="Q3" s="24">
        <f>'Field data and Alwen'!Q31</f>
        <v>1014.944</v>
      </c>
      <c r="R3" s="24">
        <f>'Field data and Alwen'!R31</f>
        <v>0</v>
      </c>
      <c r="S3" s="24">
        <f>'Field data and Alwen'!S31</f>
        <v>0.47484880000000002</v>
      </c>
      <c r="T3" s="24">
        <f>'Field data and Alwen'!T31</f>
        <v>0</v>
      </c>
      <c r="U3" s="24">
        <f>'Field data and Alwen'!U31</f>
        <v>0</v>
      </c>
    </row>
    <row r="4" spans="1:21" x14ac:dyDescent="0.25">
      <c r="A4" s="27">
        <v>2</v>
      </c>
      <c r="B4" s="24">
        <f>Glascoed!B31</f>
        <v>186</v>
      </c>
      <c r="C4" s="24">
        <f>Glascoed!C31</f>
        <v>210.34367999999998</v>
      </c>
      <c r="D4" s="24">
        <f>Glascoed!D31</f>
        <v>124.36061183999999</v>
      </c>
      <c r="E4" s="24">
        <f>Glascoed!E31</f>
        <v>37.8152136</v>
      </c>
      <c r="F4" s="24">
        <f>Glascoed!F31</f>
        <v>109.68744384</v>
      </c>
      <c r="G4" s="24">
        <f>Glascoed!G31</f>
        <v>0.90187679999999992</v>
      </c>
      <c r="H4" s="24">
        <f>Glascoed!H31</f>
        <v>8.3967840000000002</v>
      </c>
      <c r="I4" s="24">
        <f>Glascoed!I31</f>
        <v>0.76617119999999994</v>
      </c>
      <c r="J4" s="24">
        <f>Glascoed!J31</f>
        <v>1.0177919999999998E-2</v>
      </c>
      <c r="K4" s="24">
        <f>Glascoed!K31</f>
        <v>9.3297599999999994E-3</v>
      </c>
      <c r="L4" s="24">
        <f>Glascoed!L31</f>
        <v>1.0319279999999997</v>
      </c>
      <c r="M4" s="24">
        <f>Glascoed!M31</f>
        <v>0.81423360000000011</v>
      </c>
      <c r="N4" s="24">
        <f>Glascoed!N31</f>
        <v>217.97712000000001</v>
      </c>
      <c r="O4" s="24">
        <f>Glascoed!O31</f>
        <v>11195.712</v>
      </c>
      <c r="P4" s="24">
        <f>Glascoed!P31</f>
        <v>0</v>
      </c>
      <c r="Q4" s="24">
        <f>Glascoed!Q31</f>
        <v>122.2764</v>
      </c>
      <c r="R4" s="24">
        <f>Glascoed!R31</f>
        <v>0</v>
      </c>
      <c r="S4" s="24">
        <f>Glascoed!S31</f>
        <v>0.69831840000000001</v>
      </c>
      <c r="T4" s="24">
        <f>Glascoed!T31</f>
        <v>0</v>
      </c>
      <c r="U4" s="24">
        <f>Glascoed!U31</f>
        <v>0</v>
      </c>
    </row>
    <row r="5" spans="1:21" x14ac:dyDescent="0.25">
      <c r="A5" s="27">
        <v>3</v>
      </c>
      <c r="B5" s="24">
        <f>Alaw!B31</f>
        <v>0</v>
      </c>
      <c r="C5" s="24">
        <f>Alaw!C31</f>
        <v>0</v>
      </c>
      <c r="D5" s="24">
        <f>Alaw!D31</f>
        <v>0</v>
      </c>
      <c r="E5" s="24">
        <f>Alaw!E31</f>
        <v>0</v>
      </c>
      <c r="F5" s="24">
        <f>Alaw!F31</f>
        <v>0</v>
      </c>
      <c r="G5" s="24">
        <f>Alaw!G31</f>
        <v>0</v>
      </c>
      <c r="H5" s="24">
        <f>Alaw!H31</f>
        <v>0</v>
      </c>
      <c r="I5" s="24">
        <f>Alaw!I31</f>
        <v>0</v>
      </c>
      <c r="J5" s="24">
        <f>Alaw!J31</f>
        <v>0</v>
      </c>
      <c r="K5" s="24">
        <f>Alaw!K31</f>
        <v>0</v>
      </c>
      <c r="L5" s="24">
        <f>Alaw!L31</f>
        <v>0</v>
      </c>
      <c r="M5" s="24">
        <f>Alaw!M31</f>
        <v>0</v>
      </c>
      <c r="N5" s="24">
        <f>Alaw!N31</f>
        <v>0</v>
      </c>
      <c r="O5" s="24">
        <f>Alaw!O31</f>
        <v>0</v>
      </c>
      <c r="P5" s="24">
        <f>Alaw!P31</f>
        <v>0</v>
      </c>
      <c r="Q5" s="24">
        <f>Alaw!Q31</f>
        <v>0</v>
      </c>
      <c r="R5" s="24">
        <f>Alaw!R31</f>
        <v>0</v>
      </c>
      <c r="S5" s="24">
        <f>Alaw!S31</f>
        <v>0</v>
      </c>
      <c r="T5" s="24">
        <f>Alaw!T31</f>
        <v>0</v>
      </c>
      <c r="U5" s="24">
        <f>Alaw!U31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383</v>
      </c>
      <c r="C13" s="68">
        <f t="shared" ref="C13:U13" si="0">SUM(C3:C12)</f>
        <v>460.0924</v>
      </c>
      <c r="D13" s="68">
        <f t="shared" si="0"/>
        <v>253.90951391999999</v>
      </c>
      <c r="E13" s="68">
        <f t="shared" si="0"/>
        <v>47.948704480000004</v>
      </c>
      <c r="F13" s="68">
        <f t="shared" si="0"/>
        <v>124.832438208</v>
      </c>
      <c r="G13" s="68">
        <f t="shared" si="0"/>
        <v>1.6558351999999998</v>
      </c>
      <c r="H13" s="68">
        <f t="shared" si="0"/>
        <v>12.964032</v>
      </c>
      <c r="I13" s="68">
        <f t="shared" si="0"/>
        <v>1.6723711999999999</v>
      </c>
      <c r="J13" s="68">
        <f t="shared" si="0"/>
        <v>2.0689839999999998E-2</v>
      </c>
      <c r="K13" s="68">
        <f t="shared" si="0"/>
        <v>1.9116719999999997E-2</v>
      </c>
      <c r="L13" s="68">
        <f t="shared" si="0"/>
        <v>1.6662679999999996</v>
      </c>
      <c r="M13" s="68">
        <f t="shared" si="0"/>
        <v>1.7168088000000001</v>
      </c>
      <c r="N13" s="68">
        <f t="shared" si="0"/>
        <v>304.97232000000002</v>
      </c>
      <c r="O13" s="68">
        <f t="shared" si="0"/>
        <v>25477.423999999999</v>
      </c>
      <c r="P13" s="68">
        <f t="shared" si="0"/>
        <v>0</v>
      </c>
      <c r="Q13" s="68">
        <f t="shared" si="0"/>
        <v>1137.2203999999999</v>
      </c>
      <c r="R13" s="68">
        <f t="shared" si="0"/>
        <v>0</v>
      </c>
      <c r="S13" s="68">
        <f t="shared" si="0"/>
        <v>1.1731672</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Alwen'!B29</f>
        <v>Application Rate</v>
      </c>
      <c r="D1" s="26" t="str">
        <f>'Field data and Alwen'!C29</f>
        <v>Nitrogen Addition</v>
      </c>
      <c r="E1" s="26" t="str">
        <f>'Field data and Alwen'!D29</f>
        <v>Phosphate Addition</v>
      </c>
      <c r="F1" s="26" t="str">
        <f>'Field data and Alwen'!E29</f>
        <v>Potash  Addition</v>
      </c>
      <c r="G1" s="26" t="str">
        <f>'Field data and Alwen'!F29</f>
        <v>Mg Oxide Addition</v>
      </c>
      <c r="H1" s="26" t="str">
        <f>'Field data and Alwen'!G29</f>
        <v>Copper Addition</v>
      </c>
      <c r="I1" s="26" t="str">
        <f>'Field data and Alwen'!H29</f>
        <v>Zinc Addition</v>
      </c>
      <c r="J1" s="26" t="str">
        <f>'Field data and Alwen'!I29</f>
        <v>Lead Addition</v>
      </c>
      <c r="K1" s="26" t="str">
        <f>'Field data and Alwen'!J29</f>
        <v>Cadmium Addition</v>
      </c>
      <c r="L1" s="26" t="str">
        <f>'Field data and Alwen'!K29</f>
        <v>Mercury Addition</v>
      </c>
      <c r="M1" s="26" t="str">
        <f>'Field data and Alwen'!L29</f>
        <v>Nickel Addition</v>
      </c>
      <c r="N1" s="26" t="str">
        <f>'Field data and Alwen'!M29</f>
        <v>Chromium Addition</v>
      </c>
      <c r="O1" s="26" t="str">
        <f>'Field data and Alwen'!N29</f>
        <v>Aluminium Addition</v>
      </c>
      <c r="P1" s="26" t="str">
        <f>'Field data and Alwen'!O29</f>
        <v>Iron Addition</v>
      </c>
      <c r="Q1" s="26" t="str">
        <f>'Field data and Alwen'!P29</f>
        <v xml:space="preserve">Sodium Addition                 </v>
      </c>
      <c r="R1" s="26" t="str">
        <f>'Field data and Alwen'!Q29</f>
        <v>SO3  Addition                             kg/ha</v>
      </c>
      <c r="S1" s="26" t="str">
        <f>'Field data and Alwen'!R29</f>
        <v xml:space="preserve">Selenium Addition </v>
      </c>
      <c r="T1" s="26" t="str">
        <f>'Field data and Alwen'!S29</f>
        <v xml:space="preserve">Arsenic  Addition  </v>
      </c>
      <c r="U1" s="26" t="str">
        <f>'Field data and Alwen'!T29</f>
        <v xml:space="preserve">Molybdenum Addition  </v>
      </c>
      <c r="V1" s="26" t="str">
        <f>'Field data and Alwen'!U29</f>
        <v xml:space="preserve">Fluoride Addition </v>
      </c>
    </row>
    <row r="2" spans="1:22" s="70" customFormat="1" ht="25" x14ac:dyDescent="0.35">
      <c r="A2" s="175"/>
      <c r="B2" s="23" t="s">
        <v>46</v>
      </c>
      <c r="C2" s="26" t="str">
        <f>'Field data and Alwen'!B30</f>
        <v>tonnes/ha</v>
      </c>
      <c r="D2" s="26" t="str">
        <f>'Field data and Alwen'!C30</f>
        <v>kg/ha</v>
      </c>
      <c r="E2" s="26" t="str">
        <f>'Field data and Alwen'!D30</f>
        <v>P2O5 
kg/ha</v>
      </c>
      <c r="F2" s="26" t="str">
        <f>'Field data and Alwen'!E30</f>
        <v>K2O 
kg/ha</v>
      </c>
      <c r="G2" s="26" t="str">
        <f>'Field data and Alwen'!F30</f>
        <v>MgO 
kg/ha</v>
      </c>
      <c r="H2" s="26" t="str">
        <f>'Field data and Alwen'!G30</f>
        <v>kg/ha</v>
      </c>
      <c r="I2" s="26" t="str">
        <f>'Field data and Alwen'!H30</f>
        <v>kg/ha</v>
      </c>
      <c r="J2" s="26" t="str">
        <f>'Field data and Alwen'!I30</f>
        <v>kg/ha</v>
      </c>
      <c r="K2" s="26" t="str">
        <f>'Field data and Alwen'!J30</f>
        <v>kg/ha</v>
      </c>
      <c r="L2" s="26" t="str">
        <f>'Field data and Alwen'!K30</f>
        <v>kg/ha</v>
      </c>
      <c r="M2" s="26" t="str">
        <f>'Field data and Alwen'!L30</f>
        <v>kg/ha</v>
      </c>
      <c r="N2" s="26" t="str">
        <f>'Field data and Alwen'!M30</f>
        <v>kg/ha</v>
      </c>
      <c r="O2" s="26" t="str">
        <f>'Field data and Alwen'!N30</f>
        <v>kg/ha</v>
      </c>
      <c r="P2" s="26" t="str">
        <f>'Field data and Alwen'!O30</f>
        <v>kg/ha</v>
      </c>
      <c r="Q2" s="26" t="str">
        <f>'Field data and Alwen'!P30</f>
        <v>kg/ha</v>
      </c>
      <c r="R2" s="26" t="str">
        <f>'Field data and Alwen'!Q30</f>
        <v>kg/ha</v>
      </c>
      <c r="S2" s="26" t="str">
        <f>'Field data and Alwen'!R30</f>
        <v>kg/ha</v>
      </c>
      <c r="T2" s="26" t="str">
        <f>'Field data and Alwen'!S30</f>
        <v>kg/ha</v>
      </c>
      <c r="U2" s="26" t="str">
        <f>'Field data and Alwen'!T30</f>
        <v>kg/ha</v>
      </c>
      <c r="V2" s="26" t="str">
        <f>'Field data and Alwen'!U30</f>
        <v>kg/ha</v>
      </c>
    </row>
    <row r="3" spans="1:22" x14ac:dyDescent="0.25">
      <c r="A3" s="27">
        <v>1</v>
      </c>
      <c r="B3" s="78"/>
      <c r="C3" s="24">
        <f>'Field data and Alwen'!B31</f>
        <v>197</v>
      </c>
      <c r="D3" s="24">
        <f>'Field data and Alwen'!C31</f>
        <v>249.74871999999999</v>
      </c>
      <c r="E3" s="24">
        <f>'Field data and Alwen'!D31</f>
        <v>129.54890208</v>
      </c>
      <c r="F3" s="24">
        <f>'Field data and Alwen'!E31</f>
        <v>10.13349088</v>
      </c>
      <c r="G3" s="24">
        <f>'Field data and Alwen'!F31</f>
        <v>15.144994368000001</v>
      </c>
      <c r="H3" s="24">
        <f>'Field data and Alwen'!G31</f>
        <v>0.75395840000000003</v>
      </c>
      <c r="I3" s="24">
        <f>'Field data and Alwen'!H31</f>
        <v>4.5672480000000002</v>
      </c>
      <c r="J3" s="24">
        <f>'Field data and Alwen'!I31</f>
        <v>0.90620000000000001</v>
      </c>
      <c r="K3" s="24">
        <f>'Field data and Alwen'!J31</f>
        <v>1.0511919999999999E-2</v>
      </c>
      <c r="L3" s="24">
        <f>'Field data and Alwen'!K31</f>
        <v>9.7869599999999991E-3</v>
      </c>
      <c r="M3" s="24">
        <f>'Field data and Alwen'!L31</f>
        <v>0.63434000000000001</v>
      </c>
      <c r="N3" s="24">
        <f>'Field data and Alwen'!M31</f>
        <v>0.90257520000000002</v>
      </c>
      <c r="O3" s="24">
        <f>'Field data and Alwen'!N31</f>
        <v>86.995199999999997</v>
      </c>
      <c r="P3" s="24">
        <f>'Field data and Alwen'!O31</f>
        <v>14281.712</v>
      </c>
      <c r="Q3" s="24">
        <f>'Field data and Alwen'!P31</f>
        <v>0</v>
      </c>
      <c r="R3" s="24">
        <f>'Field data and Alwen'!Q31</f>
        <v>1014.944</v>
      </c>
      <c r="S3" s="24">
        <f>'Field data and Alwen'!R31</f>
        <v>0</v>
      </c>
      <c r="T3" s="24">
        <f>'Field data and Alwen'!S31</f>
        <v>0.47484880000000002</v>
      </c>
      <c r="U3" s="24">
        <f>'Field data and Alwen'!T31</f>
        <v>0</v>
      </c>
      <c r="V3" s="24">
        <f>'Field data and Alwen'!U31</f>
        <v>0</v>
      </c>
    </row>
    <row r="4" spans="1:22" x14ac:dyDescent="0.25">
      <c r="A4" s="27">
        <v>2</v>
      </c>
      <c r="B4" s="78"/>
      <c r="C4" s="24">
        <f>Glascoed!B31</f>
        <v>186</v>
      </c>
      <c r="D4" s="24">
        <f>Glascoed!C31</f>
        <v>210.34367999999998</v>
      </c>
      <c r="E4" s="24">
        <f>Glascoed!D31</f>
        <v>124.36061183999999</v>
      </c>
      <c r="F4" s="24">
        <f>Glascoed!E31</f>
        <v>37.8152136</v>
      </c>
      <c r="G4" s="24">
        <f>Glascoed!F31</f>
        <v>109.68744384</v>
      </c>
      <c r="H4" s="24">
        <f>Glascoed!G31</f>
        <v>0.90187679999999992</v>
      </c>
      <c r="I4" s="24">
        <f>Glascoed!H31</f>
        <v>8.3967840000000002</v>
      </c>
      <c r="J4" s="24">
        <f>Glascoed!I31</f>
        <v>0.76617119999999994</v>
      </c>
      <c r="K4" s="24">
        <f>Glascoed!J31</f>
        <v>1.0177919999999998E-2</v>
      </c>
      <c r="L4" s="24">
        <f>Glascoed!K31</f>
        <v>9.3297599999999994E-3</v>
      </c>
      <c r="M4" s="24">
        <f>Glascoed!L31</f>
        <v>1.0319279999999997</v>
      </c>
      <c r="N4" s="24">
        <f>Glascoed!M31</f>
        <v>0.81423360000000011</v>
      </c>
      <c r="O4" s="24">
        <f>Glascoed!N31</f>
        <v>217.97712000000001</v>
      </c>
      <c r="P4" s="24">
        <f>Glascoed!O31</f>
        <v>11195.712</v>
      </c>
      <c r="Q4" s="24">
        <f>Glascoed!P31</f>
        <v>0</v>
      </c>
      <c r="R4" s="24">
        <f>Glascoed!Q31</f>
        <v>122.2764</v>
      </c>
      <c r="S4" s="24">
        <f>Glascoed!R31</f>
        <v>0</v>
      </c>
      <c r="T4" s="24">
        <f>Glascoed!S31</f>
        <v>0.69831840000000001</v>
      </c>
      <c r="U4" s="24">
        <f>Glascoed!T31</f>
        <v>0</v>
      </c>
      <c r="V4" s="24">
        <f>Glascoed!U31</f>
        <v>0</v>
      </c>
    </row>
    <row r="5" spans="1:22" x14ac:dyDescent="0.25">
      <c r="A5" s="27">
        <v>3</v>
      </c>
      <c r="B5" s="78"/>
      <c r="C5" s="24">
        <f>Alaw!B31</f>
        <v>0</v>
      </c>
      <c r="D5" s="24">
        <f>Alaw!C31</f>
        <v>0</v>
      </c>
      <c r="E5" s="24">
        <f>Alaw!D31</f>
        <v>0</v>
      </c>
      <c r="F5" s="24">
        <f>Alaw!E31</f>
        <v>0</v>
      </c>
      <c r="G5" s="24">
        <f>Alaw!F31</f>
        <v>0</v>
      </c>
      <c r="H5" s="24">
        <f>Alaw!G31</f>
        <v>0</v>
      </c>
      <c r="I5" s="24">
        <f>Alaw!H31</f>
        <v>0</v>
      </c>
      <c r="J5" s="24">
        <f>Alaw!I31</f>
        <v>0</v>
      </c>
      <c r="K5" s="24">
        <f>Alaw!J31</f>
        <v>0</v>
      </c>
      <c r="L5" s="24">
        <f>Alaw!K31</f>
        <v>0</v>
      </c>
      <c r="M5" s="24">
        <f>Alaw!L31</f>
        <v>0</v>
      </c>
      <c r="N5" s="24">
        <f>Alaw!M31</f>
        <v>0</v>
      </c>
      <c r="O5" s="24">
        <f>Alaw!N31</f>
        <v>0</v>
      </c>
      <c r="P5" s="24">
        <f>Alaw!O31</f>
        <v>0</v>
      </c>
      <c r="Q5" s="24">
        <f>Alaw!P31</f>
        <v>0</v>
      </c>
      <c r="R5" s="24">
        <f>Alaw!Q31</f>
        <v>0</v>
      </c>
      <c r="S5" s="24">
        <f>Alaw!R31</f>
        <v>0</v>
      </c>
      <c r="T5" s="24">
        <f>Alaw!S31</f>
        <v>0</v>
      </c>
      <c r="U5" s="24">
        <f>Alaw!T31</f>
        <v>0</v>
      </c>
      <c r="V5" s="24">
        <f>Alaw!U31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Alwen'!B43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Alwen'!B44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197</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186</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REGU-415-1633508</_dlc_DocId>
    <_dlc_DocIdUrl xmlns="9be56660-2c31-41ef-bc00-23e72f632f2a">
      <Url>https://cyfoethnaturiolcymru.sharepoint.com/teams/Regulatory/Permitting/_layouts/15/DocIdRedir.aspx?ID=REGU-415-1633508</Url>
      <Description>REGU-415-1633508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2026-04-26T23:00:00+00:00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infopath/2007/PartnerControls"/>
    <ds:schemaRef ds:uri="http://purl.org/dc/dcmitype/"/>
    <ds:schemaRef ds:uri="http://schemas.openxmlformats.org/package/2006/metadata/core-properties"/>
    <ds:schemaRef ds:uri="http://purl.org/dc/terms/"/>
    <ds:schemaRef ds:uri="http://schemas.microsoft.com/office/2006/metadata/properties"/>
    <ds:schemaRef ds:uri="http://www.w3.org/XML/1998/namespace"/>
    <ds:schemaRef ds:uri="http://schemas.microsoft.com/office/2006/documentManagement/types"/>
    <ds:schemaRef ds:uri="9be56660-2c31-41ef-bc00-23e72f632f2a"/>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730EFE88-E8CC-40E7-A49D-4149C8A81327}"/>
</file>

<file path=customXml/itemProps5.xml><?xml version="1.0" encoding="utf-8"?>
<ds:datastoreItem xmlns:ds="http://schemas.openxmlformats.org/officeDocument/2006/customXml" ds:itemID="{A870CA61-7EA6-48DC-9019-060B90809E0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Alwen</vt:lpstr>
      <vt:lpstr>Glascoed</vt:lpstr>
      <vt:lpstr>Alaw</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2026-04-27T10:14:55Z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a6673d8a-7bf8-4552-90d3-1328d0eed4db</vt:lpwstr>
  </property>
  <property fmtid="{D5CDD505-2E9C-101B-9397-08002B2CF9AE}" pid="4" name="MediaServiceImageTags">
    <vt:lpwstr/>
  </property>
</Properties>
</file>