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32362D/"/>
    </mc:Choice>
  </mc:AlternateContent>
  <xr:revisionPtr revIDLastSave="0" documentId="13_ncr:1_{BFD290AF-AADD-4F66-83FF-0D415DAA28B2}" xr6:coauthVersionLast="47" xr6:coauthVersionMax="47" xr10:uidLastSave="{00000000-0000-0000-0000-000000000000}"/>
  <bookViews>
    <workbookView xWindow="-28920" yWindow="3960" windowWidth="29040" windowHeight="15720" tabRatio="870" xr2:uid="{00000000-000D-0000-FFFF-FFFF00000000}"/>
  </bookViews>
  <sheets>
    <sheet name="ELAN WTW SLUDGE" sheetId="1" r:id="rId1"/>
    <sheet name="LLYSWEN WTW SLUDGE" sheetId="21" r:id="rId2"/>
    <sheet name="TALYBONT WTW SLUDGE" sheetId="27" r:id="rId3"/>
    <sheet name="Biogen Digestate" sheetId="28" r:id="rId4"/>
    <sheet name="DCWW Organic Energy Digestate " sheetId="30" r:id="rId5"/>
    <sheet name="Additions" sheetId="20" r:id="rId6"/>
    <sheet name="Ratios" sheetId="19"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30" l="1"/>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Q22" i="30"/>
  <c r="I22" i="30"/>
  <c r="V20" i="30"/>
  <c r="U20" i="30"/>
  <c r="T20" i="30"/>
  <c r="S20" i="30"/>
  <c r="R20" i="30"/>
  <c r="Q20" i="30"/>
  <c r="P20" i="30"/>
  <c r="O20" i="30"/>
  <c r="N20" i="30"/>
  <c r="M20" i="30"/>
  <c r="V18" i="30"/>
  <c r="T18" i="30"/>
  <c r="Q18" i="30"/>
  <c r="N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T10" i="19"/>
  <c r="T24" i="19" s="1"/>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M22" i="28"/>
  <c r="V20" i="28"/>
  <c r="U20" i="28"/>
  <c r="T20" i="28"/>
  <c r="S20" i="28"/>
  <c r="R20" i="28"/>
  <c r="Q20" i="28"/>
  <c r="P20" i="28"/>
  <c r="O20" i="28"/>
  <c r="N20" i="28"/>
  <c r="M20" i="28"/>
  <c r="R18" i="28"/>
  <c r="P18" i="28"/>
  <c r="M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V20" i="27"/>
  <c r="U20" i="27"/>
  <c r="T20" i="27"/>
  <c r="S20" i="27"/>
  <c r="R20" i="27"/>
  <c r="Q20" i="27"/>
  <c r="P20" i="27"/>
  <c r="O20" i="27"/>
  <c r="N20" i="27"/>
  <c r="M20" i="27"/>
  <c r="T18" i="27"/>
  <c r="O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T6" i="19" l="1"/>
  <c r="T20" i="19"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D8" i="19"/>
  <c r="D22" i="19" s="1"/>
  <c r="L8" i="19"/>
  <c r="L22" i="19" s="1"/>
  <c r="T8" i="19"/>
  <c r="T22" i="19" s="1"/>
  <c r="O4" i="20"/>
  <c r="P4" i="19"/>
  <c r="P18" i="19" s="1"/>
  <c r="G6" i="20"/>
  <c r="H6" i="19"/>
  <c r="H20" i="19" s="1"/>
  <c r="O6" i="20"/>
  <c r="P6" i="19"/>
  <c r="P20" i="19" s="1"/>
  <c r="G4" i="20"/>
  <c r="H4" i="19"/>
  <c r="H18" i="19" s="1"/>
  <c r="G12" i="19"/>
  <c r="G26" i="19" s="1"/>
  <c r="O12" i="19"/>
  <c r="O26" i="19" s="1"/>
  <c r="D59" i="28"/>
  <c r="E17" i="28"/>
  <c r="E21" i="28"/>
  <c r="E23" i="28" s="1"/>
  <c r="E24" i="28" s="1"/>
  <c r="L59" i="28"/>
  <c r="M17" i="28"/>
  <c r="M21" i="28"/>
  <c r="T59" i="28"/>
  <c r="U17" i="28"/>
  <c r="U21" i="28"/>
  <c r="U23" i="28" s="1"/>
  <c r="U24" i="28" s="1"/>
  <c r="I4" i="20"/>
  <c r="J4" i="19"/>
  <c r="J18" i="19" s="1"/>
  <c r="I59" i="21"/>
  <c r="J17" i="21"/>
  <c r="J19" i="21" s="1"/>
  <c r="J20" i="21" s="1"/>
  <c r="J21" i="21"/>
  <c r="P12" i="19"/>
  <c r="P26" i="19" s="1"/>
  <c r="R9" i="19"/>
  <c r="R23" i="19" s="1"/>
  <c r="F5" i="20"/>
  <c r="G5" i="19"/>
  <c r="G19" i="19" s="1"/>
  <c r="N5" i="20"/>
  <c r="O5" i="19"/>
  <c r="O19" i="19" s="1"/>
  <c r="Q4" i="20"/>
  <c r="R4" i="19"/>
  <c r="R18" i="19" s="1"/>
  <c r="Q59" i="21"/>
  <c r="R21" i="21"/>
  <c r="R17" i="21"/>
  <c r="H12" i="19"/>
  <c r="H26" i="19" s="1"/>
  <c r="J4" i="20"/>
  <c r="K4" i="19"/>
  <c r="K18" i="19" s="1"/>
  <c r="U63" i="21"/>
  <c r="N63" i="21"/>
  <c r="F63" i="21"/>
  <c r="P59" i="21"/>
  <c r="Q21" i="21"/>
  <c r="Q23" i="21" s="1"/>
  <c r="Q24" i="21" s="1"/>
  <c r="Q17" i="21"/>
  <c r="I17" i="21"/>
  <c r="I21" i="21"/>
  <c r="I23" i="21" s="1"/>
  <c r="I24" i="21" s="1"/>
  <c r="D59" i="27"/>
  <c r="E17" i="27"/>
  <c r="E19" i="27" s="1"/>
  <c r="E20" i="27" s="1"/>
  <c r="L59" i="27"/>
  <c r="M17" i="27"/>
  <c r="M19" i="27" s="1"/>
  <c r="T59" i="27"/>
  <c r="U17" i="27"/>
  <c r="J9" i="19"/>
  <c r="J23" i="19" s="1"/>
  <c r="R4" i="20"/>
  <c r="S4" i="19"/>
  <c r="S18" i="19" s="1"/>
  <c r="S11" i="19"/>
  <c r="S25" i="19" s="1"/>
  <c r="M10" i="19"/>
  <c r="M24" i="19" s="1"/>
  <c r="U10" i="19"/>
  <c r="U24" i="19" s="1"/>
  <c r="K11" i="19"/>
  <c r="K25" i="19" s="1"/>
  <c r="E10" i="19"/>
  <c r="E24" i="19" s="1"/>
  <c r="C22" i="21"/>
  <c r="F4" i="19"/>
  <c r="F18" i="19" s="1"/>
  <c r="M4" i="20"/>
  <c r="N4" i="19"/>
  <c r="N18" i="19" s="1"/>
  <c r="U4" i="20"/>
  <c r="V4" i="19"/>
  <c r="V18" i="19" s="1"/>
  <c r="K59" i="21"/>
  <c r="L17" i="21"/>
  <c r="L19" i="21" s="1"/>
  <c r="L20" i="21" s="1"/>
  <c r="L21" i="21"/>
  <c r="M57" i="21"/>
  <c r="R59" i="21"/>
  <c r="S21" i="21"/>
  <c r="S23" i="21" s="1"/>
  <c r="S24" i="21" s="1"/>
  <c r="S17" i="21"/>
  <c r="J59" i="21"/>
  <c r="K21" i="21"/>
  <c r="K23" i="21" s="1"/>
  <c r="K24" i="21" s="1"/>
  <c r="K17" i="21"/>
  <c r="K19" i="21" s="1"/>
  <c r="K20" i="21" s="1"/>
  <c r="J59" i="27"/>
  <c r="K17" i="27"/>
  <c r="K19" i="27" s="1"/>
  <c r="K20" i="27" s="1"/>
  <c r="R59" i="27"/>
  <c r="S17" i="27"/>
  <c r="S19" i="27" s="1"/>
  <c r="J59" i="28"/>
  <c r="K17" i="28"/>
  <c r="K19" i="28" s="1"/>
  <c r="K20" i="28" s="1"/>
  <c r="K21" i="28"/>
  <c r="R59" i="28"/>
  <c r="S17" i="28"/>
  <c r="S21" i="28"/>
  <c r="S23" i="28" s="1"/>
  <c r="S24" i="28" s="1"/>
  <c r="H59" i="30"/>
  <c r="I17" i="30"/>
  <c r="I19" i="30" s="1"/>
  <c r="I20" i="30" s="1"/>
  <c r="I21" i="30"/>
  <c r="Q17" i="30"/>
  <c r="Q21" i="3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S59" i="27"/>
  <c r="T17" i="27"/>
  <c r="T19" i="27" s="1"/>
  <c r="C59" i="28"/>
  <c r="D21" i="28"/>
  <c r="D23" i="28" s="1"/>
  <c r="D24" i="28" s="1"/>
  <c r="D17" i="28"/>
  <c r="D19" i="28" s="1"/>
  <c r="D20" i="28" s="1"/>
  <c r="K59" i="28"/>
  <c r="L21" i="28"/>
  <c r="L23" i="28" s="1"/>
  <c r="L24" i="28" s="1"/>
  <c r="L17" i="28"/>
  <c r="S59" i="28"/>
  <c r="T21" i="28"/>
  <c r="T17" i="28"/>
  <c r="T19" i="28" s="1"/>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O64" i="21" s="1"/>
  <c r="O65" i="21" s="1"/>
  <c r="P21" i="21"/>
  <c r="P23" i="21" s="1"/>
  <c r="P24" i="21" s="1"/>
  <c r="P17" i="21"/>
  <c r="P19" i="21" s="1"/>
  <c r="H21" i="21"/>
  <c r="H23" i="21" s="1"/>
  <c r="H24" i="21" s="1"/>
  <c r="H17" i="21"/>
  <c r="H19" i="21" s="1"/>
  <c r="H20" i="21" s="1"/>
  <c r="E59" i="27"/>
  <c r="F17" i="27"/>
  <c r="F19" i="27" s="1"/>
  <c r="F20" i="27" s="1"/>
  <c r="M59" i="27"/>
  <c r="N17" i="27"/>
  <c r="N19" i="27" s="1"/>
  <c r="U59" i="27"/>
  <c r="V17" i="27"/>
  <c r="E59" i="28"/>
  <c r="F17" i="28"/>
  <c r="F21" i="28"/>
  <c r="M59" i="28"/>
  <c r="N17" i="28"/>
  <c r="N19" i="28" s="1"/>
  <c r="N21" i="28"/>
  <c r="N23" i="28" s="1"/>
  <c r="N24" i="28" s="1"/>
  <c r="U59" i="28"/>
  <c r="V17" i="28"/>
  <c r="V21" i="28"/>
  <c r="V23" i="28" s="1"/>
  <c r="V24" i="28" s="1"/>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17" i="21"/>
  <c r="F59" i="28"/>
  <c r="G17" i="28"/>
  <c r="G19" i="28" s="1"/>
  <c r="G20" i="28" s="1"/>
  <c r="G21" i="28"/>
  <c r="G23" i="28" s="1"/>
  <c r="G24" i="28" s="1"/>
  <c r="N59" i="28"/>
  <c r="O17" i="28"/>
  <c r="O19" i="28" s="1"/>
  <c r="O21" i="28"/>
  <c r="D59" i="30"/>
  <c r="E17" i="30"/>
  <c r="E21" i="30"/>
  <c r="E23" i="30" s="1"/>
  <c r="E24" i="30" s="1"/>
  <c r="L59" i="30"/>
  <c r="M17" i="30"/>
  <c r="M21" i="30"/>
  <c r="M23" i="30" s="1"/>
  <c r="M24" i="30" s="1"/>
  <c r="T59" i="30"/>
  <c r="U17" i="30"/>
  <c r="U19" i="30" s="1"/>
  <c r="U21" i="30"/>
  <c r="U23" i="30" s="1"/>
  <c r="U24"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H17" i="27"/>
  <c r="H19" i="27" s="1"/>
  <c r="H20" i="27" s="1"/>
  <c r="P17" i="27"/>
  <c r="P19" i="27" s="1"/>
  <c r="H21" i="28"/>
  <c r="H23" i="28" s="1"/>
  <c r="H24" i="28" s="1"/>
  <c r="H17" i="28"/>
  <c r="H19" i="28" s="1"/>
  <c r="H20" i="28" s="1"/>
  <c r="P21" i="28"/>
  <c r="P17" i="28"/>
  <c r="P19" i="28" s="1"/>
  <c r="E59" i="30"/>
  <c r="F21" i="30"/>
  <c r="F17" i="30"/>
  <c r="F19" i="30" s="1"/>
  <c r="F20" i="30" s="1"/>
  <c r="M59" i="30"/>
  <c r="N21" i="30"/>
  <c r="N17" i="30"/>
  <c r="N19"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U17" i="21"/>
  <c r="U19" i="21" s="1"/>
  <c r="U21" i="21"/>
  <c r="U23" i="21" s="1"/>
  <c r="U24" i="21" s="1"/>
  <c r="M17" i="21"/>
  <c r="M21" i="21"/>
  <c r="M23" i="21" s="1"/>
  <c r="M24" i="21" s="1"/>
  <c r="E17" i="21"/>
  <c r="E19" i="21" s="1"/>
  <c r="E20" i="21" s="1"/>
  <c r="E21" i="21"/>
  <c r="E23" i="21" s="1"/>
  <c r="E24" i="21" s="1"/>
  <c r="I17" i="27"/>
  <c r="I19" i="27" s="1"/>
  <c r="I20" i="27" s="1"/>
  <c r="Q17" i="27"/>
  <c r="Q19" i="27" s="1"/>
  <c r="I21" i="28"/>
  <c r="I23" i="28" s="1"/>
  <c r="I24" i="28" s="1"/>
  <c r="I17" i="28"/>
  <c r="Q21" i="28"/>
  <c r="Q23" i="28" s="1"/>
  <c r="Q24" i="28" s="1"/>
  <c r="Q17" i="28"/>
  <c r="Q19" i="28" s="1"/>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I59" i="28"/>
  <c r="J17" i="28"/>
  <c r="J19" i="28" s="1"/>
  <c r="J20" i="28" s="1"/>
  <c r="J21" i="28"/>
  <c r="J23" i="28" s="1"/>
  <c r="J24" i="28" s="1"/>
  <c r="Q59" i="28"/>
  <c r="R21" i="28"/>
  <c r="R23" i="28" s="1"/>
  <c r="R24" i="28" s="1"/>
  <c r="R17" i="28"/>
  <c r="R19" i="28"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8"/>
  <c r="C21" i="28"/>
  <c r="C23" i="28" s="1"/>
  <c r="C24" i="28" s="1"/>
  <c r="C17" i="28"/>
  <c r="C19" i="28" s="1"/>
  <c r="C20" i="28" s="1"/>
  <c r="B59" i="30"/>
  <c r="C21" i="30"/>
  <c r="C23" i="30" s="1"/>
  <c r="C24" i="30" s="1"/>
  <c r="C17" i="30"/>
  <c r="C19" i="30" s="1"/>
  <c r="C20" i="30" s="1"/>
  <c r="B59" i="21"/>
  <c r="C21" i="21"/>
  <c r="C23" i="21" s="1"/>
  <c r="C24" i="21" s="1"/>
  <c r="C17" i="21"/>
  <c r="C19" i="21" s="1"/>
  <c r="C20" i="21" s="1"/>
  <c r="S58" i="21"/>
  <c r="S61" i="21" s="1"/>
  <c r="C58" i="21"/>
  <c r="C61" i="21" s="1"/>
  <c r="K58" i="21"/>
  <c r="K61" i="21" s="1"/>
  <c r="I21" i="27"/>
  <c r="I23" i="27" s="1"/>
  <c r="I24" i="27" s="1"/>
  <c r="Q21" i="27"/>
  <c r="R58" i="21"/>
  <c r="R61" i="21" s="1"/>
  <c r="R64" i="21" s="1"/>
  <c r="R65" i="21" s="1"/>
  <c r="O57" i="21"/>
  <c r="A43" i="21"/>
  <c r="J58" i="21"/>
  <c r="J61" i="21" s="1"/>
  <c r="G21" i="27"/>
  <c r="G23" i="27" s="1"/>
  <c r="G24" i="27" s="1"/>
  <c r="O21" i="27"/>
  <c r="O23" i="27" s="1"/>
  <c r="O24" i="27" s="1"/>
  <c r="D58" i="30"/>
  <c r="D61" i="30" s="1"/>
  <c r="L58" i="30"/>
  <c r="L61" i="30" s="1"/>
  <c r="H21" i="27"/>
  <c r="H23" i="27" s="1"/>
  <c r="H24" i="27" s="1"/>
  <c r="P21" i="27"/>
  <c r="P23" i="27" s="1"/>
  <c r="P24" i="27" s="1"/>
  <c r="J58" i="27"/>
  <c r="J61" i="27" s="1"/>
  <c r="R58" i="27"/>
  <c r="R61" i="27" s="1"/>
  <c r="R58" i="28"/>
  <c r="R61" i="28" s="1"/>
  <c r="R64" i="28" s="1"/>
  <c r="R65" i="28" s="1"/>
  <c r="L21" i="27"/>
  <c r="L23" i="27" s="1"/>
  <c r="L24" i="27" s="1"/>
  <c r="T21" i="27"/>
  <c r="T23" i="27" s="1"/>
  <c r="T24" i="27" s="1"/>
  <c r="P58" i="21"/>
  <c r="P61" i="21" s="1"/>
  <c r="P64" i="21" s="1"/>
  <c r="P65" i="21" s="1"/>
  <c r="H58" i="21"/>
  <c r="H61" i="21" s="1"/>
  <c r="R57" i="21"/>
  <c r="I23" i="30"/>
  <c r="I24" i="30" s="1"/>
  <c r="Q23" i="30"/>
  <c r="Q24" i="30" s="1"/>
  <c r="J58" i="28"/>
  <c r="J61" i="28" s="1"/>
  <c r="J64" i="28" s="1"/>
  <c r="J65" i="28" s="1"/>
  <c r="T58" i="30"/>
  <c r="T61" i="30" s="1"/>
  <c r="D58" i="27"/>
  <c r="D61" i="27" s="1"/>
  <c r="D64" i="27" s="1"/>
  <c r="D65" i="27" s="1"/>
  <c r="L58" i="27"/>
  <c r="L61" i="27" s="1"/>
  <c r="T58" i="27"/>
  <c r="T61" i="27" s="1"/>
  <c r="T64" i="27" s="1"/>
  <c r="T65" i="27" s="1"/>
  <c r="J58" i="30"/>
  <c r="J61" i="30" s="1"/>
  <c r="J64" i="30" s="1"/>
  <c r="R58" i="30"/>
  <c r="R61" i="30" s="1"/>
  <c r="P57" i="30"/>
  <c r="J57" i="21"/>
  <c r="H59" i="21"/>
  <c r="R21" i="27"/>
  <c r="R23" i="27" s="1"/>
  <c r="R24" i="27" s="1"/>
  <c r="E58" i="27"/>
  <c r="E61" i="27" s="1"/>
  <c r="E64" i="27" s="1"/>
  <c r="M58" i="27"/>
  <c r="M61" i="27" s="1"/>
  <c r="U58" i="27"/>
  <c r="U61" i="27" s="1"/>
  <c r="F58" i="30"/>
  <c r="F61" i="30" s="1"/>
  <c r="N58" i="30"/>
  <c r="N61" i="30" s="1"/>
  <c r="G59" i="21"/>
  <c r="F58" i="27"/>
  <c r="F61" i="27" s="1"/>
  <c r="N58" i="27"/>
  <c r="N61" i="27" s="1"/>
  <c r="C58" i="28"/>
  <c r="C61" i="28" s="1"/>
  <c r="K58" i="28"/>
  <c r="K61" i="28" s="1"/>
  <c r="S58" i="28"/>
  <c r="S61" i="28" s="1"/>
  <c r="T23" i="30"/>
  <c r="T24" i="30" s="1"/>
  <c r="G58" i="30"/>
  <c r="G61" i="30" s="1"/>
  <c r="O58" i="30"/>
  <c r="O61" i="30" s="1"/>
  <c r="Q57" i="30"/>
  <c r="G58" i="27"/>
  <c r="G61" i="27" s="1"/>
  <c r="T58" i="28"/>
  <c r="T61" i="28" s="1"/>
  <c r="T64" i="28" s="1"/>
  <c r="T65" i="28" s="1"/>
  <c r="H58" i="30"/>
  <c r="H61" i="30" s="1"/>
  <c r="N59" i="30"/>
  <c r="Q57" i="21"/>
  <c r="B58" i="21"/>
  <c r="B61" i="21" s="1"/>
  <c r="H58" i="27"/>
  <c r="H61" i="27" s="1"/>
  <c r="P58" i="27"/>
  <c r="P61" i="27" s="1"/>
  <c r="F57" i="27"/>
  <c r="E58" i="28"/>
  <c r="E61" i="28" s="1"/>
  <c r="M58" i="28"/>
  <c r="M61" i="28" s="1"/>
  <c r="U58" i="28"/>
  <c r="U61" i="28" s="1"/>
  <c r="I58" i="30"/>
  <c r="I61" i="30" s="1"/>
  <c r="I64" i="30" s="1"/>
  <c r="I65" i="30" s="1"/>
  <c r="Q58" i="30"/>
  <c r="Q61" i="30" s="1"/>
  <c r="Q64" i="30" s="1"/>
  <c r="Q65" i="30" s="1"/>
  <c r="P59" i="30"/>
  <c r="O58" i="27"/>
  <c r="O61" i="27" s="1"/>
  <c r="A38" i="21"/>
  <c r="I58" i="27"/>
  <c r="I61" i="27" s="1"/>
  <c r="I64" i="27" s="1"/>
  <c r="Q58" i="27"/>
  <c r="Q61" i="27" s="1"/>
  <c r="H57" i="27"/>
  <c r="F59" i="27"/>
  <c r="O23" i="28"/>
  <c r="O24" i="28" s="1"/>
  <c r="F58" i="28"/>
  <c r="F61" i="28" s="1"/>
  <c r="N58" i="28"/>
  <c r="N61" i="28" s="1"/>
  <c r="F57" i="30"/>
  <c r="L58" i="28"/>
  <c r="L61" i="28" s="1"/>
  <c r="N57" i="27"/>
  <c r="H59" i="27"/>
  <c r="G58" i="28"/>
  <c r="G61" i="28" s="1"/>
  <c r="O58" i="28"/>
  <c r="O61" i="28" s="1"/>
  <c r="F57" i="28"/>
  <c r="C58" i="30"/>
  <c r="C61" i="30" s="1"/>
  <c r="K58" i="30"/>
  <c r="K61" i="30" s="1"/>
  <c r="S58" i="30"/>
  <c r="S61" i="30" s="1"/>
  <c r="H57" i="30"/>
  <c r="D58" i="28"/>
  <c r="D61" i="28" s="1"/>
  <c r="D64" i="28" s="1"/>
  <c r="P58" i="30"/>
  <c r="P61" i="30" s="1"/>
  <c r="Q58" i="21"/>
  <c r="Q61" i="21" s="1"/>
  <c r="Q64" i="21" s="1"/>
  <c r="Q65" i="21" s="1"/>
  <c r="I58" i="21"/>
  <c r="I61" i="21" s="1"/>
  <c r="C58" i="27"/>
  <c r="C61" i="27" s="1"/>
  <c r="K58" i="27"/>
  <c r="K61" i="27" s="1"/>
  <c r="S58" i="27"/>
  <c r="S61" i="27" s="1"/>
  <c r="S64" i="27" s="1"/>
  <c r="S65" i="27" s="1"/>
  <c r="P57" i="27"/>
  <c r="N59" i="27"/>
  <c r="H58" i="28"/>
  <c r="H61" i="28" s="1"/>
  <c r="P58" i="28"/>
  <c r="P61" i="28" s="1"/>
  <c r="N57" i="28"/>
  <c r="I57" i="30"/>
  <c r="M19" i="21"/>
  <c r="G57" i="21"/>
  <c r="P59" i="27"/>
  <c r="I58" i="28"/>
  <c r="I61" i="28" s="1"/>
  <c r="Q58" i="28"/>
  <c r="Q61" i="28" s="1"/>
  <c r="Q64" i="28" s="1"/>
  <c r="Q65" i="28" s="1"/>
  <c r="P23" i="28"/>
  <c r="P24" i="28" s="1"/>
  <c r="E58" i="30"/>
  <c r="E61" i="30" s="1"/>
  <c r="M58" i="30"/>
  <c r="M61" i="30" s="1"/>
  <c r="U58" i="30"/>
  <c r="U61" i="30" s="1"/>
  <c r="U64" i="30" s="1"/>
  <c r="N57" i="30"/>
  <c r="F59" i="30"/>
  <c r="B58" i="30"/>
  <c r="B61" i="30" s="1"/>
  <c r="B58" i="27"/>
  <c r="B61" i="27" s="1"/>
  <c r="B58" i="28"/>
  <c r="B61" i="28" s="1"/>
  <c r="D5" i="20"/>
  <c r="D6" i="20"/>
  <c r="D4" i="20"/>
  <c r="E7" i="20"/>
  <c r="D7" i="20"/>
  <c r="E6" i="20"/>
  <c r="E5" i="20"/>
  <c r="E4" i="20"/>
  <c r="O23" i="30"/>
  <c r="O24" i="30" s="1"/>
  <c r="H23" i="30"/>
  <c r="H24" i="30" s="1"/>
  <c r="R19" i="30"/>
  <c r="F63" i="30"/>
  <c r="N63" i="30"/>
  <c r="S19" i="30"/>
  <c r="S23" i="30"/>
  <c r="S24" i="30" s="1"/>
  <c r="A31" i="30"/>
  <c r="A33" i="30"/>
  <c r="A39" i="30"/>
  <c r="A41" i="30"/>
  <c r="A47" i="30"/>
  <c r="A49" i="30"/>
  <c r="G57" i="30"/>
  <c r="O57" i="30"/>
  <c r="G59" i="30"/>
  <c r="O59" i="30"/>
  <c r="G63" i="30"/>
  <c r="O63" i="30"/>
  <c r="P63" i="30"/>
  <c r="I63" i="30"/>
  <c r="Q63" i="30"/>
  <c r="T19" i="30"/>
  <c r="E19" i="30"/>
  <c r="E20" i="30" s="1"/>
  <c r="V19" i="30"/>
  <c r="F23" i="30"/>
  <c r="F24" i="30" s="1"/>
  <c r="N23" i="30"/>
  <c r="N24" i="30" s="1"/>
  <c r="B63" i="30"/>
  <c r="J63" i="30"/>
  <c r="R63" i="30"/>
  <c r="M19" i="30"/>
  <c r="A32" i="30"/>
  <c r="A34" i="30"/>
  <c r="A40" i="30"/>
  <c r="A42" i="30"/>
  <c r="A48" i="30"/>
  <c r="A50" i="30"/>
  <c r="C63" i="30"/>
  <c r="K63" i="30"/>
  <c r="S63" i="30"/>
  <c r="P19" i="30"/>
  <c r="D63" i="30"/>
  <c r="L63" i="30"/>
  <c r="T63" i="30"/>
  <c r="H63" i="30"/>
  <c r="Q19" i="30"/>
  <c r="E63" i="30"/>
  <c r="M63" i="30"/>
  <c r="S19" i="28"/>
  <c r="K23" i="28"/>
  <c r="K24" i="28" s="1"/>
  <c r="A31" i="28"/>
  <c r="A33" i="28"/>
  <c r="A37" i="28"/>
  <c r="A39" i="28"/>
  <c r="A41" i="28"/>
  <c r="A45" i="28"/>
  <c r="A47" i="28"/>
  <c r="A49" i="28"/>
  <c r="G57" i="28"/>
  <c r="O57" i="28"/>
  <c r="G59" i="28"/>
  <c r="O59" i="28"/>
  <c r="G63" i="28"/>
  <c r="O63" i="28"/>
  <c r="L19" i="28"/>
  <c r="L20" i="28" s="1"/>
  <c r="T23" i="28"/>
  <c r="T24" i="28" s="1"/>
  <c r="H59" i="28"/>
  <c r="P59" i="28"/>
  <c r="H63" i="28"/>
  <c r="P63" i="28"/>
  <c r="E19" i="28"/>
  <c r="E20" i="28" s="1"/>
  <c r="M19" i="28"/>
  <c r="U19" i="28"/>
  <c r="M23" i="28"/>
  <c r="M24" i="28" s="1"/>
  <c r="I57" i="28"/>
  <c r="Q57" i="28"/>
  <c r="I63" i="28"/>
  <c r="Q63" i="28"/>
  <c r="F19" i="28"/>
  <c r="F20" i="28" s="1"/>
  <c r="V19" i="28"/>
  <c r="F23" i="28"/>
  <c r="F24" i="28" s="1"/>
  <c r="B63" i="28"/>
  <c r="J63" i="28"/>
  <c r="R63" i="28"/>
  <c r="A32" i="28"/>
  <c r="A34" i="28"/>
  <c r="A40" i="28"/>
  <c r="A42" i="28"/>
  <c r="A48" i="28"/>
  <c r="A50" i="28"/>
  <c r="C63" i="28"/>
  <c r="K63" i="28"/>
  <c r="S63" i="28"/>
  <c r="D63" i="28"/>
  <c r="L63" i="28"/>
  <c r="T63" i="28"/>
  <c r="I19" i="28"/>
  <c r="I20" i="28" s="1"/>
  <c r="E63" i="28"/>
  <c r="M63" i="28"/>
  <c r="Q23" i="27"/>
  <c r="Q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D63" i="27"/>
  <c r="L63" i="27"/>
  <c r="T63" i="27"/>
  <c r="H63" i="27"/>
  <c r="E63" i="27"/>
  <c r="M63" i="27"/>
  <c r="L23" i="21"/>
  <c r="L24" i="21" s="1"/>
  <c r="F23" i="21"/>
  <c r="F24" i="21" s="1"/>
  <c r="A33" i="21"/>
  <c r="A37" i="21"/>
  <c r="A41" i="21"/>
  <c r="A45" i="21"/>
  <c r="A49" i="21"/>
  <c r="E58" i="21"/>
  <c r="E61" i="21" s="1"/>
  <c r="M58" i="21"/>
  <c r="M61" i="21" s="1"/>
  <c r="U58" i="21"/>
  <c r="U61" i="21" s="1"/>
  <c r="U64" i="21" s="1"/>
  <c r="S19" i="21"/>
  <c r="G23" i="21"/>
  <c r="G24" i="21" s="1"/>
  <c r="C57" i="21"/>
  <c r="K57" i="21"/>
  <c r="S57" i="21"/>
  <c r="G19" i="21"/>
  <c r="G20" i="21" s="1"/>
  <c r="Q19" i="21"/>
  <c r="J23" i="21"/>
  <c r="J24" i="21" s="1"/>
  <c r="R23" i="21"/>
  <c r="R24" i="21" s="1"/>
  <c r="I19" i="21"/>
  <c r="I20" i="21" s="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5" i="30" l="1"/>
  <c r="D65" i="28"/>
  <c r="I65" i="27"/>
  <c r="E65" i="27"/>
  <c r="I64" i="28"/>
  <c r="I65" i="28" s="1"/>
  <c r="C64" i="27"/>
  <c r="C65" i="27" s="1"/>
  <c r="C64" i="30"/>
  <c r="C65" i="30" s="1"/>
  <c r="B64" i="30"/>
  <c r="B65" i="30" s="1"/>
  <c r="K64" i="21"/>
  <c r="K65" i="21" s="1"/>
  <c r="K64" i="28"/>
  <c r="K65" i="28" s="1"/>
  <c r="K64" i="27"/>
  <c r="K65" i="27" s="1"/>
  <c r="K64" i="30"/>
  <c r="K65" i="30" s="1"/>
  <c r="H64" i="30"/>
  <c r="H65" i="30" s="1"/>
  <c r="G64" i="30"/>
  <c r="G65" i="30" s="1"/>
  <c r="R64" i="30"/>
  <c r="R65" i="30" s="1"/>
  <c r="E64" i="30"/>
  <c r="E65" i="30" s="1"/>
  <c r="R64" i="27"/>
  <c r="R65" i="27" s="1"/>
  <c r="C64" i="21"/>
  <c r="C65" i="21" s="1"/>
  <c r="T64" i="21"/>
  <c r="T65" i="21" s="1"/>
  <c r="J64" i="27"/>
  <c r="J65" i="27" s="1"/>
  <c r="D64" i="30"/>
  <c r="D65" i="30" s="1"/>
  <c r="L64" i="30"/>
  <c r="L65" i="30" s="1"/>
  <c r="Q64" i="27"/>
  <c r="Q65" i="27" s="1"/>
  <c r="N66" i="21"/>
  <c r="N65" i="21"/>
  <c r="U66" i="21"/>
  <c r="U65" i="21"/>
  <c r="T64" i="30"/>
  <c r="T65" i="30" s="1"/>
  <c r="U66" i="30"/>
  <c r="U65" i="30"/>
  <c r="L64" i="28"/>
  <c r="L65" i="28" s="1"/>
  <c r="M64" i="28"/>
  <c r="M65" i="28" s="1"/>
  <c r="S64" i="28"/>
  <c r="S65" i="28" s="1"/>
  <c r="P64" i="27"/>
  <c r="P65" i="27" s="1"/>
  <c r="G64" i="21"/>
  <c r="S64" i="21"/>
  <c r="E64" i="21"/>
  <c r="F64" i="21"/>
  <c r="N64" i="28"/>
  <c r="J64" i="21"/>
  <c r="F64" i="28"/>
  <c r="S64" i="30"/>
  <c r="F64" i="30"/>
  <c r="H64" i="21"/>
  <c r="H65" i="21" s="1"/>
  <c r="H64" i="28"/>
  <c r="G64" i="28"/>
  <c r="E64" i="28"/>
  <c r="M64" i="27"/>
  <c r="H64" i="27"/>
  <c r="O66" i="21"/>
  <c r="M64" i="30"/>
  <c r="C64" i="28"/>
  <c r="L64" i="27"/>
  <c r="M64" i="21"/>
  <c r="M65" i="21" s="1"/>
  <c r="P64" i="28"/>
  <c r="I64" i="21"/>
  <c r="U64" i="28"/>
  <c r="U64" i="27"/>
  <c r="S66" i="27"/>
  <c r="Q66" i="30"/>
  <c r="B64" i="28"/>
  <c r="B64" i="27"/>
  <c r="B64" i="21"/>
  <c r="O64" i="27"/>
  <c r="O64" i="28"/>
  <c r="N64" i="27"/>
  <c r="N64" i="30"/>
  <c r="J66" i="28"/>
  <c r="P64" i="30"/>
  <c r="Q66" i="21"/>
  <c r="P66" i="21"/>
  <c r="C66" i="27"/>
  <c r="G64" i="27"/>
  <c r="J66" i="30"/>
  <c r="F64" i="27"/>
  <c r="T66" i="27"/>
  <c r="T66" i="21"/>
  <c r="L66" i="21"/>
  <c r="L66" i="28"/>
  <c r="R66" i="28"/>
  <c r="S64" i="1"/>
  <c r="S65" i="1" s="1"/>
  <c r="D66" i="27"/>
  <c r="R64" i="1"/>
  <c r="R65" i="1" s="1"/>
  <c r="Q64" i="1"/>
  <c r="U64" i="1"/>
  <c r="P64" i="1"/>
  <c r="E66" i="27"/>
  <c r="O64" i="30"/>
  <c r="B66" i="30"/>
  <c r="C66" i="30"/>
  <c r="I66" i="30"/>
  <c r="T66" i="28"/>
  <c r="D66" i="28"/>
  <c r="Q66" i="28"/>
  <c r="I66" i="28"/>
  <c r="I66" i="27"/>
  <c r="K66" i="21"/>
  <c r="D66" i="21"/>
  <c r="R66" i="21"/>
  <c r="N64" i="1"/>
  <c r="M64" i="1"/>
  <c r="M65" i="1" s="1"/>
  <c r="T64" i="1"/>
  <c r="L64" i="1"/>
  <c r="J64" i="1"/>
  <c r="K64" i="1"/>
  <c r="O64" i="1"/>
  <c r="O65" i="1" s="1"/>
  <c r="C64" i="1"/>
  <c r="I64" i="1"/>
  <c r="H64" i="1"/>
  <c r="G64" i="1"/>
  <c r="F64" i="1"/>
  <c r="E64" i="1"/>
  <c r="D64" i="1"/>
  <c r="B64" i="1"/>
  <c r="D63" i="1"/>
  <c r="L63" i="1"/>
  <c r="F63" i="1"/>
  <c r="R63" i="1"/>
  <c r="J63" i="1"/>
  <c r="Q63" i="1"/>
  <c r="I63" i="1"/>
  <c r="C63" i="1"/>
  <c r="K63" i="1"/>
  <c r="P63" i="1"/>
  <c r="H63" i="1"/>
  <c r="T63" i="1"/>
  <c r="T66" i="1" s="1"/>
  <c r="S63" i="1"/>
  <c r="O63" i="1"/>
  <c r="G63" i="1"/>
  <c r="N63" i="1"/>
  <c r="E63" i="1"/>
  <c r="B63" i="1"/>
  <c r="U63" i="1"/>
  <c r="M63" i="1"/>
  <c r="J65" i="1" l="1"/>
  <c r="K66" i="28"/>
  <c r="K66" i="27"/>
  <c r="M66" i="28"/>
  <c r="K66" i="30"/>
  <c r="H66" i="30"/>
  <c r="G66" i="30"/>
  <c r="C66" i="21"/>
  <c r="D66" i="30"/>
  <c r="Q66" i="27"/>
  <c r="Q65" i="1"/>
  <c r="E66" i="30"/>
  <c r="J66" i="27"/>
  <c r="L66" i="30"/>
  <c r="B65" i="1"/>
  <c r="I65" i="1"/>
  <c r="N65" i="1"/>
  <c r="S66" i="28"/>
  <c r="R66" i="30"/>
  <c r="R66" i="27"/>
  <c r="C65" i="1"/>
  <c r="U65" i="1"/>
  <c r="H65" i="1"/>
  <c r="D65" i="1"/>
  <c r="K65" i="1"/>
  <c r="Q66" i="1"/>
  <c r="E65" i="1"/>
  <c r="L65" i="1"/>
  <c r="F65" i="1"/>
  <c r="H66" i="21"/>
  <c r="G65" i="1"/>
  <c r="T65" i="1"/>
  <c r="P66" i="27"/>
  <c r="P65" i="1"/>
  <c r="P66" i="30"/>
  <c r="P65" i="30"/>
  <c r="B66" i="27"/>
  <c r="B65" i="27"/>
  <c r="P66" i="28"/>
  <c r="P65" i="28"/>
  <c r="E66" i="28"/>
  <c r="E65" i="28"/>
  <c r="N66" i="28"/>
  <c r="N65" i="28"/>
  <c r="G66" i="27"/>
  <c r="G65" i="27"/>
  <c r="B66" i="28"/>
  <c r="B65" i="28"/>
  <c r="G66" i="28"/>
  <c r="G65" i="28"/>
  <c r="F66" i="21"/>
  <c r="F65" i="21"/>
  <c r="L66" i="27"/>
  <c r="L65" i="27"/>
  <c r="H66" i="28"/>
  <c r="H65" i="28"/>
  <c r="E66" i="21"/>
  <c r="E65" i="21"/>
  <c r="N66" i="30"/>
  <c r="N65" i="30"/>
  <c r="C66" i="28"/>
  <c r="C65" i="28"/>
  <c r="S66" i="21"/>
  <c r="S65" i="21"/>
  <c r="N66" i="27"/>
  <c r="N65" i="27"/>
  <c r="M66" i="30"/>
  <c r="M65" i="30"/>
  <c r="F66" i="30"/>
  <c r="F65" i="30"/>
  <c r="G66" i="21"/>
  <c r="G65" i="21"/>
  <c r="M66" i="21"/>
  <c r="O66" i="30"/>
  <c r="O65" i="30"/>
  <c r="O66" i="28"/>
  <c r="O65" i="28"/>
  <c r="U66" i="27"/>
  <c r="U65" i="27"/>
  <c r="S66" i="30"/>
  <c r="S65" i="30"/>
  <c r="F66" i="27"/>
  <c r="F65" i="27"/>
  <c r="O66" i="27"/>
  <c r="O65" i="27"/>
  <c r="U66" i="28"/>
  <c r="U65" i="28"/>
  <c r="H66" i="27"/>
  <c r="H65" i="27"/>
  <c r="F66" i="28"/>
  <c r="F65" i="28"/>
  <c r="T66" i="30"/>
  <c r="B66" i="21"/>
  <c r="B65" i="21"/>
  <c r="I66" i="21"/>
  <c r="I65" i="21"/>
  <c r="M66" i="27"/>
  <c r="M65" i="27"/>
  <c r="J66" i="21"/>
  <c r="J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<sst xmlns="http://schemas.openxmlformats.org/spreadsheetml/2006/main" count="1150" uniqueCount="183">
  <si>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</si>
  <si>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</si>
  <si>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</si>
  <si>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</si>
  <si>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</si>
  <si>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</si>
  <si>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</si>
  <si>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</si>
  <si>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</si>
  <si>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</si>
  <si>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</si>
  <si>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</si>
  <si>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</si>
  <si>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</si>
  <si>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</si>
  <si>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</si>
  <si>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</si>
  <si>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</si>
  <si>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</si>
  <si>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</si>
  <si>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</si>
  <si>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</si>
  <si>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</si>
  <si>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</si>
  <si>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</si>
  <si>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</si>
  <si>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</si>
  <si>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</si>
  <si>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</si>
  <si>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</si>
  <si>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</si>
  <si>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</si>
  <si>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</si>
  <si>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</si>
  <si>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</si>
  <si>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</si>
  <si>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</si>
  <si>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</si>
  <si>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</si>
  <si>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</si>
  <si>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</si>
  <si>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</si>
  <si>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</si>
  <si>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</si>
  <si>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</si>
  <si>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</si>
  <si>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</si>
  <si>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</si>
  <si>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</si>
  <si>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</si>
  <si>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</si>
  <si>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</si>
  <si>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</si>
  <si>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</si>
  <si>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</si>
  <si>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</si>
  <si>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</si>
  <si>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</si>
  <si>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</si>
  <si>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</si>
  <si>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</si>
  <si>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</si>
  <si>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</si>
  <si>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</si>
  <si>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</si>
  <si>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</si>
  <si>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</si>
  <si>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</si>
  <si>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</si>
  <si>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</si>
  <si>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</si>
  <si>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</si>
  <si>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</si>
  <si>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</si>
  <si>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</si>
  <si>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</si>
  <si>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</si>
  <si>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</si>
  <si>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</si>
  <si>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</si>
  <si>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</si>
  <si>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</si>
  <si>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</si>
  <si>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</si>
  <si>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</si>
  <si>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</si>
  <si>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</si>
  <si>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</si>
  <si>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</si>
  <si>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</si>
  <si>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</si>
  <si>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</si>
  <si>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</si>
  <si>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</si>
  <si>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</si>
  <si>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</si>
  <si>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</si>
  <si>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</si>
  <si>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</si>
  <si>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</si>
  <si>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</si>
  <si>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</si>
  <si>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</si>
  <si>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</si>
  <si>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</si>
  <si>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</si>
  <si>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</si>
  <si>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</si>
  <si>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</si>
  <si>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</si>
  <si>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</si>
  <si>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</si>
  <si>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</si>
  <si>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</si>
  <si>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</si>
  <si>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</si>
  <si>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</si>
  <si>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</si>
  <si>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</si>
  <si>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</si>
  <si>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</si>
  <si>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</si>
  <si>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</si>
  <si>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</si>
  <si>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</si>
  <si>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</si>
  <si>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</si>
  <si>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</si>
  <si>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</si>
  <si>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</si>
  <si>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</si>
  <si>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</si>
  <si>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</si>
  <si>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</si>
  <si>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</si>
  <si>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</si>
  <si>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</si>
  <si>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</si>
  <si>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</si>
  <si>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</si>
  <si>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</si>
  <si>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</si>
  <si>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</si>
  <si>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</si>
  <si>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</si>
  <si>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</si>
  <si>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</si>
  <si>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</si>
  <si>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</si>
  <si>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</si>
  <si>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</si>
  <si>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</si>
  <si>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</si>
  <si>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</si>
  <si>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</si>
  <si>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</si>
  <si>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</si>
  <si>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</si>
  <si>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</si>
  <si>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</si>
  <si>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PAN-032362</t>
  </si>
  <si>
    <t>EPR/GP3792SK</t>
  </si>
  <si>
    <t>Byproduct Recovery Limited</t>
  </si>
  <si>
    <t xml:space="preserve">Pentwyn Farm, Three Cocks, Brecon, Powys
LD3 0SW
</t>
  </si>
  <si>
    <t>Owen Clee</t>
  </si>
  <si>
    <t>19 09 02</t>
  </si>
  <si>
    <t>19 06 06</t>
  </si>
  <si>
    <t>ELAN WTW SLUDGE</t>
  </si>
  <si>
    <t>LLYSWEN WTW SLUDGE</t>
  </si>
  <si>
    <t>TALYBONT WTW SLUDGE</t>
  </si>
  <si>
    <t>BIOGEN BRYN PICA
WHOLE DIGESTATE</t>
  </si>
  <si>
    <t>CARDIFF TREMOFA
SEPARATED LIQUOR</t>
  </si>
  <si>
    <t>17 ACRES</t>
  </si>
  <si>
    <t>16 ACRES</t>
  </si>
  <si>
    <t>Pentwyn Corner</t>
  </si>
  <si>
    <t>Bottom Pentwyn</t>
  </si>
  <si>
    <t>Top Pentwyn</t>
  </si>
  <si>
    <t>Long Meadow</t>
  </si>
  <si>
    <t>Sheep Shed</t>
  </si>
  <si>
    <t>Ram Field</t>
  </si>
  <si>
    <t>21 Acre</t>
  </si>
  <si>
    <t xml:space="preserve">Moderate </t>
  </si>
  <si>
    <t>Bagder Burry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</si>
</sst>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11"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2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00" dataDxfId="198" headerRowBorderDxfId="199" tableBorderDxfId="197" totalsRowBorderDxfId="196">
  <autoFilter ref="AI1:AN26" xr:uid="{F8B5EC87-3095-445A-A980-2CFAA0A7B9A2}"/>
  <sortState xmlns:xlrd2="http://schemas.microsoft.com/office/spreadsheetml/2017/richdata2" ref="AI2:AL25">
    <sortCondition ref="AL1:AL25"/>
  </sortState>
  <tableColumns count="6">
    <tableColumn id="1" xr3:uid="{360F44E4-7249-415F-8D5E-41D249F9A162}" name="Crop" dataDxfId="195"/>
    <tableColumn id="2" xr3:uid="{55E07717-B4EC-4E8A-B9A9-34F3CF85E32D}" name="P Offtake" dataDxfId="194"/>
    <tableColumn id="3" xr3:uid="{7B25FA52-8104-4FE3-AED4-B53CBFDF89B2}" name="K Offtake" dataDxfId="193"/>
    <tableColumn id="4" xr3:uid="{0DBAE461-2D09-43C8-9342-3980D552AE4D}" name="Order" dataDxfId="192"/>
    <tableColumn id="5" xr3:uid="{52CACE7B-0CBA-46FC-9F24-02CBD6100239}" name="Lime pH requirement" dataDxfId="191"/>
    <tableColumn id="6" xr3:uid="{F1432630-9B16-4266-8147-CE754A715307}" name="Column1" dataDxfId="1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89" dataDxfId="187" headerRowBorderDxfId="188" tableBorderDxfId="186" totalsRowBorderDxfId="185">
  <autoFilter ref="AI1:AN26" xr:uid="{F8B5EC87-3095-445A-A980-2CFAA0A7B9A2}"/>
  <sortState xmlns:xlrd2="http://schemas.microsoft.com/office/spreadsheetml/2017/richdata2" ref="AI2:AL25">
    <sortCondition ref="AL1:AL25"/>
  </sortState>
  <tableColumns count="6">
    <tableColumn id="1" xr3:uid="{7E96A84B-948F-445F-BD6E-30CC8E6E6DD1}" name="Crop" dataDxfId="184"/>
    <tableColumn id="2" xr3:uid="{12657DDB-F680-47DE-ABB1-8675D5F91E41}" name="P Offtake" dataDxfId="183"/>
    <tableColumn id="3" xr3:uid="{DEB99109-D325-4F98-8A71-E70C03433437}" name="K Offtake" dataDxfId="182"/>
    <tableColumn id="4" xr3:uid="{E96A561F-7E7F-4FB3-97AA-0B35D8C8E93A}" name="Order" dataDxfId="181"/>
    <tableColumn id="5" xr3:uid="{181DD475-0A71-4C52-AF1A-8BFF46F5A827}" name="Lime pH requirement" dataDxfId="180"/>
    <tableColumn id="6" xr3:uid="{AC3FA7E8-D76B-43A3-B715-04446DFF63C6}" name="Column1" dataDxfId="1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06008BA1-A1E9-4286-B67A-352533C06A26}" name="Crop" dataDxfId="173"/>
    <tableColumn id="2" xr3:uid="{2AEB5EEB-C9D1-41DC-913E-953A33D1A4AF}" name="P Offtake" dataDxfId="172"/>
    <tableColumn id="3" xr3:uid="{8FA16A0B-1017-4CEE-862E-0A8CBD8EB3D3}" name="K Offtake" dataDxfId="171"/>
    <tableColumn id="4" xr3:uid="{E7A3B8CD-4036-47F4-B818-C3F22E80C749}" name="Order" dataDxfId="170"/>
    <tableColumn id="5" xr3:uid="{8F3EBD84-7904-4559-9B5C-63088B792C98}" name="Lime pH requirement" dataDxfId="169"/>
    <tableColumn id="6" xr3:uid="{A21DD95A-C955-4510-9114-E3F1CB645370}" name="Column1" dataDxfId="1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67" dataDxfId="165" headerRowBorderDxfId="166" tableBorderDxfId="164" totalsRowBorderDxfId="163">
  <autoFilter ref="AI1:AN26" xr:uid="{F8B5EC87-3095-445A-A980-2CFAA0A7B9A2}"/>
  <sortState xmlns:xlrd2="http://schemas.microsoft.com/office/spreadsheetml/2017/richdata2" ref="AI2:AL25">
    <sortCondition ref="AL1:AL25"/>
  </sortState>
  <tableColumns count="6">
    <tableColumn id="1" xr3:uid="{11579FCC-3D9F-49AD-888D-5D79B801F6AE}" name="Crop" dataDxfId="162"/>
    <tableColumn id="2" xr3:uid="{05C08116-56D5-4CC6-A649-B06AF891B931}" name="P Offtake" dataDxfId="161"/>
    <tableColumn id="3" xr3:uid="{59CDE959-192B-4757-9203-A0F691CF0F96}" name="K Offtake" dataDxfId="160"/>
    <tableColumn id="4" xr3:uid="{9FB8E4F7-B91F-4CE0-AF39-D4895D0ECF2F}" name="Order" dataDxfId="159"/>
    <tableColumn id="5" xr3:uid="{688FF2A4-D7C6-4425-A915-A9ADD700A9EE}" name="Lime pH requirement" dataDxfId="158"/>
    <tableColumn id="6" xr3:uid="{05FC5CFF-3D81-4B5F-87C7-2364076F2714}" name="Column1" dataDxfId="1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56" dataDxfId="154" headerRowBorderDxfId="155" tableBorderDxfId="153" totalsRowBorderDxfId="152">
  <autoFilter ref="AI1:AN26" xr:uid="{F8B5EC87-3095-445A-A980-2CFAA0A7B9A2}"/>
  <sortState xmlns:xlrd2="http://schemas.microsoft.com/office/spreadsheetml/2017/richdata2" ref="AI2:AL25">
    <sortCondition ref="AL1:AL25"/>
  </sortState>
  <tableColumns count="6">
    <tableColumn id="1" xr3:uid="{973D7FFB-D248-4199-9B2E-B3C6CC09D382}" name="Crop" dataDxfId="151"/>
    <tableColumn id="2" xr3:uid="{7F2A3986-EC86-4CF9-BD10-791170BA6682}" name="P Offtake" dataDxfId="150"/>
    <tableColumn id="3" xr3:uid="{D6129C35-9DC6-42E5-AE3F-EA3A083168E6}" name="K Offtake" dataDxfId="149"/>
    <tableColumn id="4" xr3:uid="{C1CC42B5-564A-4DE7-B817-B7D686FE9A11}" name="Order" dataDxfId="148"/>
    <tableColumn id="5" xr3:uid="{620F3ABD-564C-411A-8DEA-CE1A34F9FC36}" name="Lime pH requirement" dataDxfId="147"/>
    <tableColumn id="6" xr3:uid="{76C9BC4F-4FF3-4AFB-8E7B-16DC0CC3E97C}" name="Column1" dataDxfId="14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H16" sqref="H1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9" t="s">
        <v>41</v>
      </c>
      <c r="B1" s="160"/>
      <c r="C1" s="133" t="s">
        <v>160</v>
      </c>
      <c r="D1" s="134"/>
      <c r="E1" s="106" t="s">
        <v>45</v>
      </c>
      <c r="F1" s="109">
        <v>49.24</v>
      </c>
      <c r="G1" s="135" t="s">
        <v>43</v>
      </c>
      <c r="H1" s="136"/>
      <c r="I1" s="109">
        <v>7</v>
      </c>
      <c r="J1" s="159" t="s">
        <v>153</v>
      </c>
      <c r="K1" s="160"/>
      <c r="L1" s="109">
        <v>442</v>
      </c>
      <c r="AB1" s="13"/>
      <c r="AC1" s="13"/>
      <c r="AD1" s="22" t="s">
        <v>126</v>
      </c>
      <c r="AE1" s="13"/>
      <c r="AF1" s="13"/>
      <c r="AG1" s="13"/>
      <c r="AH1" s="13"/>
      <c r="AI1" s="30" t="s">
        <v>79</v>
      </c>
      <c r="AJ1" s="31" t="s">
        <v>94</v>
      </c>
      <c r="AK1" s="32" t="s">
        <v>95</v>
      </c>
      <c r="AL1" s="33" t="s">
        <v>125</v>
      </c>
      <c r="AM1" s="33" t="s">
        <v>131</v>
      </c>
      <c r="AN1" s="33" t="s">
        <v>111</v>
      </c>
    </row>
    <row r="2" spans="1:40" ht="13" x14ac:dyDescent="0.3">
      <c r="A2" s="139" t="s">
        <v>87</v>
      </c>
      <c r="B2" s="140"/>
      <c r="C2" s="131" t="s">
        <v>161</v>
      </c>
      <c r="D2" s="132"/>
      <c r="E2" s="96" t="s">
        <v>109</v>
      </c>
      <c r="F2" s="110" t="s">
        <v>165</v>
      </c>
      <c r="G2" s="137" t="s">
        <v>110</v>
      </c>
      <c r="H2" s="138"/>
      <c r="I2" s="110"/>
      <c r="J2" s="139" t="s">
        <v>158</v>
      </c>
      <c r="K2" s="140"/>
      <c r="L2" s="110">
        <v>0.86699999999999999</v>
      </c>
      <c r="AB2" s="22" t="s">
        <v>56</v>
      </c>
      <c r="AC2" s="13"/>
      <c r="AD2" s="22" t="s">
        <v>70</v>
      </c>
      <c r="AE2" s="13"/>
      <c r="AF2" s="13"/>
      <c r="AG2" s="34" t="s">
        <v>76</v>
      </c>
      <c r="AH2" s="13"/>
      <c r="AI2" s="35" t="s">
        <v>126</v>
      </c>
      <c r="AJ2" s="36">
        <v>0</v>
      </c>
      <c r="AK2" s="37">
        <v>0</v>
      </c>
      <c r="AL2" s="7">
        <v>0</v>
      </c>
      <c r="AM2" s="9">
        <v>0</v>
      </c>
      <c r="AN2" s="9">
        <v>0</v>
      </c>
    </row>
    <row r="3" spans="1:40" ht="13" x14ac:dyDescent="0.25">
      <c r="A3" s="161" t="s">
        <v>42</v>
      </c>
      <c r="B3" s="162"/>
      <c r="C3" s="131" t="s">
        <v>162</v>
      </c>
      <c r="D3" s="132"/>
      <c r="E3" s="96" t="s">
        <v>108</v>
      </c>
      <c r="F3" s="111" t="s">
        <v>78</v>
      </c>
      <c r="G3" s="139" t="s">
        <v>159</v>
      </c>
      <c r="H3" s="140"/>
      <c r="I3" s="110"/>
      <c r="J3" s="161" t="s">
        <v>154</v>
      </c>
      <c r="K3" s="162"/>
      <c r="L3" s="110">
        <f>(L1/(L2*10000))*100</f>
        <v>5.0980392156862742</v>
      </c>
      <c r="AB3" s="22" t="s">
        <v>57</v>
      </c>
      <c r="AC3" s="13"/>
      <c r="AD3" s="22" t="s">
        <v>71</v>
      </c>
      <c r="AE3" s="13"/>
      <c r="AF3" s="13"/>
      <c r="AG3" s="34" t="s">
        <v>77</v>
      </c>
      <c r="AH3" s="13"/>
      <c r="AI3" s="38" t="s">
        <v>113</v>
      </c>
      <c r="AJ3" s="39">
        <v>1.7</v>
      </c>
      <c r="AK3" s="40">
        <v>6</v>
      </c>
      <c r="AL3" s="41">
        <v>1</v>
      </c>
      <c r="AM3" s="9">
        <v>6.2</v>
      </c>
      <c r="AN3" s="9" t="s">
        <v>112</v>
      </c>
    </row>
    <row r="4" spans="1:40" ht="13" x14ac:dyDescent="0.25">
      <c r="A4" s="139" t="s">
        <v>0</v>
      </c>
      <c r="B4" s="140"/>
      <c r="C4" s="143" t="s">
        <v>163</v>
      </c>
      <c r="D4" s="144"/>
      <c r="E4" s="99" t="s">
        <v>1</v>
      </c>
      <c r="F4" s="110" t="s">
        <v>167</v>
      </c>
      <c r="G4" s="139"/>
      <c r="H4" s="140"/>
      <c r="I4" s="110"/>
      <c r="J4" s="161"/>
      <c r="K4" s="162"/>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1" t="s">
        <v>47</v>
      </c>
      <c r="B5" s="142"/>
      <c r="C5" s="145" t="s">
        <v>164</v>
      </c>
      <c r="D5" s="146"/>
      <c r="E5" s="112"/>
      <c r="F5" s="108"/>
      <c r="G5" s="141"/>
      <c r="H5" s="142"/>
      <c r="I5" s="108"/>
      <c r="J5" s="165"/>
      <c r="K5" s="166"/>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1" t="s">
        <v>63</v>
      </c>
      <c r="B7" s="152"/>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9" t="s">
        <v>2</v>
      </c>
      <c r="B8" s="140"/>
      <c r="C8" s="11" t="s">
        <v>172</v>
      </c>
      <c r="D8" s="11" t="s">
        <v>173</v>
      </c>
      <c r="E8" s="11" t="s">
        <v>174</v>
      </c>
      <c r="F8" s="11" t="s">
        <v>175</v>
      </c>
      <c r="G8" s="11" t="s">
        <v>176</v>
      </c>
      <c r="H8" s="11" t="s">
        <v>182</v>
      </c>
      <c r="I8" s="11" t="s">
        <v>177</v>
      </c>
      <c r="J8" s="11" t="s">
        <v>178</v>
      </c>
      <c r="K8" s="11" t="s">
        <v>179</v>
      </c>
      <c r="L8" s="11" t="s">
        <v>180</v>
      </c>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9" t="s">
        <v>3</v>
      </c>
      <c r="B9" s="140"/>
      <c r="C9" s="11" t="s">
        <v>181</v>
      </c>
      <c r="D9" s="11" t="s">
        <v>181</v>
      </c>
      <c r="E9" s="11" t="s">
        <v>181</v>
      </c>
      <c r="F9" s="11" t="s">
        <v>181</v>
      </c>
      <c r="G9" s="11" t="s">
        <v>181</v>
      </c>
      <c r="H9" s="11" t="s">
        <v>181</v>
      </c>
      <c r="I9" s="11" t="s">
        <v>181</v>
      </c>
      <c r="J9" s="11" t="s">
        <v>181</v>
      </c>
      <c r="K9" s="11" t="s">
        <v>181</v>
      </c>
      <c r="L9" s="11" t="s">
        <v>181</v>
      </c>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9" t="s">
        <v>4</v>
      </c>
      <c r="B10" s="140"/>
      <c r="C10" s="11">
        <v>6.3</v>
      </c>
      <c r="D10" s="11">
        <v>6.7</v>
      </c>
      <c r="E10" s="11">
        <v>6.2</v>
      </c>
      <c r="F10" s="11">
        <v>6.4</v>
      </c>
      <c r="G10" s="11">
        <v>6.4</v>
      </c>
      <c r="H10" s="11">
        <v>6.3</v>
      </c>
      <c r="I10" s="11">
        <v>6.2</v>
      </c>
      <c r="J10" s="11">
        <v>6.1</v>
      </c>
      <c r="K10" s="11">
        <v>6.3</v>
      </c>
      <c r="L10" s="11">
        <v>6.5</v>
      </c>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9" t="s">
        <v>5</v>
      </c>
      <c r="B11" s="140"/>
      <c r="C11" s="11">
        <v>1</v>
      </c>
      <c r="D11" s="11">
        <v>1</v>
      </c>
      <c r="E11" s="11">
        <v>1</v>
      </c>
      <c r="F11" s="11">
        <v>1</v>
      </c>
      <c r="G11" s="11">
        <v>1</v>
      </c>
      <c r="H11" s="11">
        <v>3</v>
      </c>
      <c r="I11" s="11">
        <v>2</v>
      </c>
      <c r="J11" s="11">
        <v>2</v>
      </c>
      <c r="K11" s="11">
        <v>1</v>
      </c>
      <c r="L11" s="11">
        <v>2</v>
      </c>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9" t="s">
        <v>6</v>
      </c>
      <c r="B12" s="140"/>
      <c r="C12" s="11">
        <v>1</v>
      </c>
      <c r="D12" s="11">
        <v>1</v>
      </c>
      <c r="E12" s="11">
        <v>2</v>
      </c>
      <c r="F12" s="11">
        <v>0</v>
      </c>
      <c r="G12" s="11">
        <v>1</v>
      </c>
      <c r="H12" s="11">
        <v>4</v>
      </c>
      <c r="I12" s="11">
        <v>2</v>
      </c>
      <c r="J12" s="11">
        <v>2</v>
      </c>
      <c r="K12" s="11">
        <v>1</v>
      </c>
      <c r="L12" s="11">
        <v>2</v>
      </c>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9" t="s">
        <v>7</v>
      </c>
      <c r="B13" s="140"/>
      <c r="C13" s="11">
        <v>2</v>
      </c>
      <c r="D13" s="11">
        <v>2</v>
      </c>
      <c r="E13" s="11">
        <v>2</v>
      </c>
      <c r="F13" s="11">
        <v>2</v>
      </c>
      <c r="G13" s="11">
        <v>2</v>
      </c>
      <c r="H13" s="11">
        <v>2</v>
      </c>
      <c r="I13" s="11">
        <v>2</v>
      </c>
      <c r="J13" s="11">
        <v>2</v>
      </c>
      <c r="K13" s="11">
        <v>2</v>
      </c>
      <c r="L13" s="11">
        <v>2</v>
      </c>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5" t="s">
        <v>8</v>
      </c>
      <c r="B14" s="156"/>
      <c r="C14" s="82" t="s">
        <v>113</v>
      </c>
      <c r="D14" s="82" t="s">
        <v>113</v>
      </c>
      <c r="E14" s="82" t="s">
        <v>113</v>
      </c>
      <c r="F14" s="82" t="s">
        <v>113</v>
      </c>
      <c r="G14" s="82" t="s">
        <v>113</v>
      </c>
      <c r="H14" s="82" t="s">
        <v>113</v>
      </c>
      <c r="I14" s="82" t="s">
        <v>113</v>
      </c>
      <c r="J14" s="82" t="s">
        <v>113</v>
      </c>
      <c r="K14" s="82" t="s">
        <v>113</v>
      </c>
      <c r="L14" s="82" t="s">
        <v>113</v>
      </c>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3" t="s">
        <v>9</v>
      </c>
      <c r="B15" s="154"/>
      <c r="C15" s="11">
        <v>38</v>
      </c>
      <c r="D15" s="11">
        <v>38</v>
      </c>
      <c r="E15" s="11">
        <v>38</v>
      </c>
      <c r="F15" s="11">
        <v>38</v>
      </c>
      <c r="G15" s="11">
        <v>38</v>
      </c>
      <c r="H15" s="11">
        <v>38</v>
      </c>
      <c r="I15" s="11">
        <v>38</v>
      </c>
      <c r="J15" s="11">
        <v>38</v>
      </c>
      <c r="K15" s="11">
        <v>38</v>
      </c>
      <c r="L15" s="11">
        <v>38</v>
      </c>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7" t="s">
        <v>44</v>
      </c>
      <c r="B16" s="158"/>
      <c r="C16" s="100" t="s">
        <v>72</v>
      </c>
      <c r="D16" s="100" t="s">
        <v>72</v>
      </c>
      <c r="E16" s="100" t="s">
        <v>72</v>
      </c>
      <c r="F16" s="100" t="s">
        <v>72</v>
      </c>
      <c r="G16" s="100" t="s">
        <v>72</v>
      </c>
      <c r="H16" s="100" t="s">
        <v>72</v>
      </c>
      <c r="I16" s="100" t="s">
        <v>72</v>
      </c>
      <c r="J16" s="100" t="s">
        <v>72</v>
      </c>
      <c r="K16" s="100" t="s">
        <v>72</v>
      </c>
      <c r="L16" s="100" t="s">
        <v>72</v>
      </c>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1" t="s">
        <v>69</v>
      </c>
      <c r="B17" s="152"/>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9" t="s">
        <v>23</v>
      </c>
      <c r="B18" s="150"/>
      <c r="C18" s="12">
        <f>$D31</f>
        <v>93.816449999999989</v>
      </c>
      <c r="D18" s="12">
        <f>$D32</f>
        <v>82.558475999999985</v>
      </c>
      <c r="E18" s="12">
        <f>$D33</f>
        <v>93.816449999999989</v>
      </c>
      <c r="F18" s="12">
        <f>$D34</f>
        <v>93.816449999999989</v>
      </c>
      <c r="G18" s="12">
        <f>$D35</f>
        <v>93.816449999999989</v>
      </c>
      <c r="H18" s="12">
        <f>$D36</f>
        <v>40.903972199999998</v>
      </c>
      <c r="I18" s="12">
        <f>$D37</f>
        <v>82.558475999999985</v>
      </c>
      <c r="J18" s="12">
        <f>$D38</f>
        <v>82.558475999999985</v>
      </c>
      <c r="K18" s="12">
        <f>$D39</f>
        <v>93.816449999999989</v>
      </c>
      <c r="L18" s="12">
        <f>$D40</f>
        <v>82.558475999999985</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9" t="s">
        <v>90</v>
      </c>
      <c r="B19" s="150"/>
      <c r="C19" s="12">
        <f>C18-C17</f>
        <v>29.216449999999995</v>
      </c>
      <c r="D19" s="12">
        <f t="shared" ref="D19:V19" si="1">D18-D17</f>
        <v>17.95847599999999</v>
      </c>
      <c r="E19" s="12">
        <f t="shared" si="1"/>
        <v>29.216449999999995</v>
      </c>
      <c r="F19" s="12">
        <f t="shared" si="1"/>
        <v>29.216449999999995</v>
      </c>
      <c r="G19" s="12">
        <f t="shared" si="1"/>
        <v>29.216449999999995</v>
      </c>
      <c r="H19" s="12">
        <f t="shared" si="1"/>
        <v>-23.696027799999996</v>
      </c>
      <c r="I19" s="12">
        <f t="shared" si="1"/>
        <v>17.95847599999999</v>
      </c>
      <c r="J19" s="12">
        <f t="shared" si="1"/>
        <v>17.95847599999999</v>
      </c>
      <c r="K19" s="12">
        <f t="shared" si="1"/>
        <v>29.216449999999995</v>
      </c>
      <c r="L19" s="12">
        <f t="shared" si="1"/>
        <v>17.95847599999999</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7" t="s">
        <v>91</v>
      </c>
      <c r="B20" s="148"/>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DECREASE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1" t="s">
        <v>88</v>
      </c>
      <c r="B21" s="152"/>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9" t="s">
        <v>89</v>
      </c>
      <c r="B22" s="150"/>
      <c r="C22" s="12">
        <f>$E31</f>
        <v>5.2869375000000005</v>
      </c>
      <c r="D22" s="12">
        <f>$E32</f>
        <v>4.6525049999999997</v>
      </c>
      <c r="E22" s="12">
        <f>$E33</f>
        <v>5.2869375000000005</v>
      </c>
      <c r="F22" s="12">
        <f>$E34</f>
        <v>5.2869375000000005</v>
      </c>
      <c r="G22" s="12">
        <f>$E35</f>
        <v>5.2869375000000005</v>
      </c>
      <c r="H22" s="12">
        <f>$E36</f>
        <v>2.3051047499999999</v>
      </c>
      <c r="I22" s="12">
        <f>$E37</f>
        <v>4.6525049999999997</v>
      </c>
      <c r="J22" s="12">
        <f>$E38</f>
        <v>4.6525049999999997</v>
      </c>
      <c r="K22" s="12">
        <f>$E39</f>
        <v>5.2869375000000005</v>
      </c>
      <c r="L22" s="12">
        <f>$E40</f>
        <v>4.6525049999999997</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9" t="s">
        <v>92</v>
      </c>
      <c r="B23" s="150"/>
      <c r="C23" s="12">
        <f>C22-C21</f>
        <v>-222.71306250000001</v>
      </c>
      <c r="D23" s="12">
        <f t="shared" ref="D23:V23" si="3">D22-D21</f>
        <v>-223.34749500000001</v>
      </c>
      <c r="E23" s="12">
        <f t="shared" si="3"/>
        <v>-222.71306250000001</v>
      </c>
      <c r="F23" s="12">
        <f t="shared" si="3"/>
        <v>-222.71306250000001</v>
      </c>
      <c r="G23" s="12">
        <f t="shared" si="3"/>
        <v>-222.71306250000001</v>
      </c>
      <c r="H23" s="12">
        <f t="shared" si="3"/>
        <v>-225.69489525</v>
      </c>
      <c r="I23" s="12">
        <f t="shared" si="3"/>
        <v>-223.34749500000001</v>
      </c>
      <c r="J23" s="12">
        <f t="shared" si="3"/>
        <v>-223.34749500000001</v>
      </c>
      <c r="K23" s="12">
        <f t="shared" si="3"/>
        <v>-222.71306250000001</v>
      </c>
      <c r="L23" s="12">
        <f t="shared" si="3"/>
        <v>-223.34749500000001</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7" t="s">
        <v>93</v>
      </c>
      <c r="B24" s="148"/>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t="s">
        <v>55</v>
      </c>
      <c r="S27" s="84" t="s">
        <v>55</v>
      </c>
      <c r="T27" s="84"/>
      <c r="U27" s="121"/>
    </row>
    <row r="28" spans="1:40" x14ac:dyDescent="0.35">
      <c r="A28" s="122"/>
      <c r="B28" s="16">
        <v>4.5</v>
      </c>
      <c r="C28" s="11">
        <v>0.86699999999999999</v>
      </c>
      <c r="D28" s="11">
        <v>0.36399999999999999</v>
      </c>
      <c r="E28" s="11">
        <v>3.9E-2</v>
      </c>
      <c r="F28" s="11">
        <v>719</v>
      </c>
      <c r="G28" s="11">
        <v>35</v>
      </c>
      <c r="H28" s="11">
        <v>320</v>
      </c>
      <c r="I28" s="11">
        <v>62.9</v>
      </c>
      <c r="J28" s="11">
        <v>0.49</v>
      </c>
      <c r="K28" s="15">
        <v>0.45</v>
      </c>
      <c r="L28" s="11">
        <v>22.9</v>
      </c>
      <c r="M28" s="11">
        <v>33.4</v>
      </c>
      <c r="N28" s="11">
        <v>4790</v>
      </c>
      <c r="O28" s="11">
        <v>404000</v>
      </c>
      <c r="P28" s="11"/>
      <c r="Q28" s="11">
        <v>3860</v>
      </c>
      <c r="R28" s="11"/>
      <c r="S28" s="11">
        <v>45.6</v>
      </c>
      <c r="T28" s="11"/>
      <c r="U28" s="97"/>
    </row>
    <row r="29" spans="1:40" s="7" customFormat="1" ht="28" x14ac:dyDescent="0.35">
      <c r="A29" s="16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17 ACRES</v>
      </c>
      <c r="B31" s="11">
        <v>250</v>
      </c>
      <c r="C31" s="65">
        <f>IF(C$27="%w/w SAR",((C$28*10)*$B31),IF(C$27="%w/w DM",(((C$28*10)*($B$28/100))*$B31),IF(C$27="kg/t SAR",(C$28*$B31),IF(C$27="kg/t DM",((C$28*($B$28/100))*$B31),IF(C$27="mg/kg SAR",((C$28*0.001)*$B31),IF(C$27="mg/kg DM",(((C$28*0.001)*($B$28/100))*$B31),0))))))</f>
        <v>97.537499999999994</v>
      </c>
      <c r="D31" s="65">
        <f>(IF(D$27="%w/w SAR",((D$28*10)*$B31),IF(D$27="%w/w DM",(((D$28*10)*($B$28/100))*$B31),IF(D$27="kg/t SAR",(D$28*$B31),IF(D$27="kg/t DM",((D$28*($B$28/100))*$B31),IF(D$27="mg/kg SAR",((D$28*0.001)*$B31),IF(D$27="mg/kg DM",(((D$28*0.001)*($B$28/100))*$B31),"0")))))))*2.291</f>
        <v>93.816449999999989</v>
      </c>
      <c r="E31" s="65">
        <f>(IF(E$27="%w/w SAR",((E$28*10)*$B31),IF(E$27="%w/w DM",(((E$28*10)*($B$28/100))*$B31),IF(E$27="kg/t SAR",(E$28*$B31),IF(E$27="kg/t DM",((E$28*($B$28/100))*$B31),IF(E$27="mg/kg SAR",((E$28*0.001)*$B31),IF(E$27="mg/kg DM",(((E$28*0.001)*($B$28/100))*$B31),"0")))))))*1.205</f>
        <v>5.2869375000000005</v>
      </c>
      <c r="F31" s="65">
        <f>(IF(F$27="%w/w SAR",((F$28*10)*$B31),IF(F$27="%w/w DM",(((F$28*10)*($B$28/100))*$B31),IF(F$27="kg/t SAR",(F$28*$B31),IF(F$27="kg/t DM",((F$28*($B$28/100))*$B31),IF(F$27="mg/kg SAR",((F$28*0.001)*$B31),IF(F$27="mg/kg DM",(((F$28*0.001)*($B$28/100))*$B31),"0")))))))*1.658</f>
        <v>13.411147499999998</v>
      </c>
      <c r="G31" s="65">
        <f t="shared" ref="G31:P31" si="5">IF(G$27="%w/w SAR",((G$28*10)*$B31),IF(G$27="%w/w DM",(((G$28*10)*($B$28/100))*$B31),IF(G$27="kg/t SAR",(G$28*$B31),IF(G$27="kg/t DM",((G$28*($B$28/100))*$B31),IF(G$27="mg/kg SAR",((G$28*0.001)*$B31),IF(G$27="mg/kg DM",(((G$28*0.001)*($B$28/100))*$B31),0))))))</f>
        <v>0.39374999999999999</v>
      </c>
      <c r="H31" s="65">
        <f t="shared" si="5"/>
        <v>3.6</v>
      </c>
      <c r="I31" s="65">
        <f t="shared" si="5"/>
        <v>0.70762499999999995</v>
      </c>
      <c r="J31" s="65">
        <f t="shared" si="5"/>
        <v>5.5124999999999992E-3</v>
      </c>
      <c r="K31" s="65">
        <f t="shared" si="5"/>
        <v>5.0625000000000002E-3</v>
      </c>
      <c r="L31" s="65">
        <f t="shared" si="5"/>
        <v>0.25762499999999999</v>
      </c>
      <c r="M31" s="65">
        <f t="shared" si="5"/>
        <v>0.37574999999999997</v>
      </c>
      <c r="N31" s="65">
        <f t="shared" si="5"/>
        <v>53.887499999999996</v>
      </c>
      <c r="O31" s="65">
        <f t="shared" si="5"/>
        <v>4545</v>
      </c>
      <c r="P31" s="65">
        <f t="shared" si="5"/>
        <v>0</v>
      </c>
      <c r="Q31" s="65">
        <f>(IF(Q$27="%w/w SAR",((Q$28*10)*$B31),IF(Q$27="%w/w DM",(((Q$28*10)*($B$28/100))*$B31),IF(Q$27="kg/t SAR",(Q$28*$B31),IF(Q$27="kg/t DM",((Q$28*($B$28/100))*$B31),IF(Q$27="mg/kg SAR",((Q$28*0.001)*$B31),IF(Q$27="mg/kg DM",(((Q$28*0.001)*($B$28/100))*$B31),0)))))))*2.5</f>
        <v>108.5625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0.51300000000000001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16 ACRES</v>
      </c>
      <c r="B32" s="11">
        <v>220</v>
      </c>
      <c r="C32" s="65">
        <f t="shared" ref="C32:C50" si="6">IF(C$27="%w/w SAR",((C$28*10)*$B32),IF(C$27="%w/w DM",(((C$28*10)*($B$28/100))*$B32),IF(C$27="kg/t SAR",(C$28*$B32),IF(C$27="kg/t DM",((C$28*($B$28/100))*$B32),IF(C$27="mg/kg SAR",((C$28*0.001)*$B32),IF(C$27="mg/kg DM",(((C$28*0.001)*($B$28/100))*$B32),0))))))</f>
        <v>85.832999999999998</v>
      </c>
      <c r="D32" s="65">
        <f t="shared" ref="D32:D50" si="7">(IF(D$27="%w/w SAR",((D$28*10)*$B32),IF(D$27="%w/w DM",(((D$28*10)*($B$28/100))*$B32),IF(D$27="kg/t SAR",(D$28*$B32),IF(D$27="kg/t DM",((D$28*($B$28/100))*$B32),IF(D$27="mg/kg SAR",((D$28*0.001)*$B32),IF(D$27="mg/kg DM",(((D$28*0.001)*($B$28/100))*$B32),"0")))))))*2.291</f>
        <v>82.558475999999985</v>
      </c>
      <c r="E32" s="65">
        <f t="shared" ref="E32:E50" si="8">(IF(E$27="%w/w SAR",((E$28*10)*$B32),IF(E$27="%w/w DM",(((E$28*10)*($B$28/100))*$B32),IF(E$27="kg/t SAR",(E$28*$B32),IF(E$27="kg/t DM",((E$28*($B$28/100))*$B32),IF(E$27="mg/kg SAR",((E$28*0.001)*$B32),IF(E$27="mg/kg DM",(((E$28*0.001)*($B$28/100))*$B32),"0")))))))*1.205</f>
        <v>4.6525049999999997</v>
      </c>
      <c r="F32" s="65">
        <f t="shared" ref="F32:F50" si="9">(IF(F$27="%w/w SAR",((F$28*10)*$B32),IF(F$27="%w/w DM",(((F$28*10)*($B$28/100))*$B32),IF(F$27="kg/t SAR",(F$28*$B32),IF(F$27="kg/t DM",((F$28*($B$28/100))*$B32),IF(F$27="mg/kg SAR",((F$28*0.001)*$B32),IF(F$27="mg/kg DM",(((F$28*0.001)*($B$28/100))*$B32),"0")))))))*1.658</f>
        <v>11.801809799999997</v>
      </c>
      <c r="G32" s="65">
        <f t="shared" ref="G32:P50" si="10">IF(G$27="%w/w SAR",((G$28*10)*$B32),IF(G$27="%w/w DM",(((G$28*10)*($B$28/100))*$B32),IF(G$27="kg/t SAR",(G$28*$B32),IF(G$27="kg/t DM",((G$28*($B$28/100))*$B32),IF(G$27="mg/kg SAR",((G$28*0.001)*$B32),IF(G$27="mg/kg DM",(((G$28*0.001)*($B$28/100))*$B32),0))))))</f>
        <v>0.34650000000000003</v>
      </c>
      <c r="H32" s="65">
        <f t="shared" si="10"/>
        <v>3.1679999999999997</v>
      </c>
      <c r="I32" s="65">
        <f t="shared" si="10"/>
        <v>0.62270999999999987</v>
      </c>
      <c r="J32" s="65">
        <f t="shared" si="10"/>
        <v>4.8509999999999994E-3</v>
      </c>
      <c r="K32" s="65">
        <f t="shared" si="10"/>
        <v>4.4550000000000006E-3</v>
      </c>
      <c r="L32" s="65">
        <f t="shared" si="10"/>
        <v>0.22670999999999999</v>
      </c>
      <c r="M32" s="65">
        <f t="shared" si="10"/>
        <v>0.33066000000000001</v>
      </c>
      <c r="N32" s="65">
        <f t="shared" si="10"/>
        <v>47.420999999999999</v>
      </c>
      <c r="O32" s="65">
        <f t="shared" si="10"/>
        <v>3999.6</v>
      </c>
      <c r="P32" s="65">
        <f t="shared" si="10"/>
        <v>0</v>
      </c>
      <c r="Q32" s="65">
        <f t="shared" ref="Q32:Q50" si="11">(IF(Q$27="%w/w SAR",((Q$28*10)*$B32),IF(Q$27="%w/w DM",(((Q$28*10)*($B$28/100))*$B32),IF(Q$27="kg/t SAR",(Q$28*$B32),IF(Q$27="kg/t DM",((Q$28*($B$28/100))*$B32),IF(Q$27="mg/kg SAR",((Q$28*0.001)*$B32),IF(Q$27="mg/kg DM",(((Q$28*0.001)*($B$28/100))*$B32),0)))))))*2.5</f>
        <v>95.534999999999997</v>
      </c>
      <c r="R32" s="65">
        <f t="shared" ref="R32:U50" si="12">IF(R$27="%w/w SAR",((R$28*10)*$B32),IF(R$27="%w/w DM",(((R$28*10)*($B$28/100))*$B32),IF(R$27="kg/t SAR",(R$28*$B32),IF(R$27="kg/t DM",((R$28*($B$28/100))*$B32),IF(R$27="mg/kg SAR",((R$28*0.001)*$B32),IF(R$27="mg/kg DM",(((R$28*0.001)*($B$28/100))*$B32),0))))))</f>
        <v>0</v>
      </c>
      <c r="S32" s="65">
        <f t="shared" si="12"/>
        <v>0.45144000000000001</v>
      </c>
      <c r="T32" s="65">
        <f t="shared" si="12"/>
        <v>0</v>
      </c>
      <c r="U32" s="126">
        <f t="shared" si="12"/>
        <v>0</v>
      </c>
    </row>
    <row r="33" spans="1:21" s="48" customFormat="1" ht="13" x14ac:dyDescent="0.35">
      <c r="A33" s="125" t="str">
        <f>E8</f>
        <v>Pentwyn Corner</v>
      </c>
      <c r="B33" s="11">
        <v>250</v>
      </c>
      <c r="C33" s="65">
        <f t="shared" si="6"/>
        <v>97.537499999999994</v>
      </c>
      <c r="D33" s="65">
        <f t="shared" si="7"/>
        <v>93.816449999999989</v>
      </c>
      <c r="E33" s="65">
        <f t="shared" si="8"/>
        <v>5.2869375000000005</v>
      </c>
      <c r="F33" s="65">
        <f t="shared" si="9"/>
        <v>13.411147499999998</v>
      </c>
      <c r="G33" s="65">
        <f t="shared" si="10"/>
        <v>0.39374999999999999</v>
      </c>
      <c r="H33" s="65">
        <f t="shared" si="10"/>
        <v>3.6</v>
      </c>
      <c r="I33" s="65">
        <f t="shared" si="10"/>
        <v>0.70762499999999995</v>
      </c>
      <c r="J33" s="65">
        <f t="shared" si="10"/>
        <v>5.5124999999999992E-3</v>
      </c>
      <c r="K33" s="65">
        <f t="shared" si="10"/>
        <v>5.0625000000000002E-3</v>
      </c>
      <c r="L33" s="65">
        <f t="shared" si="10"/>
        <v>0.25762499999999999</v>
      </c>
      <c r="M33" s="65">
        <f t="shared" si="10"/>
        <v>0.37574999999999997</v>
      </c>
      <c r="N33" s="65">
        <f t="shared" si="10"/>
        <v>53.887499999999996</v>
      </c>
      <c r="O33" s="65">
        <f t="shared" si="10"/>
        <v>4545</v>
      </c>
      <c r="P33" s="65">
        <f t="shared" si="10"/>
        <v>0</v>
      </c>
      <c r="Q33" s="65">
        <f t="shared" si="11"/>
        <v>108.5625</v>
      </c>
      <c r="R33" s="65">
        <f t="shared" si="12"/>
        <v>0</v>
      </c>
      <c r="S33" s="65">
        <f t="shared" si="12"/>
        <v>0.51300000000000001</v>
      </c>
      <c r="T33" s="65">
        <f t="shared" si="12"/>
        <v>0</v>
      </c>
      <c r="U33" s="126">
        <f t="shared" si="12"/>
        <v>0</v>
      </c>
    </row>
    <row r="34" spans="1:21" s="48" customFormat="1" ht="13" x14ac:dyDescent="0.35">
      <c r="A34" s="125" t="str">
        <f>F8</f>
        <v>Bottom Pentwyn</v>
      </c>
      <c r="B34" s="11">
        <v>250</v>
      </c>
      <c r="C34" s="65">
        <f t="shared" si="6"/>
        <v>97.537499999999994</v>
      </c>
      <c r="D34" s="65">
        <f t="shared" si="7"/>
        <v>93.816449999999989</v>
      </c>
      <c r="E34" s="65">
        <f t="shared" si="8"/>
        <v>5.2869375000000005</v>
      </c>
      <c r="F34" s="65">
        <f t="shared" si="9"/>
        <v>13.411147499999998</v>
      </c>
      <c r="G34" s="65">
        <f t="shared" si="10"/>
        <v>0.39374999999999999</v>
      </c>
      <c r="H34" s="65">
        <f t="shared" si="10"/>
        <v>3.6</v>
      </c>
      <c r="I34" s="65">
        <f t="shared" si="10"/>
        <v>0.70762499999999995</v>
      </c>
      <c r="J34" s="65">
        <f t="shared" si="10"/>
        <v>5.5124999999999992E-3</v>
      </c>
      <c r="K34" s="65">
        <f t="shared" si="10"/>
        <v>5.0625000000000002E-3</v>
      </c>
      <c r="L34" s="65">
        <f t="shared" si="10"/>
        <v>0.25762499999999999</v>
      </c>
      <c r="M34" s="65">
        <f t="shared" si="10"/>
        <v>0.37574999999999997</v>
      </c>
      <c r="N34" s="65">
        <f t="shared" si="10"/>
        <v>53.887499999999996</v>
      </c>
      <c r="O34" s="65">
        <f t="shared" si="10"/>
        <v>4545</v>
      </c>
      <c r="P34" s="65">
        <f t="shared" si="10"/>
        <v>0</v>
      </c>
      <c r="Q34" s="65">
        <f t="shared" si="11"/>
        <v>108.5625</v>
      </c>
      <c r="R34" s="65">
        <f t="shared" si="12"/>
        <v>0</v>
      </c>
      <c r="S34" s="65">
        <f t="shared" si="12"/>
        <v>0.51300000000000001</v>
      </c>
      <c r="T34" s="65">
        <f t="shared" si="12"/>
        <v>0</v>
      </c>
      <c r="U34" s="126">
        <f t="shared" si="12"/>
        <v>0</v>
      </c>
    </row>
    <row r="35" spans="1:21" s="48" customFormat="1" ht="13" x14ac:dyDescent="0.35">
      <c r="A35" s="125" t="str">
        <f>G8</f>
        <v>Top Pentwyn</v>
      </c>
      <c r="B35" s="11">
        <v>250</v>
      </c>
      <c r="C35" s="65">
        <f t="shared" si="6"/>
        <v>97.537499999999994</v>
      </c>
      <c r="D35" s="65">
        <f t="shared" si="7"/>
        <v>93.816449999999989</v>
      </c>
      <c r="E35" s="65">
        <f t="shared" si="8"/>
        <v>5.2869375000000005</v>
      </c>
      <c r="F35" s="65">
        <f t="shared" si="9"/>
        <v>13.411147499999998</v>
      </c>
      <c r="G35" s="65">
        <f t="shared" si="10"/>
        <v>0.39374999999999999</v>
      </c>
      <c r="H35" s="65">
        <f t="shared" si="10"/>
        <v>3.6</v>
      </c>
      <c r="I35" s="65">
        <f t="shared" si="10"/>
        <v>0.70762499999999995</v>
      </c>
      <c r="J35" s="65">
        <f t="shared" si="10"/>
        <v>5.5124999999999992E-3</v>
      </c>
      <c r="K35" s="65">
        <f t="shared" si="10"/>
        <v>5.0625000000000002E-3</v>
      </c>
      <c r="L35" s="65">
        <f t="shared" si="10"/>
        <v>0.25762499999999999</v>
      </c>
      <c r="M35" s="65">
        <f t="shared" si="10"/>
        <v>0.37574999999999997</v>
      </c>
      <c r="N35" s="65">
        <f t="shared" si="10"/>
        <v>53.887499999999996</v>
      </c>
      <c r="O35" s="65">
        <f t="shared" si="10"/>
        <v>4545</v>
      </c>
      <c r="P35" s="65">
        <f t="shared" si="10"/>
        <v>0</v>
      </c>
      <c r="Q35" s="65">
        <f t="shared" si="11"/>
        <v>108.5625</v>
      </c>
      <c r="R35" s="65">
        <f t="shared" si="12"/>
        <v>0</v>
      </c>
      <c r="S35" s="65">
        <f t="shared" si="12"/>
        <v>0.51300000000000001</v>
      </c>
      <c r="T35" s="65">
        <f t="shared" si="12"/>
        <v>0</v>
      </c>
      <c r="U35" s="126">
        <f t="shared" si="12"/>
        <v>0</v>
      </c>
    </row>
    <row r="36" spans="1:21" s="48" customFormat="1" ht="13" x14ac:dyDescent="0.35">
      <c r="A36" s="125" t="str">
        <f>H8</f>
        <v>Bagder Burry</v>
      </c>
      <c r="B36" s="11">
        <v>109</v>
      </c>
      <c r="C36" s="65">
        <f t="shared" si="6"/>
        <v>42.526350000000001</v>
      </c>
      <c r="D36" s="65">
        <f t="shared" si="7"/>
        <v>40.903972199999998</v>
      </c>
      <c r="E36" s="65">
        <f t="shared" si="8"/>
        <v>2.3051047499999999</v>
      </c>
      <c r="F36" s="65">
        <f t="shared" si="9"/>
        <v>5.8472603099999985</v>
      </c>
      <c r="G36" s="65">
        <f t="shared" si="10"/>
        <v>0.17167499999999999</v>
      </c>
      <c r="H36" s="65">
        <f t="shared" si="10"/>
        <v>1.5695999999999999</v>
      </c>
      <c r="I36" s="65">
        <f t="shared" si="10"/>
        <v>0.30852449999999998</v>
      </c>
      <c r="J36" s="65">
        <f t="shared" si="10"/>
        <v>2.4034499999999997E-3</v>
      </c>
      <c r="K36" s="65">
        <f t="shared" si="10"/>
        <v>2.20725E-3</v>
      </c>
      <c r="L36" s="65">
        <f t="shared" si="10"/>
        <v>0.11232449999999999</v>
      </c>
      <c r="M36" s="65">
        <f t="shared" si="10"/>
        <v>0.163827</v>
      </c>
      <c r="N36" s="65">
        <f t="shared" si="10"/>
        <v>23.494949999999999</v>
      </c>
      <c r="O36" s="65">
        <f t="shared" si="10"/>
        <v>1981.62</v>
      </c>
      <c r="P36" s="65">
        <f t="shared" si="10"/>
        <v>0</v>
      </c>
      <c r="Q36" s="65">
        <f t="shared" si="11"/>
        <v>47.33325</v>
      </c>
      <c r="R36" s="65">
        <f t="shared" si="12"/>
        <v>0</v>
      </c>
      <c r="S36" s="65">
        <f t="shared" si="12"/>
        <v>0.22366800000000001</v>
      </c>
      <c r="T36" s="65">
        <f t="shared" si="12"/>
        <v>0</v>
      </c>
      <c r="U36" s="126">
        <f t="shared" si="12"/>
        <v>0</v>
      </c>
    </row>
    <row r="37" spans="1:21" s="48" customFormat="1" ht="13" x14ac:dyDescent="0.35">
      <c r="A37" s="125" t="str">
        <f>I8</f>
        <v>Long Meadow</v>
      </c>
      <c r="B37" s="11">
        <v>220</v>
      </c>
      <c r="C37" s="65">
        <f t="shared" si="6"/>
        <v>85.832999999999998</v>
      </c>
      <c r="D37" s="65">
        <f t="shared" si="7"/>
        <v>82.558475999999985</v>
      </c>
      <c r="E37" s="65">
        <f t="shared" si="8"/>
        <v>4.6525049999999997</v>
      </c>
      <c r="F37" s="65">
        <f t="shared" si="9"/>
        <v>11.801809799999997</v>
      </c>
      <c r="G37" s="65">
        <f t="shared" si="10"/>
        <v>0.34650000000000003</v>
      </c>
      <c r="H37" s="65">
        <f t="shared" si="10"/>
        <v>3.1679999999999997</v>
      </c>
      <c r="I37" s="65">
        <f t="shared" si="10"/>
        <v>0.62270999999999987</v>
      </c>
      <c r="J37" s="65">
        <f t="shared" si="10"/>
        <v>4.8509999999999994E-3</v>
      </c>
      <c r="K37" s="65">
        <f t="shared" si="10"/>
        <v>4.4550000000000006E-3</v>
      </c>
      <c r="L37" s="65">
        <f t="shared" si="10"/>
        <v>0.22670999999999999</v>
      </c>
      <c r="M37" s="65">
        <f t="shared" si="10"/>
        <v>0.33066000000000001</v>
      </c>
      <c r="N37" s="65">
        <f t="shared" si="10"/>
        <v>47.420999999999999</v>
      </c>
      <c r="O37" s="65">
        <f t="shared" si="10"/>
        <v>3999.6</v>
      </c>
      <c r="P37" s="65">
        <f t="shared" si="10"/>
        <v>0</v>
      </c>
      <c r="Q37" s="65">
        <f t="shared" si="11"/>
        <v>95.534999999999997</v>
      </c>
      <c r="R37" s="65">
        <f t="shared" si="12"/>
        <v>0</v>
      </c>
      <c r="S37" s="65">
        <f t="shared" si="12"/>
        <v>0.45144000000000001</v>
      </c>
      <c r="T37" s="65">
        <f t="shared" si="12"/>
        <v>0</v>
      </c>
      <c r="U37" s="126">
        <f t="shared" si="12"/>
        <v>0</v>
      </c>
    </row>
    <row r="38" spans="1:21" s="48" customFormat="1" ht="13" x14ac:dyDescent="0.35">
      <c r="A38" s="125" t="str">
        <f>J8</f>
        <v>Sheep Shed</v>
      </c>
      <c r="B38" s="11">
        <v>220</v>
      </c>
      <c r="C38" s="65">
        <f t="shared" si="6"/>
        <v>85.832999999999998</v>
      </c>
      <c r="D38" s="65">
        <f t="shared" si="7"/>
        <v>82.558475999999985</v>
      </c>
      <c r="E38" s="65">
        <f t="shared" si="8"/>
        <v>4.6525049999999997</v>
      </c>
      <c r="F38" s="65">
        <f t="shared" si="9"/>
        <v>11.801809799999997</v>
      </c>
      <c r="G38" s="65">
        <f t="shared" si="10"/>
        <v>0.34650000000000003</v>
      </c>
      <c r="H38" s="65">
        <f t="shared" si="10"/>
        <v>3.1679999999999997</v>
      </c>
      <c r="I38" s="65">
        <f t="shared" si="10"/>
        <v>0.62270999999999987</v>
      </c>
      <c r="J38" s="65">
        <f t="shared" si="10"/>
        <v>4.8509999999999994E-3</v>
      </c>
      <c r="K38" s="65">
        <f t="shared" si="10"/>
        <v>4.4550000000000006E-3</v>
      </c>
      <c r="L38" s="65">
        <f t="shared" si="10"/>
        <v>0.22670999999999999</v>
      </c>
      <c r="M38" s="65">
        <f t="shared" si="10"/>
        <v>0.33066000000000001</v>
      </c>
      <c r="N38" s="65">
        <f t="shared" si="10"/>
        <v>47.420999999999999</v>
      </c>
      <c r="O38" s="65">
        <f t="shared" si="10"/>
        <v>3999.6</v>
      </c>
      <c r="P38" s="65">
        <f t="shared" si="10"/>
        <v>0</v>
      </c>
      <c r="Q38" s="65">
        <f t="shared" si="11"/>
        <v>95.534999999999997</v>
      </c>
      <c r="R38" s="65">
        <f t="shared" si="12"/>
        <v>0</v>
      </c>
      <c r="S38" s="65">
        <f t="shared" si="12"/>
        <v>0.45144000000000001</v>
      </c>
      <c r="T38" s="65">
        <f t="shared" si="12"/>
        <v>0</v>
      </c>
      <c r="U38" s="126">
        <f t="shared" si="12"/>
        <v>0</v>
      </c>
    </row>
    <row r="39" spans="1:21" s="48" customFormat="1" ht="13" x14ac:dyDescent="0.35">
      <c r="A39" s="125" t="str">
        <f>K8</f>
        <v>Ram Field</v>
      </c>
      <c r="B39" s="11">
        <v>250</v>
      </c>
      <c r="C39" s="65">
        <f t="shared" si="6"/>
        <v>97.537499999999994</v>
      </c>
      <c r="D39" s="65">
        <f t="shared" si="7"/>
        <v>93.816449999999989</v>
      </c>
      <c r="E39" s="65">
        <f t="shared" si="8"/>
        <v>5.2869375000000005</v>
      </c>
      <c r="F39" s="65">
        <f t="shared" si="9"/>
        <v>13.411147499999998</v>
      </c>
      <c r="G39" s="65">
        <f t="shared" si="10"/>
        <v>0.39374999999999999</v>
      </c>
      <c r="H39" s="65">
        <f t="shared" si="10"/>
        <v>3.6</v>
      </c>
      <c r="I39" s="65">
        <f t="shared" si="10"/>
        <v>0.70762499999999995</v>
      </c>
      <c r="J39" s="65">
        <f t="shared" si="10"/>
        <v>5.5124999999999992E-3</v>
      </c>
      <c r="K39" s="65">
        <f t="shared" si="10"/>
        <v>5.0625000000000002E-3</v>
      </c>
      <c r="L39" s="65">
        <f t="shared" si="10"/>
        <v>0.25762499999999999</v>
      </c>
      <c r="M39" s="65">
        <f t="shared" si="10"/>
        <v>0.37574999999999997</v>
      </c>
      <c r="N39" s="65">
        <f t="shared" si="10"/>
        <v>53.887499999999996</v>
      </c>
      <c r="O39" s="65">
        <f t="shared" si="10"/>
        <v>4545</v>
      </c>
      <c r="P39" s="65">
        <f t="shared" si="10"/>
        <v>0</v>
      </c>
      <c r="Q39" s="65">
        <f t="shared" si="11"/>
        <v>108.5625</v>
      </c>
      <c r="R39" s="65">
        <f t="shared" si="12"/>
        <v>0</v>
      </c>
      <c r="S39" s="65">
        <f t="shared" si="12"/>
        <v>0.51300000000000001</v>
      </c>
      <c r="T39" s="65">
        <f t="shared" si="12"/>
        <v>0</v>
      </c>
      <c r="U39" s="126">
        <f t="shared" si="12"/>
        <v>0</v>
      </c>
    </row>
    <row r="40" spans="1:21" s="48" customFormat="1" ht="13" x14ac:dyDescent="0.35">
      <c r="A40" s="125" t="str">
        <f>L8</f>
        <v>21 Acre</v>
      </c>
      <c r="B40" s="11">
        <v>220</v>
      </c>
      <c r="C40" s="65">
        <f t="shared" si="6"/>
        <v>85.832999999999998</v>
      </c>
      <c r="D40" s="65">
        <f t="shared" si="7"/>
        <v>82.558475999999985</v>
      </c>
      <c r="E40" s="65">
        <f t="shared" si="8"/>
        <v>4.6525049999999997</v>
      </c>
      <c r="F40" s="65">
        <f t="shared" si="9"/>
        <v>11.801809799999997</v>
      </c>
      <c r="G40" s="65">
        <f t="shared" si="10"/>
        <v>0.34650000000000003</v>
      </c>
      <c r="H40" s="65">
        <f t="shared" si="10"/>
        <v>3.1679999999999997</v>
      </c>
      <c r="I40" s="65">
        <f t="shared" si="10"/>
        <v>0.62270999999999987</v>
      </c>
      <c r="J40" s="65">
        <f t="shared" si="10"/>
        <v>4.8509999999999994E-3</v>
      </c>
      <c r="K40" s="65">
        <f t="shared" si="10"/>
        <v>4.4550000000000006E-3</v>
      </c>
      <c r="L40" s="65">
        <f t="shared" si="10"/>
        <v>0.22670999999999999</v>
      </c>
      <c r="M40" s="65">
        <f t="shared" si="10"/>
        <v>0.33066000000000001</v>
      </c>
      <c r="N40" s="65">
        <f t="shared" si="10"/>
        <v>47.420999999999999</v>
      </c>
      <c r="O40" s="65">
        <f t="shared" si="10"/>
        <v>3999.6</v>
      </c>
      <c r="P40" s="65">
        <f t="shared" si="10"/>
        <v>0</v>
      </c>
      <c r="Q40" s="65">
        <f t="shared" si="11"/>
        <v>95.534999999999997</v>
      </c>
      <c r="R40" s="65">
        <f t="shared" si="12"/>
        <v>0</v>
      </c>
      <c r="S40" s="65">
        <f t="shared" si="12"/>
        <v>0.45144000000000001</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17 ACRES</v>
      </c>
      <c r="C57" s="8" t="str">
        <f t="shared" ref="C57:U57" si="13">D8</f>
        <v>16 ACRES</v>
      </c>
      <c r="D57" s="8" t="str">
        <f t="shared" si="13"/>
        <v>Pentwyn Corner</v>
      </c>
      <c r="E57" s="8" t="str">
        <f>F8</f>
        <v>Bottom Pentwyn</v>
      </c>
      <c r="F57" s="8" t="str">
        <f t="shared" si="13"/>
        <v>Top Pentwyn</v>
      </c>
      <c r="G57" s="8" t="str">
        <f t="shared" si="13"/>
        <v>Bagder Burry</v>
      </c>
      <c r="H57" s="8" t="str">
        <f t="shared" si="13"/>
        <v>Long Meadow</v>
      </c>
      <c r="I57" s="8" t="str">
        <f t="shared" si="13"/>
        <v>Sheep Shed</v>
      </c>
      <c r="J57" s="8" t="str">
        <f t="shared" si="13"/>
        <v>Ram Field</v>
      </c>
      <c r="K57" s="8" t="str">
        <f t="shared" si="13"/>
        <v>21 Acre</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6.3</v>
      </c>
      <c r="C60" s="64">
        <f t="shared" ref="C60:U60" si="14">D10</f>
        <v>6.7</v>
      </c>
      <c r="D60" s="64">
        <f>E10</f>
        <v>6.2</v>
      </c>
      <c r="E60" s="64">
        <f t="shared" si="14"/>
        <v>6.4</v>
      </c>
      <c r="F60" s="64">
        <f t="shared" si="14"/>
        <v>6.4</v>
      </c>
      <c r="G60" s="64">
        <f t="shared" si="14"/>
        <v>6.3</v>
      </c>
      <c r="H60" s="64">
        <f t="shared" si="14"/>
        <v>6.2</v>
      </c>
      <c r="I60" s="64">
        <f t="shared" si="14"/>
        <v>6.1</v>
      </c>
      <c r="J60" s="64">
        <f t="shared" si="14"/>
        <v>6.3</v>
      </c>
      <c r="K60" s="64">
        <f t="shared" si="14"/>
        <v>6.5</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220</v>
      </c>
      <c r="D62" s="65">
        <f>B33</f>
        <v>250</v>
      </c>
      <c r="E62" s="65">
        <f>B34</f>
        <v>250</v>
      </c>
      <c r="F62" s="65">
        <f>B35</f>
        <v>250</v>
      </c>
      <c r="G62" s="65">
        <f>B36</f>
        <v>109</v>
      </c>
      <c r="H62" s="65">
        <f>B37</f>
        <v>220</v>
      </c>
      <c r="I62" s="65">
        <f>B38</f>
        <v>220</v>
      </c>
      <c r="J62" s="65">
        <f>B39</f>
        <v>250</v>
      </c>
      <c r="K62" s="65">
        <f>B40</f>
        <v>220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-3</v>
      </c>
      <c r="D64" s="65">
        <f t="shared" si="17"/>
        <v>0</v>
      </c>
      <c r="E64" s="65">
        <f t="shared" si="17"/>
        <v>-1.2000000000000011</v>
      </c>
      <c r="F64" s="65">
        <f t="shared" si="17"/>
        <v>-1.2000000000000011</v>
      </c>
      <c r="G64" s="65">
        <f t="shared" si="17"/>
        <v>-0.59999999999999787</v>
      </c>
      <c r="H64" s="65">
        <f t="shared" si="17"/>
        <v>0</v>
      </c>
      <c r="I64" s="65">
        <f t="shared" si="17"/>
        <v>0.6000000000000032</v>
      </c>
      <c r="J64" s="65">
        <f t="shared" si="17"/>
        <v>-0.59999999999999787</v>
      </c>
      <c r="K64" s="65">
        <f t="shared" si="17"/>
        <v>-1.7999999999999989</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3</v>
      </c>
      <c r="D65" s="65">
        <f t="shared" si="18"/>
        <v>0</v>
      </c>
      <c r="E65" s="65">
        <f t="shared" si="18"/>
        <v>1.2000000000000011</v>
      </c>
      <c r="F65" s="65">
        <f t="shared" si="18"/>
        <v>1.2000000000000011</v>
      </c>
      <c r="G65" s="65">
        <f t="shared" si="18"/>
        <v>0.59999999999999787</v>
      </c>
      <c r="H65" s="65">
        <f t="shared" si="18"/>
        <v>0</v>
      </c>
      <c r="I65" s="65">
        <f t="shared" si="18"/>
        <v>-0.6000000000000032</v>
      </c>
      <c r="J65" s="65">
        <f t="shared" si="18"/>
        <v>0.59999999999999787</v>
      </c>
      <c r="K65" s="65">
        <f t="shared" si="18"/>
        <v>1.7999999999999989</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B62:U66 B31:B50">
    <cfRule type="cellIs" dxfId="145" priority="48" operator="greaterThan">
      <formula>$B$51</formula>
    </cfRule>
  </conditionalFormatting>
  <conditionalFormatting sqref="B66:U66">
    <cfRule type="cellIs" dxfId="144" priority="10" operator="equal">
      <formula>"UNDER"</formula>
    </cfRule>
    <cfRule type="cellIs" dxfId="143" priority="11" operator="equal">
      <formula>"OVER"</formula>
    </cfRule>
  </conditionalFormatting>
  <conditionalFormatting sqref="C31:C50">
    <cfRule type="cellIs" dxfId="142" priority="47" operator="greaterThan">
      <formula>$C$51</formula>
    </cfRule>
  </conditionalFormatting>
  <conditionalFormatting sqref="C11:V13">
    <cfRule type="cellIs" dxfId="141" priority="1" operator="greaterThan">
      <formula>2</formula>
    </cfRule>
  </conditionalFormatting>
  <conditionalFormatting sqref="C13:V13">
    <cfRule type="cellIs" dxfId="140" priority="2" operator="greaterThan">
      <formula>3</formula>
    </cfRule>
  </conditionalFormatting>
  <conditionalFormatting sqref="C17:V19">
    <cfRule type="cellIs" dxfId="139" priority="40" operator="equal">
      <formula>0</formula>
    </cfRule>
  </conditionalFormatting>
  <conditionalFormatting sqref="C20:V21">
    <cfRule type="cellIs" dxfId="138" priority="49" operator="equal">
      <formula>"DECREASE"</formula>
    </cfRule>
    <cfRule type="cellIs" dxfId="137" priority="50" operator="equal">
      <formula>"INCREASE"</formula>
    </cfRule>
  </conditionalFormatting>
  <conditionalFormatting sqref="C21:V21">
    <cfRule type="cellIs" dxfId="136" priority="14" operator="equal">
      <formula>0</formula>
    </cfRule>
  </conditionalFormatting>
  <conditionalFormatting sqref="C22:V23">
    <cfRule type="cellIs" dxfId="135" priority="21" operator="equal">
      <formula>0</formula>
    </cfRule>
  </conditionalFormatting>
  <conditionalFormatting sqref="C24:V24">
    <cfRule type="cellIs" dxfId="134" priority="22" operator="equal">
      <formula>"DECREASE"</formula>
    </cfRule>
    <cfRule type="cellIs" dxfId="133" priority="23" operator="equal">
      <formula>"INCREASE"</formula>
    </cfRule>
  </conditionalFormatting>
  <conditionalFormatting sqref="G31:G50">
    <cfRule type="cellIs" dxfId="132" priority="37" operator="greaterThan">
      <formula>$G$51</formula>
    </cfRule>
  </conditionalFormatting>
  <conditionalFormatting sqref="H31:H50">
    <cfRule type="cellIs" dxfId="131" priority="36" operator="greaterThan">
      <formula>$H$51</formula>
    </cfRule>
  </conditionalFormatting>
  <conditionalFormatting sqref="I1">
    <cfRule type="cellIs" dxfId="130" priority="17" operator="between">
      <formula>0.1</formula>
      <formula>5</formula>
    </cfRule>
  </conditionalFormatting>
  <conditionalFormatting sqref="I2">
    <cfRule type="cellIs" dxfId="129" priority="16" operator="greaterThan">
      <formula>5000.1</formula>
    </cfRule>
  </conditionalFormatting>
  <conditionalFormatting sqref="I3">
    <cfRule type="cellIs" dxfId="128" priority="15" operator="greaterThan">
      <formula>40000.01</formula>
    </cfRule>
  </conditionalFormatting>
  <conditionalFormatting sqref="I31:I50">
    <cfRule type="cellIs" dxfId="127" priority="35" operator="greaterThan">
      <formula>$I$51</formula>
    </cfRule>
  </conditionalFormatting>
  <conditionalFormatting sqref="J31:J50">
    <cfRule type="cellIs" dxfId="126" priority="9" operator="greaterThan">
      <formula>$J$51</formula>
    </cfRule>
  </conditionalFormatting>
  <conditionalFormatting sqref="K31:K50">
    <cfRule type="cellIs" dxfId="125" priority="33"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2" operator="greaterThan">
      <formula>$L$51</formula>
    </cfRule>
  </conditionalFormatting>
  <conditionalFormatting sqref="M31:M50">
    <cfRule type="cellIs" dxfId="121" priority="31" operator="greaterThan">
      <formula>$M$51</formula>
    </cfRule>
  </conditionalFormatting>
  <conditionalFormatting sqref="P31:P50">
    <cfRule type="cellIs" dxfId="120" priority="30" operator="greaterThan">
      <formula>$P$51</formula>
    </cfRule>
  </conditionalFormatting>
  <conditionalFormatting sqref="R31:R50">
    <cfRule type="cellIs" dxfId="119" priority="29" operator="greaterThan">
      <formula>$R$51</formula>
    </cfRule>
  </conditionalFormatting>
  <conditionalFormatting sqref="S31:S50">
    <cfRule type="cellIs" dxfId="118" priority="28" operator="greaterThan">
      <formula>$S$51</formula>
    </cfRule>
  </conditionalFormatting>
  <conditionalFormatting sqref="T31:T50">
    <cfRule type="cellIs" dxfId="117" priority="27" operator="greaterThan">
      <formula>$T$51</formula>
    </cfRule>
  </conditionalFormatting>
  <conditionalFormatting sqref="U31:U50">
    <cfRule type="cellIs" dxfId="116"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L3" sqref="L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9" t="s">
        <v>41</v>
      </c>
      <c r="B1" s="160"/>
      <c r="C1" s="167" t="str">
        <f>'ELAN WTW SLUDGE'!C1:D1</f>
        <v>PAN-032362</v>
      </c>
      <c r="D1" s="168"/>
      <c r="E1" s="106" t="s">
        <v>45</v>
      </c>
      <c r="F1" s="113">
        <f>'ELAN WTW SLUDGE'!F1</f>
        <v>49.24</v>
      </c>
      <c r="G1" s="135" t="s">
        <v>43</v>
      </c>
      <c r="H1" s="136"/>
      <c r="I1" s="109">
        <v>6.7</v>
      </c>
      <c r="J1" s="159" t="s">
        <v>153</v>
      </c>
      <c r="K1" s="160"/>
      <c r="L1" s="109">
        <v>156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9" t="s">
        <v>87</v>
      </c>
      <c r="B2" s="140"/>
      <c r="C2" s="169" t="str">
        <f>'ELAN WTW SLUDGE'!C2:D2</f>
        <v>EPR/GP3792SK</v>
      </c>
      <c r="D2" s="170"/>
      <c r="E2" s="96" t="s">
        <v>109</v>
      </c>
      <c r="F2" s="110" t="s">
        <v>165</v>
      </c>
      <c r="G2" s="137" t="s">
        <v>110</v>
      </c>
      <c r="H2" s="138"/>
      <c r="I2" s="110"/>
      <c r="J2" s="139" t="s">
        <v>158</v>
      </c>
      <c r="K2" s="140"/>
      <c r="L2" s="110">
        <v>1.01</v>
      </c>
      <c r="AB2" s="22" t="s">
        <v>56</v>
      </c>
      <c r="AC2" s="13"/>
      <c r="AD2" s="22" t="s">
        <v>70</v>
      </c>
      <c r="AE2" s="13"/>
      <c r="AF2" s="13"/>
      <c r="AG2" s="34" t="s">
        <v>76</v>
      </c>
      <c r="AH2" s="13"/>
      <c r="AI2" s="35" t="s">
        <v>126</v>
      </c>
      <c r="AJ2" s="36">
        <v>0</v>
      </c>
      <c r="AK2" s="37">
        <v>0</v>
      </c>
      <c r="AL2" s="7">
        <v>0</v>
      </c>
      <c r="AM2" s="9">
        <v>0</v>
      </c>
      <c r="AN2" s="9">
        <v>0</v>
      </c>
    </row>
    <row r="3" spans="1:41" ht="13" x14ac:dyDescent="0.25">
      <c r="A3" s="161" t="s">
        <v>42</v>
      </c>
      <c r="B3" s="162"/>
      <c r="C3" s="169" t="str">
        <f>'ELAN WTW SLUDGE'!C3:D3</f>
        <v>Byproduct Recovery Limited</v>
      </c>
      <c r="D3" s="170"/>
      <c r="E3" s="96" t="s">
        <v>108</v>
      </c>
      <c r="F3" s="111" t="s">
        <v>78</v>
      </c>
      <c r="G3" s="139" t="s">
        <v>159</v>
      </c>
      <c r="H3" s="140"/>
      <c r="I3" s="110"/>
      <c r="J3" s="161" t="s">
        <v>154</v>
      </c>
      <c r="K3" s="162"/>
      <c r="L3" s="110">
        <f>(L1/(L2*10000))*100</f>
        <v>1.5445544554455446</v>
      </c>
      <c r="AB3" s="22" t="s">
        <v>57</v>
      </c>
      <c r="AC3" s="13"/>
      <c r="AD3" s="22" t="s">
        <v>71</v>
      </c>
      <c r="AE3" s="13"/>
      <c r="AF3" s="13"/>
      <c r="AG3" s="34" t="s">
        <v>77</v>
      </c>
      <c r="AH3" s="13"/>
      <c r="AI3" s="38" t="s">
        <v>113</v>
      </c>
      <c r="AJ3" s="39">
        <v>1.7</v>
      </c>
      <c r="AK3" s="40">
        <v>6</v>
      </c>
      <c r="AL3" s="41">
        <v>1</v>
      </c>
      <c r="AM3" s="9">
        <v>6.2</v>
      </c>
      <c r="AN3" s="9" t="s">
        <v>112</v>
      </c>
    </row>
    <row r="4" spans="1:41" ht="13" x14ac:dyDescent="0.25">
      <c r="A4" s="139" t="s">
        <v>0</v>
      </c>
      <c r="B4" s="140"/>
      <c r="C4" s="171" t="str">
        <f>'ELAN WTW SLUDGE'!C4:D4</f>
        <v xml:space="preserve">Pentwyn Farm, Three Cocks, Brecon, Powys
LD3 0SW
</v>
      </c>
      <c r="D4" s="172"/>
      <c r="E4" s="99" t="s">
        <v>1</v>
      </c>
      <c r="F4" s="110" t="s">
        <v>168</v>
      </c>
      <c r="G4" s="161"/>
      <c r="H4" s="162"/>
      <c r="I4" s="115"/>
      <c r="J4" s="161"/>
      <c r="K4" s="162"/>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1" t="s">
        <v>47</v>
      </c>
      <c r="B5" s="142"/>
      <c r="C5" s="173" t="str">
        <f>'ELAN WTW SLUDGE'!C5:D5</f>
        <v>Owen Clee</v>
      </c>
      <c r="D5" s="174"/>
      <c r="E5" s="107"/>
      <c r="F5" s="114"/>
      <c r="G5" s="165"/>
      <c r="H5" s="166"/>
      <c r="I5" s="114"/>
      <c r="J5" s="165"/>
      <c r="K5" s="166"/>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1" t="s">
        <v>63</v>
      </c>
      <c r="B7" s="152"/>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9" t="s">
        <v>2</v>
      </c>
      <c r="B8" s="140"/>
      <c r="C8" s="49" t="str">
        <f>'ELAN WTW SLUDGE'!C8</f>
        <v>17 ACRES</v>
      </c>
      <c r="D8" s="49" t="str">
        <f>'ELAN WTW SLUDGE'!D8</f>
        <v>16 ACRES</v>
      </c>
      <c r="E8" s="49" t="str">
        <f>'ELAN WTW SLUDGE'!E8</f>
        <v>Pentwyn Corner</v>
      </c>
      <c r="F8" s="49" t="str">
        <f>'ELAN WTW SLUDGE'!F8</f>
        <v>Bottom Pentwyn</v>
      </c>
      <c r="G8" s="49" t="str">
        <f>'ELAN WTW SLUDGE'!G8</f>
        <v>Top Pentwyn</v>
      </c>
      <c r="H8" s="49" t="str">
        <f>'ELAN WTW SLUDGE'!H8</f>
        <v>Bagder Burry</v>
      </c>
      <c r="I8" s="49" t="str">
        <f>'ELAN WTW SLUDGE'!I8</f>
        <v>Long Meadow</v>
      </c>
      <c r="J8" s="49" t="str">
        <f>'ELAN WTW SLUDGE'!J8</f>
        <v>Sheep Shed</v>
      </c>
      <c r="K8" s="49" t="str">
        <f>'ELAN WTW SLUDGE'!K8</f>
        <v>Ram Field</v>
      </c>
      <c r="L8" s="49" t="str">
        <f>'ELAN WTW SLUDGE'!L8</f>
        <v>21 Acre</v>
      </c>
      <c r="M8" s="49">
        <f>'ELAN WTW SLUDGE'!M8</f>
        <v>0</v>
      </c>
      <c r="N8" s="49">
        <f>'ELAN WTW SLUDGE'!N8</f>
        <v>0</v>
      </c>
      <c r="O8" s="49">
        <f>'ELAN WTW SLUDGE'!O8</f>
        <v>0</v>
      </c>
      <c r="P8" s="49">
        <f>'ELAN WTW SLUDGE'!P8</f>
        <v>0</v>
      </c>
      <c r="Q8" s="49">
        <f>'ELAN WTW SLUDGE'!Q8</f>
        <v>0</v>
      </c>
      <c r="R8" s="49">
        <f>'ELAN WTW SLUDGE'!R8</f>
        <v>0</v>
      </c>
      <c r="S8" s="49">
        <f>'ELAN WTW SLUDGE'!S8</f>
        <v>0</v>
      </c>
      <c r="T8" s="49">
        <f>'ELAN WTW SLUDGE'!T8</f>
        <v>0</v>
      </c>
      <c r="U8" s="49">
        <f>'ELAN WTW SLUDGE'!U8</f>
        <v>0</v>
      </c>
      <c r="V8" s="102">
        <f>'ELAN WTW SLUDGE'!V8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9" t="s">
        <v>3</v>
      </c>
      <c r="B9" s="140"/>
      <c r="C9" s="49" t="str">
        <f>'ELAN WTW SLUDGE'!C9</f>
        <v xml:space="preserve">Moderate </v>
      </c>
      <c r="D9" s="49" t="str">
        <f>'ELAN WTW SLUDGE'!D9</f>
        <v xml:space="preserve">Moderate </v>
      </c>
      <c r="E9" s="49" t="str">
        <f>'ELAN WTW SLUDGE'!E9</f>
        <v xml:space="preserve">Moderate </v>
      </c>
      <c r="F9" s="49" t="str">
        <f>'ELAN WTW SLUDGE'!F9</f>
        <v xml:space="preserve">Moderate </v>
      </c>
      <c r="G9" s="49" t="str">
        <f>'ELAN WTW SLUDGE'!G9</f>
        <v xml:space="preserve">Moderate </v>
      </c>
      <c r="H9" s="49" t="str">
        <f>'ELAN WTW SLUDGE'!H9</f>
        <v xml:space="preserve">Moderate </v>
      </c>
      <c r="I9" s="49" t="str">
        <f>'ELAN WTW SLUDGE'!I9</f>
        <v xml:space="preserve">Moderate </v>
      </c>
      <c r="J9" s="49" t="str">
        <f>'ELAN WTW SLUDGE'!J9</f>
        <v xml:space="preserve">Moderate </v>
      </c>
      <c r="K9" s="49" t="str">
        <f>'ELAN WTW SLUDGE'!K9</f>
        <v xml:space="preserve">Moderate </v>
      </c>
      <c r="L9" s="49" t="str">
        <f>'ELAN WTW SLUDGE'!L9</f>
        <v xml:space="preserve">Moderate </v>
      </c>
      <c r="M9" s="49">
        <f>'ELAN WTW SLUDGE'!M9</f>
        <v>0</v>
      </c>
      <c r="N9" s="49">
        <f>'ELAN WTW SLUDGE'!N9</f>
        <v>0</v>
      </c>
      <c r="O9" s="49">
        <f>'ELAN WTW SLUDGE'!O9</f>
        <v>0</v>
      </c>
      <c r="P9" s="49">
        <f>'ELAN WTW SLUDGE'!P9</f>
        <v>0</v>
      </c>
      <c r="Q9" s="49">
        <f>'ELAN WTW SLUDGE'!Q9</f>
        <v>0</v>
      </c>
      <c r="R9" s="49">
        <f>'ELAN WTW SLUDGE'!R9</f>
        <v>0</v>
      </c>
      <c r="S9" s="49">
        <f>'ELAN WTW SLUDGE'!S9</f>
        <v>0</v>
      </c>
      <c r="T9" s="49">
        <f>'ELAN WTW SLUDGE'!T9</f>
        <v>0</v>
      </c>
      <c r="U9" s="49">
        <f>'ELAN WTW SLUDGE'!U9</f>
        <v>0</v>
      </c>
      <c r="V9" s="102">
        <f>'ELAN WTW SLUDGE'!V9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9" t="s">
        <v>4</v>
      </c>
      <c r="B10" s="140"/>
      <c r="C10" s="49">
        <f>'ELAN WTW SLUDGE'!C10</f>
        <v>6.3</v>
      </c>
      <c r="D10" s="49">
        <f>'ELAN WTW SLUDGE'!D10</f>
        <v>6.7</v>
      </c>
      <c r="E10" s="49">
        <f>'ELAN WTW SLUDGE'!E10</f>
        <v>6.2</v>
      </c>
      <c r="F10" s="49">
        <f>'ELAN WTW SLUDGE'!F10</f>
        <v>6.4</v>
      </c>
      <c r="G10" s="49">
        <f>'ELAN WTW SLUDGE'!G10</f>
        <v>6.4</v>
      </c>
      <c r="H10" s="49">
        <f>'ELAN WTW SLUDGE'!H10</f>
        <v>6.3</v>
      </c>
      <c r="I10" s="49">
        <f>'ELAN WTW SLUDGE'!I10</f>
        <v>6.2</v>
      </c>
      <c r="J10" s="49">
        <f>'ELAN WTW SLUDGE'!J10</f>
        <v>6.1</v>
      </c>
      <c r="K10" s="49">
        <f>'ELAN WTW SLUDGE'!K10</f>
        <v>6.3</v>
      </c>
      <c r="L10" s="49">
        <f>'ELAN WTW SLUDGE'!L10</f>
        <v>6.5</v>
      </c>
      <c r="M10" s="49">
        <f>'ELAN WTW SLUDGE'!M10</f>
        <v>0</v>
      </c>
      <c r="N10" s="49">
        <f>'ELAN WTW SLUDGE'!N10</f>
        <v>0</v>
      </c>
      <c r="O10" s="49">
        <f>'ELAN WTW SLUDGE'!O10</f>
        <v>0</v>
      </c>
      <c r="P10" s="49">
        <f>'ELAN WTW SLUDGE'!P10</f>
        <v>0</v>
      </c>
      <c r="Q10" s="49">
        <f>'ELAN WTW SLUDGE'!Q10</f>
        <v>0</v>
      </c>
      <c r="R10" s="49">
        <f>'ELAN WTW SLUDGE'!R10</f>
        <v>0</v>
      </c>
      <c r="S10" s="49">
        <f>'ELAN WTW SLUDGE'!S10</f>
        <v>0</v>
      </c>
      <c r="T10" s="49">
        <f>'ELAN WTW SLUDGE'!T10</f>
        <v>0</v>
      </c>
      <c r="U10" s="49">
        <f>'ELAN WTW SLUDGE'!U10</f>
        <v>0</v>
      </c>
      <c r="V10" s="102">
        <f>'ELAN WTW SLUDGE'!V10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9" t="s">
        <v>5</v>
      </c>
      <c r="B11" s="140"/>
      <c r="C11" s="49">
        <f>'ELAN WTW SLUDGE'!C11</f>
        <v>1</v>
      </c>
      <c r="D11" s="49">
        <f>'ELAN WTW SLUDGE'!D11</f>
        <v>1</v>
      </c>
      <c r="E11" s="49">
        <f>'ELAN WTW SLUDGE'!E11</f>
        <v>1</v>
      </c>
      <c r="F11" s="49">
        <f>'ELAN WTW SLUDGE'!F11</f>
        <v>1</v>
      </c>
      <c r="G11" s="49">
        <f>'ELAN WTW SLUDGE'!G11</f>
        <v>1</v>
      </c>
      <c r="H11" s="49">
        <f>'ELAN WTW SLUDGE'!H11</f>
        <v>3</v>
      </c>
      <c r="I11" s="49">
        <f>'ELAN WTW SLUDGE'!I11</f>
        <v>2</v>
      </c>
      <c r="J11" s="49">
        <f>'ELAN WTW SLUDGE'!J11</f>
        <v>2</v>
      </c>
      <c r="K11" s="49">
        <f>'ELAN WTW SLUDGE'!K11</f>
        <v>1</v>
      </c>
      <c r="L11" s="49">
        <f>'ELAN WTW SLUDGE'!L11</f>
        <v>2</v>
      </c>
      <c r="M11" s="49">
        <f>'ELAN WTW SLUDGE'!M11</f>
        <v>0</v>
      </c>
      <c r="N11" s="49">
        <f>'ELAN WTW SLUDGE'!N11</f>
        <v>0</v>
      </c>
      <c r="O11" s="49">
        <f>'ELAN WTW SLUDGE'!O11</f>
        <v>0</v>
      </c>
      <c r="P11" s="49">
        <f>'ELAN WTW SLUDGE'!P11</f>
        <v>0</v>
      </c>
      <c r="Q11" s="49">
        <f>'ELAN WTW SLUDGE'!Q11</f>
        <v>0</v>
      </c>
      <c r="R11" s="49">
        <f>'ELAN WTW SLUDGE'!R11</f>
        <v>0</v>
      </c>
      <c r="S11" s="49">
        <f>'ELAN WTW SLUDGE'!S11</f>
        <v>0</v>
      </c>
      <c r="T11" s="49">
        <f>'ELAN WTW SLUDGE'!T11</f>
        <v>0</v>
      </c>
      <c r="U11" s="49">
        <f>'ELAN WTW SLUDGE'!U11</f>
        <v>0</v>
      </c>
      <c r="V11" s="102">
        <f>'ELAN WTW SLUDGE'!V11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9" t="s">
        <v>6</v>
      </c>
      <c r="B12" s="140"/>
      <c r="C12" s="49">
        <f>'ELAN WTW SLUDGE'!C12</f>
        <v>1</v>
      </c>
      <c r="D12" s="49">
        <f>'ELAN WTW SLUDGE'!D12</f>
        <v>1</v>
      </c>
      <c r="E12" s="49">
        <f>'ELAN WTW SLUDGE'!E12</f>
        <v>2</v>
      </c>
      <c r="F12" s="49">
        <f>'ELAN WTW SLUDGE'!F12</f>
        <v>0</v>
      </c>
      <c r="G12" s="49">
        <f>'ELAN WTW SLUDGE'!G12</f>
        <v>1</v>
      </c>
      <c r="H12" s="49">
        <f>'ELAN WTW SLUDGE'!H12</f>
        <v>4</v>
      </c>
      <c r="I12" s="49">
        <f>'ELAN WTW SLUDGE'!I12</f>
        <v>2</v>
      </c>
      <c r="J12" s="49">
        <f>'ELAN WTW SLUDGE'!J12</f>
        <v>2</v>
      </c>
      <c r="K12" s="49">
        <f>'ELAN WTW SLUDGE'!K12</f>
        <v>1</v>
      </c>
      <c r="L12" s="49">
        <f>'ELAN WTW SLUDGE'!L12</f>
        <v>2</v>
      </c>
      <c r="M12" s="49">
        <f>'ELAN WTW SLUDGE'!M12</f>
        <v>0</v>
      </c>
      <c r="N12" s="49">
        <f>'ELAN WTW SLUDGE'!N12</f>
        <v>0</v>
      </c>
      <c r="O12" s="49">
        <f>'ELAN WTW SLUDGE'!O12</f>
        <v>0</v>
      </c>
      <c r="P12" s="49">
        <f>'ELAN WTW SLUDGE'!P12</f>
        <v>0</v>
      </c>
      <c r="Q12" s="49">
        <f>'ELAN WTW SLUDGE'!Q12</f>
        <v>0</v>
      </c>
      <c r="R12" s="49">
        <f>'ELAN WTW SLUDGE'!R12</f>
        <v>0</v>
      </c>
      <c r="S12" s="49">
        <f>'ELAN WTW SLUDGE'!S12</f>
        <v>0</v>
      </c>
      <c r="T12" s="49">
        <f>'ELAN WTW SLUDGE'!T12</f>
        <v>0</v>
      </c>
      <c r="U12" s="49">
        <f>'ELAN WTW SLUDGE'!U12</f>
        <v>0</v>
      </c>
      <c r="V12" s="102">
        <f>'ELAN WTW SLUDGE'!V12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9" t="s">
        <v>7</v>
      </c>
      <c r="B13" s="140"/>
      <c r="C13" s="49">
        <f>'ELAN WTW SLUDGE'!C13</f>
        <v>2</v>
      </c>
      <c r="D13" s="49">
        <f>'ELAN WTW SLUDGE'!D13</f>
        <v>2</v>
      </c>
      <c r="E13" s="49">
        <f>'ELAN WTW SLUDGE'!E13</f>
        <v>2</v>
      </c>
      <c r="F13" s="49">
        <f>'ELAN WTW SLUDGE'!F13</f>
        <v>2</v>
      </c>
      <c r="G13" s="49">
        <f>'ELAN WTW SLUDGE'!G13</f>
        <v>2</v>
      </c>
      <c r="H13" s="49">
        <f>'ELAN WTW SLUDGE'!H13</f>
        <v>2</v>
      </c>
      <c r="I13" s="49">
        <f>'ELAN WTW SLUDGE'!I13</f>
        <v>2</v>
      </c>
      <c r="J13" s="49">
        <f>'ELAN WTW SLUDGE'!J13</f>
        <v>2</v>
      </c>
      <c r="K13" s="49">
        <f>'ELAN WTW SLUDGE'!K13</f>
        <v>2</v>
      </c>
      <c r="L13" s="49">
        <f>'ELAN WTW SLUDGE'!L13</f>
        <v>2</v>
      </c>
      <c r="M13" s="49">
        <f>'ELAN WTW SLUDGE'!M13</f>
        <v>0</v>
      </c>
      <c r="N13" s="49">
        <f>'ELAN WTW SLUDGE'!N13</f>
        <v>0</v>
      </c>
      <c r="O13" s="49">
        <f>'ELAN WTW SLUDGE'!O13</f>
        <v>0</v>
      </c>
      <c r="P13" s="49">
        <f>'ELAN WTW SLUDGE'!P13</f>
        <v>0</v>
      </c>
      <c r="Q13" s="49">
        <f>'ELAN WTW SLUDGE'!Q13</f>
        <v>0</v>
      </c>
      <c r="R13" s="49">
        <f>'ELAN WTW SLUDGE'!R13</f>
        <v>0</v>
      </c>
      <c r="S13" s="49">
        <f>'ELAN WTW SLUDGE'!S13</f>
        <v>0</v>
      </c>
      <c r="T13" s="49">
        <f>'ELAN WTW SLUDGE'!T13</f>
        <v>0</v>
      </c>
      <c r="U13" s="49">
        <f>'ELAN WTW SLUDGE'!U13</f>
        <v>0</v>
      </c>
      <c r="V13" s="102">
        <f>'ELAN WTW SLUDGE'!V13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5" t="s">
        <v>8</v>
      </c>
      <c r="B14" s="156"/>
      <c r="C14" s="83" t="str">
        <f>'ELAN WTW SLUDGE'!C14</f>
        <v xml:space="preserve">Grass Silage (25% DM) </v>
      </c>
      <c r="D14" s="83" t="str">
        <f>'ELAN WTW SLUDGE'!D14</f>
        <v xml:space="preserve">Grass Silage (25% DM) </v>
      </c>
      <c r="E14" s="83" t="str">
        <f>'ELAN WTW SLUDGE'!E14</f>
        <v xml:space="preserve">Grass Silage (25% DM) </v>
      </c>
      <c r="F14" s="83" t="str">
        <f>'ELAN WTW SLUDGE'!F14</f>
        <v xml:space="preserve">Grass Silage (25% DM) </v>
      </c>
      <c r="G14" s="83" t="str">
        <f>'ELAN WTW SLUDGE'!G14</f>
        <v xml:space="preserve">Grass Silage (25% DM) </v>
      </c>
      <c r="H14" s="83" t="str">
        <f>'ELAN WTW SLUDGE'!H14</f>
        <v xml:space="preserve">Grass Silage (25% DM) </v>
      </c>
      <c r="I14" s="83" t="str">
        <f>'ELAN WTW SLUDGE'!I14</f>
        <v xml:space="preserve">Grass Silage (25% DM) </v>
      </c>
      <c r="J14" s="83" t="str">
        <f>'ELAN WTW SLUDGE'!J14</f>
        <v xml:space="preserve">Grass Silage (25% DM) </v>
      </c>
      <c r="K14" s="83" t="str">
        <f>'ELAN WTW SLUDGE'!K14</f>
        <v xml:space="preserve">Grass Silage (25% DM) </v>
      </c>
      <c r="L14" s="83" t="str">
        <f>'ELAN WTW SLUDGE'!L14</f>
        <v xml:space="preserve">Grass Silage (25% DM) </v>
      </c>
      <c r="M14" s="83">
        <f>'ELAN WTW SLUDGE'!M14</f>
        <v>0</v>
      </c>
      <c r="N14" s="83">
        <f>'ELAN WTW SLUDGE'!N14</f>
        <v>0</v>
      </c>
      <c r="O14" s="83">
        <f>'ELAN WTW SLUDGE'!O14</f>
        <v>0</v>
      </c>
      <c r="P14" s="83">
        <f>'ELAN WTW SLUDGE'!P14</f>
        <v>0</v>
      </c>
      <c r="Q14" s="83">
        <f>'ELAN WTW SLUDGE'!Q14</f>
        <v>0</v>
      </c>
      <c r="R14" s="83">
        <f>'ELAN WTW SLUDGE'!R14</f>
        <v>0</v>
      </c>
      <c r="S14" s="83">
        <f>'ELAN WTW SLUDGE'!S14</f>
        <v>0</v>
      </c>
      <c r="T14" s="83">
        <f>'ELAN WTW SLUDGE'!T14</f>
        <v>0</v>
      </c>
      <c r="U14" s="83">
        <f>'ELAN WTW SLUDGE'!U14</f>
        <v>0</v>
      </c>
      <c r="V14" s="103">
        <f>'ELAN WTW SLUDGE'!V14</f>
        <v>0</v>
      </c>
      <c r="AD14" s="22" t="s">
        <v>138</v>
      </c>
      <c r="AE14" s="22">
        <v>6</v>
      </c>
      <c r="AI14" s="43" t="s">
        <v>119</v>
      </c>
      <c r="AJ14" s="44">
        <v>0.8</v>
      </c>
      <c r="AK14" s="45">
        <v>1.7</v>
      </c>
      <c r="AL14" s="9">
        <v>12</v>
      </c>
      <c r="AM14" s="9">
        <v>6.7</v>
      </c>
      <c r="AN14" s="9" t="s">
        <v>135</v>
      </c>
    </row>
    <row r="15" spans="1:41" ht="13" x14ac:dyDescent="0.25">
      <c r="A15" s="153" t="s">
        <v>9</v>
      </c>
      <c r="B15" s="154"/>
      <c r="C15" s="49">
        <f>'ELAN WTW SLUDGE'!C15</f>
        <v>38</v>
      </c>
      <c r="D15" s="49">
        <f>'ELAN WTW SLUDGE'!D15</f>
        <v>38</v>
      </c>
      <c r="E15" s="49">
        <f>'ELAN WTW SLUDGE'!E15</f>
        <v>38</v>
      </c>
      <c r="F15" s="49">
        <f>'ELAN WTW SLUDGE'!F15</f>
        <v>38</v>
      </c>
      <c r="G15" s="49">
        <f>'ELAN WTW SLUDGE'!G15</f>
        <v>38</v>
      </c>
      <c r="H15" s="49">
        <f>'ELAN WTW SLUDGE'!H15</f>
        <v>38</v>
      </c>
      <c r="I15" s="49">
        <f>'ELAN WTW SLUDGE'!I15</f>
        <v>38</v>
      </c>
      <c r="J15" s="49">
        <f>'ELAN WTW SLUDGE'!J15</f>
        <v>38</v>
      </c>
      <c r="K15" s="49">
        <f>'ELAN WTW SLUDGE'!K15</f>
        <v>38</v>
      </c>
      <c r="L15" s="49">
        <f>'ELAN WTW SLUDGE'!L15</f>
        <v>38</v>
      </c>
      <c r="M15" s="49">
        <f>'ELAN WTW SLUDGE'!M15</f>
        <v>0</v>
      </c>
      <c r="N15" s="49">
        <f>'ELAN WTW SLUDGE'!N15</f>
        <v>0</v>
      </c>
      <c r="O15" s="49">
        <f>'ELAN WTW SLUDGE'!O15</f>
        <v>0</v>
      </c>
      <c r="P15" s="49">
        <f>'ELAN WTW SLUDGE'!P15</f>
        <v>0</v>
      </c>
      <c r="Q15" s="49">
        <f>'ELAN WTW SLUDGE'!Q15</f>
        <v>0</v>
      </c>
      <c r="R15" s="49">
        <f>'ELAN WTW SLUDGE'!R15</f>
        <v>0</v>
      </c>
      <c r="S15" s="49">
        <f>'ELAN WTW SLUDGE'!S15</f>
        <v>0</v>
      </c>
      <c r="T15" s="49">
        <f>'ELAN WTW SLUDGE'!T15</f>
        <v>0</v>
      </c>
      <c r="U15" s="49">
        <f>'ELAN WTW SLUDGE'!U15</f>
        <v>0</v>
      </c>
      <c r="V15" s="102">
        <f>'ELAN WTW SLUDGE'!V15</f>
        <v>0</v>
      </c>
      <c r="AD15" s="22" t="s">
        <v>144</v>
      </c>
      <c r="AE15" s="22">
        <v>7</v>
      </c>
      <c r="AI15" s="43" t="s">
        <v>101</v>
      </c>
      <c r="AJ15" s="51">
        <v>1.8</v>
      </c>
      <c r="AK15" s="45">
        <v>5.4</v>
      </c>
      <c r="AL15" s="9">
        <v>13</v>
      </c>
      <c r="AM15" s="9">
        <v>6.7</v>
      </c>
      <c r="AN15" s="9" t="s">
        <v>135</v>
      </c>
    </row>
    <row r="16" spans="1:41" ht="13.5" thickBot="1" x14ac:dyDescent="0.3">
      <c r="A16" s="157" t="s">
        <v>44</v>
      </c>
      <c r="B16" s="158"/>
      <c r="C16" s="104" t="str">
        <f>'ELAN WTW SLUDGE'!C16</f>
        <v>Medium/Clay</v>
      </c>
      <c r="D16" s="104" t="str">
        <f>'ELAN WTW SLUDGE'!D16</f>
        <v>Medium/Clay</v>
      </c>
      <c r="E16" s="104" t="str">
        <f>'ELAN WTW SLUDGE'!E16</f>
        <v>Medium/Clay</v>
      </c>
      <c r="F16" s="104" t="str">
        <f>'ELAN WTW SLUDGE'!F16</f>
        <v>Medium/Clay</v>
      </c>
      <c r="G16" s="104" t="str">
        <f>'ELAN WTW SLUDGE'!G16</f>
        <v>Medium/Clay</v>
      </c>
      <c r="H16" s="104" t="str">
        <f>'ELAN WTW SLUDGE'!H16</f>
        <v>Medium/Clay</v>
      </c>
      <c r="I16" s="104" t="str">
        <f>'ELAN WTW SLUDGE'!I16</f>
        <v>Medium/Clay</v>
      </c>
      <c r="J16" s="104" t="str">
        <f>'ELAN WTW SLUDGE'!J16</f>
        <v>Medium/Clay</v>
      </c>
      <c r="K16" s="104" t="str">
        <f>'ELAN WTW SLUDGE'!K16</f>
        <v>Medium/Clay</v>
      </c>
      <c r="L16" s="104" t="str">
        <f>'ELAN WTW SLUDGE'!L16</f>
        <v>Medium/Clay</v>
      </c>
      <c r="M16" s="104">
        <f>'ELAN WTW SLUDGE'!M16</f>
        <v>0</v>
      </c>
      <c r="N16" s="104">
        <f>'ELAN WTW SLUDGE'!N16</f>
        <v>0</v>
      </c>
      <c r="O16" s="104">
        <f>'ELAN WTW SLUDGE'!O16</f>
        <v>0</v>
      </c>
      <c r="P16" s="104">
        <f>'ELAN WTW SLUDGE'!P16</f>
        <v>0</v>
      </c>
      <c r="Q16" s="104">
        <f>'ELAN WTW SLUDGE'!Q16</f>
        <v>0</v>
      </c>
      <c r="R16" s="104">
        <f>'ELAN WTW SLUDGE'!R16</f>
        <v>0</v>
      </c>
      <c r="S16" s="104">
        <f>'ELAN WTW SLUDGE'!S16</f>
        <v>0</v>
      </c>
      <c r="T16" s="104">
        <f>'ELAN WTW SLUDGE'!T16</f>
        <v>0</v>
      </c>
      <c r="U16" s="104">
        <f>'ELAN WTW SLUDGE'!U16</f>
        <v>0</v>
      </c>
      <c r="V16" s="105">
        <f>'ELAN WTW SLUDGE'!V16</f>
        <v>0</v>
      </c>
      <c r="AD16" s="42" t="s">
        <v>145</v>
      </c>
      <c r="AE16" s="22">
        <v>8</v>
      </c>
      <c r="AI16" s="43" t="s">
        <v>118</v>
      </c>
      <c r="AJ16" s="44">
        <v>8</v>
      </c>
      <c r="AK16" s="45">
        <v>5.5</v>
      </c>
      <c r="AL16" s="7">
        <v>14</v>
      </c>
      <c r="AM16" s="9">
        <v>6.7</v>
      </c>
      <c r="AN16" s="9" t="s">
        <v>135</v>
      </c>
    </row>
    <row r="17" spans="1:40" ht="13" x14ac:dyDescent="0.25">
      <c r="A17" s="151" t="s">
        <v>69</v>
      </c>
      <c r="B17" s="152"/>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9" t="s">
        <v>23</v>
      </c>
      <c r="B18" s="150"/>
      <c r="C18" s="12">
        <f>$D31</f>
        <v>66.946456499999996</v>
      </c>
      <c r="D18" s="12">
        <f>$D32</f>
        <v>66.946456499999996</v>
      </c>
      <c r="E18" s="12">
        <f>$D33</f>
        <v>66.946456499999996</v>
      </c>
      <c r="F18" s="12">
        <f>$D34</f>
        <v>66.946456499999996</v>
      </c>
      <c r="G18" s="12">
        <f>$D35</f>
        <v>66.946456499999996</v>
      </c>
      <c r="H18" s="12">
        <f>$D36</f>
        <v>41.239017204</v>
      </c>
      <c r="I18" s="12">
        <f>$D37</f>
        <v>66.946456499999996</v>
      </c>
      <c r="J18" s="12">
        <f>$D38</f>
        <v>66.946456499999996</v>
      </c>
      <c r="K18" s="12">
        <f>$D39</f>
        <v>66.946456499999996</v>
      </c>
      <c r="L18" s="12">
        <f>$D40</f>
        <v>66.946456499999996</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9" t="s">
        <v>90</v>
      </c>
      <c r="B19" s="150"/>
      <c r="C19" s="12">
        <f>C18-C17</f>
        <v>2.3464565000000022</v>
      </c>
      <c r="D19" s="12">
        <f t="shared" ref="D19:V19" si="1">D18-D17</f>
        <v>2.3464565000000022</v>
      </c>
      <c r="E19" s="12">
        <f t="shared" si="1"/>
        <v>2.3464565000000022</v>
      </c>
      <c r="F19" s="12">
        <f t="shared" si="1"/>
        <v>2.3464565000000022</v>
      </c>
      <c r="G19" s="12">
        <f t="shared" si="1"/>
        <v>2.3464565000000022</v>
      </c>
      <c r="H19" s="12">
        <f t="shared" si="1"/>
        <v>-23.360982795999995</v>
      </c>
      <c r="I19" s="12">
        <f t="shared" si="1"/>
        <v>2.3464565000000022</v>
      </c>
      <c r="J19" s="12">
        <f t="shared" si="1"/>
        <v>2.3464565000000022</v>
      </c>
      <c r="K19" s="12">
        <f t="shared" si="1"/>
        <v>2.3464565000000022</v>
      </c>
      <c r="L19" s="12">
        <f t="shared" si="1"/>
        <v>2.3464565000000022</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7" t="s">
        <v>91</v>
      </c>
      <c r="B20" s="148"/>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DECREASE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1" t="s">
        <v>88</v>
      </c>
      <c r="B21" s="152"/>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9" t="s">
        <v>89</v>
      </c>
      <c r="B22" s="150"/>
      <c r="C22" s="12">
        <f>$E31</f>
        <v>14.267682000000002</v>
      </c>
      <c r="D22" s="12">
        <f>$E32</f>
        <v>14.267682000000002</v>
      </c>
      <c r="E22" s="12">
        <f>$E33</f>
        <v>14.267682000000002</v>
      </c>
      <c r="F22" s="12">
        <f>$E34</f>
        <v>14.267682000000002</v>
      </c>
      <c r="G22" s="12">
        <f>$E35</f>
        <v>14.267682000000002</v>
      </c>
      <c r="H22" s="12">
        <f>$E36</f>
        <v>8.788892112000001</v>
      </c>
      <c r="I22" s="12">
        <f>$E37</f>
        <v>14.267682000000002</v>
      </c>
      <c r="J22" s="12">
        <f>$E38</f>
        <v>14.267682000000002</v>
      </c>
      <c r="K22" s="12">
        <f>$E39</f>
        <v>14.267682000000002</v>
      </c>
      <c r="L22" s="12">
        <f>$E40</f>
        <v>14.267682000000002</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9" t="s">
        <v>92</v>
      </c>
      <c r="B23" s="150"/>
      <c r="C23" s="12">
        <f>C22-C21</f>
        <v>-213.73231799999999</v>
      </c>
      <c r="D23" s="12">
        <f t="shared" ref="D23:V23" si="3">D22-D21</f>
        <v>-213.73231799999999</v>
      </c>
      <c r="E23" s="12">
        <f t="shared" si="3"/>
        <v>-213.73231799999999</v>
      </c>
      <c r="F23" s="12">
        <f t="shared" si="3"/>
        <v>-213.73231799999999</v>
      </c>
      <c r="G23" s="12">
        <f t="shared" si="3"/>
        <v>-213.73231799999999</v>
      </c>
      <c r="H23" s="12">
        <f t="shared" si="3"/>
        <v>-219.21110788799999</v>
      </c>
      <c r="I23" s="12">
        <f t="shared" si="3"/>
        <v>-213.73231799999999</v>
      </c>
      <c r="J23" s="12">
        <f t="shared" si="3"/>
        <v>-213.73231799999999</v>
      </c>
      <c r="K23" s="12">
        <f t="shared" si="3"/>
        <v>-213.73231799999999</v>
      </c>
      <c r="L23" s="12">
        <f t="shared" si="3"/>
        <v>-213.73231799999999</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7" t="s">
        <v>93</v>
      </c>
      <c r="B24" s="148"/>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5.0599999999999996</v>
      </c>
      <c r="C28" s="11">
        <v>1.01</v>
      </c>
      <c r="D28" s="11">
        <v>0.23100000000000001</v>
      </c>
      <c r="E28" s="11">
        <v>9.3600000000000003E-2</v>
      </c>
      <c r="F28" s="11">
        <v>2580</v>
      </c>
      <c r="G28" s="11">
        <v>64.900000000000006</v>
      </c>
      <c r="H28" s="11">
        <v>204</v>
      </c>
      <c r="I28" s="11">
        <v>24.5</v>
      </c>
      <c r="J28" s="11">
        <v>0.45</v>
      </c>
      <c r="K28" s="15">
        <v>0.4</v>
      </c>
      <c r="L28" s="11">
        <v>29.5</v>
      </c>
      <c r="M28" s="11">
        <v>17.8</v>
      </c>
      <c r="N28" s="11">
        <v>156000</v>
      </c>
      <c r="O28" s="11">
        <v>19000</v>
      </c>
      <c r="P28" s="11"/>
      <c r="Q28" s="11">
        <v>4660</v>
      </c>
      <c r="R28" s="11"/>
      <c r="S28" s="11">
        <v>19.899999999999999</v>
      </c>
      <c r="T28" s="11"/>
      <c r="U28" s="97"/>
    </row>
    <row r="29" spans="1:40" s="7" customFormat="1" ht="28" x14ac:dyDescent="0.35">
      <c r="A29" s="16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17 ACRES</v>
      </c>
      <c r="B31" s="11">
        <v>250</v>
      </c>
      <c r="C31" s="65">
        <f>IF(C$27="%w/w SAR",((C$28*10)*$B31),IF(C$27="%w/w DM",(((C$28*10)*($B$28/100))*$B31),IF(C$27="kg/t SAR",(C$28*$B31),IF(C$27="kg/t DM",((C$28*($B$28/100))*$B31),IF(C$27="mg/kg SAR",((C$28*0.001)*$B31),IF(C$27="mg/kg DM",(((C$28*0.001)*($B$28/100))*$B31),0))))))</f>
        <v>127.76499999999999</v>
      </c>
      <c r="D31" s="65">
        <f>(IF(D$27="%w/w SAR",((D$28*10)*$B31),IF(D$27="%w/w DM",(((D$28*10)*($B$28/100))*$B31),IF(D$27="kg/t SAR",(D$28*$B31),IF(D$27="kg/t DM",((D$28*($B$28/100))*$B31),IF(D$27="mg/kg SAR",((D$28*0.001)*$B31),IF(D$27="mg/kg DM",(((D$28*0.001)*($B$28/100))*$B31),"0")))))))*2.291</f>
        <v>66.946456499999996</v>
      </c>
      <c r="E31" s="65">
        <f>(IF(E$27="%w/w SAR",((E$28*10)*$B31),IF(E$27="%w/w DM",(((E$28*10)*($B$28/100))*$B31),IF(E$27="kg/t SAR",(E$28*$B31),IF(E$27="kg/t DM",((E$28*($B$28/100))*$B31),IF(E$27="mg/kg SAR",((E$28*0.001)*$B31),IF(E$27="mg/kg DM",(((E$28*0.001)*($B$28/100))*$B31),"0")))))))*1.205</f>
        <v>14.267682000000002</v>
      </c>
      <c r="F31" s="65">
        <f>(IF(F$27="%w/w SAR",((F$28*10)*$B31),IF(F$27="%w/w DM",(((F$28*10)*($B$28/100))*$B31),IF(F$27="kg/t SAR",(F$28*$B31),IF(F$27="kg/t DM",((F$28*($B$28/100))*$B31),IF(F$27="mg/kg SAR",((F$28*0.001)*$B31),IF(F$27="mg/kg DM",(((F$28*0.001)*($B$28/100))*$B31),"0")))))))*1.658</f>
        <v>54.112145999999996</v>
      </c>
      <c r="G31" s="65">
        <f t="shared" ref="G31:P46" si="5">IF(G$27="%w/w SAR",((G$28*10)*$B31),IF(G$27="%w/w DM",(((G$28*10)*($B$28/100))*$B31),IF(G$27="kg/t SAR",(G$28*$B31),IF(G$27="kg/t DM",((G$28*($B$28/100))*$B31),IF(G$27="mg/kg SAR",((G$28*0.001)*$B31),IF(G$27="mg/kg DM",(((G$28*0.001)*($B$28/100))*$B31),0))))))</f>
        <v>0.82098500000000019</v>
      </c>
      <c r="H31" s="65">
        <f t="shared" si="5"/>
        <v>2.5806</v>
      </c>
      <c r="I31" s="65">
        <f t="shared" si="5"/>
        <v>0.30992500000000001</v>
      </c>
      <c r="J31" s="65">
        <f t="shared" si="5"/>
        <v>5.6925000000000005E-3</v>
      </c>
      <c r="K31" s="65">
        <f t="shared" si="5"/>
        <v>5.0600000000000003E-3</v>
      </c>
      <c r="L31" s="65">
        <f t="shared" si="5"/>
        <v>0.37317499999999998</v>
      </c>
      <c r="M31" s="65">
        <f t="shared" si="5"/>
        <v>0.22516999999999998</v>
      </c>
      <c r="N31" s="65">
        <f t="shared" si="5"/>
        <v>1973.4</v>
      </c>
      <c r="O31" s="65">
        <f t="shared" si="5"/>
        <v>240.35</v>
      </c>
      <c r="P31" s="65">
        <f t="shared" si="5"/>
        <v>0</v>
      </c>
      <c r="Q31" s="65">
        <f>(IF(Q$27="%w/w SAR",((Q$28*10)*$B31),IF(Q$27="%w/w DM",(((Q$28*10)*($B$28/100))*$B31),IF(Q$27="kg/t SAR",(Q$28*$B31),IF(Q$27="kg/t DM",((Q$28*($B$28/100))*$B31),IF(Q$27="mg/kg SAR",((Q$28*0.001)*$B31),IF(Q$27="mg/kg DM",(((Q$28*0.001)*($B$28/100))*$B31),0)))))))*2.5</f>
        <v>147.3725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0.25173499999999993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16 ACRES</v>
      </c>
      <c r="B32" s="11">
        <v>250</v>
      </c>
      <c r="C32" s="65">
        <f t="shared" ref="C32:C50" si="6">IF(C$27="%w/w SAR",((C$28*10)*$B32),IF(C$27="%w/w DM",(((C$28*10)*($B$28/100))*$B32),IF(C$27="kg/t SAR",(C$28*$B32),IF(C$27="kg/t DM",((C$28*($B$28/100))*$B32),IF(C$27="mg/kg SAR",((C$28*0.001)*$B32),IF(C$27="mg/kg DM",(((C$28*0.001)*($B$28/100))*$B32),0))))))</f>
        <v>127.76499999999999</v>
      </c>
      <c r="D32" s="65">
        <f t="shared" ref="D32:D50" si="7">(IF(D$27="%w/w SAR",((D$28*10)*$B32),IF(D$27="%w/w DM",(((D$28*10)*($B$28/100))*$B32),IF(D$27="kg/t SAR",(D$28*$B32),IF(D$27="kg/t DM",((D$28*($B$28/100))*$B32),IF(D$27="mg/kg SAR",((D$28*0.001)*$B32),IF(D$27="mg/kg DM",(((D$28*0.001)*($B$28/100))*$B32),"0")))))))*2.291</f>
        <v>66.946456499999996</v>
      </c>
      <c r="E32" s="65">
        <f t="shared" ref="E32:E50" si="8">(IF(E$27="%w/w SAR",((E$28*10)*$B32),IF(E$27="%w/w DM",(((E$28*10)*($B$28/100))*$B32),IF(E$27="kg/t SAR",(E$28*$B32),IF(E$27="kg/t DM",((E$28*($B$28/100))*$B32),IF(E$27="mg/kg SAR",((E$28*0.001)*$B32),IF(E$27="mg/kg DM",(((E$28*0.001)*($B$28/100))*$B32),"0")))))))*1.205</f>
        <v>14.267682000000002</v>
      </c>
      <c r="F32" s="65">
        <f t="shared" ref="F32:F50" si="9">(IF(F$27="%w/w SAR",((F$28*10)*$B32),IF(F$27="%w/w DM",(((F$28*10)*($B$28/100))*$B32),IF(F$27="kg/t SAR",(F$28*$B32),IF(F$27="kg/t DM",((F$28*($B$28/100))*$B32),IF(F$27="mg/kg SAR",((F$28*0.001)*$B32),IF(F$27="mg/kg DM",(((F$28*0.001)*($B$28/100))*$B32),"0")))))))*1.658</f>
        <v>54.112145999999996</v>
      </c>
      <c r="G32" s="65">
        <f t="shared" si="5"/>
        <v>0.82098500000000019</v>
      </c>
      <c r="H32" s="65">
        <f t="shared" si="5"/>
        <v>2.5806</v>
      </c>
      <c r="I32" s="65">
        <f t="shared" si="5"/>
        <v>0.30992500000000001</v>
      </c>
      <c r="J32" s="65">
        <f t="shared" si="5"/>
        <v>5.6925000000000005E-3</v>
      </c>
      <c r="K32" s="65">
        <f t="shared" si="5"/>
        <v>5.0600000000000003E-3</v>
      </c>
      <c r="L32" s="65">
        <f t="shared" si="5"/>
        <v>0.37317499999999998</v>
      </c>
      <c r="M32" s="65">
        <f t="shared" si="5"/>
        <v>0.22516999999999998</v>
      </c>
      <c r="N32" s="65">
        <f t="shared" si="5"/>
        <v>1973.4</v>
      </c>
      <c r="O32" s="65">
        <f t="shared" si="5"/>
        <v>240.35</v>
      </c>
      <c r="P32" s="65">
        <f t="shared" si="5"/>
        <v>0</v>
      </c>
      <c r="Q32" s="65">
        <f t="shared" ref="Q32:Q50" si="10">(IF(Q$27="%w/w SAR",((Q$28*10)*$B32),IF(Q$27="%w/w DM",(((Q$28*10)*($B$28/100))*$B32),IF(Q$27="kg/t SAR",(Q$28*$B32),IF(Q$27="kg/t DM",((Q$28*($B$28/100))*$B32),IF(Q$27="mg/kg SAR",((Q$28*0.001)*$B32),IF(Q$27="mg/kg DM",(((Q$28*0.001)*($B$28/100))*$B32),0)))))))*2.5</f>
        <v>147.3725</v>
      </c>
      <c r="R32" s="65">
        <f t="shared" ref="R32:U50" si="11">IF(R$27="%w/w SAR",((R$28*10)*$B32),IF(R$27="%w/w DM",(((R$28*10)*($B$28/100))*$B32),IF(R$27="kg/t SAR",(R$28*$B32),IF(R$27="kg/t DM",((R$28*($B$28/100))*$B32),IF(R$27="mg/kg SAR",((R$28*0.001)*$B32),IF(R$27="mg/kg DM",(((R$28*0.001)*($B$28/100))*$B32),0))))))</f>
        <v>0</v>
      </c>
      <c r="S32" s="65">
        <f t="shared" si="11"/>
        <v>0.25173499999999993</v>
      </c>
      <c r="T32" s="65">
        <f t="shared" si="11"/>
        <v>0</v>
      </c>
      <c r="U32" s="126">
        <f t="shared" si="11"/>
        <v>0</v>
      </c>
    </row>
    <row r="33" spans="1:21" s="48" customFormat="1" ht="13" x14ac:dyDescent="0.35">
      <c r="A33" s="125" t="str">
        <f>E8</f>
        <v>Pentwyn Corner</v>
      </c>
      <c r="B33" s="11">
        <v>250</v>
      </c>
      <c r="C33" s="65">
        <f t="shared" si="6"/>
        <v>127.76499999999999</v>
      </c>
      <c r="D33" s="65">
        <f t="shared" si="7"/>
        <v>66.946456499999996</v>
      </c>
      <c r="E33" s="65">
        <f t="shared" si="8"/>
        <v>14.267682000000002</v>
      </c>
      <c r="F33" s="65">
        <f t="shared" si="9"/>
        <v>54.112145999999996</v>
      </c>
      <c r="G33" s="65">
        <f t="shared" si="5"/>
        <v>0.82098500000000019</v>
      </c>
      <c r="H33" s="65">
        <f t="shared" si="5"/>
        <v>2.5806</v>
      </c>
      <c r="I33" s="65">
        <f t="shared" si="5"/>
        <v>0.30992500000000001</v>
      </c>
      <c r="J33" s="65">
        <f t="shared" si="5"/>
        <v>5.6925000000000005E-3</v>
      </c>
      <c r="K33" s="65">
        <f t="shared" si="5"/>
        <v>5.0600000000000003E-3</v>
      </c>
      <c r="L33" s="65">
        <f t="shared" si="5"/>
        <v>0.37317499999999998</v>
      </c>
      <c r="M33" s="65">
        <f t="shared" si="5"/>
        <v>0.22516999999999998</v>
      </c>
      <c r="N33" s="65">
        <f t="shared" si="5"/>
        <v>1973.4</v>
      </c>
      <c r="O33" s="65">
        <f t="shared" si="5"/>
        <v>240.35</v>
      </c>
      <c r="P33" s="65">
        <f t="shared" si="5"/>
        <v>0</v>
      </c>
      <c r="Q33" s="65">
        <f t="shared" si="10"/>
        <v>147.3725</v>
      </c>
      <c r="R33" s="65">
        <f t="shared" si="11"/>
        <v>0</v>
      </c>
      <c r="S33" s="65">
        <f t="shared" si="11"/>
        <v>0.25173499999999993</v>
      </c>
      <c r="T33" s="65">
        <f t="shared" si="11"/>
        <v>0</v>
      </c>
      <c r="U33" s="126">
        <f t="shared" si="11"/>
        <v>0</v>
      </c>
    </row>
    <row r="34" spans="1:21" s="48" customFormat="1" ht="13" x14ac:dyDescent="0.35">
      <c r="A34" s="125" t="str">
        <f>F8</f>
        <v>Bottom Pentwyn</v>
      </c>
      <c r="B34" s="11">
        <v>250</v>
      </c>
      <c r="C34" s="65">
        <f t="shared" si="6"/>
        <v>127.76499999999999</v>
      </c>
      <c r="D34" s="65">
        <f t="shared" si="7"/>
        <v>66.946456499999996</v>
      </c>
      <c r="E34" s="65">
        <f t="shared" si="8"/>
        <v>14.267682000000002</v>
      </c>
      <c r="F34" s="65">
        <f t="shared" si="9"/>
        <v>54.112145999999996</v>
      </c>
      <c r="G34" s="65">
        <f t="shared" si="5"/>
        <v>0.82098500000000019</v>
      </c>
      <c r="H34" s="65">
        <f t="shared" si="5"/>
        <v>2.5806</v>
      </c>
      <c r="I34" s="65">
        <f t="shared" si="5"/>
        <v>0.30992500000000001</v>
      </c>
      <c r="J34" s="65">
        <f t="shared" si="5"/>
        <v>5.6925000000000005E-3</v>
      </c>
      <c r="K34" s="65">
        <f t="shared" si="5"/>
        <v>5.0600000000000003E-3</v>
      </c>
      <c r="L34" s="65">
        <f t="shared" si="5"/>
        <v>0.37317499999999998</v>
      </c>
      <c r="M34" s="65">
        <f t="shared" si="5"/>
        <v>0.22516999999999998</v>
      </c>
      <c r="N34" s="65">
        <f t="shared" si="5"/>
        <v>1973.4</v>
      </c>
      <c r="O34" s="65">
        <f t="shared" si="5"/>
        <v>240.35</v>
      </c>
      <c r="P34" s="65">
        <f t="shared" si="5"/>
        <v>0</v>
      </c>
      <c r="Q34" s="65">
        <f t="shared" si="10"/>
        <v>147.3725</v>
      </c>
      <c r="R34" s="65">
        <f t="shared" si="11"/>
        <v>0</v>
      </c>
      <c r="S34" s="65">
        <f t="shared" si="11"/>
        <v>0.25173499999999993</v>
      </c>
      <c r="T34" s="65">
        <f t="shared" si="11"/>
        <v>0</v>
      </c>
      <c r="U34" s="126">
        <f t="shared" si="11"/>
        <v>0</v>
      </c>
    </row>
    <row r="35" spans="1:21" s="48" customFormat="1" ht="13" x14ac:dyDescent="0.35">
      <c r="A35" s="125" t="str">
        <f>G8</f>
        <v>Top Pentwyn</v>
      </c>
      <c r="B35" s="11">
        <v>250</v>
      </c>
      <c r="C35" s="65">
        <f t="shared" si="6"/>
        <v>127.76499999999999</v>
      </c>
      <c r="D35" s="65">
        <f t="shared" si="7"/>
        <v>66.946456499999996</v>
      </c>
      <c r="E35" s="65">
        <f t="shared" si="8"/>
        <v>14.267682000000002</v>
      </c>
      <c r="F35" s="65">
        <f t="shared" si="9"/>
        <v>54.112145999999996</v>
      </c>
      <c r="G35" s="65">
        <f t="shared" si="5"/>
        <v>0.82098500000000019</v>
      </c>
      <c r="H35" s="65">
        <f t="shared" si="5"/>
        <v>2.5806</v>
      </c>
      <c r="I35" s="65">
        <f t="shared" si="5"/>
        <v>0.30992500000000001</v>
      </c>
      <c r="J35" s="65">
        <f t="shared" si="5"/>
        <v>5.6925000000000005E-3</v>
      </c>
      <c r="K35" s="65">
        <f t="shared" si="5"/>
        <v>5.0600000000000003E-3</v>
      </c>
      <c r="L35" s="65">
        <f t="shared" si="5"/>
        <v>0.37317499999999998</v>
      </c>
      <c r="M35" s="65">
        <f t="shared" si="5"/>
        <v>0.22516999999999998</v>
      </c>
      <c r="N35" s="65">
        <f t="shared" si="5"/>
        <v>1973.4</v>
      </c>
      <c r="O35" s="65">
        <f t="shared" si="5"/>
        <v>240.35</v>
      </c>
      <c r="P35" s="65">
        <f t="shared" si="5"/>
        <v>0</v>
      </c>
      <c r="Q35" s="65">
        <f t="shared" si="10"/>
        <v>147.3725</v>
      </c>
      <c r="R35" s="65">
        <f t="shared" si="11"/>
        <v>0</v>
      </c>
      <c r="S35" s="65">
        <f t="shared" si="11"/>
        <v>0.25173499999999993</v>
      </c>
      <c r="T35" s="65">
        <f t="shared" si="11"/>
        <v>0</v>
      </c>
      <c r="U35" s="126">
        <f t="shared" si="11"/>
        <v>0</v>
      </c>
    </row>
    <row r="36" spans="1:21" s="48" customFormat="1" ht="13" x14ac:dyDescent="0.35">
      <c r="A36" s="125" t="str">
        <f>H8</f>
        <v>Bagder Burry</v>
      </c>
      <c r="B36" s="11">
        <v>154</v>
      </c>
      <c r="C36" s="65">
        <f t="shared" si="6"/>
        <v>78.703239999999994</v>
      </c>
      <c r="D36" s="65">
        <f t="shared" si="7"/>
        <v>41.239017204</v>
      </c>
      <c r="E36" s="65">
        <f t="shared" si="8"/>
        <v>8.788892112000001</v>
      </c>
      <c r="F36" s="65">
        <f t="shared" si="9"/>
        <v>33.333081935999999</v>
      </c>
      <c r="G36" s="65">
        <f t="shared" si="5"/>
        <v>0.50572676000000016</v>
      </c>
      <c r="H36" s="65">
        <f t="shared" si="5"/>
        <v>1.5896496</v>
      </c>
      <c r="I36" s="65">
        <f t="shared" si="5"/>
        <v>0.19091379999999999</v>
      </c>
      <c r="J36" s="65">
        <f t="shared" si="5"/>
        <v>3.50658E-3</v>
      </c>
      <c r="K36" s="65">
        <f t="shared" si="5"/>
        <v>3.1169599999999998E-3</v>
      </c>
      <c r="L36" s="65">
        <f t="shared" si="5"/>
        <v>0.22987579999999999</v>
      </c>
      <c r="M36" s="65">
        <f t="shared" si="5"/>
        <v>0.13870472</v>
      </c>
      <c r="N36" s="65">
        <f t="shared" si="5"/>
        <v>1215.6143999999999</v>
      </c>
      <c r="O36" s="65">
        <f t="shared" si="5"/>
        <v>148.0556</v>
      </c>
      <c r="P36" s="65">
        <f t="shared" si="5"/>
        <v>0</v>
      </c>
      <c r="Q36" s="65">
        <f t="shared" si="10"/>
        <v>90.78146000000001</v>
      </c>
      <c r="R36" s="65">
        <f t="shared" si="11"/>
        <v>0</v>
      </c>
      <c r="S36" s="65">
        <f t="shared" si="11"/>
        <v>0.15506875999999997</v>
      </c>
      <c r="T36" s="65">
        <f t="shared" si="11"/>
        <v>0</v>
      </c>
      <c r="U36" s="126">
        <f t="shared" si="11"/>
        <v>0</v>
      </c>
    </row>
    <row r="37" spans="1:21" s="48" customFormat="1" ht="13" x14ac:dyDescent="0.35">
      <c r="A37" s="125" t="str">
        <f>I8</f>
        <v>Long Meadow</v>
      </c>
      <c r="B37" s="11">
        <v>250</v>
      </c>
      <c r="C37" s="65">
        <f t="shared" si="6"/>
        <v>127.76499999999999</v>
      </c>
      <c r="D37" s="65">
        <f t="shared" si="7"/>
        <v>66.946456499999996</v>
      </c>
      <c r="E37" s="65">
        <f t="shared" si="8"/>
        <v>14.267682000000002</v>
      </c>
      <c r="F37" s="65">
        <f t="shared" si="9"/>
        <v>54.112145999999996</v>
      </c>
      <c r="G37" s="65">
        <f t="shared" si="5"/>
        <v>0.82098500000000019</v>
      </c>
      <c r="H37" s="65">
        <f t="shared" si="5"/>
        <v>2.5806</v>
      </c>
      <c r="I37" s="65">
        <f t="shared" si="5"/>
        <v>0.30992500000000001</v>
      </c>
      <c r="J37" s="65">
        <f t="shared" si="5"/>
        <v>5.6925000000000005E-3</v>
      </c>
      <c r="K37" s="65">
        <f t="shared" si="5"/>
        <v>5.0600000000000003E-3</v>
      </c>
      <c r="L37" s="65">
        <f t="shared" si="5"/>
        <v>0.37317499999999998</v>
      </c>
      <c r="M37" s="65">
        <f t="shared" si="5"/>
        <v>0.22516999999999998</v>
      </c>
      <c r="N37" s="65">
        <f t="shared" si="5"/>
        <v>1973.4</v>
      </c>
      <c r="O37" s="65">
        <f t="shared" si="5"/>
        <v>240.35</v>
      </c>
      <c r="P37" s="65">
        <f t="shared" si="5"/>
        <v>0</v>
      </c>
      <c r="Q37" s="65">
        <f t="shared" si="10"/>
        <v>147.3725</v>
      </c>
      <c r="R37" s="65">
        <f t="shared" si="11"/>
        <v>0</v>
      </c>
      <c r="S37" s="65">
        <f t="shared" si="11"/>
        <v>0.25173499999999993</v>
      </c>
      <c r="T37" s="65">
        <f t="shared" si="11"/>
        <v>0</v>
      </c>
      <c r="U37" s="126">
        <f t="shared" si="11"/>
        <v>0</v>
      </c>
    </row>
    <row r="38" spans="1:21" s="48" customFormat="1" ht="13" x14ac:dyDescent="0.35">
      <c r="A38" s="125" t="str">
        <f>J8</f>
        <v>Sheep Shed</v>
      </c>
      <c r="B38" s="11">
        <v>250</v>
      </c>
      <c r="C38" s="65">
        <f t="shared" si="6"/>
        <v>127.76499999999999</v>
      </c>
      <c r="D38" s="65">
        <f t="shared" si="7"/>
        <v>66.946456499999996</v>
      </c>
      <c r="E38" s="65">
        <f t="shared" si="8"/>
        <v>14.267682000000002</v>
      </c>
      <c r="F38" s="65">
        <f t="shared" si="9"/>
        <v>54.112145999999996</v>
      </c>
      <c r="G38" s="65">
        <f t="shared" si="5"/>
        <v>0.82098500000000019</v>
      </c>
      <c r="H38" s="65">
        <f t="shared" si="5"/>
        <v>2.5806</v>
      </c>
      <c r="I38" s="65">
        <f t="shared" si="5"/>
        <v>0.30992500000000001</v>
      </c>
      <c r="J38" s="65">
        <f t="shared" si="5"/>
        <v>5.6925000000000005E-3</v>
      </c>
      <c r="K38" s="65">
        <f t="shared" si="5"/>
        <v>5.0600000000000003E-3</v>
      </c>
      <c r="L38" s="65">
        <f t="shared" si="5"/>
        <v>0.37317499999999998</v>
      </c>
      <c r="M38" s="65">
        <f t="shared" si="5"/>
        <v>0.22516999999999998</v>
      </c>
      <c r="N38" s="65">
        <f t="shared" si="5"/>
        <v>1973.4</v>
      </c>
      <c r="O38" s="65">
        <f t="shared" si="5"/>
        <v>240.35</v>
      </c>
      <c r="P38" s="65">
        <f t="shared" si="5"/>
        <v>0</v>
      </c>
      <c r="Q38" s="65">
        <f t="shared" si="10"/>
        <v>147.3725</v>
      </c>
      <c r="R38" s="65">
        <f t="shared" si="11"/>
        <v>0</v>
      </c>
      <c r="S38" s="65">
        <f t="shared" si="11"/>
        <v>0.25173499999999993</v>
      </c>
      <c r="T38" s="65">
        <f t="shared" si="11"/>
        <v>0</v>
      </c>
      <c r="U38" s="126">
        <f t="shared" si="11"/>
        <v>0</v>
      </c>
    </row>
    <row r="39" spans="1:21" s="48" customFormat="1" ht="13" x14ac:dyDescent="0.35">
      <c r="A39" s="125" t="str">
        <f>K8</f>
        <v>Ram Field</v>
      </c>
      <c r="B39" s="11">
        <v>250</v>
      </c>
      <c r="C39" s="65">
        <f t="shared" si="6"/>
        <v>127.76499999999999</v>
      </c>
      <c r="D39" s="65">
        <f t="shared" si="7"/>
        <v>66.946456499999996</v>
      </c>
      <c r="E39" s="65">
        <f t="shared" si="8"/>
        <v>14.267682000000002</v>
      </c>
      <c r="F39" s="65">
        <f t="shared" si="9"/>
        <v>54.112145999999996</v>
      </c>
      <c r="G39" s="65">
        <f t="shared" si="5"/>
        <v>0.82098500000000019</v>
      </c>
      <c r="H39" s="65">
        <f t="shared" si="5"/>
        <v>2.5806</v>
      </c>
      <c r="I39" s="65">
        <f t="shared" si="5"/>
        <v>0.30992500000000001</v>
      </c>
      <c r="J39" s="65">
        <f t="shared" si="5"/>
        <v>5.6925000000000005E-3</v>
      </c>
      <c r="K39" s="65">
        <f t="shared" si="5"/>
        <v>5.0600000000000003E-3</v>
      </c>
      <c r="L39" s="65">
        <f t="shared" si="5"/>
        <v>0.37317499999999998</v>
      </c>
      <c r="M39" s="65">
        <f t="shared" si="5"/>
        <v>0.22516999999999998</v>
      </c>
      <c r="N39" s="65">
        <f t="shared" si="5"/>
        <v>1973.4</v>
      </c>
      <c r="O39" s="65">
        <f t="shared" si="5"/>
        <v>240.35</v>
      </c>
      <c r="P39" s="65">
        <f t="shared" si="5"/>
        <v>0</v>
      </c>
      <c r="Q39" s="65">
        <f t="shared" si="10"/>
        <v>147.3725</v>
      </c>
      <c r="R39" s="65">
        <f t="shared" si="11"/>
        <v>0</v>
      </c>
      <c r="S39" s="65">
        <f t="shared" si="11"/>
        <v>0.25173499999999993</v>
      </c>
      <c r="T39" s="65">
        <f t="shared" si="11"/>
        <v>0</v>
      </c>
      <c r="U39" s="126">
        <f t="shared" si="11"/>
        <v>0</v>
      </c>
    </row>
    <row r="40" spans="1:21" s="48" customFormat="1" ht="13" x14ac:dyDescent="0.35">
      <c r="A40" s="125" t="str">
        <f>L8</f>
        <v>21 Acre</v>
      </c>
      <c r="B40" s="11">
        <v>250</v>
      </c>
      <c r="C40" s="65">
        <f t="shared" si="6"/>
        <v>127.76499999999999</v>
      </c>
      <c r="D40" s="65">
        <f t="shared" si="7"/>
        <v>66.946456499999996</v>
      </c>
      <c r="E40" s="65">
        <f t="shared" si="8"/>
        <v>14.267682000000002</v>
      </c>
      <c r="F40" s="65">
        <f t="shared" si="9"/>
        <v>54.112145999999996</v>
      </c>
      <c r="G40" s="65">
        <f t="shared" si="5"/>
        <v>0.82098500000000019</v>
      </c>
      <c r="H40" s="65">
        <f t="shared" si="5"/>
        <v>2.5806</v>
      </c>
      <c r="I40" s="65">
        <f t="shared" si="5"/>
        <v>0.30992500000000001</v>
      </c>
      <c r="J40" s="65">
        <f t="shared" si="5"/>
        <v>5.6925000000000005E-3</v>
      </c>
      <c r="K40" s="65">
        <f t="shared" si="5"/>
        <v>5.0600000000000003E-3</v>
      </c>
      <c r="L40" s="65">
        <f t="shared" si="5"/>
        <v>0.37317499999999998</v>
      </c>
      <c r="M40" s="65">
        <f t="shared" si="5"/>
        <v>0.22516999999999998</v>
      </c>
      <c r="N40" s="65">
        <f t="shared" si="5"/>
        <v>1973.4</v>
      </c>
      <c r="O40" s="65">
        <f t="shared" si="5"/>
        <v>240.35</v>
      </c>
      <c r="P40" s="65">
        <f t="shared" si="5"/>
        <v>0</v>
      </c>
      <c r="Q40" s="65">
        <f t="shared" si="10"/>
        <v>147.3725</v>
      </c>
      <c r="R40" s="65">
        <f t="shared" si="11"/>
        <v>0</v>
      </c>
      <c r="S40" s="65">
        <f t="shared" si="11"/>
        <v>0.25173499999999993</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17 ACRES</v>
      </c>
      <c r="C57" s="8" t="str">
        <f t="shared" ref="C57:U57" si="13">D8</f>
        <v>16 ACRES</v>
      </c>
      <c r="D57" s="8" t="str">
        <f t="shared" si="13"/>
        <v>Pentwyn Corner</v>
      </c>
      <c r="E57" s="8" t="str">
        <f t="shared" si="13"/>
        <v>Bottom Pentwyn</v>
      </c>
      <c r="F57" s="8" t="str">
        <f t="shared" si="13"/>
        <v>Top Pentwyn</v>
      </c>
      <c r="G57" s="8" t="str">
        <f t="shared" si="13"/>
        <v>Bagder Burry</v>
      </c>
      <c r="H57" s="8" t="str">
        <f t="shared" si="13"/>
        <v>Long Meadow</v>
      </c>
      <c r="I57" s="8" t="str">
        <f t="shared" si="13"/>
        <v>Sheep Shed</v>
      </c>
      <c r="J57" s="8" t="str">
        <f t="shared" si="13"/>
        <v>Ram Field</v>
      </c>
      <c r="K57" s="8" t="str">
        <f t="shared" si="13"/>
        <v>21 Acre</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6.3</v>
      </c>
      <c r="C60" s="64">
        <f t="shared" ref="C60:U60" si="14">D10</f>
        <v>6.7</v>
      </c>
      <c r="D60" s="64">
        <f t="shared" si="14"/>
        <v>6.2</v>
      </c>
      <c r="E60" s="64">
        <f t="shared" si="14"/>
        <v>6.4</v>
      </c>
      <c r="F60" s="64">
        <f t="shared" si="14"/>
        <v>6.4</v>
      </c>
      <c r="G60" s="64">
        <f t="shared" si="14"/>
        <v>6.3</v>
      </c>
      <c r="H60" s="64">
        <f t="shared" si="14"/>
        <v>6.2</v>
      </c>
      <c r="I60" s="64">
        <f t="shared" si="14"/>
        <v>6.1</v>
      </c>
      <c r="J60" s="64">
        <f t="shared" si="14"/>
        <v>6.3</v>
      </c>
      <c r="K60" s="64">
        <f t="shared" si="14"/>
        <v>6.5</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154</v>
      </c>
      <c r="H62" s="65">
        <f>B37</f>
        <v>250</v>
      </c>
      <c r="I62" s="65">
        <f>B38</f>
        <v>250</v>
      </c>
      <c r="J62" s="65">
        <f>B39</f>
        <v>250</v>
      </c>
      <c r="K62" s="65">
        <f>B40</f>
        <v>250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-3</v>
      </c>
      <c r="D64" s="65">
        <f t="shared" si="17"/>
        <v>0</v>
      </c>
      <c r="E64" s="65">
        <f t="shared" si="17"/>
        <v>-1.2000000000000011</v>
      </c>
      <c r="F64" s="65">
        <f t="shared" si="17"/>
        <v>-1.2000000000000011</v>
      </c>
      <c r="G64" s="65">
        <f t="shared" si="17"/>
        <v>-0.59999999999999787</v>
      </c>
      <c r="H64" s="65">
        <f t="shared" si="17"/>
        <v>0</v>
      </c>
      <c r="I64" s="65">
        <f t="shared" si="17"/>
        <v>0.6000000000000032</v>
      </c>
      <c r="J64" s="65">
        <f t="shared" si="17"/>
        <v>-0.59999999999999787</v>
      </c>
      <c r="K64" s="65">
        <f t="shared" si="17"/>
        <v>-1.7999999999999989</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3</v>
      </c>
      <c r="D65" s="65">
        <f t="shared" si="18"/>
        <v>0</v>
      </c>
      <c r="E65" s="65">
        <f t="shared" si="18"/>
        <v>1.2000000000000011</v>
      </c>
      <c r="F65" s="65">
        <f t="shared" si="18"/>
        <v>1.2000000000000011</v>
      </c>
      <c r="G65" s="65">
        <f t="shared" si="18"/>
        <v>0.59999999999999787</v>
      </c>
      <c r="H65" s="65">
        <f t="shared" si="18"/>
        <v>0</v>
      </c>
      <c r="I65" s="65">
        <f t="shared" si="18"/>
        <v>-0.6000000000000032</v>
      </c>
      <c r="J65" s="65">
        <f t="shared" si="18"/>
        <v>0.59999999999999787</v>
      </c>
      <c r="K65" s="65">
        <f t="shared" si="18"/>
        <v>1.7999999999999989</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40" operator="greaterThan">
      <formula>$B$51</formula>
    </cfRule>
  </conditionalFormatting>
  <conditionalFormatting sqref="B66:U66">
    <cfRule type="cellIs" dxfId="114" priority="15" operator="equal">
      <formula>"UNDER"</formula>
    </cfRule>
    <cfRule type="cellIs" dxfId="113" priority="16" operator="equal">
      <formula>"OVER"</formula>
    </cfRule>
  </conditionalFormatting>
  <conditionalFormatting sqref="C31:C50">
    <cfRule type="cellIs" dxfId="112" priority="39" operator="greaterThan">
      <formula>$C$51</formula>
    </cfRule>
  </conditionalFormatting>
  <conditionalFormatting sqref="C11:V13">
    <cfRule type="cellIs" dxfId="111" priority="1" operator="greaterThan">
      <formula>2</formula>
    </cfRule>
  </conditionalFormatting>
  <conditionalFormatting sqref="C17:V19">
    <cfRule type="cellIs" dxfId="110" priority="36" operator="equal">
      <formula>0</formula>
    </cfRule>
  </conditionalFormatting>
  <conditionalFormatting sqref="C20:V21">
    <cfRule type="cellIs" dxfId="109" priority="41" operator="equal">
      <formula>"DECREASE"</formula>
    </cfRule>
    <cfRule type="cellIs" dxfId="108" priority="42" operator="equal">
      <formula>"INCREASE"</formula>
    </cfRule>
  </conditionalFormatting>
  <conditionalFormatting sqref="C21:V21">
    <cfRule type="cellIs" dxfId="107" priority="17" operator="equal">
      <formula>0</formula>
    </cfRule>
  </conditionalFormatting>
  <conditionalFormatting sqref="C22:V23">
    <cfRule type="cellIs" dxfId="106" priority="21" operator="equal">
      <formula>0</formula>
    </cfRule>
  </conditionalFormatting>
  <conditionalFormatting sqref="C24:V24">
    <cfRule type="cellIs" dxfId="105" priority="22" operator="equal">
      <formula>"DECREASE"</formula>
    </cfRule>
    <cfRule type="cellIs" dxfId="104" priority="23" operator="equal">
      <formula>"INCREASE"</formula>
    </cfRule>
  </conditionalFormatting>
  <conditionalFormatting sqref="G31:G50">
    <cfRule type="cellIs" dxfId="103" priority="35" operator="greaterThan">
      <formula>$G$51</formula>
    </cfRule>
  </conditionalFormatting>
  <conditionalFormatting sqref="H31:H50">
    <cfRule type="cellIs" dxfId="102" priority="34" operator="greaterThan">
      <formula>$H$51</formula>
    </cfRule>
  </conditionalFormatting>
  <conditionalFormatting sqref="I1">
    <cfRule type="cellIs" dxfId="101" priority="7" operator="between">
      <formula>0.1</formula>
      <formula>5</formula>
    </cfRule>
  </conditionalFormatting>
  <conditionalFormatting sqref="I2">
    <cfRule type="cellIs" dxfId="100" priority="6" operator="greaterThan">
      <formula>5000.1</formula>
    </cfRule>
  </conditionalFormatting>
  <conditionalFormatting sqref="I3">
    <cfRule type="cellIs" dxfId="99" priority="5" operator="greaterThan">
      <formula>40000.01</formula>
    </cfRule>
  </conditionalFormatting>
  <conditionalFormatting sqref="I31:I50">
    <cfRule type="cellIs" dxfId="98" priority="33" operator="greaterThan">
      <formula>$I$51</formula>
    </cfRule>
  </conditionalFormatting>
  <conditionalFormatting sqref="J31:J50">
    <cfRule type="cellIs" dxfId="97" priority="12" operator="greaterThan">
      <formula>$J$51</formula>
    </cfRule>
  </conditionalFormatting>
  <conditionalFormatting sqref="K31:K50">
    <cfRule type="cellIs" dxfId="96" priority="32" operator="greaterThan">
      <formula>$K$51</formula>
    </cfRule>
  </conditionalFormatting>
  <conditionalFormatting sqref="L3">
    <cfRule type="cellIs" dxfId="95" priority="8" operator="lessThan">
      <formula>30</formula>
    </cfRule>
    <cfRule type="cellIs" dxfId="94" priority="9" operator="greaterThanOrEqual">
      <formula>30</formula>
    </cfRule>
  </conditionalFormatting>
  <conditionalFormatting sqref="L31:L50">
    <cfRule type="cellIs" dxfId="93" priority="31" operator="greaterThan">
      <formula>$L$51</formula>
    </cfRule>
  </conditionalFormatting>
  <conditionalFormatting sqref="M31:M50">
    <cfRule type="cellIs" dxfId="92" priority="30" operator="greaterThan">
      <formula>$M$51</formula>
    </cfRule>
  </conditionalFormatting>
  <conditionalFormatting sqref="P31:P50">
    <cfRule type="cellIs" dxfId="91" priority="29" operator="greaterThan">
      <formula>$P$51</formula>
    </cfRule>
  </conditionalFormatting>
  <conditionalFormatting sqref="R31:R50">
    <cfRule type="cellIs" dxfId="90" priority="28" operator="greaterThan">
      <formula>$R$51</formula>
    </cfRule>
  </conditionalFormatting>
  <conditionalFormatting sqref="S31:S50">
    <cfRule type="cellIs" dxfId="89" priority="27" operator="greaterThan">
      <formula>$S$51</formula>
    </cfRule>
  </conditionalFormatting>
  <conditionalFormatting sqref="T31:T50">
    <cfRule type="cellIs" dxfId="88" priority="26" operator="greaterThan">
      <formula>$T$51</formula>
    </cfRule>
  </conditionalFormatting>
  <conditionalFormatting sqref="U31:U50">
    <cfRule type="cellIs" dxfId="87"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H8" sqref="H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9" t="s">
        <v>41</v>
      </c>
      <c r="B1" s="160"/>
      <c r="C1" s="167" t="str">
        <f>'ELAN WTW SLUDGE'!C1:D1</f>
        <v>PAN-032362</v>
      </c>
      <c r="D1" s="168"/>
      <c r="E1" s="106" t="s">
        <v>45</v>
      </c>
      <c r="F1" s="113">
        <f>'ELAN WTW SLUDGE'!F1</f>
        <v>49.24</v>
      </c>
      <c r="G1" s="135" t="s">
        <v>43</v>
      </c>
      <c r="H1" s="136"/>
      <c r="I1" s="109">
        <v>6.6</v>
      </c>
      <c r="J1" s="159" t="s">
        <v>153</v>
      </c>
      <c r="K1" s="160"/>
      <c r="L1" s="109">
        <v>204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9" t="s">
        <v>87</v>
      </c>
      <c r="B2" s="140"/>
      <c r="C2" s="169" t="str">
        <f>'ELAN WTW SLUDGE'!C2:D2</f>
        <v>EPR/GP3792SK</v>
      </c>
      <c r="D2" s="170"/>
      <c r="E2" s="96" t="s">
        <v>109</v>
      </c>
      <c r="F2" s="110" t="s">
        <v>165</v>
      </c>
      <c r="G2" s="137" t="s">
        <v>110</v>
      </c>
      <c r="H2" s="138"/>
      <c r="I2" s="110"/>
      <c r="J2" s="139" t="s">
        <v>158</v>
      </c>
      <c r="K2" s="140"/>
      <c r="L2" s="110">
        <v>0.85199999999999998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61" t="s">
        <v>42</v>
      </c>
      <c r="B3" s="162"/>
      <c r="C3" s="169" t="str">
        <f>'ELAN WTW SLUDGE'!C3:D3</f>
        <v>Byproduct Recovery Limited</v>
      </c>
      <c r="D3" s="170"/>
      <c r="E3" s="96" t="s">
        <v>108</v>
      </c>
      <c r="F3" s="111" t="s">
        <v>78</v>
      </c>
      <c r="G3" s="139" t="s">
        <v>159</v>
      </c>
      <c r="H3" s="140"/>
      <c r="I3" s="110"/>
      <c r="J3" s="161" t="s">
        <v>154</v>
      </c>
      <c r="K3" s="162"/>
      <c r="L3" s="110">
        <f>(L1/(L2*10000))*100</f>
        <v>2.3943661971830985</v>
      </c>
      <c r="AB3" s="22" t="s">
        <v>57</v>
      </c>
      <c r="AC3" s="13"/>
      <c r="AD3" s="22" t="s">
        <v>71</v>
      </c>
      <c r="AE3" s="13"/>
      <c r="AF3" s="13"/>
      <c r="AG3" s="34" t="s">
        <v>77</v>
      </c>
      <c r="AH3" s="13"/>
      <c r="AI3" s="38" t="s">
        <v>113</v>
      </c>
      <c r="AJ3" s="39">
        <v>1.7</v>
      </c>
      <c r="AK3" s="40">
        <v>6</v>
      </c>
      <c r="AL3" s="41">
        <v>1</v>
      </c>
      <c r="AM3" s="9">
        <v>6.2</v>
      </c>
      <c r="AN3" s="9" t="s">
        <v>112</v>
      </c>
    </row>
    <row r="4" spans="1:41" ht="13" x14ac:dyDescent="0.25">
      <c r="A4" s="139" t="s">
        <v>0</v>
      </c>
      <c r="B4" s="140"/>
      <c r="C4" s="171" t="str">
        <f>'ELAN WTW SLUDGE'!C4:D4</f>
        <v xml:space="preserve">Pentwyn Farm, Three Cocks, Brecon, Powys
LD3 0SW
</v>
      </c>
      <c r="D4" s="172"/>
      <c r="E4" s="99" t="s">
        <v>1</v>
      </c>
      <c r="F4" s="110" t="s">
        <v>169</v>
      </c>
      <c r="G4" s="161"/>
      <c r="H4" s="162"/>
      <c r="I4" s="115"/>
      <c r="J4" s="161"/>
      <c r="K4" s="162"/>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1" t="s">
        <v>47</v>
      </c>
      <c r="B5" s="142"/>
      <c r="C5" s="173" t="str">
        <f>'ELAN WTW SLUDGE'!C5:D5</f>
        <v>Owen Clee</v>
      </c>
      <c r="D5" s="174"/>
      <c r="E5" s="107"/>
      <c r="F5" s="114"/>
      <c r="G5" s="165"/>
      <c r="H5" s="166"/>
      <c r="I5" s="114"/>
      <c r="J5" s="165"/>
      <c r="K5" s="166"/>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1" t="s">
        <v>63</v>
      </c>
      <c r="B7" s="152"/>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9" t="s">
        <v>2</v>
      </c>
      <c r="B8" s="140"/>
      <c r="C8" s="49" t="str">
        <f>'ELAN WTW SLUDGE'!C8</f>
        <v>17 ACRES</v>
      </c>
      <c r="D8" s="49" t="str">
        <f>'ELAN WTW SLUDGE'!D8</f>
        <v>16 ACRES</v>
      </c>
      <c r="E8" s="49" t="str">
        <f>'ELAN WTW SLUDGE'!E8</f>
        <v>Pentwyn Corner</v>
      </c>
      <c r="F8" s="49" t="str">
        <f>'ELAN WTW SLUDGE'!F8</f>
        <v>Bottom Pentwyn</v>
      </c>
      <c r="G8" s="49" t="str">
        <f>'ELAN WTW SLUDGE'!G8</f>
        <v>Top Pentwyn</v>
      </c>
      <c r="H8" s="49" t="str">
        <f>'ELAN WTW SLUDGE'!H8</f>
        <v>Bagder Burry</v>
      </c>
      <c r="I8" s="49" t="str">
        <f>'ELAN WTW SLUDGE'!I8</f>
        <v>Long Meadow</v>
      </c>
      <c r="J8" s="49" t="str">
        <f>'ELAN WTW SLUDGE'!J8</f>
        <v>Sheep Shed</v>
      </c>
      <c r="K8" s="49" t="str">
        <f>'ELAN WTW SLUDGE'!K8</f>
        <v>Ram Field</v>
      </c>
      <c r="L8" s="49" t="str">
        <f>'ELAN WTW SLUDGE'!L8</f>
        <v>21 Acre</v>
      </c>
      <c r="M8" s="49">
        <f>'ELAN WTW SLUDGE'!M8</f>
        <v>0</v>
      </c>
      <c r="N8" s="49">
        <f>'ELAN WTW SLUDGE'!N8</f>
        <v>0</v>
      </c>
      <c r="O8" s="49">
        <f>'ELAN WTW SLUDGE'!O8</f>
        <v>0</v>
      </c>
      <c r="P8" s="49">
        <f>'ELAN WTW SLUDGE'!P8</f>
        <v>0</v>
      </c>
      <c r="Q8" s="49">
        <f>'ELAN WTW SLUDGE'!Q8</f>
        <v>0</v>
      </c>
      <c r="R8" s="49">
        <f>'ELAN WTW SLUDGE'!R8</f>
        <v>0</v>
      </c>
      <c r="S8" s="49">
        <f>'ELAN WTW SLUDGE'!S8</f>
        <v>0</v>
      </c>
      <c r="T8" s="49">
        <f>'ELAN WTW SLUDGE'!T8</f>
        <v>0</v>
      </c>
      <c r="U8" s="49">
        <f>'ELAN WTW SLUDGE'!U8</f>
        <v>0</v>
      </c>
      <c r="V8" s="102">
        <f>'ELAN WTW SLUDGE'!V8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9" t="s">
        <v>3</v>
      </c>
      <c r="B9" s="140"/>
      <c r="C9" s="49" t="str">
        <f>'ELAN WTW SLUDGE'!C9</f>
        <v xml:space="preserve">Moderate </v>
      </c>
      <c r="D9" s="49" t="str">
        <f>'ELAN WTW SLUDGE'!D9</f>
        <v xml:space="preserve">Moderate </v>
      </c>
      <c r="E9" s="49" t="str">
        <f>'ELAN WTW SLUDGE'!E9</f>
        <v xml:space="preserve">Moderate </v>
      </c>
      <c r="F9" s="49" t="str">
        <f>'ELAN WTW SLUDGE'!F9</f>
        <v xml:space="preserve">Moderate </v>
      </c>
      <c r="G9" s="49" t="str">
        <f>'ELAN WTW SLUDGE'!G9</f>
        <v xml:space="preserve">Moderate </v>
      </c>
      <c r="H9" s="49" t="str">
        <f>'ELAN WTW SLUDGE'!H9</f>
        <v xml:space="preserve">Moderate </v>
      </c>
      <c r="I9" s="49" t="str">
        <f>'ELAN WTW SLUDGE'!I9</f>
        <v xml:space="preserve">Moderate </v>
      </c>
      <c r="J9" s="49" t="str">
        <f>'ELAN WTW SLUDGE'!J9</f>
        <v xml:space="preserve">Moderate </v>
      </c>
      <c r="K9" s="49" t="str">
        <f>'ELAN WTW SLUDGE'!K9</f>
        <v xml:space="preserve">Moderate </v>
      </c>
      <c r="L9" s="49" t="str">
        <f>'ELAN WTW SLUDGE'!L9</f>
        <v xml:space="preserve">Moderate </v>
      </c>
      <c r="M9" s="49">
        <f>'ELAN WTW SLUDGE'!M9</f>
        <v>0</v>
      </c>
      <c r="N9" s="49">
        <f>'ELAN WTW SLUDGE'!N9</f>
        <v>0</v>
      </c>
      <c r="O9" s="49">
        <f>'ELAN WTW SLUDGE'!O9</f>
        <v>0</v>
      </c>
      <c r="P9" s="49">
        <f>'ELAN WTW SLUDGE'!P9</f>
        <v>0</v>
      </c>
      <c r="Q9" s="49">
        <f>'ELAN WTW SLUDGE'!Q9</f>
        <v>0</v>
      </c>
      <c r="R9" s="49">
        <f>'ELAN WTW SLUDGE'!R9</f>
        <v>0</v>
      </c>
      <c r="S9" s="49">
        <f>'ELAN WTW SLUDGE'!S9</f>
        <v>0</v>
      </c>
      <c r="T9" s="49">
        <f>'ELAN WTW SLUDGE'!T9</f>
        <v>0</v>
      </c>
      <c r="U9" s="49">
        <f>'ELAN WTW SLUDGE'!U9</f>
        <v>0</v>
      </c>
      <c r="V9" s="102">
        <f>'ELAN WTW SLUDGE'!V9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9" t="s">
        <v>4</v>
      </c>
      <c r="B10" s="140"/>
      <c r="C10" s="49">
        <f>'ELAN WTW SLUDGE'!C10</f>
        <v>6.3</v>
      </c>
      <c r="D10" s="49">
        <f>'ELAN WTW SLUDGE'!D10</f>
        <v>6.7</v>
      </c>
      <c r="E10" s="49">
        <f>'ELAN WTW SLUDGE'!E10</f>
        <v>6.2</v>
      </c>
      <c r="F10" s="49">
        <f>'ELAN WTW SLUDGE'!F10</f>
        <v>6.4</v>
      </c>
      <c r="G10" s="49">
        <f>'ELAN WTW SLUDGE'!G10</f>
        <v>6.4</v>
      </c>
      <c r="H10" s="49">
        <f>'ELAN WTW SLUDGE'!H10</f>
        <v>6.3</v>
      </c>
      <c r="I10" s="49">
        <f>'ELAN WTW SLUDGE'!I10</f>
        <v>6.2</v>
      </c>
      <c r="J10" s="49">
        <f>'ELAN WTW SLUDGE'!J10</f>
        <v>6.1</v>
      </c>
      <c r="K10" s="49">
        <f>'ELAN WTW SLUDGE'!K10</f>
        <v>6.3</v>
      </c>
      <c r="L10" s="49">
        <f>'ELAN WTW SLUDGE'!L10</f>
        <v>6.5</v>
      </c>
      <c r="M10" s="49">
        <f>'ELAN WTW SLUDGE'!M10</f>
        <v>0</v>
      </c>
      <c r="N10" s="49">
        <f>'ELAN WTW SLUDGE'!N10</f>
        <v>0</v>
      </c>
      <c r="O10" s="49">
        <f>'ELAN WTW SLUDGE'!O10</f>
        <v>0</v>
      </c>
      <c r="P10" s="49">
        <f>'ELAN WTW SLUDGE'!P10</f>
        <v>0</v>
      </c>
      <c r="Q10" s="49">
        <f>'ELAN WTW SLUDGE'!Q10</f>
        <v>0</v>
      </c>
      <c r="R10" s="49">
        <f>'ELAN WTW SLUDGE'!R10</f>
        <v>0</v>
      </c>
      <c r="S10" s="49">
        <f>'ELAN WTW SLUDGE'!S10</f>
        <v>0</v>
      </c>
      <c r="T10" s="49">
        <f>'ELAN WTW SLUDGE'!T10</f>
        <v>0</v>
      </c>
      <c r="U10" s="49">
        <f>'ELAN WTW SLUDGE'!U10</f>
        <v>0</v>
      </c>
      <c r="V10" s="102">
        <f>'ELAN WTW SLUDGE'!V10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9" t="s">
        <v>5</v>
      </c>
      <c r="B11" s="140"/>
      <c r="C11" s="49">
        <f>'ELAN WTW SLUDGE'!C11</f>
        <v>1</v>
      </c>
      <c r="D11" s="49">
        <f>'ELAN WTW SLUDGE'!D11</f>
        <v>1</v>
      </c>
      <c r="E11" s="49">
        <f>'ELAN WTW SLUDGE'!E11</f>
        <v>1</v>
      </c>
      <c r="F11" s="49">
        <f>'ELAN WTW SLUDGE'!F11</f>
        <v>1</v>
      </c>
      <c r="G11" s="49">
        <f>'ELAN WTW SLUDGE'!G11</f>
        <v>1</v>
      </c>
      <c r="H11" s="49">
        <f>'ELAN WTW SLUDGE'!H11</f>
        <v>3</v>
      </c>
      <c r="I11" s="49">
        <f>'ELAN WTW SLUDGE'!I11</f>
        <v>2</v>
      </c>
      <c r="J11" s="49">
        <f>'ELAN WTW SLUDGE'!J11</f>
        <v>2</v>
      </c>
      <c r="K11" s="49">
        <f>'ELAN WTW SLUDGE'!K11</f>
        <v>1</v>
      </c>
      <c r="L11" s="49">
        <f>'ELAN WTW SLUDGE'!L11</f>
        <v>2</v>
      </c>
      <c r="M11" s="49">
        <f>'ELAN WTW SLUDGE'!M11</f>
        <v>0</v>
      </c>
      <c r="N11" s="49">
        <f>'ELAN WTW SLUDGE'!N11</f>
        <v>0</v>
      </c>
      <c r="O11" s="49">
        <f>'ELAN WTW SLUDGE'!O11</f>
        <v>0</v>
      </c>
      <c r="P11" s="49">
        <f>'ELAN WTW SLUDGE'!P11</f>
        <v>0</v>
      </c>
      <c r="Q11" s="49">
        <f>'ELAN WTW SLUDGE'!Q11</f>
        <v>0</v>
      </c>
      <c r="R11" s="49">
        <f>'ELAN WTW SLUDGE'!R11</f>
        <v>0</v>
      </c>
      <c r="S11" s="49">
        <f>'ELAN WTW SLUDGE'!S11</f>
        <v>0</v>
      </c>
      <c r="T11" s="49">
        <f>'ELAN WTW SLUDGE'!T11</f>
        <v>0</v>
      </c>
      <c r="U11" s="49">
        <f>'ELAN WTW SLUDGE'!U11</f>
        <v>0</v>
      </c>
      <c r="V11" s="102">
        <f>'ELAN WTW SLUDGE'!V11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9" t="s">
        <v>6</v>
      </c>
      <c r="B12" s="140"/>
      <c r="C12" s="49">
        <f>'ELAN WTW SLUDGE'!C12</f>
        <v>1</v>
      </c>
      <c r="D12" s="49">
        <f>'ELAN WTW SLUDGE'!D12</f>
        <v>1</v>
      </c>
      <c r="E12" s="49">
        <f>'ELAN WTW SLUDGE'!E12</f>
        <v>2</v>
      </c>
      <c r="F12" s="49">
        <f>'ELAN WTW SLUDGE'!F12</f>
        <v>0</v>
      </c>
      <c r="G12" s="49">
        <f>'ELAN WTW SLUDGE'!G12</f>
        <v>1</v>
      </c>
      <c r="H12" s="49">
        <f>'ELAN WTW SLUDGE'!H12</f>
        <v>4</v>
      </c>
      <c r="I12" s="49">
        <f>'ELAN WTW SLUDGE'!I12</f>
        <v>2</v>
      </c>
      <c r="J12" s="49">
        <f>'ELAN WTW SLUDGE'!J12</f>
        <v>2</v>
      </c>
      <c r="K12" s="49">
        <f>'ELAN WTW SLUDGE'!K12</f>
        <v>1</v>
      </c>
      <c r="L12" s="49">
        <f>'ELAN WTW SLUDGE'!L12</f>
        <v>2</v>
      </c>
      <c r="M12" s="49">
        <f>'ELAN WTW SLUDGE'!M12</f>
        <v>0</v>
      </c>
      <c r="N12" s="49">
        <f>'ELAN WTW SLUDGE'!N12</f>
        <v>0</v>
      </c>
      <c r="O12" s="49">
        <f>'ELAN WTW SLUDGE'!O12</f>
        <v>0</v>
      </c>
      <c r="P12" s="49">
        <f>'ELAN WTW SLUDGE'!P12</f>
        <v>0</v>
      </c>
      <c r="Q12" s="49">
        <f>'ELAN WTW SLUDGE'!Q12</f>
        <v>0</v>
      </c>
      <c r="R12" s="49">
        <f>'ELAN WTW SLUDGE'!R12</f>
        <v>0</v>
      </c>
      <c r="S12" s="49">
        <f>'ELAN WTW SLUDGE'!S12</f>
        <v>0</v>
      </c>
      <c r="T12" s="49">
        <f>'ELAN WTW SLUDGE'!T12</f>
        <v>0</v>
      </c>
      <c r="U12" s="49">
        <f>'ELAN WTW SLUDGE'!U12</f>
        <v>0</v>
      </c>
      <c r="V12" s="102">
        <f>'ELAN WTW SLUDGE'!V12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9" t="s">
        <v>7</v>
      </c>
      <c r="B13" s="140"/>
      <c r="C13" s="49">
        <f>'ELAN WTW SLUDGE'!C13</f>
        <v>2</v>
      </c>
      <c r="D13" s="49">
        <f>'ELAN WTW SLUDGE'!D13</f>
        <v>2</v>
      </c>
      <c r="E13" s="49">
        <f>'ELAN WTW SLUDGE'!E13</f>
        <v>2</v>
      </c>
      <c r="F13" s="49">
        <f>'ELAN WTW SLUDGE'!F13</f>
        <v>2</v>
      </c>
      <c r="G13" s="49">
        <f>'ELAN WTW SLUDGE'!G13</f>
        <v>2</v>
      </c>
      <c r="H13" s="49">
        <f>'ELAN WTW SLUDGE'!H13</f>
        <v>2</v>
      </c>
      <c r="I13" s="49">
        <f>'ELAN WTW SLUDGE'!I13</f>
        <v>2</v>
      </c>
      <c r="J13" s="49">
        <f>'ELAN WTW SLUDGE'!J13</f>
        <v>2</v>
      </c>
      <c r="K13" s="49">
        <f>'ELAN WTW SLUDGE'!K13</f>
        <v>2</v>
      </c>
      <c r="L13" s="49">
        <f>'ELAN WTW SLUDGE'!L13</f>
        <v>2</v>
      </c>
      <c r="M13" s="49">
        <f>'ELAN WTW SLUDGE'!M13</f>
        <v>0</v>
      </c>
      <c r="N13" s="49">
        <f>'ELAN WTW SLUDGE'!N13</f>
        <v>0</v>
      </c>
      <c r="O13" s="49">
        <f>'ELAN WTW SLUDGE'!O13</f>
        <v>0</v>
      </c>
      <c r="P13" s="49">
        <f>'ELAN WTW SLUDGE'!P13</f>
        <v>0</v>
      </c>
      <c r="Q13" s="49">
        <f>'ELAN WTW SLUDGE'!Q13</f>
        <v>0</v>
      </c>
      <c r="R13" s="49">
        <f>'ELAN WTW SLUDGE'!R13</f>
        <v>0</v>
      </c>
      <c r="S13" s="49">
        <f>'ELAN WTW SLUDGE'!S13</f>
        <v>0</v>
      </c>
      <c r="T13" s="49">
        <f>'ELAN WTW SLUDGE'!T13</f>
        <v>0</v>
      </c>
      <c r="U13" s="49">
        <f>'ELAN WTW SLUDGE'!U13</f>
        <v>0</v>
      </c>
      <c r="V13" s="102">
        <f>'ELAN WTW SLUDGE'!V13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5" t="s">
        <v>8</v>
      </c>
      <c r="B14" s="156"/>
      <c r="C14" s="83" t="str">
        <f>'ELAN WTW SLUDGE'!C14</f>
        <v xml:space="preserve">Grass Silage (25% DM) </v>
      </c>
      <c r="D14" s="83" t="str">
        <f>'ELAN WTW SLUDGE'!D14</f>
        <v xml:space="preserve">Grass Silage (25% DM) </v>
      </c>
      <c r="E14" s="83" t="str">
        <f>'ELAN WTW SLUDGE'!E14</f>
        <v xml:space="preserve">Grass Silage (25% DM) </v>
      </c>
      <c r="F14" s="83" t="str">
        <f>'ELAN WTW SLUDGE'!F14</f>
        <v xml:space="preserve">Grass Silage (25% DM) </v>
      </c>
      <c r="G14" s="83" t="str">
        <f>'ELAN WTW SLUDGE'!G14</f>
        <v xml:space="preserve">Grass Silage (25% DM) </v>
      </c>
      <c r="H14" s="83" t="str">
        <f>'ELAN WTW SLUDGE'!H14</f>
        <v xml:space="preserve">Grass Silage (25% DM) </v>
      </c>
      <c r="I14" s="83" t="str">
        <f>'ELAN WTW SLUDGE'!I14</f>
        <v xml:space="preserve">Grass Silage (25% DM) </v>
      </c>
      <c r="J14" s="83" t="str">
        <f>'ELAN WTW SLUDGE'!J14</f>
        <v xml:space="preserve">Grass Silage (25% DM) </v>
      </c>
      <c r="K14" s="83" t="str">
        <f>'ELAN WTW SLUDGE'!K14</f>
        <v xml:space="preserve">Grass Silage (25% DM) </v>
      </c>
      <c r="L14" s="83" t="str">
        <f>'ELAN WTW SLUDGE'!L14</f>
        <v xml:space="preserve">Grass Silage (25% DM) </v>
      </c>
      <c r="M14" s="83">
        <f>'ELAN WTW SLUDGE'!M14</f>
        <v>0</v>
      </c>
      <c r="N14" s="83">
        <f>'ELAN WTW SLUDGE'!N14</f>
        <v>0</v>
      </c>
      <c r="O14" s="83">
        <f>'ELAN WTW SLUDGE'!O14</f>
        <v>0</v>
      </c>
      <c r="P14" s="83">
        <f>'ELAN WTW SLUDGE'!P14</f>
        <v>0</v>
      </c>
      <c r="Q14" s="83">
        <f>'ELAN WTW SLUDGE'!Q14</f>
        <v>0</v>
      </c>
      <c r="R14" s="83">
        <f>'ELAN WTW SLUDGE'!R14</f>
        <v>0</v>
      </c>
      <c r="S14" s="83">
        <f>'ELAN WTW SLUDGE'!S14</f>
        <v>0</v>
      </c>
      <c r="T14" s="83">
        <f>'ELAN WTW SLUDGE'!T14</f>
        <v>0</v>
      </c>
      <c r="U14" s="83">
        <f>'ELAN WTW SLUDGE'!U14</f>
        <v>0</v>
      </c>
      <c r="V14" s="103">
        <f>'ELAN WTW SLUDGE'!V14</f>
        <v>0</v>
      </c>
      <c r="AD14" s="22" t="s">
        <v>138</v>
      </c>
      <c r="AE14" s="22">
        <v>6</v>
      </c>
      <c r="AI14" s="43" t="s">
        <v>119</v>
      </c>
      <c r="AJ14" s="44">
        <v>0.8</v>
      </c>
      <c r="AK14" s="45">
        <v>1.7</v>
      </c>
      <c r="AL14" s="9">
        <v>12</v>
      </c>
      <c r="AM14" s="9">
        <v>6.7</v>
      </c>
      <c r="AN14" s="9" t="s">
        <v>135</v>
      </c>
    </row>
    <row r="15" spans="1:41" ht="13" x14ac:dyDescent="0.25">
      <c r="A15" s="153" t="s">
        <v>9</v>
      </c>
      <c r="B15" s="154"/>
      <c r="C15" s="49">
        <f>'ELAN WTW SLUDGE'!C15</f>
        <v>38</v>
      </c>
      <c r="D15" s="49">
        <f>'ELAN WTW SLUDGE'!D15</f>
        <v>38</v>
      </c>
      <c r="E15" s="49">
        <f>'ELAN WTW SLUDGE'!E15</f>
        <v>38</v>
      </c>
      <c r="F15" s="49">
        <f>'ELAN WTW SLUDGE'!F15</f>
        <v>38</v>
      </c>
      <c r="G15" s="49">
        <f>'ELAN WTW SLUDGE'!G15</f>
        <v>38</v>
      </c>
      <c r="H15" s="49">
        <f>'ELAN WTW SLUDGE'!H15</f>
        <v>38</v>
      </c>
      <c r="I15" s="49">
        <f>'ELAN WTW SLUDGE'!I15</f>
        <v>38</v>
      </c>
      <c r="J15" s="49">
        <f>'ELAN WTW SLUDGE'!J15</f>
        <v>38</v>
      </c>
      <c r="K15" s="49">
        <f>'ELAN WTW SLUDGE'!K15</f>
        <v>38</v>
      </c>
      <c r="L15" s="49">
        <f>'ELAN WTW SLUDGE'!L15</f>
        <v>38</v>
      </c>
      <c r="M15" s="49">
        <f>'ELAN WTW SLUDGE'!M15</f>
        <v>0</v>
      </c>
      <c r="N15" s="49">
        <f>'ELAN WTW SLUDGE'!N15</f>
        <v>0</v>
      </c>
      <c r="O15" s="49">
        <f>'ELAN WTW SLUDGE'!O15</f>
        <v>0</v>
      </c>
      <c r="P15" s="49">
        <f>'ELAN WTW SLUDGE'!P15</f>
        <v>0</v>
      </c>
      <c r="Q15" s="49">
        <f>'ELAN WTW SLUDGE'!Q15</f>
        <v>0</v>
      </c>
      <c r="R15" s="49">
        <f>'ELAN WTW SLUDGE'!R15</f>
        <v>0</v>
      </c>
      <c r="S15" s="49">
        <f>'ELAN WTW SLUDGE'!S15</f>
        <v>0</v>
      </c>
      <c r="T15" s="49">
        <f>'ELAN WTW SLUDGE'!T15</f>
        <v>0</v>
      </c>
      <c r="U15" s="49">
        <f>'ELAN WTW SLUDGE'!U15</f>
        <v>0</v>
      </c>
      <c r="V15" s="102">
        <f>'ELAN WTW SLUDGE'!V15</f>
        <v>0</v>
      </c>
      <c r="AD15" s="22" t="s">
        <v>144</v>
      </c>
      <c r="AE15" s="22">
        <v>7</v>
      </c>
      <c r="AI15" s="43" t="s">
        <v>101</v>
      </c>
      <c r="AJ15" s="51">
        <v>1.8</v>
      </c>
      <c r="AK15" s="45">
        <v>5.4</v>
      </c>
      <c r="AL15" s="9">
        <v>13</v>
      </c>
      <c r="AM15" s="9">
        <v>6.7</v>
      </c>
      <c r="AN15" s="9" t="s">
        <v>135</v>
      </c>
    </row>
    <row r="16" spans="1:41" ht="13.5" thickBot="1" x14ac:dyDescent="0.3">
      <c r="A16" s="157" t="s">
        <v>44</v>
      </c>
      <c r="B16" s="158"/>
      <c r="C16" s="104" t="str">
        <f>'ELAN WTW SLUDGE'!C16</f>
        <v>Medium/Clay</v>
      </c>
      <c r="D16" s="104" t="str">
        <f>'ELAN WTW SLUDGE'!D16</f>
        <v>Medium/Clay</v>
      </c>
      <c r="E16" s="104" t="str">
        <f>'ELAN WTW SLUDGE'!E16</f>
        <v>Medium/Clay</v>
      </c>
      <c r="F16" s="104" t="str">
        <f>'ELAN WTW SLUDGE'!F16</f>
        <v>Medium/Clay</v>
      </c>
      <c r="G16" s="104" t="str">
        <f>'ELAN WTW SLUDGE'!G16</f>
        <v>Medium/Clay</v>
      </c>
      <c r="H16" s="104" t="str">
        <f>'ELAN WTW SLUDGE'!H16</f>
        <v>Medium/Clay</v>
      </c>
      <c r="I16" s="104" t="str">
        <f>'ELAN WTW SLUDGE'!I16</f>
        <v>Medium/Clay</v>
      </c>
      <c r="J16" s="104" t="str">
        <f>'ELAN WTW SLUDGE'!J16</f>
        <v>Medium/Clay</v>
      </c>
      <c r="K16" s="104" t="str">
        <f>'ELAN WTW SLUDGE'!K16</f>
        <v>Medium/Clay</v>
      </c>
      <c r="L16" s="104" t="str">
        <f>'ELAN WTW SLUDGE'!L16</f>
        <v>Medium/Clay</v>
      </c>
      <c r="M16" s="104">
        <f>'ELAN WTW SLUDGE'!M16</f>
        <v>0</v>
      </c>
      <c r="N16" s="104">
        <f>'ELAN WTW SLUDGE'!N16</f>
        <v>0</v>
      </c>
      <c r="O16" s="104">
        <f>'ELAN WTW SLUDGE'!O16</f>
        <v>0</v>
      </c>
      <c r="P16" s="104">
        <f>'ELAN WTW SLUDGE'!P16</f>
        <v>0</v>
      </c>
      <c r="Q16" s="104">
        <f>'ELAN WTW SLUDGE'!Q16</f>
        <v>0</v>
      </c>
      <c r="R16" s="104">
        <f>'ELAN WTW SLUDGE'!R16</f>
        <v>0</v>
      </c>
      <c r="S16" s="104">
        <f>'ELAN WTW SLUDGE'!S16</f>
        <v>0</v>
      </c>
      <c r="T16" s="104">
        <f>'ELAN WTW SLUDGE'!T16</f>
        <v>0</v>
      </c>
      <c r="U16" s="104">
        <f>'ELAN WTW SLUDGE'!U16</f>
        <v>0</v>
      </c>
      <c r="V16" s="105">
        <f>'ELAN WTW SLUDGE'!V16</f>
        <v>0</v>
      </c>
      <c r="AD16" s="42" t="s">
        <v>145</v>
      </c>
      <c r="AE16" s="22">
        <v>8</v>
      </c>
      <c r="AI16" s="43" t="s">
        <v>118</v>
      </c>
      <c r="AJ16" s="44">
        <v>8</v>
      </c>
      <c r="AK16" s="45">
        <v>5.5</v>
      </c>
      <c r="AL16" s="7">
        <v>14</v>
      </c>
      <c r="AM16" s="9">
        <v>6.7</v>
      </c>
      <c r="AN16" s="9" t="s">
        <v>135</v>
      </c>
    </row>
    <row r="17" spans="1:40" ht="13" x14ac:dyDescent="0.25">
      <c r="A17" s="151" t="s">
        <v>69</v>
      </c>
      <c r="B17" s="152"/>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9" t="s">
        <v>23</v>
      </c>
      <c r="B18" s="150"/>
      <c r="C18" s="12">
        <f>$D31</f>
        <v>66.988839999999996</v>
      </c>
      <c r="D18" s="12">
        <f>$D32</f>
        <v>66.988839999999996</v>
      </c>
      <c r="E18" s="12">
        <f>$D33</f>
        <v>66.988839999999996</v>
      </c>
      <c r="F18" s="12">
        <f>$D34</f>
        <v>66.988839999999996</v>
      </c>
      <c r="G18" s="12">
        <f>$D35</f>
        <v>66.988839999999996</v>
      </c>
      <c r="H18" s="12">
        <f>$D36</f>
        <v>40.997170079999997</v>
      </c>
      <c r="I18" s="12">
        <f>$D37</f>
        <v>66.988839999999996</v>
      </c>
      <c r="J18" s="12">
        <f>$D38</f>
        <v>66.988839999999996</v>
      </c>
      <c r="K18" s="12">
        <f>$D39</f>
        <v>66.988839999999996</v>
      </c>
      <c r="L18" s="12">
        <f>$D40</f>
        <v>66.988839999999996</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9" t="s">
        <v>90</v>
      </c>
      <c r="B19" s="150"/>
      <c r="C19" s="12">
        <f>C18-C17</f>
        <v>2.3888400000000019</v>
      </c>
      <c r="D19" s="12">
        <f t="shared" ref="D19:V19" si="1">D18-D17</f>
        <v>2.3888400000000019</v>
      </c>
      <c r="E19" s="12">
        <f t="shared" si="1"/>
        <v>2.3888400000000019</v>
      </c>
      <c r="F19" s="12">
        <f t="shared" si="1"/>
        <v>2.3888400000000019</v>
      </c>
      <c r="G19" s="12">
        <f t="shared" si="1"/>
        <v>2.3888400000000019</v>
      </c>
      <c r="H19" s="12">
        <f t="shared" si="1"/>
        <v>-23.602829919999998</v>
      </c>
      <c r="I19" s="12">
        <f t="shared" si="1"/>
        <v>2.3888400000000019</v>
      </c>
      <c r="J19" s="12">
        <f t="shared" si="1"/>
        <v>2.3888400000000019</v>
      </c>
      <c r="K19" s="12">
        <f t="shared" si="1"/>
        <v>2.3888400000000019</v>
      </c>
      <c r="L19" s="12">
        <f t="shared" si="1"/>
        <v>2.3888400000000019</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7" t="s">
        <v>91</v>
      </c>
      <c r="B20" s="148"/>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DECREASE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1" t="s">
        <v>88</v>
      </c>
      <c r="B21" s="152"/>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9" t="s">
        <v>89</v>
      </c>
      <c r="B22" s="150"/>
      <c r="C22" s="12">
        <f>$E31</f>
        <v>6.2069549999999998</v>
      </c>
      <c r="D22" s="12">
        <f>$E32</f>
        <v>6.2069549999999998</v>
      </c>
      <c r="E22" s="12">
        <f>$E33</f>
        <v>6.2069549999999998</v>
      </c>
      <c r="F22" s="12">
        <f>$E34</f>
        <v>6.2069549999999998</v>
      </c>
      <c r="G22" s="12">
        <f>$E35</f>
        <v>6.2069549999999998</v>
      </c>
      <c r="H22" s="12">
        <f>$E36</f>
        <v>3.7986564600000001</v>
      </c>
      <c r="I22" s="12">
        <f>$E37</f>
        <v>6.2069549999999998</v>
      </c>
      <c r="J22" s="12">
        <f>$E38</f>
        <v>6.2069549999999998</v>
      </c>
      <c r="K22" s="12">
        <f>$E39</f>
        <v>6.2069549999999998</v>
      </c>
      <c r="L22" s="12">
        <f>$E40</f>
        <v>6.2069549999999998</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9" t="s">
        <v>92</v>
      </c>
      <c r="B23" s="150"/>
      <c r="C23" s="12">
        <f>C22-C21</f>
        <v>-221.79304500000001</v>
      </c>
      <c r="D23" s="12">
        <f t="shared" ref="D23:V23" si="3">D22-D21</f>
        <v>-221.79304500000001</v>
      </c>
      <c r="E23" s="12">
        <f t="shared" si="3"/>
        <v>-221.79304500000001</v>
      </c>
      <c r="F23" s="12">
        <f t="shared" si="3"/>
        <v>-221.79304500000001</v>
      </c>
      <c r="G23" s="12">
        <f t="shared" si="3"/>
        <v>-221.79304500000001</v>
      </c>
      <c r="H23" s="12">
        <f t="shared" si="3"/>
        <v>-224.20134354000001</v>
      </c>
      <c r="I23" s="12">
        <f t="shared" si="3"/>
        <v>-221.79304500000001</v>
      </c>
      <c r="J23" s="12">
        <f t="shared" si="3"/>
        <v>-221.79304500000001</v>
      </c>
      <c r="K23" s="12">
        <f t="shared" si="3"/>
        <v>-221.79304500000001</v>
      </c>
      <c r="L23" s="12">
        <f t="shared" si="3"/>
        <v>-221.79304500000001</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7" t="s">
        <v>93</v>
      </c>
      <c r="B24" s="148"/>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6.8</v>
      </c>
      <c r="C28" s="11">
        <v>0.85199999999999998</v>
      </c>
      <c r="D28" s="11">
        <v>0.17199999999999999</v>
      </c>
      <c r="E28" s="11">
        <v>3.0300000000000001E-2</v>
      </c>
      <c r="F28" s="11">
        <v>640</v>
      </c>
      <c r="G28" s="11">
        <v>64.7</v>
      </c>
      <c r="H28" s="11">
        <v>146</v>
      </c>
      <c r="I28" s="11">
        <v>18.3</v>
      </c>
      <c r="J28" s="11">
        <v>0.43</v>
      </c>
      <c r="K28" s="15">
        <v>0.3</v>
      </c>
      <c r="L28" s="11">
        <v>20.5</v>
      </c>
      <c r="M28" s="11">
        <v>12.7</v>
      </c>
      <c r="N28" s="11">
        <v>70100</v>
      </c>
      <c r="O28" s="11">
        <v>5090</v>
      </c>
      <c r="P28" s="11"/>
      <c r="Q28" s="11">
        <v>4730</v>
      </c>
      <c r="R28" s="11"/>
      <c r="S28" s="11">
        <v>18.8</v>
      </c>
      <c r="T28" s="11"/>
      <c r="U28" s="97"/>
    </row>
    <row r="29" spans="1:40" s="7" customFormat="1" ht="28" x14ac:dyDescent="0.35">
      <c r="A29" s="16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17 ACRES</v>
      </c>
      <c r="B31" s="11">
        <v>250</v>
      </c>
      <c r="C31" s="65">
        <f>IF(C$27="%w/w SAR",((C$28*10)*$B31),IF(C$27="%w/w DM",(((C$28*10)*($B$28/100))*$B31),IF(C$27="kg/t SAR",(C$28*$B31),IF(C$27="kg/t DM",((C$28*($B$28/100))*$B31),IF(C$27="mg/kg SAR",((C$28*0.001)*$B31),IF(C$27="mg/kg DM",(((C$28*0.001)*($B$28/100))*$B31),0))))))</f>
        <v>144.84</v>
      </c>
      <c r="D31" s="65">
        <f>(IF(D$27="%w/w SAR",((D$28*10)*$B31),IF(D$27="%w/w DM",(((D$28*10)*($B$28/100))*$B31),IF(D$27="kg/t SAR",(D$28*$B31),IF(D$27="kg/t DM",((D$28*($B$28/100))*$B31),IF(D$27="mg/kg SAR",((D$28*0.001)*$B31),IF(D$27="mg/kg DM",(((D$28*0.001)*($B$28/100))*$B31),"0")))))))*2.291</f>
        <v>66.988839999999996</v>
      </c>
      <c r="E31" s="65">
        <f>(IF(E$27="%w/w SAR",((E$28*10)*$B31),IF(E$27="%w/w DM",(((E$28*10)*($B$28/100))*$B31),IF(E$27="kg/t SAR",(E$28*$B31),IF(E$27="kg/t DM",((E$28*($B$28/100))*$B31),IF(E$27="mg/kg SAR",((E$28*0.001)*$B31),IF(E$27="mg/kg DM",(((E$28*0.001)*($B$28/100))*$B31),"0")))))))*1.205</f>
        <v>6.2069549999999998</v>
      </c>
      <c r="F31" s="65">
        <f>(IF(F$27="%w/w SAR",((F$28*10)*$B31),IF(F$27="%w/w DM",(((F$28*10)*($B$28/100))*$B31),IF(F$27="kg/t SAR",(F$28*$B31),IF(F$27="kg/t DM",((F$28*($B$28/100))*$B31),IF(F$27="mg/kg SAR",((F$28*0.001)*$B31),IF(F$27="mg/kg DM",(((F$28*0.001)*($B$28/100))*$B31),"0")))))))*1.658</f>
        <v>18.03904</v>
      </c>
      <c r="G31" s="65">
        <f t="shared" ref="G31:P46" si="5">IF(G$27="%w/w SAR",((G$28*10)*$B31),IF(G$27="%w/w DM",(((G$28*10)*($B$28/100))*$B31),IF(G$27="kg/t SAR",(G$28*$B31),IF(G$27="kg/t DM",((G$28*($B$28/100))*$B31),IF(G$27="mg/kg SAR",((G$28*0.001)*$B31),IF(G$27="mg/kg DM",(((G$28*0.001)*($B$28/100))*$B31),0))))))</f>
        <v>1.0999000000000003</v>
      </c>
      <c r="H31" s="65">
        <f t="shared" si="5"/>
        <v>2.4819999999999998</v>
      </c>
      <c r="I31" s="65">
        <f t="shared" si="5"/>
        <v>0.31110000000000004</v>
      </c>
      <c r="J31" s="65">
        <f t="shared" si="5"/>
        <v>7.3100000000000005E-3</v>
      </c>
      <c r="K31" s="65">
        <f t="shared" si="5"/>
        <v>5.1000000000000004E-3</v>
      </c>
      <c r="L31" s="65">
        <f t="shared" si="5"/>
        <v>0.34850000000000003</v>
      </c>
      <c r="M31" s="65">
        <f t="shared" si="5"/>
        <v>0.21590000000000001</v>
      </c>
      <c r="N31" s="65">
        <f t="shared" si="5"/>
        <v>1191.7000000000003</v>
      </c>
      <c r="O31" s="65">
        <f t="shared" si="5"/>
        <v>86.530000000000015</v>
      </c>
      <c r="P31" s="65">
        <f t="shared" si="5"/>
        <v>0</v>
      </c>
      <c r="Q31" s="65">
        <f>(IF(Q$27="%w/w SAR",((Q$28*10)*$B31),IF(Q$27="%w/w DM",(((Q$28*10)*($B$28/100))*$B31),IF(Q$27="kg/t SAR",(Q$28*$B31),IF(Q$27="kg/t DM",((Q$28*($B$28/100))*$B31),IF(Q$27="mg/kg SAR",((Q$28*0.001)*$B31),IF(Q$27="mg/kg DM",(((Q$28*0.001)*($B$28/100))*$B31),0)))))))*2.5</f>
        <v>201.02500000000003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0.3196</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16 ACRES</v>
      </c>
      <c r="B32" s="11">
        <v>250</v>
      </c>
      <c r="C32" s="65">
        <f t="shared" ref="C32:C50" si="6">IF(C$27="%w/w SAR",((C$28*10)*$B32),IF(C$27="%w/w DM",(((C$28*10)*($B$28/100))*$B32),IF(C$27="kg/t SAR",(C$28*$B32),IF(C$27="kg/t DM",((C$28*($B$28/100))*$B32),IF(C$27="mg/kg SAR",((C$28*0.001)*$B32),IF(C$27="mg/kg DM",(((C$28*0.001)*($B$28/100))*$B32),0))))))</f>
        <v>144.84</v>
      </c>
      <c r="D32" s="65">
        <f t="shared" ref="D32:D50" si="7">(IF(D$27="%w/w SAR",((D$28*10)*$B32),IF(D$27="%w/w DM",(((D$28*10)*($B$28/100))*$B32),IF(D$27="kg/t SAR",(D$28*$B32),IF(D$27="kg/t DM",((D$28*($B$28/100))*$B32),IF(D$27="mg/kg SAR",((D$28*0.001)*$B32),IF(D$27="mg/kg DM",(((D$28*0.001)*($B$28/100))*$B32),"0")))))))*2.291</f>
        <v>66.988839999999996</v>
      </c>
      <c r="E32" s="65">
        <f t="shared" ref="E32:E50" si="8">(IF(E$27="%w/w SAR",((E$28*10)*$B32),IF(E$27="%w/w DM",(((E$28*10)*($B$28/100))*$B32),IF(E$27="kg/t SAR",(E$28*$B32),IF(E$27="kg/t DM",((E$28*($B$28/100))*$B32),IF(E$27="mg/kg SAR",((E$28*0.001)*$B32),IF(E$27="mg/kg DM",(((E$28*0.001)*($B$28/100))*$B32),"0")))))))*1.205</f>
        <v>6.2069549999999998</v>
      </c>
      <c r="F32" s="65">
        <f t="shared" ref="F32:F50" si="9">(IF(F$27="%w/w SAR",((F$28*10)*$B32),IF(F$27="%w/w DM",(((F$28*10)*($B$28/100))*$B32),IF(F$27="kg/t SAR",(F$28*$B32),IF(F$27="kg/t DM",((F$28*($B$28/100))*$B32),IF(F$27="mg/kg SAR",((F$28*0.001)*$B32),IF(F$27="mg/kg DM",(((F$28*0.001)*($B$28/100))*$B32),"0")))))))*1.658</f>
        <v>18.03904</v>
      </c>
      <c r="G32" s="65">
        <f t="shared" si="5"/>
        <v>1.0999000000000003</v>
      </c>
      <c r="H32" s="65">
        <f t="shared" si="5"/>
        <v>2.4819999999999998</v>
      </c>
      <c r="I32" s="65">
        <f t="shared" si="5"/>
        <v>0.31110000000000004</v>
      </c>
      <c r="J32" s="65">
        <f t="shared" si="5"/>
        <v>7.3100000000000005E-3</v>
      </c>
      <c r="K32" s="65">
        <f t="shared" si="5"/>
        <v>5.1000000000000004E-3</v>
      </c>
      <c r="L32" s="65">
        <f t="shared" si="5"/>
        <v>0.34850000000000003</v>
      </c>
      <c r="M32" s="65">
        <f t="shared" si="5"/>
        <v>0.21590000000000001</v>
      </c>
      <c r="N32" s="65">
        <f t="shared" si="5"/>
        <v>1191.7000000000003</v>
      </c>
      <c r="O32" s="65">
        <f t="shared" si="5"/>
        <v>86.530000000000015</v>
      </c>
      <c r="P32" s="65">
        <f t="shared" si="5"/>
        <v>0</v>
      </c>
      <c r="Q32" s="65">
        <f t="shared" ref="Q32:Q50" si="10">(IF(Q$27="%w/w SAR",((Q$28*10)*$B32),IF(Q$27="%w/w DM",(((Q$28*10)*($B$28/100))*$B32),IF(Q$27="kg/t SAR",(Q$28*$B32),IF(Q$27="kg/t DM",((Q$28*($B$28/100))*$B32),IF(Q$27="mg/kg SAR",((Q$28*0.001)*$B32),IF(Q$27="mg/kg DM",(((Q$28*0.001)*($B$28/100))*$B32),0)))))))*2.5</f>
        <v>201.02500000000003</v>
      </c>
      <c r="R32" s="65">
        <f t="shared" ref="R32:U50" si="11">IF(R$27="%w/w SAR",((R$28*10)*$B32),IF(R$27="%w/w DM",(((R$28*10)*($B$28/100))*$B32),IF(R$27="kg/t SAR",(R$28*$B32),IF(R$27="kg/t DM",((R$28*($B$28/100))*$B32),IF(R$27="mg/kg SAR",((R$28*0.001)*$B32),IF(R$27="mg/kg DM",(((R$28*0.001)*($B$28/100))*$B32),0))))))</f>
        <v>0</v>
      </c>
      <c r="S32" s="65">
        <f t="shared" si="11"/>
        <v>0.3196</v>
      </c>
      <c r="T32" s="65">
        <f t="shared" si="11"/>
        <v>0</v>
      </c>
      <c r="U32" s="126">
        <f t="shared" si="11"/>
        <v>0</v>
      </c>
    </row>
    <row r="33" spans="1:21" s="48" customFormat="1" ht="13" x14ac:dyDescent="0.35">
      <c r="A33" s="125" t="str">
        <f>E8</f>
        <v>Pentwyn Corner</v>
      </c>
      <c r="B33" s="11">
        <v>250</v>
      </c>
      <c r="C33" s="65">
        <f t="shared" si="6"/>
        <v>144.84</v>
      </c>
      <c r="D33" s="65">
        <f t="shared" si="7"/>
        <v>66.988839999999996</v>
      </c>
      <c r="E33" s="65">
        <f t="shared" si="8"/>
        <v>6.2069549999999998</v>
      </c>
      <c r="F33" s="65">
        <f t="shared" si="9"/>
        <v>18.03904</v>
      </c>
      <c r="G33" s="65">
        <f t="shared" si="5"/>
        <v>1.0999000000000003</v>
      </c>
      <c r="H33" s="65">
        <f t="shared" si="5"/>
        <v>2.4819999999999998</v>
      </c>
      <c r="I33" s="65">
        <f t="shared" si="5"/>
        <v>0.31110000000000004</v>
      </c>
      <c r="J33" s="65">
        <f t="shared" si="5"/>
        <v>7.3100000000000005E-3</v>
      </c>
      <c r="K33" s="65">
        <f t="shared" si="5"/>
        <v>5.1000000000000004E-3</v>
      </c>
      <c r="L33" s="65">
        <f t="shared" si="5"/>
        <v>0.34850000000000003</v>
      </c>
      <c r="M33" s="65">
        <f t="shared" si="5"/>
        <v>0.21590000000000001</v>
      </c>
      <c r="N33" s="65">
        <f t="shared" si="5"/>
        <v>1191.7000000000003</v>
      </c>
      <c r="O33" s="65">
        <f t="shared" si="5"/>
        <v>86.530000000000015</v>
      </c>
      <c r="P33" s="65">
        <f t="shared" si="5"/>
        <v>0</v>
      </c>
      <c r="Q33" s="65">
        <f t="shared" si="10"/>
        <v>201.02500000000003</v>
      </c>
      <c r="R33" s="65">
        <f t="shared" si="11"/>
        <v>0</v>
      </c>
      <c r="S33" s="65">
        <f t="shared" si="11"/>
        <v>0.3196</v>
      </c>
      <c r="T33" s="65">
        <f t="shared" si="11"/>
        <v>0</v>
      </c>
      <c r="U33" s="126">
        <f t="shared" si="11"/>
        <v>0</v>
      </c>
    </row>
    <row r="34" spans="1:21" s="48" customFormat="1" ht="13" x14ac:dyDescent="0.35">
      <c r="A34" s="125" t="str">
        <f>F8</f>
        <v>Bottom Pentwyn</v>
      </c>
      <c r="B34" s="11">
        <v>250</v>
      </c>
      <c r="C34" s="65">
        <f t="shared" si="6"/>
        <v>144.84</v>
      </c>
      <c r="D34" s="65">
        <f t="shared" si="7"/>
        <v>66.988839999999996</v>
      </c>
      <c r="E34" s="65">
        <f t="shared" si="8"/>
        <v>6.2069549999999998</v>
      </c>
      <c r="F34" s="65">
        <f t="shared" si="9"/>
        <v>18.03904</v>
      </c>
      <c r="G34" s="65">
        <f t="shared" si="5"/>
        <v>1.0999000000000003</v>
      </c>
      <c r="H34" s="65">
        <f t="shared" si="5"/>
        <v>2.4819999999999998</v>
      </c>
      <c r="I34" s="65">
        <f t="shared" si="5"/>
        <v>0.31110000000000004</v>
      </c>
      <c r="J34" s="65">
        <f t="shared" si="5"/>
        <v>7.3100000000000005E-3</v>
      </c>
      <c r="K34" s="65">
        <f t="shared" si="5"/>
        <v>5.1000000000000004E-3</v>
      </c>
      <c r="L34" s="65">
        <f t="shared" si="5"/>
        <v>0.34850000000000003</v>
      </c>
      <c r="M34" s="65">
        <f t="shared" si="5"/>
        <v>0.21590000000000001</v>
      </c>
      <c r="N34" s="65">
        <f t="shared" si="5"/>
        <v>1191.7000000000003</v>
      </c>
      <c r="O34" s="65">
        <f t="shared" si="5"/>
        <v>86.530000000000015</v>
      </c>
      <c r="P34" s="65">
        <f t="shared" si="5"/>
        <v>0</v>
      </c>
      <c r="Q34" s="65">
        <f t="shared" si="10"/>
        <v>201.02500000000003</v>
      </c>
      <c r="R34" s="65">
        <f t="shared" si="11"/>
        <v>0</v>
      </c>
      <c r="S34" s="65">
        <f t="shared" si="11"/>
        <v>0.3196</v>
      </c>
      <c r="T34" s="65">
        <f t="shared" si="11"/>
        <v>0</v>
      </c>
      <c r="U34" s="126">
        <f t="shared" si="11"/>
        <v>0</v>
      </c>
    </row>
    <row r="35" spans="1:21" s="48" customFormat="1" ht="13" x14ac:dyDescent="0.35">
      <c r="A35" s="125" t="str">
        <f>G8</f>
        <v>Top Pentwyn</v>
      </c>
      <c r="B35" s="11">
        <v>250</v>
      </c>
      <c r="C35" s="65">
        <f t="shared" si="6"/>
        <v>144.84</v>
      </c>
      <c r="D35" s="65">
        <f t="shared" si="7"/>
        <v>66.988839999999996</v>
      </c>
      <c r="E35" s="65">
        <f t="shared" si="8"/>
        <v>6.2069549999999998</v>
      </c>
      <c r="F35" s="65">
        <f t="shared" si="9"/>
        <v>18.03904</v>
      </c>
      <c r="G35" s="65">
        <f t="shared" si="5"/>
        <v>1.0999000000000003</v>
      </c>
      <c r="H35" s="65">
        <f t="shared" si="5"/>
        <v>2.4819999999999998</v>
      </c>
      <c r="I35" s="65">
        <f t="shared" si="5"/>
        <v>0.31110000000000004</v>
      </c>
      <c r="J35" s="65">
        <f t="shared" si="5"/>
        <v>7.3100000000000005E-3</v>
      </c>
      <c r="K35" s="65">
        <f t="shared" si="5"/>
        <v>5.1000000000000004E-3</v>
      </c>
      <c r="L35" s="65">
        <f t="shared" si="5"/>
        <v>0.34850000000000003</v>
      </c>
      <c r="M35" s="65">
        <f t="shared" si="5"/>
        <v>0.21590000000000001</v>
      </c>
      <c r="N35" s="65">
        <f t="shared" si="5"/>
        <v>1191.7000000000003</v>
      </c>
      <c r="O35" s="65">
        <f t="shared" si="5"/>
        <v>86.530000000000015</v>
      </c>
      <c r="P35" s="65">
        <f t="shared" si="5"/>
        <v>0</v>
      </c>
      <c r="Q35" s="65">
        <f t="shared" si="10"/>
        <v>201.02500000000003</v>
      </c>
      <c r="R35" s="65">
        <f t="shared" si="11"/>
        <v>0</v>
      </c>
      <c r="S35" s="65">
        <f t="shared" si="11"/>
        <v>0.3196</v>
      </c>
      <c r="T35" s="65">
        <f t="shared" si="11"/>
        <v>0</v>
      </c>
      <c r="U35" s="126">
        <f t="shared" si="11"/>
        <v>0</v>
      </c>
    </row>
    <row r="36" spans="1:21" s="48" customFormat="1" ht="13" x14ac:dyDescent="0.35">
      <c r="A36" s="125" t="str">
        <f>H8</f>
        <v>Bagder Burry</v>
      </c>
      <c r="B36" s="11">
        <v>153</v>
      </c>
      <c r="C36" s="65">
        <f t="shared" si="6"/>
        <v>88.642079999999993</v>
      </c>
      <c r="D36" s="65">
        <f t="shared" si="7"/>
        <v>40.997170079999997</v>
      </c>
      <c r="E36" s="65">
        <f t="shared" si="8"/>
        <v>3.7986564600000001</v>
      </c>
      <c r="F36" s="65">
        <f t="shared" si="9"/>
        <v>11.039892480000001</v>
      </c>
      <c r="G36" s="65">
        <f t="shared" si="5"/>
        <v>0.67313880000000015</v>
      </c>
      <c r="H36" s="65">
        <f t="shared" si="5"/>
        <v>1.5189839999999999</v>
      </c>
      <c r="I36" s="65">
        <f t="shared" si="5"/>
        <v>0.19039320000000001</v>
      </c>
      <c r="J36" s="65">
        <f t="shared" si="5"/>
        <v>4.4737200000000005E-3</v>
      </c>
      <c r="K36" s="65">
        <f t="shared" si="5"/>
        <v>3.1212000000000002E-3</v>
      </c>
      <c r="L36" s="65">
        <f t="shared" si="5"/>
        <v>0.213282</v>
      </c>
      <c r="M36" s="65">
        <f t="shared" si="5"/>
        <v>0.13213080000000002</v>
      </c>
      <c r="N36" s="65">
        <f t="shared" si="5"/>
        <v>729.32040000000018</v>
      </c>
      <c r="O36" s="65">
        <f t="shared" si="5"/>
        <v>52.956360000000004</v>
      </c>
      <c r="P36" s="65">
        <f t="shared" si="5"/>
        <v>0</v>
      </c>
      <c r="Q36" s="65">
        <f t="shared" si="10"/>
        <v>123.02730000000003</v>
      </c>
      <c r="R36" s="65">
        <f t="shared" si="11"/>
        <v>0</v>
      </c>
      <c r="S36" s="65">
        <f t="shared" si="11"/>
        <v>0.1955952</v>
      </c>
      <c r="T36" s="65">
        <f t="shared" si="11"/>
        <v>0</v>
      </c>
      <c r="U36" s="126">
        <f t="shared" si="11"/>
        <v>0</v>
      </c>
    </row>
    <row r="37" spans="1:21" s="48" customFormat="1" ht="13" x14ac:dyDescent="0.35">
      <c r="A37" s="125" t="str">
        <f>I8</f>
        <v>Long Meadow</v>
      </c>
      <c r="B37" s="11">
        <v>250</v>
      </c>
      <c r="C37" s="65">
        <f t="shared" si="6"/>
        <v>144.84</v>
      </c>
      <c r="D37" s="65">
        <f t="shared" si="7"/>
        <v>66.988839999999996</v>
      </c>
      <c r="E37" s="65">
        <f t="shared" si="8"/>
        <v>6.2069549999999998</v>
      </c>
      <c r="F37" s="65">
        <f t="shared" si="9"/>
        <v>18.03904</v>
      </c>
      <c r="G37" s="65">
        <f t="shared" si="5"/>
        <v>1.0999000000000003</v>
      </c>
      <c r="H37" s="65">
        <f t="shared" si="5"/>
        <v>2.4819999999999998</v>
      </c>
      <c r="I37" s="65">
        <f t="shared" si="5"/>
        <v>0.31110000000000004</v>
      </c>
      <c r="J37" s="65">
        <f t="shared" si="5"/>
        <v>7.3100000000000005E-3</v>
      </c>
      <c r="K37" s="65">
        <f t="shared" si="5"/>
        <v>5.1000000000000004E-3</v>
      </c>
      <c r="L37" s="65">
        <f t="shared" si="5"/>
        <v>0.34850000000000003</v>
      </c>
      <c r="M37" s="65">
        <f t="shared" si="5"/>
        <v>0.21590000000000001</v>
      </c>
      <c r="N37" s="65">
        <f t="shared" si="5"/>
        <v>1191.7000000000003</v>
      </c>
      <c r="O37" s="65">
        <f t="shared" si="5"/>
        <v>86.530000000000015</v>
      </c>
      <c r="P37" s="65">
        <f t="shared" si="5"/>
        <v>0</v>
      </c>
      <c r="Q37" s="65">
        <f t="shared" si="10"/>
        <v>201.02500000000003</v>
      </c>
      <c r="R37" s="65">
        <f t="shared" si="11"/>
        <v>0</v>
      </c>
      <c r="S37" s="65">
        <f t="shared" si="11"/>
        <v>0.3196</v>
      </c>
      <c r="T37" s="65">
        <f t="shared" si="11"/>
        <v>0</v>
      </c>
      <c r="U37" s="126">
        <f t="shared" si="11"/>
        <v>0</v>
      </c>
    </row>
    <row r="38" spans="1:21" s="48" customFormat="1" ht="13" x14ac:dyDescent="0.35">
      <c r="A38" s="125" t="str">
        <f>J8</f>
        <v>Sheep Shed</v>
      </c>
      <c r="B38" s="11">
        <v>250</v>
      </c>
      <c r="C38" s="65">
        <f t="shared" si="6"/>
        <v>144.84</v>
      </c>
      <c r="D38" s="65">
        <f t="shared" si="7"/>
        <v>66.988839999999996</v>
      </c>
      <c r="E38" s="65">
        <f t="shared" si="8"/>
        <v>6.2069549999999998</v>
      </c>
      <c r="F38" s="65">
        <f t="shared" si="9"/>
        <v>18.03904</v>
      </c>
      <c r="G38" s="65">
        <f t="shared" si="5"/>
        <v>1.0999000000000003</v>
      </c>
      <c r="H38" s="65">
        <f t="shared" si="5"/>
        <v>2.4819999999999998</v>
      </c>
      <c r="I38" s="65">
        <f t="shared" si="5"/>
        <v>0.31110000000000004</v>
      </c>
      <c r="J38" s="65">
        <f t="shared" si="5"/>
        <v>7.3100000000000005E-3</v>
      </c>
      <c r="K38" s="65">
        <f t="shared" si="5"/>
        <v>5.1000000000000004E-3</v>
      </c>
      <c r="L38" s="65">
        <f t="shared" si="5"/>
        <v>0.34850000000000003</v>
      </c>
      <c r="M38" s="65">
        <f t="shared" si="5"/>
        <v>0.21590000000000001</v>
      </c>
      <c r="N38" s="65">
        <f t="shared" si="5"/>
        <v>1191.7000000000003</v>
      </c>
      <c r="O38" s="65">
        <f t="shared" si="5"/>
        <v>86.530000000000015</v>
      </c>
      <c r="P38" s="65">
        <f t="shared" si="5"/>
        <v>0</v>
      </c>
      <c r="Q38" s="65">
        <f t="shared" si="10"/>
        <v>201.02500000000003</v>
      </c>
      <c r="R38" s="65">
        <f t="shared" si="11"/>
        <v>0</v>
      </c>
      <c r="S38" s="65">
        <f t="shared" si="11"/>
        <v>0.3196</v>
      </c>
      <c r="T38" s="65">
        <f t="shared" si="11"/>
        <v>0</v>
      </c>
      <c r="U38" s="126">
        <f t="shared" si="11"/>
        <v>0</v>
      </c>
    </row>
    <row r="39" spans="1:21" s="48" customFormat="1" ht="13" x14ac:dyDescent="0.35">
      <c r="A39" s="125" t="str">
        <f>K8</f>
        <v>Ram Field</v>
      </c>
      <c r="B39" s="11">
        <v>250</v>
      </c>
      <c r="C39" s="65">
        <f t="shared" si="6"/>
        <v>144.84</v>
      </c>
      <c r="D39" s="65">
        <f t="shared" si="7"/>
        <v>66.988839999999996</v>
      </c>
      <c r="E39" s="65">
        <f t="shared" si="8"/>
        <v>6.2069549999999998</v>
      </c>
      <c r="F39" s="65">
        <f t="shared" si="9"/>
        <v>18.03904</v>
      </c>
      <c r="G39" s="65">
        <f t="shared" si="5"/>
        <v>1.0999000000000003</v>
      </c>
      <c r="H39" s="65">
        <f t="shared" si="5"/>
        <v>2.4819999999999998</v>
      </c>
      <c r="I39" s="65">
        <f t="shared" si="5"/>
        <v>0.31110000000000004</v>
      </c>
      <c r="J39" s="65">
        <f t="shared" si="5"/>
        <v>7.3100000000000005E-3</v>
      </c>
      <c r="K39" s="65">
        <f t="shared" si="5"/>
        <v>5.1000000000000004E-3</v>
      </c>
      <c r="L39" s="65">
        <f t="shared" si="5"/>
        <v>0.34850000000000003</v>
      </c>
      <c r="M39" s="65">
        <f t="shared" si="5"/>
        <v>0.21590000000000001</v>
      </c>
      <c r="N39" s="65">
        <f t="shared" si="5"/>
        <v>1191.7000000000003</v>
      </c>
      <c r="O39" s="65">
        <f t="shared" si="5"/>
        <v>86.530000000000015</v>
      </c>
      <c r="P39" s="65">
        <f t="shared" si="5"/>
        <v>0</v>
      </c>
      <c r="Q39" s="65">
        <f t="shared" si="10"/>
        <v>201.02500000000003</v>
      </c>
      <c r="R39" s="65">
        <f t="shared" si="11"/>
        <v>0</v>
      </c>
      <c r="S39" s="65">
        <f t="shared" si="11"/>
        <v>0.3196</v>
      </c>
      <c r="T39" s="65">
        <f t="shared" si="11"/>
        <v>0</v>
      </c>
      <c r="U39" s="126">
        <f t="shared" si="11"/>
        <v>0</v>
      </c>
    </row>
    <row r="40" spans="1:21" s="48" customFormat="1" ht="13" x14ac:dyDescent="0.35">
      <c r="A40" s="125" t="str">
        <f>L8</f>
        <v>21 Acre</v>
      </c>
      <c r="B40" s="11">
        <v>250</v>
      </c>
      <c r="C40" s="65">
        <f t="shared" si="6"/>
        <v>144.84</v>
      </c>
      <c r="D40" s="65">
        <f t="shared" si="7"/>
        <v>66.988839999999996</v>
      </c>
      <c r="E40" s="65">
        <f t="shared" si="8"/>
        <v>6.2069549999999998</v>
      </c>
      <c r="F40" s="65">
        <f t="shared" si="9"/>
        <v>18.03904</v>
      </c>
      <c r="G40" s="65">
        <f t="shared" si="5"/>
        <v>1.0999000000000003</v>
      </c>
      <c r="H40" s="65">
        <f t="shared" si="5"/>
        <v>2.4819999999999998</v>
      </c>
      <c r="I40" s="65">
        <f t="shared" si="5"/>
        <v>0.31110000000000004</v>
      </c>
      <c r="J40" s="65">
        <f t="shared" si="5"/>
        <v>7.3100000000000005E-3</v>
      </c>
      <c r="K40" s="65">
        <f t="shared" si="5"/>
        <v>5.1000000000000004E-3</v>
      </c>
      <c r="L40" s="65">
        <f t="shared" si="5"/>
        <v>0.34850000000000003</v>
      </c>
      <c r="M40" s="65">
        <f t="shared" si="5"/>
        <v>0.21590000000000001</v>
      </c>
      <c r="N40" s="65">
        <f t="shared" si="5"/>
        <v>1191.7000000000003</v>
      </c>
      <c r="O40" s="65">
        <f t="shared" si="5"/>
        <v>86.530000000000015</v>
      </c>
      <c r="P40" s="65">
        <f t="shared" si="5"/>
        <v>0</v>
      </c>
      <c r="Q40" s="65">
        <f t="shared" si="10"/>
        <v>201.02500000000003</v>
      </c>
      <c r="R40" s="65">
        <f t="shared" si="11"/>
        <v>0</v>
      </c>
      <c r="S40" s="65">
        <f t="shared" si="11"/>
        <v>0.3196</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17 ACRES</v>
      </c>
      <c r="C57" s="8" t="str">
        <f t="shared" ref="C57:U57" si="13">D8</f>
        <v>16 ACRES</v>
      </c>
      <c r="D57" s="8" t="str">
        <f t="shared" si="13"/>
        <v>Pentwyn Corner</v>
      </c>
      <c r="E57" s="8" t="str">
        <f t="shared" si="13"/>
        <v>Bottom Pentwyn</v>
      </c>
      <c r="F57" s="8" t="str">
        <f t="shared" si="13"/>
        <v>Top Pentwyn</v>
      </c>
      <c r="G57" s="8" t="str">
        <f t="shared" si="13"/>
        <v>Bagder Burry</v>
      </c>
      <c r="H57" s="8" t="str">
        <f t="shared" si="13"/>
        <v>Long Meadow</v>
      </c>
      <c r="I57" s="8" t="str">
        <f t="shared" si="13"/>
        <v>Sheep Shed</v>
      </c>
      <c r="J57" s="8" t="str">
        <f t="shared" si="13"/>
        <v>Ram Field</v>
      </c>
      <c r="K57" s="8" t="str">
        <f t="shared" si="13"/>
        <v>21 Acre</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6.3</v>
      </c>
      <c r="C60" s="64">
        <f t="shared" ref="C60:U60" si="14">D10</f>
        <v>6.7</v>
      </c>
      <c r="D60" s="64">
        <f t="shared" si="14"/>
        <v>6.2</v>
      </c>
      <c r="E60" s="64">
        <f t="shared" si="14"/>
        <v>6.4</v>
      </c>
      <c r="F60" s="64">
        <f t="shared" si="14"/>
        <v>6.4</v>
      </c>
      <c r="G60" s="64">
        <f t="shared" si="14"/>
        <v>6.3</v>
      </c>
      <c r="H60" s="64">
        <f t="shared" si="14"/>
        <v>6.2</v>
      </c>
      <c r="I60" s="64">
        <f t="shared" si="14"/>
        <v>6.1</v>
      </c>
      <c r="J60" s="64">
        <f t="shared" si="14"/>
        <v>6.3</v>
      </c>
      <c r="K60" s="64">
        <f t="shared" si="14"/>
        <v>6.5</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153</v>
      </c>
      <c r="H62" s="65">
        <f>B37</f>
        <v>250</v>
      </c>
      <c r="I62" s="65">
        <f>B38</f>
        <v>250</v>
      </c>
      <c r="J62" s="65">
        <f>B39</f>
        <v>250</v>
      </c>
      <c r="K62" s="65">
        <f>B40</f>
        <v>250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-3</v>
      </c>
      <c r="D64" s="65">
        <f t="shared" si="17"/>
        <v>0</v>
      </c>
      <c r="E64" s="65">
        <f t="shared" si="17"/>
        <v>-1.2000000000000011</v>
      </c>
      <c r="F64" s="65">
        <f t="shared" si="17"/>
        <v>-1.2000000000000011</v>
      </c>
      <c r="G64" s="65">
        <f t="shared" si="17"/>
        <v>-0.59999999999999787</v>
      </c>
      <c r="H64" s="65">
        <f t="shared" si="17"/>
        <v>0</v>
      </c>
      <c r="I64" s="65">
        <f t="shared" si="17"/>
        <v>0.6000000000000032</v>
      </c>
      <c r="J64" s="65">
        <f t="shared" si="17"/>
        <v>-0.59999999999999787</v>
      </c>
      <c r="K64" s="65">
        <f t="shared" si="17"/>
        <v>-1.7999999999999989</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3</v>
      </c>
      <c r="D65" s="65">
        <f t="shared" si="18"/>
        <v>0</v>
      </c>
      <c r="E65" s="65">
        <f t="shared" si="18"/>
        <v>1.2000000000000011</v>
      </c>
      <c r="F65" s="65">
        <f t="shared" si="18"/>
        <v>1.2000000000000011</v>
      </c>
      <c r="G65" s="65">
        <f t="shared" si="18"/>
        <v>0.59999999999999787</v>
      </c>
      <c r="H65" s="65">
        <f t="shared" si="18"/>
        <v>0</v>
      </c>
      <c r="I65" s="65">
        <f t="shared" si="18"/>
        <v>-0.6000000000000032</v>
      </c>
      <c r="J65" s="65">
        <f t="shared" si="18"/>
        <v>0.59999999999999787</v>
      </c>
      <c r="K65" s="65">
        <f t="shared" si="18"/>
        <v>1.7999999999999989</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E1" zoomScale="90" zoomScaleNormal="90" workbookViewId="0">
      <selection activeCell="P27" sqref="P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9" t="s">
        <v>41</v>
      </c>
      <c r="B1" s="160"/>
      <c r="C1" s="167" t="str">
        <f>'ELAN WTW SLUDGE'!C1:D1</f>
        <v>PAN-032362</v>
      </c>
      <c r="D1" s="168"/>
      <c r="E1" s="106" t="s">
        <v>45</v>
      </c>
      <c r="F1" s="113">
        <f>'ELAN WTW SLUDGE'!F1</f>
        <v>49.24</v>
      </c>
      <c r="G1" s="135" t="s">
        <v>43</v>
      </c>
      <c r="H1" s="136"/>
      <c r="I1" s="109">
        <v>8.8000000000000007</v>
      </c>
      <c r="J1" s="159" t="s">
        <v>153</v>
      </c>
      <c r="K1" s="160"/>
      <c r="L1" s="109">
        <v>8077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9" t="s">
        <v>87</v>
      </c>
      <c r="B2" s="140"/>
      <c r="C2" s="169" t="str">
        <f>'ELAN WTW SLUDGE'!C2:D2</f>
        <v>EPR/GP3792SK</v>
      </c>
      <c r="D2" s="170"/>
      <c r="E2" s="96" t="s">
        <v>109</v>
      </c>
      <c r="F2" s="110" t="s">
        <v>165</v>
      </c>
      <c r="G2" s="137" t="s">
        <v>110</v>
      </c>
      <c r="H2" s="138"/>
      <c r="I2" s="110"/>
      <c r="J2" s="139" t="s">
        <v>158</v>
      </c>
      <c r="K2" s="140"/>
      <c r="L2" s="110">
        <v>1.07</v>
      </c>
      <c r="AB2" s="22" t="s">
        <v>56</v>
      </c>
      <c r="AC2" s="13"/>
      <c r="AD2" s="22" t="s">
        <v>70</v>
      </c>
      <c r="AE2" s="13"/>
      <c r="AF2" s="13"/>
      <c r="AG2" s="34" t="s">
        <v>76</v>
      </c>
      <c r="AH2" s="13"/>
      <c r="AI2" s="35" t="s">
        <v>126</v>
      </c>
      <c r="AJ2" s="36">
        <v>0</v>
      </c>
      <c r="AK2" s="37">
        <v>0</v>
      </c>
      <c r="AL2" s="7">
        <v>0</v>
      </c>
      <c r="AM2" s="9">
        <v>0</v>
      </c>
      <c r="AN2" s="9">
        <v>0</v>
      </c>
    </row>
    <row r="3" spans="1:41" ht="13" x14ac:dyDescent="0.25">
      <c r="A3" s="161" t="s">
        <v>42</v>
      </c>
      <c r="B3" s="162"/>
      <c r="C3" s="169" t="str">
        <f>'ELAN WTW SLUDGE'!C3:D3</f>
        <v>Byproduct Recovery Limited</v>
      </c>
      <c r="D3" s="170"/>
      <c r="E3" s="96" t="s">
        <v>108</v>
      </c>
      <c r="F3" s="111" t="s">
        <v>77</v>
      </c>
      <c r="G3" s="139" t="s">
        <v>159</v>
      </c>
      <c r="H3" s="140"/>
      <c r="I3" s="110"/>
      <c r="J3" s="161" t="s">
        <v>154</v>
      </c>
      <c r="K3" s="162"/>
      <c r="L3" s="110">
        <f>(L1/(L2*10000))*100</f>
        <v>75.485981308411212</v>
      </c>
      <c r="AB3" s="22" t="s">
        <v>57</v>
      </c>
      <c r="AC3" s="13"/>
      <c r="AD3" s="22" t="s">
        <v>71</v>
      </c>
      <c r="AE3" s="13"/>
      <c r="AF3" s="13"/>
      <c r="AG3" s="34" t="s">
        <v>77</v>
      </c>
      <c r="AH3" s="13"/>
      <c r="AI3" s="38" t="s">
        <v>113</v>
      </c>
      <c r="AJ3" s="39">
        <v>1.7</v>
      </c>
      <c r="AK3" s="40">
        <v>6</v>
      </c>
      <c r="AL3" s="41">
        <v>1</v>
      </c>
      <c r="AM3" s="9">
        <v>6.2</v>
      </c>
      <c r="AN3" s="9" t="s">
        <v>112</v>
      </c>
    </row>
    <row r="4" spans="1:41" ht="25" x14ac:dyDescent="0.25">
      <c r="A4" s="139" t="s">
        <v>0</v>
      </c>
      <c r="B4" s="140"/>
      <c r="C4" s="171" t="str">
        <f>'ELAN WTW SLUDGE'!C4:D4</f>
        <v xml:space="preserve">Pentwyn Farm, Three Cocks, Brecon, Powys
LD3 0SW
</v>
      </c>
      <c r="D4" s="172"/>
      <c r="E4" s="99" t="s">
        <v>1</v>
      </c>
      <c r="F4" s="130" t="s">
        <v>170</v>
      </c>
      <c r="G4" s="161"/>
      <c r="H4" s="162"/>
      <c r="I4" s="115"/>
      <c r="J4" s="161"/>
      <c r="K4" s="162"/>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1" t="s">
        <v>47</v>
      </c>
      <c r="B5" s="142"/>
      <c r="C5" s="173" t="str">
        <f>'ELAN WTW SLUDGE'!C5:D5</f>
        <v>Owen Clee</v>
      </c>
      <c r="D5" s="174"/>
      <c r="E5" s="107"/>
      <c r="F5" s="114"/>
      <c r="G5" s="165"/>
      <c r="H5" s="166"/>
      <c r="I5" s="114"/>
      <c r="J5" s="165"/>
      <c r="K5" s="166"/>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1" t="s">
        <v>63</v>
      </c>
      <c r="B7" s="152"/>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9" t="s">
        <v>2</v>
      </c>
      <c r="B8" s="140"/>
      <c r="C8" s="49" t="str">
        <f>'ELAN WTW SLUDGE'!C8</f>
        <v>17 ACRES</v>
      </c>
      <c r="D8" s="49" t="str">
        <f>'ELAN WTW SLUDGE'!D8</f>
        <v>16 ACRES</v>
      </c>
      <c r="E8" s="49" t="str">
        <f>'ELAN WTW SLUDGE'!E8</f>
        <v>Pentwyn Corner</v>
      </c>
      <c r="F8" s="49" t="str">
        <f>'ELAN WTW SLUDGE'!F8</f>
        <v>Bottom Pentwyn</v>
      </c>
      <c r="G8" s="49" t="str">
        <f>'ELAN WTW SLUDGE'!G8</f>
        <v>Top Pentwyn</v>
      </c>
      <c r="H8" s="49" t="str">
        <f>'ELAN WTW SLUDGE'!H8</f>
        <v>Bagder Burry</v>
      </c>
      <c r="I8" s="49" t="str">
        <f>'ELAN WTW SLUDGE'!I8</f>
        <v>Long Meadow</v>
      </c>
      <c r="J8" s="49" t="str">
        <f>'ELAN WTW SLUDGE'!J8</f>
        <v>Sheep Shed</v>
      </c>
      <c r="K8" s="49" t="str">
        <f>'ELAN WTW SLUDGE'!K8</f>
        <v>Ram Field</v>
      </c>
      <c r="L8" s="49" t="str">
        <f>'ELAN WTW SLUDGE'!L8</f>
        <v>21 Acre</v>
      </c>
      <c r="M8" s="49">
        <f>'ELAN WTW SLUDGE'!M8</f>
        <v>0</v>
      </c>
      <c r="N8" s="49">
        <f>'ELAN WTW SLUDGE'!N8</f>
        <v>0</v>
      </c>
      <c r="O8" s="49">
        <f>'ELAN WTW SLUDGE'!O8</f>
        <v>0</v>
      </c>
      <c r="P8" s="49">
        <f>'ELAN WTW SLUDGE'!P8</f>
        <v>0</v>
      </c>
      <c r="Q8" s="49">
        <f>'ELAN WTW SLUDGE'!Q8</f>
        <v>0</v>
      </c>
      <c r="R8" s="49">
        <f>'ELAN WTW SLUDGE'!R8</f>
        <v>0</v>
      </c>
      <c r="S8" s="49">
        <f>'ELAN WTW SLUDGE'!S8</f>
        <v>0</v>
      </c>
      <c r="T8" s="49">
        <f>'ELAN WTW SLUDGE'!T8</f>
        <v>0</v>
      </c>
      <c r="U8" s="49">
        <f>'ELAN WTW SLUDGE'!U8</f>
        <v>0</v>
      </c>
      <c r="V8" s="102">
        <f>'ELAN WTW SLUDGE'!V8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9" t="s">
        <v>3</v>
      </c>
      <c r="B9" s="140"/>
      <c r="C9" s="49" t="str">
        <f>'ELAN WTW SLUDGE'!C9</f>
        <v xml:space="preserve">Moderate </v>
      </c>
      <c r="D9" s="49" t="str">
        <f>'ELAN WTW SLUDGE'!D9</f>
        <v xml:space="preserve">Moderate </v>
      </c>
      <c r="E9" s="49" t="str">
        <f>'ELAN WTW SLUDGE'!E9</f>
        <v xml:space="preserve">Moderate </v>
      </c>
      <c r="F9" s="49" t="str">
        <f>'ELAN WTW SLUDGE'!F9</f>
        <v xml:space="preserve">Moderate </v>
      </c>
      <c r="G9" s="49" t="str">
        <f>'ELAN WTW SLUDGE'!G9</f>
        <v xml:space="preserve">Moderate </v>
      </c>
      <c r="H9" s="49" t="str">
        <f>'ELAN WTW SLUDGE'!H9</f>
        <v xml:space="preserve">Moderate </v>
      </c>
      <c r="I9" s="49" t="str">
        <f>'ELAN WTW SLUDGE'!I9</f>
        <v xml:space="preserve">Moderate </v>
      </c>
      <c r="J9" s="49" t="str">
        <f>'ELAN WTW SLUDGE'!J9</f>
        <v xml:space="preserve">Moderate </v>
      </c>
      <c r="K9" s="49" t="str">
        <f>'ELAN WTW SLUDGE'!K9</f>
        <v xml:space="preserve">Moderate </v>
      </c>
      <c r="L9" s="49" t="str">
        <f>'ELAN WTW SLUDGE'!L9</f>
        <v xml:space="preserve">Moderate </v>
      </c>
      <c r="M9" s="49">
        <f>'ELAN WTW SLUDGE'!M9</f>
        <v>0</v>
      </c>
      <c r="N9" s="49">
        <f>'ELAN WTW SLUDGE'!N9</f>
        <v>0</v>
      </c>
      <c r="O9" s="49">
        <f>'ELAN WTW SLUDGE'!O9</f>
        <v>0</v>
      </c>
      <c r="P9" s="49">
        <f>'ELAN WTW SLUDGE'!P9</f>
        <v>0</v>
      </c>
      <c r="Q9" s="49">
        <f>'ELAN WTW SLUDGE'!Q9</f>
        <v>0</v>
      </c>
      <c r="R9" s="49">
        <f>'ELAN WTW SLUDGE'!R9</f>
        <v>0</v>
      </c>
      <c r="S9" s="49">
        <f>'ELAN WTW SLUDGE'!S9</f>
        <v>0</v>
      </c>
      <c r="T9" s="49">
        <f>'ELAN WTW SLUDGE'!T9</f>
        <v>0</v>
      </c>
      <c r="U9" s="49">
        <f>'ELAN WTW SLUDGE'!U9</f>
        <v>0</v>
      </c>
      <c r="V9" s="102">
        <f>'ELAN WTW SLUDGE'!V9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9" t="s">
        <v>4</v>
      </c>
      <c r="B10" s="140"/>
      <c r="C10" s="49">
        <f>'ELAN WTW SLUDGE'!C10</f>
        <v>6.3</v>
      </c>
      <c r="D10" s="49">
        <f>'ELAN WTW SLUDGE'!D10</f>
        <v>6.7</v>
      </c>
      <c r="E10" s="49">
        <f>'ELAN WTW SLUDGE'!E10</f>
        <v>6.2</v>
      </c>
      <c r="F10" s="49">
        <f>'ELAN WTW SLUDGE'!F10</f>
        <v>6.4</v>
      </c>
      <c r="G10" s="49">
        <f>'ELAN WTW SLUDGE'!G10</f>
        <v>6.4</v>
      </c>
      <c r="H10" s="49">
        <f>'ELAN WTW SLUDGE'!H10</f>
        <v>6.3</v>
      </c>
      <c r="I10" s="49">
        <f>'ELAN WTW SLUDGE'!I10</f>
        <v>6.2</v>
      </c>
      <c r="J10" s="49">
        <f>'ELAN WTW SLUDGE'!J10</f>
        <v>6.1</v>
      </c>
      <c r="K10" s="49">
        <f>'ELAN WTW SLUDGE'!K10</f>
        <v>6.3</v>
      </c>
      <c r="L10" s="49">
        <f>'ELAN WTW SLUDGE'!L10</f>
        <v>6.5</v>
      </c>
      <c r="M10" s="49">
        <f>'ELAN WTW SLUDGE'!M10</f>
        <v>0</v>
      </c>
      <c r="N10" s="49">
        <f>'ELAN WTW SLUDGE'!N10</f>
        <v>0</v>
      </c>
      <c r="O10" s="49">
        <f>'ELAN WTW SLUDGE'!O10</f>
        <v>0</v>
      </c>
      <c r="P10" s="49">
        <f>'ELAN WTW SLUDGE'!P10</f>
        <v>0</v>
      </c>
      <c r="Q10" s="49">
        <f>'ELAN WTW SLUDGE'!Q10</f>
        <v>0</v>
      </c>
      <c r="R10" s="49">
        <f>'ELAN WTW SLUDGE'!R10</f>
        <v>0</v>
      </c>
      <c r="S10" s="49">
        <f>'ELAN WTW SLUDGE'!S10</f>
        <v>0</v>
      </c>
      <c r="T10" s="49">
        <f>'ELAN WTW SLUDGE'!T10</f>
        <v>0</v>
      </c>
      <c r="U10" s="49">
        <f>'ELAN WTW SLUDGE'!U10</f>
        <v>0</v>
      </c>
      <c r="V10" s="102">
        <f>'ELAN WTW SLUDGE'!V10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9" t="s">
        <v>5</v>
      </c>
      <c r="B11" s="140"/>
      <c r="C11" s="49">
        <f>'ELAN WTW SLUDGE'!C11</f>
        <v>1</v>
      </c>
      <c r="D11" s="49">
        <f>'ELAN WTW SLUDGE'!D11</f>
        <v>1</v>
      </c>
      <c r="E11" s="49">
        <f>'ELAN WTW SLUDGE'!E11</f>
        <v>1</v>
      </c>
      <c r="F11" s="49">
        <f>'ELAN WTW SLUDGE'!F11</f>
        <v>1</v>
      </c>
      <c r="G11" s="49">
        <f>'ELAN WTW SLUDGE'!G11</f>
        <v>1</v>
      </c>
      <c r="H11" s="49">
        <f>'ELAN WTW SLUDGE'!H11</f>
        <v>3</v>
      </c>
      <c r="I11" s="49">
        <f>'ELAN WTW SLUDGE'!I11</f>
        <v>2</v>
      </c>
      <c r="J11" s="49">
        <f>'ELAN WTW SLUDGE'!J11</f>
        <v>2</v>
      </c>
      <c r="K11" s="49">
        <f>'ELAN WTW SLUDGE'!K11</f>
        <v>1</v>
      </c>
      <c r="L11" s="49">
        <f>'ELAN WTW SLUDGE'!L11</f>
        <v>2</v>
      </c>
      <c r="M11" s="49">
        <f>'ELAN WTW SLUDGE'!M11</f>
        <v>0</v>
      </c>
      <c r="N11" s="49">
        <f>'ELAN WTW SLUDGE'!N11</f>
        <v>0</v>
      </c>
      <c r="O11" s="49">
        <f>'ELAN WTW SLUDGE'!O11</f>
        <v>0</v>
      </c>
      <c r="P11" s="49">
        <f>'ELAN WTW SLUDGE'!P11</f>
        <v>0</v>
      </c>
      <c r="Q11" s="49">
        <f>'ELAN WTW SLUDGE'!Q11</f>
        <v>0</v>
      </c>
      <c r="R11" s="49">
        <f>'ELAN WTW SLUDGE'!R11</f>
        <v>0</v>
      </c>
      <c r="S11" s="49">
        <f>'ELAN WTW SLUDGE'!S11</f>
        <v>0</v>
      </c>
      <c r="T11" s="49">
        <f>'ELAN WTW SLUDGE'!T11</f>
        <v>0</v>
      </c>
      <c r="U11" s="49">
        <f>'ELAN WTW SLUDGE'!U11</f>
        <v>0</v>
      </c>
      <c r="V11" s="102">
        <f>'ELAN WTW SLUDGE'!V11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9" t="s">
        <v>6</v>
      </c>
      <c r="B12" s="140"/>
      <c r="C12" s="49">
        <f>'ELAN WTW SLUDGE'!C12</f>
        <v>1</v>
      </c>
      <c r="D12" s="49">
        <f>'ELAN WTW SLUDGE'!D12</f>
        <v>1</v>
      </c>
      <c r="E12" s="49">
        <f>'ELAN WTW SLUDGE'!E12</f>
        <v>2</v>
      </c>
      <c r="F12" s="49">
        <f>'ELAN WTW SLUDGE'!F12</f>
        <v>0</v>
      </c>
      <c r="G12" s="49">
        <f>'ELAN WTW SLUDGE'!G12</f>
        <v>1</v>
      </c>
      <c r="H12" s="49">
        <f>'ELAN WTW SLUDGE'!H12</f>
        <v>4</v>
      </c>
      <c r="I12" s="49">
        <f>'ELAN WTW SLUDGE'!I12</f>
        <v>2</v>
      </c>
      <c r="J12" s="49">
        <f>'ELAN WTW SLUDGE'!J12</f>
        <v>2</v>
      </c>
      <c r="K12" s="49">
        <f>'ELAN WTW SLUDGE'!K12</f>
        <v>1</v>
      </c>
      <c r="L12" s="49">
        <f>'ELAN WTW SLUDGE'!L12</f>
        <v>2</v>
      </c>
      <c r="M12" s="49">
        <f>'ELAN WTW SLUDGE'!M12</f>
        <v>0</v>
      </c>
      <c r="N12" s="49">
        <f>'ELAN WTW SLUDGE'!N12</f>
        <v>0</v>
      </c>
      <c r="O12" s="49">
        <f>'ELAN WTW SLUDGE'!O12</f>
        <v>0</v>
      </c>
      <c r="P12" s="49">
        <f>'ELAN WTW SLUDGE'!P12</f>
        <v>0</v>
      </c>
      <c r="Q12" s="49">
        <f>'ELAN WTW SLUDGE'!Q12</f>
        <v>0</v>
      </c>
      <c r="R12" s="49">
        <f>'ELAN WTW SLUDGE'!R12</f>
        <v>0</v>
      </c>
      <c r="S12" s="49">
        <f>'ELAN WTW SLUDGE'!S12</f>
        <v>0</v>
      </c>
      <c r="T12" s="49">
        <f>'ELAN WTW SLUDGE'!T12</f>
        <v>0</v>
      </c>
      <c r="U12" s="49">
        <f>'ELAN WTW SLUDGE'!U12</f>
        <v>0</v>
      </c>
      <c r="V12" s="102">
        <f>'ELAN WTW SLUDGE'!V12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9" t="s">
        <v>7</v>
      </c>
      <c r="B13" s="140"/>
      <c r="C13" s="49">
        <f>'ELAN WTW SLUDGE'!C13</f>
        <v>2</v>
      </c>
      <c r="D13" s="49">
        <f>'ELAN WTW SLUDGE'!D13</f>
        <v>2</v>
      </c>
      <c r="E13" s="49">
        <f>'ELAN WTW SLUDGE'!E13</f>
        <v>2</v>
      </c>
      <c r="F13" s="49">
        <f>'ELAN WTW SLUDGE'!F13</f>
        <v>2</v>
      </c>
      <c r="G13" s="49">
        <f>'ELAN WTW SLUDGE'!G13</f>
        <v>2</v>
      </c>
      <c r="H13" s="49">
        <f>'ELAN WTW SLUDGE'!H13</f>
        <v>2</v>
      </c>
      <c r="I13" s="49">
        <f>'ELAN WTW SLUDGE'!I13</f>
        <v>2</v>
      </c>
      <c r="J13" s="49">
        <f>'ELAN WTW SLUDGE'!J13</f>
        <v>2</v>
      </c>
      <c r="K13" s="49">
        <f>'ELAN WTW SLUDGE'!K13</f>
        <v>2</v>
      </c>
      <c r="L13" s="49">
        <f>'ELAN WTW SLUDGE'!L13</f>
        <v>2</v>
      </c>
      <c r="M13" s="49">
        <f>'ELAN WTW SLUDGE'!M13</f>
        <v>0</v>
      </c>
      <c r="N13" s="49">
        <f>'ELAN WTW SLUDGE'!N13</f>
        <v>0</v>
      </c>
      <c r="O13" s="49">
        <f>'ELAN WTW SLUDGE'!O13</f>
        <v>0</v>
      </c>
      <c r="P13" s="49">
        <f>'ELAN WTW SLUDGE'!P13</f>
        <v>0</v>
      </c>
      <c r="Q13" s="49">
        <f>'ELAN WTW SLUDGE'!Q13</f>
        <v>0</v>
      </c>
      <c r="R13" s="49">
        <f>'ELAN WTW SLUDGE'!R13</f>
        <v>0</v>
      </c>
      <c r="S13" s="49">
        <f>'ELAN WTW SLUDGE'!S13</f>
        <v>0</v>
      </c>
      <c r="T13" s="49">
        <f>'ELAN WTW SLUDGE'!T13</f>
        <v>0</v>
      </c>
      <c r="U13" s="49">
        <f>'ELAN WTW SLUDGE'!U13</f>
        <v>0</v>
      </c>
      <c r="V13" s="102">
        <f>'ELAN WTW SLUDGE'!V13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5" t="s">
        <v>8</v>
      </c>
      <c r="B14" s="156"/>
      <c r="C14" s="83" t="str">
        <f>'ELAN WTW SLUDGE'!C14</f>
        <v xml:space="preserve">Grass Silage (25% DM) </v>
      </c>
      <c r="D14" s="83" t="str">
        <f>'ELAN WTW SLUDGE'!D14</f>
        <v xml:space="preserve">Grass Silage (25% DM) </v>
      </c>
      <c r="E14" s="83" t="str">
        <f>'ELAN WTW SLUDGE'!E14</f>
        <v xml:space="preserve">Grass Silage (25% DM) </v>
      </c>
      <c r="F14" s="83" t="str">
        <f>'ELAN WTW SLUDGE'!F14</f>
        <v xml:space="preserve">Grass Silage (25% DM) </v>
      </c>
      <c r="G14" s="83" t="str">
        <f>'ELAN WTW SLUDGE'!G14</f>
        <v xml:space="preserve">Grass Silage (25% DM) </v>
      </c>
      <c r="H14" s="83" t="str">
        <f>'ELAN WTW SLUDGE'!H14</f>
        <v xml:space="preserve">Grass Silage (25% DM) </v>
      </c>
      <c r="I14" s="83" t="str">
        <f>'ELAN WTW SLUDGE'!I14</f>
        <v xml:space="preserve">Grass Silage (25% DM) </v>
      </c>
      <c r="J14" s="83" t="str">
        <f>'ELAN WTW SLUDGE'!J14</f>
        <v xml:space="preserve">Grass Silage (25% DM) </v>
      </c>
      <c r="K14" s="83" t="str">
        <f>'ELAN WTW SLUDGE'!K14</f>
        <v xml:space="preserve">Grass Silage (25% DM) </v>
      </c>
      <c r="L14" s="83" t="str">
        <f>'ELAN WTW SLUDGE'!L14</f>
        <v xml:space="preserve">Grass Silage (25% DM) </v>
      </c>
      <c r="M14" s="83">
        <f>'ELAN WTW SLUDGE'!M14</f>
        <v>0</v>
      </c>
      <c r="N14" s="83">
        <f>'ELAN WTW SLUDGE'!N14</f>
        <v>0</v>
      </c>
      <c r="O14" s="83">
        <f>'ELAN WTW SLUDGE'!O14</f>
        <v>0</v>
      </c>
      <c r="P14" s="83">
        <f>'ELAN WTW SLUDGE'!P14</f>
        <v>0</v>
      </c>
      <c r="Q14" s="83">
        <f>'ELAN WTW SLUDGE'!Q14</f>
        <v>0</v>
      </c>
      <c r="R14" s="83">
        <f>'ELAN WTW SLUDGE'!R14</f>
        <v>0</v>
      </c>
      <c r="S14" s="83">
        <f>'ELAN WTW SLUDGE'!S14</f>
        <v>0</v>
      </c>
      <c r="T14" s="83">
        <f>'ELAN WTW SLUDGE'!T14</f>
        <v>0</v>
      </c>
      <c r="U14" s="83">
        <f>'ELAN WTW SLUDGE'!U14</f>
        <v>0</v>
      </c>
      <c r="V14" s="103">
        <f>'ELAN WTW SLUDGE'!V14</f>
        <v>0</v>
      </c>
      <c r="AD14" s="22" t="s">
        <v>138</v>
      </c>
      <c r="AE14" s="22">
        <v>6</v>
      </c>
      <c r="AI14" s="43" t="s">
        <v>119</v>
      </c>
      <c r="AJ14" s="44">
        <v>0.8</v>
      </c>
      <c r="AK14" s="45">
        <v>1.7</v>
      </c>
      <c r="AL14" s="9">
        <v>12</v>
      </c>
      <c r="AM14" s="9">
        <v>6.7</v>
      </c>
      <c r="AN14" s="9" t="s">
        <v>135</v>
      </c>
    </row>
    <row r="15" spans="1:41" ht="13" x14ac:dyDescent="0.25">
      <c r="A15" s="153" t="s">
        <v>9</v>
      </c>
      <c r="B15" s="154"/>
      <c r="C15" s="49">
        <f>'ELAN WTW SLUDGE'!C15</f>
        <v>38</v>
      </c>
      <c r="D15" s="49">
        <f>'ELAN WTW SLUDGE'!D15</f>
        <v>38</v>
      </c>
      <c r="E15" s="49">
        <f>'ELAN WTW SLUDGE'!E15</f>
        <v>38</v>
      </c>
      <c r="F15" s="49">
        <f>'ELAN WTW SLUDGE'!F15</f>
        <v>38</v>
      </c>
      <c r="G15" s="49">
        <f>'ELAN WTW SLUDGE'!G15</f>
        <v>38</v>
      </c>
      <c r="H15" s="49">
        <f>'ELAN WTW SLUDGE'!H15</f>
        <v>38</v>
      </c>
      <c r="I15" s="49">
        <f>'ELAN WTW SLUDGE'!I15</f>
        <v>38</v>
      </c>
      <c r="J15" s="49">
        <f>'ELAN WTW SLUDGE'!J15</f>
        <v>38</v>
      </c>
      <c r="K15" s="49">
        <f>'ELAN WTW SLUDGE'!K15</f>
        <v>38</v>
      </c>
      <c r="L15" s="49">
        <f>'ELAN WTW SLUDGE'!L15</f>
        <v>38</v>
      </c>
      <c r="M15" s="49">
        <f>'ELAN WTW SLUDGE'!M15</f>
        <v>0</v>
      </c>
      <c r="N15" s="49">
        <f>'ELAN WTW SLUDGE'!N15</f>
        <v>0</v>
      </c>
      <c r="O15" s="49">
        <f>'ELAN WTW SLUDGE'!O15</f>
        <v>0</v>
      </c>
      <c r="P15" s="49">
        <f>'ELAN WTW SLUDGE'!P15</f>
        <v>0</v>
      </c>
      <c r="Q15" s="49">
        <f>'ELAN WTW SLUDGE'!Q15</f>
        <v>0</v>
      </c>
      <c r="R15" s="49">
        <f>'ELAN WTW SLUDGE'!R15</f>
        <v>0</v>
      </c>
      <c r="S15" s="49">
        <f>'ELAN WTW SLUDGE'!S15</f>
        <v>0</v>
      </c>
      <c r="T15" s="49">
        <f>'ELAN WTW SLUDGE'!T15</f>
        <v>0</v>
      </c>
      <c r="U15" s="49">
        <f>'ELAN WTW SLUDGE'!U15</f>
        <v>0</v>
      </c>
      <c r="V15" s="102">
        <f>'ELAN WTW SLUDGE'!V15</f>
        <v>0</v>
      </c>
      <c r="AD15" s="22" t="s">
        <v>144</v>
      </c>
      <c r="AE15" s="22">
        <v>7</v>
      </c>
      <c r="AI15" s="43" t="s">
        <v>101</v>
      </c>
      <c r="AJ15" s="51">
        <v>1.8</v>
      </c>
      <c r="AK15" s="45">
        <v>5.4</v>
      </c>
      <c r="AL15" s="9">
        <v>13</v>
      </c>
      <c r="AM15" s="9">
        <v>6.7</v>
      </c>
      <c r="AN15" s="9" t="s">
        <v>135</v>
      </c>
    </row>
    <row r="16" spans="1:41" ht="13.5" thickBot="1" x14ac:dyDescent="0.3">
      <c r="A16" s="157" t="s">
        <v>44</v>
      </c>
      <c r="B16" s="158"/>
      <c r="C16" s="104" t="str">
        <f>'ELAN WTW SLUDGE'!C16</f>
        <v>Medium/Clay</v>
      </c>
      <c r="D16" s="104" t="str">
        <f>'ELAN WTW SLUDGE'!D16</f>
        <v>Medium/Clay</v>
      </c>
      <c r="E16" s="104" t="str">
        <f>'ELAN WTW SLUDGE'!E16</f>
        <v>Medium/Clay</v>
      </c>
      <c r="F16" s="104" t="str">
        <f>'ELAN WTW SLUDGE'!F16</f>
        <v>Medium/Clay</v>
      </c>
      <c r="G16" s="104" t="str">
        <f>'ELAN WTW SLUDGE'!G16</f>
        <v>Medium/Clay</v>
      </c>
      <c r="H16" s="104" t="str">
        <f>'ELAN WTW SLUDGE'!H16</f>
        <v>Medium/Clay</v>
      </c>
      <c r="I16" s="104" t="str">
        <f>'ELAN WTW SLUDGE'!I16</f>
        <v>Medium/Clay</v>
      </c>
      <c r="J16" s="104" t="str">
        <f>'ELAN WTW SLUDGE'!J16</f>
        <v>Medium/Clay</v>
      </c>
      <c r="K16" s="104" t="str">
        <f>'ELAN WTW SLUDGE'!K16</f>
        <v>Medium/Clay</v>
      </c>
      <c r="L16" s="104" t="str">
        <f>'ELAN WTW SLUDGE'!L16</f>
        <v>Medium/Clay</v>
      </c>
      <c r="M16" s="104">
        <f>'ELAN WTW SLUDGE'!M16</f>
        <v>0</v>
      </c>
      <c r="N16" s="104">
        <f>'ELAN WTW SLUDGE'!N16</f>
        <v>0</v>
      </c>
      <c r="O16" s="104">
        <f>'ELAN WTW SLUDGE'!O16</f>
        <v>0</v>
      </c>
      <c r="P16" s="104">
        <f>'ELAN WTW SLUDGE'!P16</f>
        <v>0</v>
      </c>
      <c r="Q16" s="104">
        <f>'ELAN WTW SLUDGE'!Q16</f>
        <v>0</v>
      </c>
      <c r="R16" s="104">
        <f>'ELAN WTW SLUDGE'!R16</f>
        <v>0</v>
      </c>
      <c r="S16" s="104">
        <f>'ELAN WTW SLUDGE'!S16</f>
        <v>0</v>
      </c>
      <c r="T16" s="104">
        <f>'ELAN WTW SLUDGE'!T16</f>
        <v>0</v>
      </c>
      <c r="U16" s="104">
        <f>'ELAN WTW SLUDGE'!U16</f>
        <v>0</v>
      </c>
      <c r="V16" s="105">
        <f>'ELAN WTW SLUDGE'!V16</f>
        <v>0</v>
      </c>
      <c r="AD16" s="42" t="s">
        <v>145</v>
      </c>
      <c r="AE16" s="22">
        <v>8</v>
      </c>
      <c r="AI16" s="43" t="s">
        <v>118</v>
      </c>
      <c r="AJ16" s="44">
        <v>8</v>
      </c>
      <c r="AK16" s="45">
        <v>5.5</v>
      </c>
      <c r="AL16" s="7">
        <v>14</v>
      </c>
      <c r="AM16" s="9">
        <v>6.7</v>
      </c>
      <c r="AN16" s="9" t="s">
        <v>135</v>
      </c>
    </row>
    <row r="17" spans="1:40" ht="13" x14ac:dyDescent="0.25">
      <c r="A17" s="151" t="s">
        <v>69</v>
      </c>
      <c r="B17" s="152"/>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9" t="s">
        <v>23</v>
      </c>
      <c r="B18" s="150"/>
      <c r="C18" s="12">
        <f>$D31</f>
        <v>33.173679999999997</v>
      </c>
      <c r="D18" s="12">
        <f>$D32</f>
        <v>33.173679999999997</v>
      </c>
      <c r="E18" s="12">
        <f>$D33</f>
        <v>33.173679999999997</v>
      </c>
      <c r="F18" s="12">
        <f>$D34</f>
        <v>33.173679999999997</v>
      </c>
      <c r="G18" s="12">
        <f>$D35</f>
        <v>33.173679999999997</v>
      </c>
      <c r="H18" s="12">
        <f>$D36</f>
        <v>24.880259999999996</v>
      </c>
      <c r="I18" s="12">
        <f>$D37</f>
        <v>33.173679999999997</v>
      </c>
      <c r="J18" s="12">
        <f>$D38</f>
        <v>33.173679999999997</v>
      </c>
      <c r="K18" s="12">
        <f>$D39</f>
        <v>33.173679999999997</v>
      </c>
      <c r="L18" s="12">
        <f>$D40</f>
        <v>33.173679999999997</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9" t="s">
        <v>90</v>
      </c>
      <c r="B19" s="150"/>
      <c r="C19" s="12">
        <f>C18-C17</f>
        <v>-31.426319999999997</v>
      </c>
      <c r="D19" s="12">
        <f t="shared" ref="D19:V19" si="1">D18-D17</f>
        <v>-31.426319999999997</v>
      </c>
      <c r="E19" s="12">
        <f t="shared" si="1"/>
        <v>-31.426319999999997</v>
      </c>
      <c r="F19" s="12">
        <f t="shared" si="1"/>
        <v>-31.426319999999997</v>
      </c>
      <c r="G19" s="12">
        <f t="shared" si="1"/>
        <v>-31.426319999999997</v>
      </c>
      <c r="H19" s="12">
        <f t="shared" si="1"/>
        <v>-39.719740000000002</v>
      </c>
      <c r="I19" s="12">
        <f t="shared" si="1"/>
        <v>-31.426319999999997</v>
      </c>
      <c r="J19" s="12">
        <f t="shared" si="1"/>
        <v>-31.426319999999997</v>
      </c>
      <c r="K19" s="12">
        <f t="shared" si="1"/>
        <v>-31.426319999999997</v>
      </c>
      <c r="L19" s="12">
        <f t="shared" si="1"/>
        <v>-31.426319999999997</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7" t="s">
        <v>91</v>
      </c>
      <c r="B20" s="148"/>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1" t="s">
        <v>88</v>
      </c>
      <c r="B21" s="152"/>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9" t="s">
        <v>89</v>
      </c>
      <c r="B22" s="150"/>
      <c r="C22" s="12">
        <f>$E31</f>
        <v>94.255099999999999</v>
      </c>
      <c r="D22" s="12">
        <f>$E32</f>
        <v>94.255099999999999</v>
      </c>
      <c r="E22" s="12">
        <f>$E33</f>
        <v>94.255099999999999</v>
      </c>
      <c r="F22" s="12">
        <f>$E34</f>
        <v>94.255099999999999</v>
      </c>
      <c r="G22" s="12">
        <f>$E35</f>
        <v>94.255099999999999</v>
      </c>
      <c r="H22" s="12">
        <f>$E36</f>
        <v>70.691325000000006</v>
      </c>
      <c r="I22" s="12">
        <f>$E37</f>
        <v>94.255099999999999</v>
      </c>
      <c r="J22" s="12">
        <f>$E38</f>
        <v>94.255099999999999</v>
      </c>
      <c r="K22" s="12">
        <f>$E39</f>
        <v>94.255099999999999</v>
      </c>
      <c r="L22" s="12">
        <f>$E40</f>
        <v>94.255099999999999</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9" t="s">
        <v>92</v>
      </c>
      <c r="B23" s="150"/>
      <c r="C23" s="12">
        <f>C22-C21</f>
        <v>-133.7449</v>
      </c>
      <c r="D23" s="12">
        <f t="shared" ref="D23:V23" si="3">D22-D21</f>
        <v>-133.7449</v>
      </c>
      <c r="E23" s="12">
        <f t="shared" si="3"/>
        <v>-133.7449</v>
      </c>
      <c r="F23" s="12">
        <f t="shared" si="3"/>
        <v>-133.7449</v>
      </c>
      <c r="G23" s="12">
        <f t="shared" si="3"/>
        <v>-133.7449</v>
      </c>
      <c r="H23" s="12">
        <f t="shared" si="3"/>
        <v>-157.30867499999999</v>
      </c>
      <c r="I23" s="12">
        <f t="shared" si="3"/>
        <v>-133.7449</v>
      </c>
      <c r="J23" s="12">
        <f t="shared" si="3"/>
        <v>-133.7449</v>
      </c>
      <c r="K23" s="12">
        <f t="shared" si="3"/>
        <v>-133.7449</v>
      </c>
      <c r="L23" s="12">
        <f t="shared" si="3"/>
        <v>-133.7449</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7" t="s">
        <v>93</v>
      </c>
      <c r="B24" s="148"/>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c r="Q27" s="84" t="s">
        <v>54</v>
      </c>
      <c r="R27" s="84"/>
      <c r="S27" s="84"/>
      <c r="T27" s="84"/>
      <c r="U27" s="121"/>
    </row>
    <row r="28" spans="1:40" x14ac:dyDescent="0.35">
      <c r="A28" s="122"/>
      <c r="B28" s="16">
        <v>6.55</v>
      </c>
      <c r="C28" s="11">
        <v>1.07</v>
      </c>
      <c r="D28" s="11">
        <v>724</v>
      </c>
      <c r="E28" s="11">
        <v>3911</v>
      </c>
      <c r="F28" s="11">
        <v>38.4</v>
      </c>
      <c r="G28" s="11">
        <v>2.91</v>
      </c>
      <c r="H28" s="11">
        <v>14.4</v>
      </c>
      <c r="I28" s="11">
        <v>0.5</v>
      </c>
      <c r="J28" s="11">
        <v>0.03</v>
      </c>
      <c r="K28" s="15">
        <v>0.05</v>
      </c>
      <c r="L28" s="11">
        <v>2.5</v>
      </c>
      <c r="M28" s="11">
        <v>0.94</v>
      </c>
      <c r="N28" s="11"/>
      <c r="O28" s="11"/>
      <c r="P28" s="11"/>
      <c r="Q28" s="11">
        <v>612</v>
      </c>
      <c r="R28" s="11"/>
      <c r="S28" s="11"/>
      <c r="T28" s="11"/>
      <c r="U28" s="97"/>
    </row>
    <row r="29" spans="1:40" s="7" customFormat="1" ht="28" x14ac:dyDescent="0.35">
      <c r="A29" s="16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17 ACRES</v>
      </c>
      <c r="B31" s="11">
        <v>20</v>
      </c>
      <c r="C31" s="65">
        <f>IF(C$27="%w/w SAR",((C$28*10)*$B31),IF(C$27="%w/w DM",(((C$28*10)*($B$28/100))*$B31),IF(C$27="kg/t SAR",(C$28*$B31),IF(C$27="kg/t DM",((C$28*($B$28/100))*$B31),IF(C$27="mg/kg SAR",((C$28*0.001)*$B31),IF(C$27="mg/kg DM",(((C$28*0.001)*($B$28/100))*$B31),0))))))</f>
        <v>214.00000000000003</v>
      </c>
      <c r="D31" s="65">
        <f>(IF(D$27="%w/w SAR",((D$28*10)*$B31),IF(D$27="%w/w DM",(((D$28*10)*($B$28/100))*$B31),IF(D$27="kg/t SAR",(D$28*$B31),IF(D$27="kg/t DM",((D$28*($B$28/100))*$B31),IF(D$27="mg/kg SAR",((D$28*0.001)*$B31),IF(D$27="mg/kg DM",(((D$28*0.001)*($B$28/100))*$B31),"0")))))))*2.291</f>
        <v>33.173679999999997</v>
      </c>
      <c r="E31" s="65">
        <f>(IF(E$27="%w/w SAR",((E$28*10)*$B31),IF(E$27="%w/w DM",(((E$28*10)*($B$28/100))*$B31),IF(E$27="kg/t SAR",(E$28*$B31),IF(E$27="kg/t DM",((E$28*($B$28/100))*$B31),IF(E$27="mg/kg SAR",((E$28*0.001)*$B31),IF(E$27="mg/kg DM",(((E$28*0.001)*($B$28/100))*$B31),"0")))))))*1.205</f>
        <v>94.255099999999999</v>
      </c>
      <c r="F31" s="65">
        <f>(IF(F$27="%w/w SAR",((F$28*10)*$B31),IF(F$27="%w/w DM",(((F$28*10)*($B$28/100))*$B31),IF(F$27="kg/t SAR",(F$28*$B31),IF(F$27="kg/t DM",((F$28*($B$28/100))*$B31),IF(F$27="mg/kg SAR",((F$28*0.001)*$B31),IF(F$27="mg/kg DM",(((F$28*0.001)*($B$28/100))*$B31),"0")))))))*1.658</f>
        <v>1.2733439999999998</v>
      </c>
      <c r="G31" s="65">
        <f t="shared" ref="G31:P46" si="5">IF(G$27="%w/w SAR",((G$28*10)*$B31),IF(G$27="%w/w DM",(((G$28*10)*($B$28/100))*$B31),IF(G$27="kg/t SAR",(G$28*$B31),IF(G$27="kg/t DM",((G$28*($B$28/100))*$B31),IF(G$27="mg/kg SAR",((G$28*0.001)*$B31),IF(G$27="mg/kg DM",(((G$28*0.001)*($B$28/100))*$B31),0))))))</f>
        <v>5.8200000000000002E-2</v>
      </c>
      <c r="H31" s="65">
        <f t="shared" si="5"/>
        <v>0.28800000000000003</v>
      </c>
      <c r="I31" s="65">
        <f t="shared" si="5"/>
        <v>0.01</v>
      </c>
      <c r="J31" s="65">
        <f t="shared" si="5"/>
        <v>6.0000000000000006E-4</v>
      </c>
      <c r="K31" s="65">
        <f t="shared" si="5"/>
        <v>1E-3</v>
      </c>
      <c r="L31" s="65">
        <f t="shared" si="5"/>
        <v>0.05</v>
      </c>
      <c r="M31" s="65">
        <f t="shared" si="5"/>
        <v>1.8800000000000001E-2</v>
      </c>
      <c r="N31" s="65">
        <f t="shared" si="5"/>
        <v>0</v>
      </c>
      <c r="O31" s="65">
        <f t="shared" si="5"/>
        <v>0</v>
      </c>
      <c r="P31" s="65">
        <f t="shared" si="5"/>
        <v>0</v>
      </c>
      <c r="Q31" s="65">
        <f>(IF(Q$27="%w/w SAR",((Q$28*10)*$B31),IF(Q$27="%w/w DM",(((Q$28*10)*($B$28/100))*$B31),IF(Q$27="kg/t SAR",(Q$28*$B31),IF(Q$27="kg/t DM",((Q$28*($B$28/100))*$B31),IF(Q$27="mg/kg SAR",((Q$28*0.001)*$B31),IF(Q$27="mg/kg DM",(((Q$28*0.001)*($B$28/100))*$B31),0)))))))*2.5</f>
        <v>30.6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16 ACRES</v>
      </c>
      <c r="B32" s="11">
        <v>20</v>
      </c>
      <c r="C32" s="65">
        <f t="shared" ref="C32:C50" si="6">IF(C$27="%w/w SAR",((C$28*10)*$B32),IF(C$27="%w/w DM",(((C$28*10)*($B$28/100))*$B32),IF(C$27="kg/t SAR",(C$28*$B32),IF(C$27="kg/t DM",((C$28*($B$28/100))*$B32),IF(C$27="mg/kg SAR",((C$28*0.001)*$B32),IF(C$27="mg/kg DM",(((C$28*0.001)*($B$28/100))*$B32),0))))))</f>
        <v>214.00000000000003</v>
      </c>
      <c r="D32" s="65">
        <f t="shared" ref="D32:D50" si="7">(IF(D$27="%w/w SAR",((D$28*10)*$B32),IF(D$27="%w/w DM",(((D$28*10)*($B$28/100))*$B32),IF(D$27="kg/t SAR",(D$28*$B32),IF(D$27="kg/t DM",((D$28*($B$28/100))*$B32),IF(D$27="mg/kg SAR",((D$28*0.001)*$B32),IF(D$27="mg/kg DM",(((D$28*0.001)*($B$28/100))*$B32),"0")))))))*2.291</f>
        <v>33.173679999999997</v>
      </c>
      <c r="E32" s="65">
        <f t="shared" ref="E32:E50" si="8">(IF(E$27="%w/w SAR",((E$28*10)*$B32),IF(E$27="%w/w DM",(((E$28*10)*($B$28/100))*$B32),IF(E$27="kg/t SAR",(E$28*$B32),IF(E$27="kg/t DM",((E$28*($B$28/100))*$B32),IF(E$27="mg/kg SAR",((E$28*0.001)*$B32),IF(E$27="mg/kg DM",(((E$28*0.001)*($B$28/100))*$B32),"0")))))))*1.205</f>
        <v>94.255099999999999</v>
      </c>
      <c r="F32" s="65">
        <f t="shared" ref="F32:F50" si="9">(IF(F$27="%w/w SAR",((F$28*10)*$B32),IF(F$27="%w/w DM",(((F$28*10)*($B$28/100))*$B32),IF(F$27="kg/t SAR",(F$28*$B32),IF(F$27="kg/t DM",((F$28*($B$28/100))*$B32),IF(F$27="mg/kg SAR",((F$28*0.001)*$B32),IF(F$27="mg/kg DM",(((F$28*0.001)*($B$28/100))*$B32),"0")))))))*1.658</f>
        <v>1.2733439999999998</v>
      </c>
      <c r="G32" s="65">
        <f t="shared" si="5"/>
        <v>5.8200000000000002E-2</v>
      </c>
      <c r="H32" s="65">
        <f t="shared" si="5"/>
        <v>0.28800000000000003</v>
      </c>
      <c r="I32" s="65">
        <f t="shared" si="5"/>
        <v>0.01</v>
      </c>
      <c r="J32" s="65">
        <f t="shared" si="5"/>
        <v>6.0000000000000006E-4</v>
      </c>
      <c r="K32" s="65">
        <f t="shared" si="5"/>
        <v>1E-3</v>
      </c>
      <c r="L32" s="65">
        <f t="shared" si="5"/>
        <v>0.05</v>
      </c>
      <c r="M32" s="65">
        <f t="shared" si="5"/>
        <v>1.8800000000000001E-2</v>
      </c>
      <c r="N32" s="65">
        <f t="shared" si="5"/>
        <v>0</v>
      </c>
      <c r="O32" s="65">
        <f t="shared" si="5"/>
        <v>0</v>
      </c>
      <c r="P32" s="65">
        <f t="shared" si="5"/>
        <v>0</v>
      </c>
      <c r="Q32" s="65">
        <f t="shared" ref="Q32:Q50" si="10">(IF(Q$27="%w/w SAR",((Q$28*10)*$B32),IF(Q$27="%w/w DM",(((Q$28*10)*($B$28/100))*$B32),IF(Q$27="kg/t SAR",(Q$28*$B32),IF(Q$27="kg/t DM",((Q$28*($B$28/100))*$B32),IF(Q$27="mg/kg SAR",((Q$28*0.001)*$B32),IF(Q$27="mg/kg DM",(((Q$28*0.001)*($B$28/100))*$B32),0)))))))*2.5</f>
        <v>30.6</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Pentwyn Corner</v>
      </c>
      <c r="B33" s="11">
        <v>20</v>
      </c>
      <c r="C33" s="65">
        <f t="shared" si="6"/>
        <v>214.00000000000003</v>
      </c>
      <c r="D33" s="65">
        <f t="shared" si="7"/>
        <v>33.173679999999997</v>
      </c>
      <c r="E33" s="65">
        <f t="shared" si="8"/>
        <v>94.255099999999999</v>
      </c>
      <c r="F33" s="65">
        <f t="shared" si="9"/>
        <v>1.2733439999999998</v>
      </c>
      <c r="G33" s="65">
        <f t="shared" si="5"/>
        <v>5.8200000000000002E-2</v>
      </c>
      <c r="H33" s="65">
        <f t="shared" si="5"/>
        <v>0.28800000000000003</v>
      </c>
      <c r="I33" s="65">
        <f t="shared" si="5"/>
        <v>0.01</v>
      </c>
      <c r="J33" s="65">
        <f t="shared" si="5"/>
        <v>6.0000000000000006E-4</v>
      </c>
      <c r="K33" s="65">
        <f t="shared" si="5"/>
        <v>1E-3</v>
      </c>
      <c r="L33" s="65">
        <f t="shared" si="5"/>
        <v>0.05</v>
      </c>
      <c r="M33" s="65">
        <f t="shared" si="5"/>
        <v>1.8800000000000001E-2</v>
      </c>
      <c r="N33" s="65">
        <f t="shared" si="5"/>
        <v>0</v>
      </c>
      <c r="O33" s="65">
        <f t="shared" si="5"/>
        <v>0</v>
      </c>
      <c r="P33" s="65">
        <f t="shared" si="5"/>
        <v>0</v>
      </c>
      <c r="Q33" s="65">
        <f t="shared" si="10"/>
        <v>30.6</v>
      </c>
      <c r="R33" s="65">
        <f t="shared" si="11"/>
        <v>0</v>
      </c>
      <c r="S33" s="65">
        <f t="shared" si="11"/>
        <v>0</v>
      </c>
      <c r="T33" s="65">
        <f t="shared" si="11"/>
        <v>0</v>
      </c>
      <c r="U33" s="126">
        <f t="shared" si="11"/>
        <v>0</v>
      </c>
    </row>
    <row r="34" spans="1:21" s="48" customFormat="1" ht="13" x14ac:dyDescent="0.35">
      <c r="A34" s="125" t="str">
        <f>F8</f>
        <v>Bottom Pentwyn</v>
      </c>
      <c r="B34" s="11">
        <v>20</v>
      </c>
      <c r="C34" s="65">
        <f t="shared" si="6"/>
        <v>214.00000000000003</v>
      </c>
      <c r="D34" s="65">
        <f t="shared" si="7"/>
        <v>33.173679999999997</v>
      </c>
      <c r="E34" s="65">
        <f t="shared" si="8"/>
        <v>94.255099999999999</v>
      </c>
      <c r="F34" s="65">
        <f t="shared" si="9"/>
        <v>1.2733439999999998</v>
      </c>
      <c r="G34" s="65">
        <f t="shared" si="5"/>
        <v>5.8200000000000002E-2</v>
      </c>
      <c r="H34" s="65">
        <f t="shared" si="5"/>
        <v>0.28800000000000003</v>
      </c>
      <c r="I34" s="65">
        <f t="shared" si="5"/>
        <v>0.01</v>
      </c>
      <c r="J34" s="65">
        <f t="shared" si="5"/>
        <v>6.0000000000000006E-4</v>
      </c>
      <c r="K34" s="65">
        <f t="shared" si="5"/>
        <v>1E-3</v>
      </c>
      <c r="L34" s="65">
        <f t="shared" si="5"/>
        <v>0.05</v>
      </c>
      <c r="M34" s="65">
        <f t="shared" si="5"/>
        <v>1.8800000000000001E-2</v>
      </c>
      <c r="N34" s="65">
        <f t="shared" si="5"/>
        <v>0</v>
      </c>
      <c r="O34" s="65">
        <f t="shared" si="5"/>
        <v>0</v>
      </c>
      <c r="P34" s="65">
        <f t="shared" si="5"/>
        <v>0</v>
      </c>
      <c r="Q34" s="65">
        <f t="shared" si="10"/>
        <v>30.6</v>
      </c>
      <c r="R34" s="65">
        <f t="shared" si="11"/>
        <v>0</v>
      </c>
      <c r="S34" s="65">
        <f t="shared" si="11"/>
        <v>0</v>
      </c>
      <c r="T34" s="65">
        <f t="shared" si="11"/>
        <v>0</v>
      </c>
      <c r="U34" s="126">
        <f t="shared" si="11"/>
        <v>0</v>
      </c>
    </row>
    <row r="35" spans="1:21" s="48" customFormat="1" ht="13" x14ac:dyDescent="0.35">
      <c r="A35" s="125" t="str">
        <f>G8</f>
        <v>Top Pentwyn</v>
      </c>
      <c r="B35" s="11">
        <v>20</v>
      </c>
      <c r="C35" s="65">
        <f t="shared" si="6"/>
        <v>214.00000000000003</v>
      </c>
      <c r="D35" s="65">
        <f t="shared" si="7"/>
        <v>33.173679999999997</v>
      </c>
      <c r="E35" s="65">
        <f t="shared" si="8"/>
        <v>94.255099999999999</v>
      </c>
      <c r="F35" s="65">
        <f t="shared" si="9"/>
        <v>1.2733439999999998</v>
      </c>
      <c r="G35" s="65">
        <f t="shared" si="5"/>
        <v>5.8200000000000002E-2</v>
      </c>
      <c r="H35" s="65">
        <f t="shared" si="5"/>
        <v>0.28800000000000003</v>
      </c>
      <c r="I35" s="65">
        <f t="shared" si="5"/>
        <v>0.01</v>
      </c>
      <c r="J35" s="65">
        <f t="shared" si="5"/>
        <v>6.0000000000000006E-4</v>
      </c>
      <c r="K35" s="65">
        <f t="shared" si="5"/>
        <v>1E-3</v>
      </c>
      <c r="L35" s="65">
        <f t="shared" si="5"/>
        <v>0.05</v>
      </c>
      <c r="M35" s="65">
        <f t="shared" si="5"/>
        <v>1.8800000000000001E-2</v>
      </c>
      <c r="N35" s="65">
        <f t="shared" si="5"/>
        <v>0</v>
      </c>
      <c r="O35" s="65">
        <f t="shared" si="5"/>
        <v>0</v>
      </c>
      <c r="P35" s="65">
        <f t="shared" si="5"/>
        <v>0</v>
      </c>
      <c r="Q35" s="65">
        <f t="shared" si="10"/>
        <v>30.6</v>
      </c>
      <c r="R35" s="65">
        <f t="shared" si="11"/>
        <v>0</v>
      </c>
      <c r="S35" s="65">
        <f t="shared" si="11"/>
        <v>0</v>
      </c>
      <c r="T35" s="65">
        <f t="shared" si="11"/>
        <v>0</v>
      </c>
      <c r="U35" s="126">
        <f t="shared" si="11"/>
        <v>0</v>
      </c>
    </row>
    <row r="36" spans="1:21" s="48" customFormat="1" ht="13" x14ac:dyDescent="0.35">
      <c r="A36" s="125" t="str">
        <f>H8</f>
        <v>Bagder Burry</v>
      </c>
      <c r="B36" s="11">
        <v>15</v>
      </c>
      <c r="C36" s="65">
        <f t="shared" si="6"/>
        <v>160.50000000000003</v>
      </c>
      <c r="D36" s="65">
        <f t="shared" si="7"/>
        <v>24.880259999999996</v>
      </c>
      <c r="E36" s="65">
        <f t="shared" si="8"/>
        <v>70.691325000000006</v>
      </c>
      <c r="F36" s="65">
        <f t="shared" si="9"/>
        <v>0.95500799999999986</v>
      </c>
      <c r="G36" s="65">
        <f t="shared" si="5"/>
        <v>4.3650000000000001E-2</v>
      </c>
      <c r="H36" s="65">
        <f t="shared" si="5"/>
        <v>0.21600000000000003</v>
      </c>
      <c r="I36" s="65">
        <f t="shared" si="5"/>
        <v>7.4999999999999997E-3</v>
      </c>
      <c r="J36" s="65">
        <f t="shared" si="5"/>
        <v>4.4999999999999999E-4</v>
      </c>
      <c r="K36" s="65">
        <f t="shared" si="5"/>
        <v>7.5000000000000002E-4</v>
      </c>
      <c r="L36" s="65">
        <f t="shared" si="5"/>
        <v>3.7499999999999999E-2</v>
      </c>
      <c r="M36" s="65">
        <f t="shared" si="5"/>
        <v>1.41E-2</v>
      </c>
      <c r="N36" s="65">
        <f t="shared" si="5"/>
        <v>0</v>
      </c>
      <c r="O36" s="65">
        <f t="shared" si="5"/>
        <v>0</v>
      </c>
      <c r="P36" s="65">
        <f t="shared" si="5"/>
        <v>0</v>
      </c>
      <c r="Q36" s="65">
        <f t="shared" si="10"/>
        <v>22.95</v>
      </c>
      <c r="R36" s="65">
        <f t="shared" si="11"/>
        <v>0</v>
      </c>
      <c r="S36" s="65">
        <f t="shared" si="11"/>
        <v>0</v>
      </c>
      <c r="T36" s="65">
        <f t="shared" si="11"/>
        <v>0</v>
      </c>
      <c r="U36" s="126">
        <f t="shared" si="11"/>
        <v>0</v>
      </c>
    </row>
    <row r="37" spans="1:21" s="48" customFormat="1" ht="13" x14ac:dyDescent="0.35">
      <c r="A37" s="125" t="str">
        <f>I8</f>
        <v>Long Meadow</v>
      </c>
      <c r="B37" s="11">
        <v>20</v>
      </c>
      <c r="C37" s="65">
        <f t="shared" si="6"/>
        <v>214.00000000000003</v>
      </c>
      <c r="D37" s="65">
        <f t="shared" si="7"/>
        <v>33.173679999999997</v>
      </c>
      <c r="E37" s="65">
        <f t="shared" si="8"/>
        <v>94.255099999999999</v>
      </c>
      <c r="F37" s="65">
        <f t="shared" si="9"/>
        <v>1.2733439999999998</v>
      </c>
      <c r="G37" s="65">
        <f t="shared" si="5"/>
        <v>5.8200000000000002E-2</v>
      </c>
      <c r="H37" s="65">
        <f t="shared" si="5"/>
        <v>0.28800000000000003</v>
      </c>
      <c r="I37" s="65">
        <f t="shared" si="5"/>
        <v>0.01</v>
      </c>
      <c r="J37" s="65">
        <f t="shared" si="5"/>
        <v>6.0000000000000006E-4</v>
      </c>
      <c r="K37" s="65">
        <f t="shared" si="5"/>
        <v>1E-3</v>
      </c>
      <c r="L37" s="65">
        <f t="shared" si="5"/>
        <v>0.05</v>
      </c>
      <c r="M37" s="65">
        <f t="shared" si="5"/>
        <v>1.8800000000000001E-2</v>
      </c>
      <c r="N37" s="65">
        <f t="shared" si="5"/>
        <v>0</v>
      </c>
      <c r="O37" s="65">
        <f t="shared" si="5"/>
        <v>0</v>
      </c>
      <c r="P37" s="65">
        <f t="shared" si="5"/>
        <v>0</v>
      </c>
      <c r="Q37" s="65">
        <f t="shared" si="10"/>
        <v>30.6</v>
      </c>
      <c r="R37" s="65">
        <f t="shared" si="11"/>
        <v>0</v>
      </c>
      <c r="S37" s="65">
        <f t="shared" si="11"/>
        <v>0</v>
      </c>
      <c r="T37" s="65">
        <f t="shared" si="11"/>
        <v>0</v>
      </c>
      <c r="U37" s="126">
        <f t="shared" si="11"/>
        <v>0</v>
      </c>
    </row>
    <row r="38" spans="1:21" s="48" customFormat="1" ht="13" x14ac:dyDescent="0.35">
      <c r="A38" s="125" t="str">
        <f>J8</f>
        <v>Sheep Shed</v>
      </c>
      <c r="B38" s="11">
        <v>20</v>
      </c>
      <c r="C38" s="65">
        <f t="shared" si="6"/>
        <v>214.00000000000003</v>
      </c>
      <c r="D38" s="65">
        <f t="shared" si="7"/>
        <v>33.173679999999997</v>
      </c>
      <c r="E38" s="65">
        <f t="shared" si="8"/>
        <v>94.255099999999999</v>
      </c>
      <c r="F38" s="65">
        <f t="shared" si="9"/>
        <v>1.2733439999999998</v>
      </c>
      <c r="G38" s="65">
        <f t="shared" si="5"/>
        <v>5.8200000000000002E-2</v>
      </c>
      <c r="H38" s="65">
        <f t="shared" si="5"/>
        <v>0.28800000000000003</v>
      </c>
      <c r="I38" s="65">
        <f t="shared" si="5"/>
        <v>0.01</v>
      </c>
      <c r="J38" s="65">
        <f t="shared" si="5"/>
        <v>6.0000000000000006E-4</v>
      </c>
      <c r="K38" s="65">
        <f t="shared" si="5"/>
        <v>1E-3</v>
      </c>
      <c r="L38" s="65">
        <f t="shared" si="5"/>
        <v>0.05</v>
      </c>
      <c r="M38" s="65">
        <f t="shared" si="5"/>
        <v>1.8800000000000001E-2</v>
      </c>
      <c r="N38" s="65">
        <f t="shared" si="5"/>
        <v>0</v>
      </c>
      <c r="O38" s="65">
        <f t="shared" si="5"/>
        <v>0</v>
      </c>
      <c r="P38" s="65">
        <f t="shared" si="5"/>
        <v>0</v>
      </c>
      <c r="Q38" s="65">
        <f t="shared" si="10"/>
        <v>30.6</v>
      </c>
      <c r="R38" s="65">
        <f t="shared" si="11"/>
        <v>0</v>
      </c>
      <c r="S38" s="65">
        <f t="shared" si="11"/>
        <v>0</v>
      </c>
      <c r="T38" s="65">
        <f t="shared" si="11"/>
        <v>0</v>
      </c>
      <c r="U38" s="126">
        <f t="shared" si="11"/>
        <v>0</v>
      </c>
    </row>
    <row r="39" spans="1:21" s="48" customFormat="1" ht="13" x14ac:dyDescent="0.35">
      <c r="A39" s="125" t="str">
        <f>K8</f>
        <v>Ram Field</v>
      </c>
      <c r="B39" s="11">
        <v>20</v>
      </c>
      <c r="C39" s="65">
        <f t="shared" si="6"/>
        <v>214.00000000000003</v>
      </c>
      <c r="D39" s="65">
        <f t="shared" si="7"/>
        <v>33.173679999999997</v>
      </c>
      <c r="E39" s="65">
        <f t="shared" si="8"/>
        <v>94.255099999999999</v>
      </c>
      <c r="F39" s="65">
        <f t="shared" si="9"/>
        <v>1.2733439999999998</v>
      </c>
      <c r="G39" s="65">
        <f t="shared" si="5"/>
        <v>5.8200000000000002E-2</v>
      </c>
      <c r="H39" s="65">
        <f t="shared" si="5"/>
        <v>0.28800000000000003</v>
      </c>
      <c r="I39" s="65">
        <f t="shared" si="5"/>
        <v>0.01</v>
      </c>
      <c r="J39" s="65">
        <f t="shared" si="5"/>
        <v>6.0000000000000006E-4</v>
      </c>
      <c r="K39" s="65">
        <f t="shared" si="5"/>
        <v>1E-3</v>
      </c>
      <c r="L39" s="65">
        <f t="shared" si="5"/>
        <v>0.05</v>
      </c>
      <c r="M39" s="65">
        <f t="shared" si="5"/>
        <v>1.8800000000000001E-2</v>
      </c>
      <c r="N39" s="65">
        <f t="shared" si="5"/>
        <v>0</v>
      </c>
      <c r="O39" s="65">
        <f t="shared" si="5"/>
        <v>0</v>
      </c>
      <c r="P39" s="65">
        <f t="shared" si="5"/>
        <v>0</v>
      </c>
      <c r="Q39" s="65">
        <f t="shared" si="10"/>
        <v>30.6</v>
      </c>
      <c r="R39" s="65">
        <f t="shared" si="11"/>
        <v>0</v>
      </c>
      <c r="S39" s="65">
        <f t="shared" si="11"/>
        <v>0</v>
      </c>
      <c r="T39" s="65">
        <f t="shared" si="11"/>
        <v>0</v>
      </c>
      <c r="U39" s="126">
        <f t="shared" si="11"/>
        <v>0</v>
      </c>
    </row>
    <row r="40" spans="1:21" s="48" customFormat="1" ht="13" x14ac:dyDescent="0.35">
      <c r="A40" s="125" t="str">
        <f>L8</f>
        <v>21 Acre</v>
      </c>
      <c r="B40" s="11">
        <v>20</v>
      </c>
      <c r="C40" s="65">
        <f t="shared" si="6"/>
        <v>214.00000000000003</v>
      </c>
      <c r="D40" s="65">
        <f t="shared" si="7"/>
        <v>33.173679999999997</v>
      </c>
      <c r="E40" s="65">
        <f t="shared" si="8"/>
        <v>94.255099999999999</v>
      </c>
      <c r="F40" s="65">
        <f t="shared" si="9"/>
        <v>1.2733439999999998</v>
      </c>
      <c r="G40" s="65">
        <f t="shared" si="5"/>
        <v>5.8200000000000002E-2</v>
      </c>
      <c r="H40" s="65">
        <f t="shared" si="5"/>
        <v>0.28800000000000003</v>
      </c>
      <c r="I40" s="65">
        <f t="shared" si="5"/>
        <v>0.01</v>
      </c>
      <c r="J40" s="65">
        <f t="shared" si="5"/>
        <v>6.0000000000000006E-4</v>
      </c>
      <c r="K40" s="65">
        <f t="shared" si="5"/>
        <v>1E-3</v>
      </c>
      <c r="L40" s="65">
        <f t="shared" si="5"/>
        <v>0.05</v>
      </c>
      <c r="M40" s="65">
        <f t="shared" si="5"/>
        <v>1.8800000000000001E-2</v>
      </c>
      <c r="N40" s="65">
        <f t="shared" si="5"/>
        <v>0</v>
      </c>
      <c r="O40" s="65">
        <f t="shared" si="5"/>
        <v>0</v>
      </c>
      <c r="P40" s="65">
        <f t="shared" si="5"/>
        <v>0</v>
      </c>
      <c r="Q40" s="65">
        <f t="shared" si="10"/>
        <v>30.6</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17 ACRES</v>
      </c>
      <c r="C57" s="8" t="str">
        <f t="shared" ref="C57:U57" si="13">D8</f>
        <v>16 ACRES</v>
      </c>
      <c r="D57" s="8" t="str">
        <f t="shared" si="13"/>
        <v>Pentwyn Corner</v>
      </c>
      <c r="E57" s="8" t="str">
        <f t="shared" si="13"/>
        <v>Bottom Pentwyn</v>
      </c>
      <c r="F57" s="8" t="str">
        <f t="shared" si="13"/>
        <v>Top Pentwyn</v>
      </c>
      <c r="G57" s="8" t="str">
        <f t="shared" si="13"/>
        <v>Bagder Burry</v>
      </c>
      <c r="H57" s="8" t="str">
        <f t="shared" si="13"/>
        <v>Long Meadow</v>
      </c>
      <c r="I57" s="8" t="str">
        <f t="shared" si="13"/>
        <v>Sheep Shed</v>
      </c>
      <c r="J57" s="8" t="str">
        <f t="shared" si="13"/>
        <v>Ram Field</v>
      </c>
      <c r="K57" s="8" t="str">
        <f t="shared" si="13"/>
        <v>21 Acre</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6.3</v>
      </c>
      <c r="C60" s="64">
        <f t="shared" ref="C60:U60" si="14">D10</f>
        <v>6.7</v>
      </c>
      <c r="D60" s="64">
        <f t="shared" si="14"/>
        <v>6.2</v>
      </c>
      <c r="E60" s="64">
        <f t="shared" si="14"/>
        <v>6.4</v>
      </c>
      <c r="F60" s="64">
        <f t="shared" si="14"/>
        <v>6.4</v>
      </c>
      <c r="G60" s="64">
        <f t="shared" si="14"/>
        <v>6.3</v>
      </c>
      <c r="H60" s="64">
        <f t="shared" si="14"/>
        <v>6.2</v>
      </c>
      <c r="I60" s="64">
        <f t="shared" si="14"/>
        <v>6.1</v>
      </c>
      <c r="J60" s="64">
        <f t="shared" si="14"/>
        <v>6.3</v>
      </c>
      <c r="K60" s="64">
        <f t="shared" si="14"/>
        <v>6.5</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v>
      </c>
      <c r="C62" s="65">
        <f>B32</f>
        <v>20</v>
      </c>
      <c r="D62" s="65">
        <f>B33</f>
        <v>20</v>
      </c>
      <c r="E62" s="65">
        <f>B34</f>
        <v>20</v>
      </c>
      <c r="F62" s="65">
        <f>B35</f>
        <v>20</v>
      </c>
      <c r="G62" s="65">
        <f>B36</f>
        <v>15</v>
      </c>
      <c r="H62" s="65">
        <f>B37</f>
        <v>20</v>
      </c>
      <c r="I62" s="65">
        <f>B38</f>
        <v>20</v>
      </c>
      <c r="J62" s="65">
        <f>B39</f>
        <v>20</v>
      </c>
      <c r="K62" s="65">
        <f>B40</f>
        <v>20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-3</v>
      </c>
      <c r="D64" s="65">
        <f t="shared" si="17"/>
        <v>0</v>
      </c>
      <c r="E64" s="65">
        <f t="shared" si="17"/>
        <v>-1.2000000000000011</v>
      </c>
      <c r="F64" s="65">
        <f t="shared" si="17"/>
        <v>-1.2000000000000011</v>
      </c>
      <c r="G64" s="65">
        <f t="shared" si="17"/>
        <v>-0.59999999999999787</v>
      </c>
      <c r="H64" s="65">
        <f t="shared" si="17"/>
        <v>0</v>
      </c>
      <c r="I64" s="65">
        <f t="shared" si="17"/>
        <v>0.6000000000000032</v>
      </c>
      <c r="J64" s="65">
        <f t="shared" si="17"/>
        <v>-0.59999999999999787</v>
      </c>
      <c r="K64" s="65">
        <f t="shared" si="17"/>
        <v>-1.7999999999999989</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3</v>
      </c>
      <c r="D65" s="65">
        <f t="shared" si="18"/>
        <v>0</v>
      </c>
      <c r="E65" s="65">
        <f t="shared" si="18"/>
        <v>1.2000000000000011</v>
      </c>
      <c r="F65" s="65">
        <f t="shared" si="18"/>
        <v>1.2000000000000011</v>
      </c>
      <c r="G65" s="65">
        <f t="shared" si="18"/>
        <v>0.59999999999999787</v>
      </c>
      <c r="H65" s="65">
        <f t="shared" si="18"/>
        <v>0</v>
      </c>
      <c r="I65" s="65">
        <f t="shared" si="18"/>
        <v>-0.6000000000000032</v>
      </c>
      <c r="J65" s="65">
        <f t="shared" si="18"/>
        <v>0.59999999999999787</v>
      </c>
      <c r="K65" s="65">
        <f t="shared" si="18"/>
        <v>1.7999999999999989</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E1" zoomScale="90" zoomScaleNormal="90" workbookViewId="0">
      <selection activeCell="Q29" sqref="Q2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9" t="s">
        <v>41</v>
      </c>
      <c r="B1" s="160"/>
      <c r="C1" s="167" t="str">
        <f>'ELAN WTW SLUDGE'!C1:D1</f>
        <v>PAN-032362</v>
      </c>
      <c r="D1" s="168"/>
      <c r="E1" s="106" t="s">
        <v>45</v>
      </c>
      <c r="F1" s="113">
        <f>'ELAN WTW SLUDGE'!F1</f>
        <v>49.24</v>
      </c>
      <c r="G1" s="135" t="s">
        <v>43</v>
      </c>
      <c r="H1" s="136"/>
      <c r="I1" s="109">
        <v>8.5</v>
      </c>
      <c r="J1" s="159" t="s">
        <v>153</v>
      </c>
      <c r="K1" s="160"/>
      <c r="L1" s="109">
        <v>5628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9" t="s">
        <v>87</v>
      </c>
      <c r="B2" s="140"/>
      <c r="C2" s="169" t="str">
        <f>'ELAN WTW SLUDGE'!C2:D2</f>
        <v>EPR/GP3792SK</v>
      </c>
      <c r="D2" s="170"/>
      <c r="E2" s="96" t="s">
        <v>109</v>
      </c>
      <c r="F2" s="110" t="s">
        <v>166</v>
      </c>
      <c r="G2" s="137" t="s">
        <v>110</v>
      </c>
      <c r="H2" s="138"/>
      <c r="I2" s="110"/>
      <c r="J2" s="139" t="s">
        <v>158</v>
      </c>
      <c r="K2" s="140"/>
      <c r="L2" s="110">
        <v>0.85</v>
      </c>
      <c r="AB2" s="22" t="s">
        <v>56</v>
      </c>
      <c r="AC2" s="13"/>
      <c r="AD2" s="22" t="s">
        <v>70</v>
      </c>
      <c r="AE2" s="13"/>
      <c r="AF2" s="13"/>
      <c r="AG2" s="34" t="s">
        <v>76</v>
      </c>
      <c r="AH2" s="13"/>
      <c r="AI2" s="35" t="s">
        <v>126</v>
      </c>
      <c r="AJ2" s="36">
        <v>0</v>
      </c>
      <c r="AK2" s="37">
        <v>0</v>
      </c>
      <c r="AL2" s="7">
        <v>0</v>
      </c>
      <c r="AM2" s="9">
        <v>0</v>
      </c>
      <c r="AN2" s="9">
        <v>0</v>
      </c>
    </row>
    <row r="3" spans="1:41" ht="13" x14ac:dyDescent="0.25">
      <c r="A3" s="161" t="s">
        <v>42</v>
      </c>
      <c r="B3" s="162"/>
      <c r="C3" s="169" t="str">
        <f>'ELAN WTW SLUDGE'!C3:D3</f>
        <v>Byproduct Recovery Limited</v>
      </c>
      <c r="D3" s="170"/>
      <c r="E3" s="96" t="s">
        <v>108</v>
      </c>
      <c r="F3" s="111" t="s">
        <v>77</v>
      </c>
      <c r="G3" s="139" t="s">
        <v>159</v>
      </c>
      <c r="H3" s="140"/>
      <c r="I3" s="110"/>
      <c r="J3" s="161" t="s">
        <v>154</v>
      </c>
      <c r="K3" s="162"/>
      <c r="L3" s="110">
        <f>(L1/(L2*10000))*100</f>
        <v>66.211764705882345</v>
      </c>
      <c r="AB3" s="22" t="s">
        <v>57</v>
      </c>
      <c r="AC3" s="13"/>
      <c r="AD3" s="22" t="s">
        <v>71</v>
      </c>
      <c r="AE3" s="13"/>
      <c r="AF3" s="13"/>
      <c r="AG3" s="34" t="s">
        <v>77</v>
      </c>
      <c r="AH3" s="13"/>
      <c r="AI3" s="38" t="s">
        <v>113</v>
      </c>
      <c r="AJ3" s="39">
        <v>1.7</v>
      </c>
      <c r="AK3" s="40">
        <v>6</v>
      </c>
      <c r="AL3" s="41">
        <v>1</v>
      </c>
      <c r="AM3" s="9">
        <v>6.2</v>
      </c>
      <c r="AN3" s="9" t="s">
        <v>112</v>
      </c>
    </row>
    <row r="4" spans="1:41" ht="25" x14ac:dyDescent="0.25">
      <c r="A4" s="139" t="s">
        <v>0</v>
      </c>
      <c r="B4" s="140"/>
      <c r="C4" s="171" t="str">
        <f>'ELAN WTW SLUDGE'!C4:D4</f>
        <v xml:space="preserve">Pentwyn Farm, Three Cocks, Brecon, Powys
LD3 0SW
</v>
      </c>
      <c r="D4" s="172"/>
      <c r="E4" s="99" t="s">
        <v>1</v>
      </c>
      <c r="F4" s="130" t="s">
        <v>171</v>
      </c>
      <c r="G4" s="161"/>
      <c r="H4" s="162"/>
      <c r="I4" s="115"/>
      <c r="J4" s="161"/>
      <c r="K4" s="162"/>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1" t="s">
        <v>47</v>
      </c>
      <c r="B5" s="142"/>
      <c r="C5" s="173" t="str">
        <f>'ELAN WTW SLUDGE'!C5:D5</f>
        <v>Owen Clee</v>
      </c>
      <c r="D5" s="174"/>
      <c r="E5" s="107"/>
      <c r="F5" s="114"/>
      <c r="G5" s="165"/>
      <c r="H5" s="166"/>
      <c r="I5" s="114"/>
      <c r="J5" s="165"/>
      <c r="K5" s="166"/>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1" t="s">
        <v>63</v>
      </c>
      <c r="B7" s="152"/>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9" t="s">
        <v>2</v>
      </c>
      <c r="B8" s="140"/>
      <c r="C8" s="49" t="str">
        <f>'ELAN WTW SLUDGE'!C8</f>
        <v>17 ACRES</v>
      </c>
      <c r="D8" s="49" t="str">
        <f>'ELAN WTW SLUDGE'!D8</f>
        <v>16 ACRES</v>
      </c>
      <c r="E8" s="49" t="str">
        <f>'ELAN WTW SLUDGE'!E8</f>
        <v>Pentwyn Corner</v>
      </c>
      <c r="F8" s="49" t="str">
        <f>'ELAN WTW SLUDGE'!F8</f>
        <v>Bottom Pentwyn</v>
      </c>
      <c r="G8" s="49" t="str">
        <f>'ELAN WTW SLUDGE'!G8</f>
        <v>Top Pentwyn</v>
      </c>
      <c r="H8" s="49" t="str">
        <f>'ELAN WTW SLUDGE'!H8</f>
        <v>Bagder Burry</v>
      </c>
      <c r="I8" s="49" t="str">
        <f>'ELAN WTW SLUDGE'!I8</f>
        <v>Long Meadow</v>
      </c>
      <c r="J8" s="49" t="str">
        <f>'ELAN WTW SLUDGE'!J8</f>
        <v>Sheep Shed</v>
      </c>
      <c r="K8" s="49" t="str">
        <f>'ELAN WTW SLUDGE'!K8</f>
        <v>Ram Field</v>
      </c>
      <c r="L8" s="49" t="str">
        <f>'ELAN WTW SLUDGE'!L8</f>
        <v>21 Acre</v>
      </c>
      <c r="M8" s="49">
        <f>'ELAN WTW SLUDGE'!M8</f>
        <v>0</v>
      </c>
      <c r="N8" s="49">
        <f>'ELAN WTW SLUDGE'!N8</f>
        <v>0</v>
      </c>
      <c r="O8" s="49">
        <f>'ELAN WTW SLUDGE'!O8</f>
        <v>0</v>
      </c>
      <c r="P8" s="49">
        <f>'ELAN WTW SLUDGE'!P8</f>
        <v>0</v>
      </c>
      <c r="Q8" s="49">
        <f>'ELAN WTW SLUDGE'!Q8</f>
        <v>0</v>
      </c>
      <c r="R8" s="49">
        <f>'ELAN WTW SLUDGE'!R8</f>
        <v>0</v>
      </c>
      <c r="S8" s="49">
        <f>'ELAN WTW SLUDGE'!S8</f>
        <v>0</v>
      </c>
      <c r="T8" s="49">
        <f>'ELAN WTW SLUDGE'!T8</f>
        <v>0</v>
      </c>
      <c r="U8" s="49">
        <f>'ELAN WTW SLUDGE'!U8</f>
        <v>0</v>
      </c>
      <c r="V8" s="102">
        <f>'ELAN WTW SLUDGE'!V8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9" t="s">
        <v>3</v>
      </c>
      <c r="B9" s="140"/>
      <c r="C9" s="49" t="str">
        <f>'ELAN WTW SLUDGE'!C9</f>
        <v xml:space="preserve">Moderate </v>
      </c>
      <c r="D9" s="49" t="str">
        <f>'ELAN WTW SLUDGE'!D9</f>
        <v xml:space="preserve">Moderate </v>
      </c>
      <c r="E9" s="49" t="str">
        <f>'ELAN WTW SLUDGE'!E9</f>
        <v xml:space="preserve">Moderate </v>
      </c>
      <c r="F9" s="49" t="str">
        <f>'ELAN WTW SLUDGE'!F9</f>
        <v xml:space="preserve">Moderate </v>
      </c>
      <c r="G9" s="49" t="str">
        <f>'ELAN WTW SLUDGE'!G9</f>
        <v xml:space="preserve">Moderate </v>
      </c>
      <c r="H9" s="49" t="str">
        <f>'ELAN WTW SLUDGE'!H9</f>
        <v xml:space="preserve">Moderate </v>
      </c>
      <c r="I9" s="49" t="str">
        <f>'ELAN WTW SLUDGE'!I9</f>
        <v xml:space="preserve">Moderate </v>
      </c>
      <c r="J9" s="49" t="str">
        <f>'ELAN WTW SLUDGE'!J9</f>
        <v xml:space="preserve">Moderate </v>
      </c>
      <c r="K9" s="49" t="str">
        <f>'ELAN WTW SLUDGE'!K9</f>
        <v xml:space="preserve">Moderate </v>
      </c>
      <c r="L9" s="49" t="str">
        <f>'ELAN WTW SLUDGE'!L9</f>
        <v xml:space="preserve">Moderate </v>
      </c>
      <c r="M9" s="49">
        <f>'ELAN WTW SLUDGE'!M9</f>
        <v>0</v>
      </c>
      <c r="N9" s="49">
        <f>'ELAN WTW SLUDGE'!N9</f>
        <v>0</v>
      </c>
      <c r="O9" s="49">
        <f>'ELAN WTW SLUDGE'!O9</f>
        <v>0</v>
      </c>
      <c r="P9" s="49">
        <f>'ELAN WTW SLUDGE'!P9</f>
        <v>0</v>
      </c>
      <c r="Q9" s="49">
        <f>'ELAN WTW SLUDGE'!Q9</f>
        <v>0</v>
      </c>
      <c r="R9" s="49">
        <f>'ELAN WTW SLUDGE'!R9</f>
        <v>0</v>
      </c>
      <c r="S9" s="49">
        <f>'ELAN WTW SLUDGE'!S9</f>
        <v>0</v>
      </c>
      <c r="T9" s="49">
        <f>'ELAN WTW SLUDGE'!T9</f>
        <v>0</v>
      </c>
      <c r="U9" s="49">
        <f>'ELAN WTW SLUDGE'!U9</f>
        <v>0</v>
      </c>
      <c r="V9" s="102">
        <f>'ELAN WTW SLUDGE'!V9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9" t="s">
        <v>4</v>
      </c>
      <c r="B10" s="140"/>
      <c r="C10" s="49">
        <f>'ELAN WTW SLUDGE'!C10</f>
        <v>6.3</v>
      </c>
      <c r="D10" s="49">
        <f>'ELAN WTW SLUDGE'!D10</f>
        <v>6.7</v>
      </c>
      <c r="E10" s="49">
        <f>'ELAN WTW SLUDGE'!E10</f>
        <v>6.2</v>
      </c>
      <c r="F10" s="49">
        <f>'ELAN WTW SLUDGE'!F10</f>
        <v>6.4</v>
      </c>
      <c r="G10" s="49">
        <f>'ELAN WTW SLUDGE'!G10</f>
        <v>6.4</v>
      </c>
      <c r="H10" s="49">
        <f>'ELAN WTW SLUDGE'!H10</f>
        <v>6.3</v>
      </c>
      <c r="I10" s="49">
        <f>'ELAN WTW SLUDGE'!I10</f>
        <v>6.2</v>
      </c>
      <c r="J10" s="49">
        <f>'ELAN WTW SLUDGE'!J10</f>
        <v>6.1</v>
      </c>
      <c r="K10" s="49">
        <f>'ELAN WTW SLUDGE'!K10</f>
        <v>6.3</v>
      </c>
      <c r="L10" s="49">
        <f>'ELAN WTW SLUDGE'!L10</f>
        <v>6.5</v>
      </c>
      <c r="M10" s="49">
        <f>'ELAN WTW SLUDGE'!M10</f>
        <v>0</v>
      </c>
      <c r="N10" s="49">
        <f>'ELAN WTW SLUDGE'!N10</f>
        <v>0</v>
      </c>
      <c r="O10" s="49">
        <f>'ELAN WTW SLUDGE'!O10</f>
        <v>0</v>
      </c>
      <c r="P10" s="49">
        <f>'ELAN WTW SLUDGE'!P10</f>
        <v>0</v>
      </c>
      <c r="Q10" s="49">
        <f>'ELAN WTW SLUDGE'!Q10</f>
        <v>0</v>
      </c>
      <c r="R10" s="49">
        <f>'ELAN WTW SLUDGE'!R10</f>
        <v>0</v>
      </c>
      <c r="S10" s="49">
        <f>'ELAN WTW SLUDGE'!S10</f>
        <v>0</v>
      </c>
      <c r="T10" s="49">
        <f>'ELAN WTW SLUDGE'!T10</f>
        <v>0</v>
      </c>
      <c r="U10" s="49">
        <f>'ELAN WTW SLUDGE'!U10</f>
        <v>0</v>
      </c>
      <c r="V10" s="102">
        <f>'ELAN WTW SLUDGE'!V10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9" t="s">
        <v>5</v>
      </c>
      <c r="B11" s="140"/>
      <c r="C11" s="49">
        <f>'ELAN WTW SLUDGE'!C11</f>
        <v>1</v>
      </c>
      <c r="D11" s="49">
        <f>'ELAN WTW SLUDGE'!D11</f>
        <v>1</v>
      </c>
      <c r="E11" s="49">
        <f>'ELAN WTW SLUDGE'!E11</f>
        <v>1</v>
      </c>
      <c r="F11" s="49">
        <f>'ELAN WTW SLUDGE'!F11</f>
        <v>1</v>
      </c>
      <c r="G11" s="49">
        <f>'ELAN WTW SLUDGE'!G11</f>
        <v>1</v>
      </c>
      <c r="H11" s="49">
        <f>'ELAN WTW SLUDGE'!H11</f>
        <v>3</v>
      </c>
      <c r="I11" s="49">
        <f>'ELAN WTW SLUDGE'!I11</f>
        <v>2</v>
      </c>
      <c r="J11" s="49">
        <f>'ELAN WTW SLUDGE'!J11</f>
        <v>2</v>
      </c>
      <c r="K11" s="49">
        <f>'ELAN WTW SLUDGE'!K11</f>
        <v>1</v>
      </c>
      <c r="L11" s="49">
        <f>'ELAN WTW SLUDGE'!L11</f>
        <v>2</v>
      </c>
      <c r="M11" s="49">
        <f>'ELAN WTW SLUDGE'!M11</f>
        <v>0</v>
      </c>
      <c r="N11" s="49">
        <f>'ELAN WTW SLUDGE'!N11</f>
        <v>0</v>
      </c>
      <c r="O11" s="49">
        <f>'ELAN WTW SLUDGE'!O11</f>
        <v>0</v>
      </c>
      <c r="P11" s="49">
        <f>'ELAN WTW SLUDGE'!P11</f>
        <v>0</v>
      </c>
      <c r="Q11" s="49">
        <f>'ELAN WTW SLUDGE'!Q11</f>
        <v>0</v>
      </c>
      <c r="R11" s="49">
        <f>'ELAN WTW SLUDGE'!R11</f>
        <v>0</v>
      </c>
      <c r="S11" s="49">
        <f>'ELAN WTW SLUDGE'!S11</f>
        <v>0</v>
      </c>
      <c r="T11" s="49">
        <f>'ELAN WTW SLUDGE'!T11</f>
        <v>0</v>
      </c>
      <c r="U11" s="49">
        <f>'ELAN WTW SLUDGE'!U11</f>
        <v>0</v>
      </c>
      <c r="V11" s="102">
        <f>'ELAN WTW SLUDGE'!V11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9" t="s">
        <v>6</v>
      </c>
      <c r="B12" s="140"/>
      <c r="C12" s="49">
        <f>'ELAN WTW SLUDGE'!C12</f>
        <v>1</v>
      </c>
      <c r="D12" s="49">
        <f>'ELAN WTW SLUDGE'!D12</f>
        <v>1</v>
      </c>
      <c r="E12" s="49">
        <f>'ELAN WTW SLUDGE'!E12</f>
        <v>2</v>
      </c>
      <c r="F12" s="49">
        <f>'ELAN WTW SLUDGE'!F12</f>
        <v>0</v>
      </c>
      <c r="G12" s="49">
        <f>'ELAN WTW SLUDGE'!G12</f>
        <v>1</v>
      </c>
      <c r="H12" s="49">
        <f>'ELAN WTW SLUDGE'!H12</f>
        <v>4</v>
      </c>
      <c r="I12" s="49">
        <f>'ELAN WTW SLUDGE'!I12</f>
        <v>2</v>
      </c>
      <c r="J12" s="49">
        <f>'ELAN WTW SLUDGE'!J12</f>
        <v>2</v>
      </c>
      <c r="K12" s="49">
        <f>'ELAN WTW SLUDGE'!K12</f>
        <v>1</v>
      </c>
      <c r="L12" s="49">
        <f>'ELAN WTW SLUDGE'!L12</f>
        <v>2</v>
      </c>
      <c r="M12" s="49">
        <f>'ELAN WTW SLUDGE'!M12</f>
        <v>0</v>
      </c>
      <c r="N12" s="49">
        <f>'ELAN WTW SLUDGE'!N12</f>
        <v>0</v>
      </c>
      <c r="O12" s="49">
        <f>'ELAN WTW SLUDGE'!O12</f>
        <v>0</v>
      </c>
      <c r="P12" s="49">
        <f>'ELAN WTW SLUDGE'!P12</f>
        <v>0</v>
      </c>
      <c r="Q12" s="49">
        <f>'ELAN WTW SLUDGE'!Q12</f>
        <v>0</v>
      </c>
      <c r="R12" s="49">
        <f>'ELAN WTW SLUDGE'!R12</f>
        <v>0</v>
      </c>
      <c r="S12" s="49">
        <f>'ELAN WTW SLUDGE'!S12</f>
        <v>0</v>
      </c>
      <c r="T12" s="49">
        <f>'ELAN WTW SLUDGE'!T12</f>
        <v>0</v>
      </c>
      <c r="U12" s="49">
        <f>'ELAN WTW SLUDGE'!U12</f>
        <v>0</v>
      </c>
      <c r="V12" s="102">
        <f>'ELAN WTW SLUDGE'!V12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9" t="s">
        <v>7</v>
      </c>
      <c r="B13" s="140"/>
      <c r="C13" s="49">
        <f>'ELAN WTW SLUDGE'!C13</f>
        <v>2</v>
      </c>
      <c r="D13" s="49">
        <f>'ELAN WTW SLUDGE'!D13</f>
        <v>2</v>
      </c>
      <c r="E13" s="49">
        <f>'ELAN WTW SLUDGE'!E13</f>
        <v>2</v>
      </c>
      <c r="F13" s="49">
        <f>'ELAN WTW SLUDGE'!F13</f>
        <v>2</v>
      </c>
      <c r="G13" s="49">
        <f>'ELAN WTW SLUDGE'!G13</f>
        <v>2</v>
      </c>
      <c r="H13" s="49">
        <f>'ELAN WTW SLUDGE'!H13</f>
        <v>2</v>
      </c>
      <c r="I13" s="49">
        <f>'ELAN WTW SLUDGE'!I13</f>
        <v>2</v>
      </c>
      <c r="J13" s="49">
        <f>'ELAN WTW SLUDGE'!J13</f>
        <v>2</v>
      </c>
      <c r="K13" s="49">
        <f>'ELAN WTW SLUDGE'!K13</f>
        <v>2</v>
      </c>
      <c r="L13" s="49">
        <f>'ELAN WTW SLUDGE'!L13</f>
        <v>2</v>
      </c>
      <c r="M13" s="49">
        <f>'ELAN WTW SLUDGE'!M13</f>
        <v>0</v>
      </c>
      <c r="N13" s="49">
        <f>'ELAN WTW SLUDGE'!N13</f>
        <v>0</v>
      </c>
      <c r="O13" s="49">
        <f>'ELAN WTW SLUDGE'!O13</f>
        <v>0</v>
      </c>
      <c r="P13" s="49">
        <f>'ELAN WTW SLUDGE'!P13</f>
        <v>0</v>
      </c>
      <c r="Q13" s="49">
        <f>'ELAN WTW SLUDGE'!Q13</f>
        <v>0</v>
      </c>
      <c r="R13" s="49">
        <f>'ELAN WTW SLUDGE'!R13</f>
        <v>0</v>
      </c>
      <c r="S13" s="49">
        <f>'ELAN WTW SLUDGE'!S13</f>
        <v>0</v>
      </c>
      <c r="T13" s="49">
        <f>'ELAN WTW SLUDGE'!T13</f>
        <v>0</v>
      </c>
      <c r="U13" s="49">
        <f>'ELAN WTW SLUDGE'!U13</f>
        <v>0</v>
      </c>
      <c r="V13" s="102">
        <f>'ELAN WTW SLUDGE'!V13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5" t="s">
        <v>8</v>
      </c>
      <c r="B14" s="156"/>
      <c r="C14" s="83" t="str">
        <f>'ELAN WTW SLUDGE'!C14</f>
        <v xml:space="preserve">Grass Silage (25% DM) </v>
      </c>
      <c r="D14" s="83" t="str">
        <f>'ELAN WTW SLUDGE'!D14</f>
        <v xml:space="preserve">Grass Silage (25% DM) </v>
      </c>
      <c r="E14" s="83" t="str">
        <f>'ELAN WTW SLUDGE'!E14</f>
        <v xml:space="preserve">Grass Silage (25% DM) </v>
      </c>
      <c r="F14" s="83" t="str">
        <f>'ELAN WTW SLUDGE'!F14</f>
        <v xml:space="preserve">Grass Silage (25% DM) </v>
      </c>
      <c r="G14" s="83" t="str">
        <f>'ELAN WTW SLUDGE'!G14</f>
        <v xml:space="preserve">Grass Silage (25% DM) </v>
      </c>
      <c r="H14" s="83" t="str">
        <f>'ELAN WTW SLUDGE'!H14</f>
        <v xml:space="preserve">Grass Silage (25% DM) </v>
      </c>
      <c r="I14" s="83" t="str">
        <f>'ELAN WTW SLUDGE'!I14</f>
        <v xml:space="preserve">Grass Silage (25% DM) </v>
      </c>
      <c r="J14" s="83" t="str">
        <f>'ELAN WTW SLUDGE'!J14</f>
        <v xml:space="preserve">Grass Silage (25% DM) </v>
      </c>
      <c r="K14" s="83" t="str">
        <f>'ELAN WTW SLUDGE'!K14</f>
        <v xml:space="preserve">Grass Silage (25% DM) </v>
      </c>
      <c r="L14" s="83" t="str">
        <f>'ELAN WTW SLUDGE'!L14</f>
        <v xml:space="preserve">Grass Silage (25% DM) </v>
      </c>
      <c r="M14" s="83">
        <f>'ELAN WTW SLUDGE'!M14</f>
        <v>0</v>
      </c>
      <c r="N14" s="83">
        <f>'ELAN WTW SLUDGE'!N14</f>
        <v>0</v>
      </c>
      <c r="O14" s="83">
        <f>'ELAN WTW SLUDGE'!O14</f>
        <v>0</v>
      </c>
      <c r="P14" s="83">
        <f>'ELAN WTW SLUDGE'!P14</f>
        <v>0</v>
      </c>
      <c r="Q14" s="83">
        <f>'ELAN WTW SLUDGE'!Q14</f>
        <v>0</v>
      </c>
      <c r="R14" s="83">
        <f>'ELAN WTW SLUDGE'!R14</f>
        <v>0</v>
      </c>
      <c r="S14" s="83">
        <f>'ELAN WTW SLUDGE'!S14</f>
        <v>0</v>
      </c>
      <c r="T14" s="83">
        <f>'ELAN WTW SLUDGE'!T14</f>
        <v>0</v>
      </c>
      <c r="U14" s="83">
        <f>'ELAN WTW SLUDGE'!U14</f>
        <v>0</v>
      </c>
      <c r="V14" s="103">
        <f>'ELAN WTW SLUDGE'!V14</f>
        <v>0</v>
      </c>
      <c r="AD14" s="22" t="s">
        <v>138</v>
      </c>
      <c r="AE14" s="22">
        <v>6</v>
      </c>
      <c r="AI14" s="43" t="s">
        <v>119</v>
      </c>
      <c r="AJ14" s="44">
        <v>0.8</v>
      </c>
      <c r="AK14" s="45">
        <v>1.7</v>
      </c>
      <c r="AL14" s="9">
        <v>12</v>
      </c>
      <c r="AM14" s="9">
        <v>6.7</v>
      </c>
      <c r="AN14" s="9" t="s">
        <v>135</v>
      </c>
    </row>
    <row r="15" spans="1:41" ht="13" x14ac:dyDescent="0.25">
      <c r="A15" s="153" t="s">
        <v>9</v>
      </c>
      <c r="B15" s="154"/>
      <c r="C15" s="49">
        <f>'ELAN WTW SLUDGE'!C15</f>
        <v>38</v>
      </c>
      <c r="D15" s="49">
        <f>'ELAN WTW SLUDGE'!D15</f>
        <v>38</v>
      </c>
      <c r="E15" s="49">
        <f>'ELAN WTW SLUDGE'!E15</f>
        <v>38</v>
      </c>
      <c r="F15" s="49">
        <f>'ELAN WTW SLUDGE'!F15</f>
        <v>38</v>
      </c>
      <c r="G15" s="49">
        <f>'ELAN WTW SLUDGE'!G15</f>
        <v>38</v>
      </c>
      <c r="H15" s="49">
        <f>'ELAN WTW SLUDGE'!H15</f>
        <v>38</v>
      </c>
      <c r="I15" s="49">
        <f>'ELAN WTW SLUDGE'!I15</f>
        <v>38</v>
      </c>
      <c r="J15" s="49">
        <f>'ELAN WTW SLUDGE'!J15</f>
        <v>38</v>
      </c>
      <c r="K15" s="49">
        <f>'ELAN WTW SLUDGE'!K15</f>
        <v>38</v>
      </c>
      <c r="L15" s="49">
        <f>'ELAN WTW SLUDGE'!L15</f>
        <v>38</v>
      </c>
      <c r="M15" s="49">
        <f>'ELAN WTW SLUDGE'!M15</f>
        <v>0</v>
      </c>
      <c r="N15" s="49">
        <f>'ELAN WTW SLUDGE'!N15</f>
        <v>0</v>
      </c>
      <c r="O15" s="49">
        <f>'ELAN WTW SLUDGE'!O15</f>
        <v>0</v>
      </c>
      <c r="P15" s="49">
        <f>'ELAN WTW SLUDGE'!P15</f>
        <v>0</v>
      </c>
      <c r="Q15" s="49">
        <f>'ELAN WTW SLUDGE'!Q15</f>
        <v>0</v>
      </c>
      <c r="R15" s="49">
        <f>'ELAN WTW SLUDGE'!R15</f>
        <v>0</v>
      </c>
      <c r="S15" s="49">
        <f>'ELAN WTW SLUDGE'!S15</f>
        <v>0</v>
      </c>
      <c r="T15" s="49">
        <f>'ELAN WTW SLUDGE'!T15</f>
        <v>0</v>
      </c>
      <c r="U15" s="49">
        <f>'ELAN WTW SLUDGE'!U15</f>
        <v>0</v>
      </c>
      <c r="V15" s="102">
        <f>'ELAN WTW SLUDGE'!V15</f>
        <v>0</v>
      </c>
      <c r="AD15" s="22" t="s">
        <v>144</v>
      </c>
      <c r="AE15" s="22">
        <v>7</v>
      </c>
      <c r="AI15" s="43" t="s">
        <v>101</v>
      </c>
      <c r="AJ15" s="51">
        <v>1.8</v>
      </c>
      <c r="AK15" s="45">
        <v>5.4</v>
      </c>
      <c r="AL15" s="9">
        <v>13</v>
      </c>
      <c r="AM15" s="9">
        <v>6.7</v>
      </c>
      <c r="AN15" s="9" t="s">
        <v>135</v>
      </c>
    </row>
    <row r="16" spans="1:41" ht="13.5" thickBot="1" x14ac:dyDescent="0.3">
      <c r="A16" s="157" t="s">
        <v>44</v>
      </c>
      <c r="B16" s="158"/>
      <c r="C16" s="104" t="str">
        <f>'ELAN WTW SLUDGE'!C16</f>
        <v>Medium/Clay</v>
      </c>
      <c r="D16" s="104" t="str">
        <f>'ELAN WTW SLUDGE'!D16</f>
        <v>Medium/Clay</v>
      </c>
      <c r="E16" s="104" t="str">
        <f>'ELAN WTW SLUDGE'!E16</f>
        <v>Medium/Clay</v>
      </c>
      <c r="F16" s="104" t="str">
        <f>'ELAN WTW SLUDGE'!F16</f>
        <v>Medium/Clay</v>
      </c>
      <c r="G16" s="104" t="str">
        <f>'ELAN WTW SLUDGE'!G16</f>
        <v>Medium/Clay</v>
      </c>
      <c r="H16" s="104" t="str">
        <f>'ELAN WTW SLUDGE'!H16</f>
        <v>Medium/Clay</v>
      </c>
      <c r="I16" s="104" t="str">
        <f>'ELAN WTW SLUDGE'!I16</f>
        <v>Medium/Clay</v>
      </c>
      <c r="J16" s="104" t="str">
        <f>'ELAN WTW SLUDGE'!J16</f>
        <v>Medium/Clay</v>
      </c>
      <c r="K16" s="104" t="str">
        <f>'ELAN WTW SLUDGE'!K16</f>
        <v>Medium/Clay</v>
      </c>
      <c r="L16" s="104" t="str">
        <f>'ELAN WTW SLUDGE'!L16</f>
        <v>Medium/Clay</v>
      </c>
      <c r="M16" s="104">
        <f>'ELAN WTW SLUDGE'!M16</f>
        <v>0</v>
      </c>
      <c r="N16" s="104">
        <f>'ELAN WTW SLUDGE'!N16</f>
        <v>0</v>
      </c>
      <c r="O16" s="104">
        <f>'ELAN WTW SLUDGE'!O16</f>
        <v>0</v>
      </c>
      <c r="P16" s="104">
        <f>'ELAN WTW SLUDGE'!P16</f>
        <v>0</v>
      </c>
      <c r="Q16" s="104">
        <f>'ELAN WTW SLUDGE'!Q16</f>
        <v>0</v>
      </c>
      <c r="R16" s="104">
        <f>'ELAN WTW SLUDGE'!R16</f>
        <v>0</v>
      </c>
      <c r="S16" s="104">
        <f>'ELAN WTW SLUDGE'!S16</f>
        <v>0</v>
      </c>
      <c r="T16" s="104">
        <f>'ELAN WTW SLUDGE'!T16</f>
        <v>0</v>
      </c>
      <c r="U16" s="104">
        <f>'ELAN WTW SLUDGE'!U16</f>
        <v>0</v>
      </c>
      <c r="V16" s="105">
        <f>'ELAN WTW SLUDGE'!V16</f>
        <v>0</v>
      </c>
      <c r="AD16" s="42" t="s">
        <v>145</v>
      </c>
      <c r="AE16" s="22">
        <v>8</v>
      </c>
      <c r="AI16" s="43" t="s">
        <v>118</v>
      </c>
      <c r="AJ16" s="44">
        <v>8</v>
      </c>
      <c r="AK16" s="45">
        <v>5.5</v>
      </c>
      <c r="AL16" s="7">
        <v>14</v>
      </c>
      <c r="AM16" s="9">
        <v>6.7</v>
      </c>
      <c r="AN16" s="9" t="s">
        <v>135</v>
      </c>
    </row>
    <row r="17" spans="1:40" ht="13" x14ac:dyDescent="0.25">
      <c r="A17" s="151" t="s">
        <v>69</v>
      </c>
      <c r="B17" s="152"/>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9" t="s">
        <v>23</v>
      </c>
      <c r="B18" s="150"/>
      <c r="C18" s="12">
        <f>$D31</f>
        <v>52.406624999999998</v>
      </c>
      <c r="D18" s="12">
        <f>$D32</f>
        <v>52.406624999999998</v>
      </c>
      <c r="E18" s="12">
        <f>$D33</f>
        <v>52.406624999999998</v>
      </c>
      <c r="F18" s="12">
        <f>$D34</f>
        <v>52.406624999999998</v>
      </c>
      <c r="G18" s="12">
        <f>$D35</f>
        <v>52.406624999999998</v>
      </c>
      <c r="H18" s="12">
        <f>$D36</f>
        <v>39.829035000000005</v>
      </c>
      <c r="I18" s="12">
        <f>$D37</f>
        <v>52.406624999999998</v>
      </c>
      <c r="J18" s="12">
        <f>$D38</f>
        <v>52.406624999999998</v>
      </c>
      <c r="K18" s="12">
        <f>$D39</f>
        <v>52.406624999999998</v>
      </c>
      <c r="L18" s="12">
        <f>$D40</f>
        <v>52.406624999999998</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9" t="s">
        <v>90</v>
      </c>
      <c r="B19" s="150"/>
      <c r="C19" s="12">
        <f>C18-C17</f>
        <v>-12.193374999999996</v>
      </c>
      <c r="D19" s="12">
        <f t="shared" ref="D19:V19" si="1">D18-D17</f>
        <v>-12.193374999999996</v>
      </c>
      <c r="E19" s="12">
        <f t="shared" si="1"/>
        <v>-12.193374999999996</v>
      </c>
      <c r="F19" s="12">
        <f t="shared" si="1"/>
        <v>-12.193374999999996</v>
      </c>
      <c r="G19" s="12">
        <f t="shared" si="1"/>
        <v>-12.193374999999996</v>
      </c>
      <c r="H19" s="12">
        <f t="shared" si="1"/>
        <v>-24.77096499999999</v>
      </c>
      <c r="I19" s="12">
        <f t="shared" si="1"/>
        <v>-12.193374999999996</v>
      </c>
      <c r="J19" s="12">
        <f t="shared" si="1"/>
        <v>-12.193374999999996</v>
      </c>
      <c r="K19" s="12">
        <f t="shared" si="1"/>
        <v>-12.193374999999996</v>
      </c>
      <c r="L19" s="12">
        <f t="shared" si="1"/>
        <v>-12.193374999999996</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7" t="s">
        <v>91</v>
      </c>
      <c r="B20" s="148"/>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1" t="s">
        <v>88</v>
      </c>
      <c r="B21" s="152"/>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9" t="s">
        <v>89</v>
      </c>
      <c r="B22" s="150"/>
      <c r="C22" s="12">
        <f>$E31</f>
        <v>92.031874999999999</v>
      </c>
      <c r="D22" s="12">
        <f>$E32</f>
        <v>92.031874999999999</v>
      </c>
      <c r="E22" s="12">
        <f>$E33</f>
        <v>92.031874999999999</v>
      </c>
      <c r="F22" s="12">
        <f>$E34</f>
        <v>92.031874999999999</v>
      </c>
      <c r="G22" s="12">
        <f>$E35</f>
        <v>92.031874999999999</v>
      </c>
      <c r="H22" s="12">
        <f>$E36</f>
        <v>69.944225000000003</v>
      </c>
      <c r="I22" s="12">
        <f>$E37</f>
        <v>92.031874999999999</v>
      </c>
      <c r="J22" s="12">
        <f>$E38</f>
        <v>92.031874999999999</v>
      </c>
      <c r="K22" s="12">
        <f>$E39</f>
        <v>92.031874999999999</v>
      </c>
      <c r="L22" s="12">
        <f>$E40</f>
        <v>92.031874999999999</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9" t="s">
        <v>92</v>
      </c>
      <c r="B23" s="150"/>
      <c r="C23" s="12">
        <f>C22-C21</f>
        <v>-135.96812499999999</v>
      </c>
      <c r="D23" s="12">
        <f t="shared" ref="D23:V23" si="3">D22-D21</f>
        <v>-135.96812499999999</v>
      </c>
      <c r="E23" s="12">
        <f t="shared" si="3"/>
        <v>-135.96812499999999</v>
      </c>
      <c r="F23" s="12">
        <f t="shared" si="3"/>
        <v>-135.96812499999999</v>
      </c>
      <c r="G23" s="12">
        <f t="shared" si="3"/>
        <v>-135.96812499999999</v>
      </c>
      <c r="H23" s="12">
        <f t="shared" si="3"/>
        <v>-158.05577499999998</v>
      </c>
      <c r="I23" s="12">
        <f t="shared" si="3"/>
        <v>-135.96812499999999</v>
      </c>
      <c r="J23" s="12">
        <f t="shared" si="3"/>
        <v>-135.96812499999999</v>
      </c>
      <c r="K23" s="12">
        <f t="shared" si="3"/>
        <v>-135.96812499999999</v>
      </c>
      <c r="L23" s="12">
        <f t="shared" si="3"/>
        <v>-135.96812499999999</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7" t="s">
        <v>93</v>
      </c>
      <c r="B24" s="148"/>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c r="Q27" s="84" t="s">
        <v>54</v>
      </c>
      <c r="R27" s="84"/>
      <c r="S27" s="84"/>
      <c r="T27" s="84"/>
      <c r="U27" s="121"/>
    </row>
    <row r="28" spans="1:40" x14ac:dyDescent="0.35">
      <c r="A28" s="122"/>
      <c r="B28" s="16">
        <v>6.21</v>
      </c>
      <c r="C28" s="11">
        <v>0.85</v>
      </c>
      <c r="D28" s="11">
        <v>915</v>
      </c>
      <c r="E28" s="11">
        <v>3055</v>
      </c>
      <c r="F28" s="11">
        <v>84.5</v>
      </c>
      <c r="G28" s="11">
        <v>1.62</v>
      </c>
      <c r="H28" s="11">
        <v>11.4</v>
      </c>
      <c r="I28" s="11">
        <v>0.5</v>
      </c>
      <c r="J28" s="11">
        <v>0.03</v>
      </c>
      <c r="K28" s="15">
        <v>0.05</v>
      </c>
      <c r="L28" s="11">
        <v>1.38</v>
      </c>
      <c r="M28" s="11">
        <v>0.48</v>
      </c>
      <c r="N28" s="11"/>
      <c r="O28" s="11"/>
      <c r="P28" s="11"/>
      <c r="Q28" s="11">
        <v>491</v>
      </c>
      <c r="R28" s="11"/>
      <c r="S28" s="11"/>
      <c r="T28" s="11"/>
      <c r="U28" s="97"/>
    </row>
    <row r="29" spans="1:40" s="7" customFormat="1" ht="28" x14ac:dyDescent="0.35">
      <c r="A29" s="16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17 ACRES</v>
      </c>
      <c r="B31" s="11">
        <v>25</v>
      </c>
      <c r="C31" s="65">
        <f>IF(C$27="%w/w SAR",((C$28*10)*$B31),IF(C$27="%w/w DM",(((C$28*10)*($B$28/100))*$B31),IF(C$27="kg/t SAR",(C$28*$B31),IF(C$27="kg/t DM",((C$28*($B$28/100))*$B31),IF(C$27="mg/kg SAR",((C$28*0.001)*$B31),IF(C$27="mg/kg DM",(((C$28*0.001)*($B$28/100))*$B31),0))))))</f>
        <v>212.5</v>
      </c>
      <c r="D31" s="65">
        <f>(IF(D$27="%w/w SAR",((D$28*10)*$B31),IF(D$27="%w/w DM",(((D$28*10)*($B$28/100))*$B31),IF(D$27="kg/t SAR",(D$28*$B31),IF(D$27="kg/t DM",((D$28*($B$28/100))*$B31),IF(D$27="mg/kg SAR",((D$28*0.001)*$B31),IF(D$27="mg/kg DM",(((D$28*0.001)*($B$28/100))*$B31),"0")))))))*2.291</f>
        <v>52.406624999999998</v>
      </c>
      <c r="E31" s="65">
        <f>(IF(E$27="%w/w SAR",((E$28*10)*$B31),IF(E$27="%w/w DM",(((E$28*10)*($B$28/100))*$B31),IF(E$27="kg/t SAR",(E$28*$B31),IF(E$27="kg/t DM",((E$28*($B$28/100))*$B31),IF(E$27="mg/kg SAR",((E$28*0.001)*$B31),IF(E$27="mg/kg DM",(((E$28*0.001)*($B$28/100))*$B31),"0")))))))*1.205</f>
        <v>92.031874999999999</v>
      </c>
      <c r="F31" s="65">
        <f>(IF(F$27="%w/w SAR",((F$28*10)*$B31),IF(F$27="%w/w DM",(((F$28*10)*($B$28/100))*$B31),IF(F$27="kg/t SAR",(F$28*$B31),IF(F$27="kg/t DM",((F$28*($B$28/100))*$B31),IF(F$27="mg/kg SAR",((F$28*0.001)*$B31),IF(F$27="mg/kg DM",(((F$28*0.001)*($B$28/100))*$B31),"0")))))))*1.658</f>
        <v>3.5025250000000003</v>
      </c>
      <c r="G31" s="65">
        <f t="shared" ref="G31:P46" si="5">IF(G$27="%w/w SAR",((G$28*10)*$B31),IF(G$27="%w/w DM",(((G$28*10)*($B$28/100))*$B31),IF(G$27="kg/t SAR",(G$28*$B31),IF(G$27="kg/t DM",((G$28*($B$28/100))*$B31),IF(G$27="mg/kg SAR",((G$28*0.001)*$B31),IF(G$27="mg/kg DM",(((G$28*0.001)*($B$28/100))*$B31),0))))))</f>
        <v>4.0500000000000001E-2</v>
      </c>
      <c r="H31" s="65">
        <f t="shared" si="5"/>
        <v>0.28500000000000003</v>
      </c>
      <c r="I31" s="65">
        <f t="shared" si="5"/>
        <v>1.2500000000000001E-2</v>
      </c>
      <c r="J31" s="65">
        <f t="shared" si="5"/>
        <v>7.5000000000000002E-4</v>
      </c>
      <c r="K31" s="65">
        <f t="shared" si="5"/>
        <v>1.25E-3</v>
      </c>
      <c r="L31" s="65">
        <f t="shared" si="5"/>
        <v>3.4499999999999996E-2</v>
      </c>
      <c r="M31" s="65">
        <f t="shared" si="5"/>
        <v>1.2E-2</v>
      </c>
      <c r="N31" s="65">
        <f t="shared" si="5"/>
        <v>0</v>
      </c>
      <c r="O31" s="65">
        <f t="shared" si="5"/>
        <v>0</v>
      </c>
      <c r="P31" s="65">
        <f t="shared" si="5"/>
        <v>0</v>
      </c>
      <c r="Q31" s="65">
        <f>(IF(Q$27="%w/w SAR",((Q$28*10)*$B31),IF(Q$27="%w/w DM",(((Q$28*10)*($B$28/100))*$B31),IF(Q$27="kg/t SAR",(Q$28*$B31),IF(Q$27="kg/t DM",((Q$28*($B$28/100))*$B31),IF(Q$27="mg/kg SAR",((Q$28*0.001)*$B31),IF(Q$27="mg/kg DM",(((Q$28*0.001)*($B$28/100))*$B31),0)))))))*2.5</f>
        <v>30.6875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16 ACRES</v>
      </c>
      <c r="B32" s="11">
        <v>25</v>
      </c>
      <c r="C32" s="65">
        <f t="shared" ref="C32:C50" si="6">IF(C$27="%w/w SAR",((C$28*10)*$B32),IF(C$27="%w/w DM",(((C$28*10)*($B$28/100))*$B32),IF(C$27="kg/t SAR",(C$28*$B32),IF(C$27="kg/t DM",((C$28*($B$28/100))*$B32),IF(C$27="mg/kg SAR",((C$28*0.001)*$B32),IF(C$27="mg/kg DM",(((C$28*0.001)*($B$28/100))*$B32),0))))))</f>
        <v>212.5</v>
      </c>
      <c r="D32" s="65">
        <f t="shared" ref="D32:D50" si="7">(IF(D$27="%w/w SAR",((D$28*10)*$B32),IF(D$27="%w/w DM",(((D$28*10)*($B$28/100))*$B32),IF(D$27="kg/t SAR",(D$28*$B32),IF(D$27="kg/t DM",((D$28*($B$28/100))*$B32),IF(D$27="mg/kg SAR",((D$28*0.001)*$B32),IF(D$27="mg/kg DM",(((D$28*0.001)*($B$28/100))*$B32),"0")))))))*2.291</f>
        <v>52.406624999999998</v>
      </c>
      <c r="E32" s="65">
        <f t="shared" ref="E32:E50" si="8">(IF(E$27="%w/w SAR",((E$28*10)*$B32),IF(E$27="%w/w DM",(((E$28*10)*($B$28/100))*$B32),IF(E$27="kg/t SAR",(E$28*$B32),IF(E$27="kg/t DM",((E$28*($B$28/100))*$B32),IF(E$27="mg/kg SAR",((E$28*0.001)*$B32),IF(E$27="mg/kg DM",(((E$28*0.001)*($B$28/100))*$B32),"0")))))))*1.205</f>
        <v>92.031874999999999</v>
      </c>
      <c r="F32" s="65">
        <f t="shared" ref="F32:F50" si="9">(IF(F$27="%w/w SAR",((F$28*10)*$B32),IF(F$27="%w/w DM",(((F$28*10)*($B$28/100))*$B32),IF(F$27="kg/t SAR",(F$28*$B32),IF(F$27="kg/t DM",((F$28*($B$28/100))*$B32),IF(F$27="mg/kg SAR",((F$28*0.001)*$B32),IF(F$27="mg/kg DM",(((F$28*0.001)*($B$28/100))*$B32),"0")))))))*1.658</f>
        <v>3.5025250000000003</v>
      </c>
      <c r="G32" s="65">
        <f t="shared" si="5"/>
        <v>4.0500000000000001E-2</v>
      </c>
      <c r="H32" s="65">
        <f t="shared" si="5"/>
        <v>0.28500000000000003</v>
      </c>
      <c r="I32" s="65">
        <f t="shared" si="5"/>
        <v>1.2500000000000001E-2</v>
      </c>
      <c r="J32" s="65">
        <f t="shared" si="5"/>
        <v>7.5000000000000002E-4</v>
      </c>
      <c r="K32" s="65">
        <f t="shared" si="5"/>
        <v>1.25E-3</v>
      </c>
      <c r="L32" s="65">
        <f t="shared" si="5"/>
        <v>3.4499999999999996E-2</v>
      </c>
      <c r="M32" s="65">
        <f t="shared" si="5"/>
        <v>1.2E-2</v>
      </c>
      <c r="N32" s="65">
        <f t="shared" si="5"/>
        <v>0</v>
      </c>
      <c r="O32" s="65">
        <f t="shared" si="5"/>
        <v>0</v>
      </c>
      <c r="P32" s="65">
        <f t="shared" si="5"/>
        <v>0</v>
      </c>
      <c r="Q32" s="65">
        <f t="shared" ref="Q32:Q50" si="10">(IF(Q$27="%w/w SAR",((Q$28*10)*$B32),IF(Q$27="%w/w DM",(((Q$28*10)*($B$28/100))*$B32),IF(Q$27="kg/t SAR",(Q$28*$B32),IF(Q$27="kg/t DM",((Q$28*($B$28/100))*$B32),IF(Q$27="mg/kg SAR",((Q$28*0.001)*$B32),IF(Q$27="mg/kg DM",(((Q$28*0.001)*($B$28/100))*$B32),0)))))))*2.5</f>
        <v>30.6875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Pentwyn Corner</v>
      </c>
      <c r="B33" s="11">
        <v>25</v>
      </c>
      <c r="C33" s="65">
        <f t="shared" si="6"/>
        <v>212.5</v>
      </c>
      <c r="D33" s="65">
        <f t="shared" si="7"/>
        <v>52.406624999999998</v>
      </c>
      <c r="E33" s="65">
        <f t="shared" si="8"/>
        <v>92.031874999999999</v>
      </c>
      <c r="F33" s="65">
        <f t="shared" si="9"/>
        <v>3.5025250000000003</v>
      </c>
      <c r="G33" s="65">
        <f t="shared" si="5"/>
        <v>4.0500000000000001E-2</v>
      </c>
      <c r="H33" s="65">
        <f t="shared" si="5"/>
        <v>0.28500000000000003</v>
      </c>
      <c r="I33" s="65">
        <f t="shared" si="5"/>
        <v>1.2500000000000001E-2</v>
      </c>
      <c r="J33" s="65">
        <f t="shared" si="5"/>
        <v>7.5000000000000002E-4</v>
      </c>
      <c r="K33" s="65">
        <f t="shared" si="5"/>
        <v>1.25E-3</v>
      </c>
      <c r="L33" s="65">
        <f t="shared" si="5"/>
        <v>3.4499999999999996E-2</v>
      </c>
      <c r="M33" s="65">
        <f t="shared" si="5"/>
        <v>1.2E-2</v>
      </c>
      <c r="N33" s="65">
        <f t="shared" si="5"/>
        <v>0</v>
      </c>
      <c r="O33" s="65">
        <f t="shared" si="5"/>
        <v>0</v>
      </c>
      <c r="P33" s="65">
        <f t="shared" si="5"/>
        <v>0</v>
      </c>
      <c r="Q33" s="65">
        <f t="shared" si="10"/>
        <v>30.6875</v>
      </c>
      <c r="R33" s="65">
        <f t="shared" si="11"/>
        <v>0</v>
      </c>
      <c r="S33" s="65">
        <f t="shared" si="11"/>
        <v>0</v>
      </c>
      <c r="T33" s="65">
        <f t="shared" si="11"/>
        <v>0</v>
      </c>
      <c r="U33" s="126">
        <f t="shared" si="11"/>
        <v>0</v>
      </c>
    </row>
    <row r="34" spans="1:21" s="48" customFormat="1" ht="13" x14ac:dyDescent="0.35">
      <c r="A34" s="125" t="str">
        <f>F8</f>
        <v>Bottom Pentwyn</v>
      </c>
      <c r="B34" s="11">
        <v>25</v>
      </c>
      <c r="C34" s="65">
        <f t="shared" si="6"/>
        <v>212.5</v>
      </c>
      <c r="D34" s="65">
        <f t="shared" si="7"/>
        <v>52.406624999999998</v>
      </c>
      <c r="E34" s="65">
        <f t="shared" si="8"/>
        <v>92.031874999999999</v>
      </c>
      <c r="F34" s="65">
        <f t="shared" si="9"/>
        <v>3.5025250000000003</v>
      </c>
      <c r="G34" s="65">
        <f t="shared" si="5"/>
        <v>4.0500000000000001E-2</v>
      </c>
      <c r="H34" s="65">
        <f t="shared" si="5"/>
        <v>0.28500000000000003</v>
      </c>
      <c r="I34" s="65">
        <f t="shared" si="5"/>
        <v>1.2500000000000001E-2</v>
      </c>
      <c r="J34" s="65">
        <f t="shared" si="5"/>
        <v>7.5000000000000002E-4</v>
      </c>
      <c r="K34" s="65">
        <f t="shared" si="5"/>
        <v>1.25E-3</v>
      </c>
      <c r="L34" s="65">
        <f t="shared" si="5"/>
        <v>3.4499999999999996E-2</v>
      </c>
      <c r="M34" s="65">
        <f t="shared" si="5"/>
        <v>1.2E-2</v>
      </c>
      <c r="N34" s="65">
        <f t="shared" si="5"/>
        <v>0</v>
      </c>
      <c r="O34" s="65">
        <f t="shared" si="5"/>
        <v>0</v>
      </c>
      <c r="P34" s="65">
        <f t="shared" si="5"/>
        <v>0</v>
      </c>
      <c r="Q34" s="65">
        <f t="shared" si="10"/>
        <v>30.6875</v>
      </c>
      <c r="R34" s="65">
        <f t="shared" si="11"/>
        <v>0</v>
      </c>
      <c r="S34" s="65">
        <f t="shared" si="11"/>
        <v>0</v>
      </c>
      <c r="T34" s="65">
        <f t="shared" si="11"/>
        <v>0</v>
      </c>
      <c r="U34" s="126">
        <f t="shared" si="11"/>
        <v>0</v>
      </c>
    </row>
    <row r="35" spans="1:21" s="48" customFormat="1" ht="13" x14ac:dyDescent="0.35">
      <c r="A35" s="125" t="str">
        <f>G8</f>
        <v>Top Pentwyn</v>
      </c>
      <c r="B35" s="11">
        <v>25</v>
      </c>
      <c r="C35" s="65">
        <f t="shared" si="6"/>
        <v>212.5</v>
      </c>
      <c r="D35" s="65">
        <f t="shared" si="7"/>
        <v>52.406624999999998</v>
      </c>
      <c r="E35" s="65">
        <f t="shared" si="8"/>
        <v>92.031874999999999</v>
      </c>
      <c r="F35" s="65">
        <f t="shared" si="9"/>
        <v>3.5025250000000003</v>
      </c>
      <c r="G35" s="65">
        <f t="shared" si="5"/>
        <v>4.0500000000000001E-2</v>
      </c>
      <c r="H35" s="65">
        <f t="shared" si="5"/>
        <v>0.28500000000000003</v>
      </c>
      <c r="I35" s="65">
        <f t="shared" si="5"/>
        <v>1.2500000000000001E-2</v>
      </c>
      <c r="J35" s="65">
        <f t="shared" si="5"/>
        <v>7.5000000000000002E-4</v>
      </c>
      <c r="K35" s="65">
        <f t="shared" si="5"/>
        <v>1.25E-3</v>
      </c>
      <c r="L35" s="65">
        <f t="shared" si="5"/>
        <v>3.4499999999999996E-2</v>
      </c>
      <c r="M35" s="65">
        <f t="shared" si="5"/>
        <v>1.2E-2</v>
      </c>
      <c r="N35" s="65">
        <f t="shared" si="5"/>
        <v>0</v>
      </c>
      <c r="O35" s="65">
        <f t="shared" si="5"/>
        <v>0</v>
      </c>
      <c r="P35" s="65">
        <f t="shared" si="5"/>
        <v>0</v>
      </c>
      <c r="Q35" s="65">
        <f t="shared" si="10"/>
        <v>30.6875</v>
      </c>
      <c r="R35" s="65">
        <f t="shared" si="11"/>
        <v>0</v>
      </c>
      <c r="S35" s="65">
        <f t="shared" si="11"/>
        <v>0</v>
      </c>
      <c r="T35" s="65">
        <f t="shared" si="11"/>
        <v>0</v>
      </c>
      <c r="U35" s="126">
        <f t="shared" si="11"/>
        <v>0</v>
      </c>
    </row>
    <row r="36" spans="1:21" s="48" customFormat="1" ht="13" x14ac:dyDescent="0.35">
      <c r="A36" s="125" t="str">
        <f>H8</f>
        <v>Bagder Burry</v>
      </c>
      <c r="B36" s="11">
        <v>19</v>
      </c>
      <c r="C36" s="65">
        <f t="shared" si="6"/>
        <v>161.5</v>
      </c>
      <c r="D36" s="65">
        <f t="shared" si="7"/>
        <v>39.829035000000005</v>
      </c>
      <c r="E36" s="65">
        <f t="shared" si="8"/>
        <v>69.944225000000003</v>
      </c>
      <c r="F36" s="65">
        <f t="shared" si="9"/>
        <v>2.6619190000000001</v>
      </c>
      <c r="G36" s="65">
        <f t="shared" si="5"/>
        <v>3.0780000000000002E-2</v>
      </c>
      <c r="H36" s="65">
        <f t="shared" si="5"/>
        <v>0.21660000000000001</v>
      </c>
      <c r="I36" s="65">
        <f t="shared" si="5"/>
        <v>9.4999999999999998E-3</v>
      </c>
      <c r="J36" s="65">
        <f t="shared" si="5"/>
        <v>5.6999999999999998E-4</v>
      </c>
      <c r="K36" s="65">
        <f t="shared" si="5"/>
        <v>9.5E-4</v>
      </c>
      <c r="L36" s="65">
        <f t="shared" si="5"/>
        <v>2.622E-2</v>
      </c>
      <c r="M36" s="65">
        <f t="shared" si="5"/>
        <v>9.1199999999999996E-3</v>
      </c>
      <c r="N36" s="65">
        <f t="shared" si="5"/>
        <v>0</v>
      </c>
      <c r="O36" s="65">
        <f t="shared" si="5"/>
        <v>0</v>
      </c>
      <c r="P36" s="65">
        <f t="shared" si="5"/>
        <v>0</v>
      </c>
      <c r="Q36" s="65">
        <f t="shared" si="10"/>
        <v>23.322500000000002</v>
      </c>
      <c r="R36" s="65">
        <f t="shared" si="11"/>
        <v>0</v>
      </c>
      <c r="S36" s="65">
        <f t="shared" si="11"/>
        <v>0</v>
      </c>
      <c r="T36" s="65">
        <f t="shared" si="11"/>
        <v>0</v>
      </c>
      <c r="U36" s="126">
        <f t="shared" si="11"/>
        <v>0</v>
      </c>
    </row>
    <row r="37" spans="1:21" s="48" customFormat="1" ht="13" x14ac:dyDescent="0.35">
      <c r="A37" s="125" t="str">
        <f>I8</f>
        <v>Long Meadow</v>
      </c>
      <c r="B37" s="11">
        <v>25</v>
      </c>
      <c r="C37" s="65">
        <f t="shared" si="6"/>
        <v>212.5</v>
      </c>
      <c r="D37" s="65">
        <f t="shared" si="7"/>
        <v>52.406624999999998</v>
      </c>
      <c r="E37" s="65">
        <f t="shared" si="8"/>
        <v>92.031874999999999</v>
      </c>
      <c r="F37" s="65">
        <f t="shared" si="9"/>
        <v>3.5025250000000003</v>
      </c>
      <c r="G37" s="65">
        <f t="shared" si="5"/>
        <v>4.0500000000000001E-2</v>
      </c>
      <c r="H37" s="65">
        <f t="shared" si="5"/>
        <v>0.28500000000000003</v>
      </c>
      <c r="I37" s="65">
        <f t="shared" si="5"/>
        <v>1.2500000000000001E-2</v>
      </c>
      <c r="J37" s="65">
        <f t="shared" si="5"/>
        <v>7.5000000000000002E-4</v>
      </c>
      <c r="K37" s="65">
        <f t="shared" si="5"/>
        <v>1.25E-3</v>
      </c>
      <c r="L37" s="65">
        <f t="shared" si="5"/>
        <v>3.4499999999999996E-2</v>
      </c>
      <c r="M37" s="65">
        <f t="shared" si="5"/>
        <v>1.2E-2</v>
      </c>
      <c r="N37" s="65">
        <f t="shared" si="5"/>
        <v>0</v>
      </c>
      <c r="O37" s="65">
        <f t="shared" si="5"/>
        <v>0</v>
      </c>
      <c r="P37" s="65">
        <f t="shared" si="5"/>
        <v>0</v>
      </c>
      <c r="Q37" s="65">
        <f t="shared" si="10"/>
        <v>30.6875</v>
      </c>
      <c r="R37" s="65">
        <f t="shared" si="11"/>
        <v>0</v>
      </c>
      <c r="S37" s="65">
        <f t="shared" si="11"/>
        <v>0</v>
      </c>
      <c r="T37" s="65">
        <f t="shared" si="11"/>
        <v>0</v>
      </c>
      <c r="U37" s="126">
        <f t="shared" si="11"/>
        <v>0</v>
      </c>
    </row>
    <row r="38" spans="1:21" s="48" customFormat="1" ht="13" x14ac:dyDescent="0.35">
      <c r="A38" s="125" t="str">
        <f>J8</f>
        <v>Sheep Shed</v>
      </c>
      <c r="B38" s="11">
        <v>25</v>
      </c>
      <c r="C38" s="65">
        <f t="shared" si="6"/>
        <v>212.5</v>
      </c>
      <c r="D38" s="65">
        <f t="shared" si="7"/>
        <v>52.406624999999998</v>
      </c>
      <c r="E38" s="65">
        <f t="shared" si="8"/>
        <v>92.031874999999999</v>
      </c>
      <c r="F38" s="65">
        <f t="shared" si="9"/>
        <v>3.5025250000000003</v>
      </c>
      <c r="G38" s="65">
        <f t="shared" si="5"/>
        <v>4.0500000000000001E-2</v>
      </c>
      <c r="H38" s="65">
        <f t="shared" si="5"/>
        <v>0.28500000000000003</v>
      </c>
      <c r="I38" s="65">
        <f t="shared" si="5"/>
        <v>1.2500000000000001E-2</v>
      </c>
      <c r="J38" s="65">
        <f t="shared" si="5"/>
        <v>7.5000000000000002E-4</v>
      </c>
      <c r="K38" s="65">
        <f t="shared" si="5"/>
        <v>1.25E-3</v>
      </c>
      <c r="L38" s="65">
        <f t="shared" si="5"/>
        <v>3.4499999999999996E-2</v>
      </c>
      <c r="M38" s="65">
        <f t="shared" si="5"/>
        <v>1.2E-2</v>
      </c>
      <c r="N38" s="65">
        <f t="shared" si="5"/>
        <v>0</v>
      </c>
      <c r="O38" s="65">
        <f t="shared" si="5"/>
        <v>0</v>
      </c>
      <c r="P38" s="65">
        <f t="shared" si="5"/>
        <v>0</v>
      </c>
      <c r="Q38" s="65">
        <f t="shared" si="10"/>
        <v>30.6875</v>
      </c>
      <c r="R38" s="65">
        <f t="shared" si="11"/>
        <v>0</v>
      </c>
      <c r="S38" s="65">
        <f t="shared" si="11"/>
        <v>0</v>
      </c>
      <c r="T38" s="65">
        <f t="shared" si="11"/>
        <v>0</v>
      </c>
      <c r="U38" s="126">
        <f t="shared" si="11"/>
        <v>0</v>
      </c>
    </row>
    <row r="39" spans="1:21" s="48" customFormat="1" ht="13" x14ac:dyDescent="0.35">
      <c r="A39" s="125" t="str">
        <f>K8</f>
        <v>Ram Field</v>
      </c>
      <c r="B39" s="11">
        <v>25</v>
      </c>
      <c r="C39" s="65">
        <f t="shared" si="6"/>
        <v>212.5</v>
      </c>
      <c r="D39" s="65">
        <f t="shared" si="7"/>
        <v>52.406624999999998</v>
      </c>
      <c r="E39" s="65">
        <f t="shared" si="8"/>
        <v>92.031874999999999</v>
      </c>
      <c r="F39" s="65">
        <f t="shared" si="9"/>
        <v>3.5025250000000003</v>
      </c>
      <c r="G39" s="65">
        <f t="shared" si="5"/>
        <v>4.0500000000000001E-2</v>
      </c>
      <c r="H39" s="65">
        <f t="shared" si="5"/>
        <v>0.28500000000000003</v>
      </c>
      <c r="I39" s="65">
        <f t="shared" si="5"/>
        <v>1.2500000000000001E-2</v>
      </c>
      <c r="J39" s="65">
        <f t="shared" si="5"/>
        <v>7.5000000000000002E-4</v>
      </c>
      <c r="K39" s="65">
        <f t="shared" si="5"/>
        <v>1.25E-3</v>
      </c>
      <c r="L39" s="65">
        <f t="shared" si="5"/>
        <v>3.4499999999999996E-2</v>
      </c>
      <c r="M39" s="65">
        <f t="shared" si="5"/>
        <v>1.2E-2</v>
      </c>
      <c r="N39" s="65">
        <f t="shared" si="5"/>
        <v>0</v>
      </c>
      <c r="O39" s="65">
        <f t="shared" si="5"/>
        <v>0</v>
      </c>
      <c r="P39" s="65">
        <f t="shared" si="5"/>
        <v>0</v>
      </c>
      <c r="Q39" s="65">
        <f t="shared" si="10"/>
        <v>30.6875</v>
      </c>
      <c r="R39" s="65">
        <f t="shared" si="11"/>
        <v>0</v>
      </c>
      <c r="S39" s="65">
        <f t="shared" si="11"/>
        <v>0</v>
      </c>
      <c r="T39" s="65">
        <f t="shared" si="11"/>
        <v>0</v>
      </c>
      <c r="U39" s="126">
        <f t="shared" si="11"/>
        <v>0</v>
      </c>
    </row>
    <row r="40" spans="1:21" s="48" customFormat="1" ht="13" x14ac:dyDescent="0.35">
      <c r="A40" s="125" t="str">
        <f>L8</f>
        <v>21 Acre</v>
      </c>
      <c r="B40" s="11">
        <v>25</v>
      </c>
      <c r="C40" s="65">
        <f t="shared" si="6"/>
        <v>212.5</v>
      </c>
      <c r="D40" s="65">
        <f t="shared" si="7"/>
        <v>52.406624999999998</v>
      </c>
      <c r="E40" s="65">
        <f t="shared" si="8"/>
        <v>92.031874999999999</v>
      </c>
      <c r="F40" s="65">
        <f t="shared" si="9"/>
        <v>3.5025250000000003</v>
      </c>
      <c r="G40" s="65">
        <f t="shared" si="5"/>
        <v>4.0500000000000001E-2</v>
      </c>
      <c r="H40" s="65">
        <f t="shared" si="5"/>
        <v>0.28500000000000003</v>
      </c>
      <c r="I40" s="65">
        <f t="shared" si="5"/>
        <v>1.2500000000000001E-2</v>
      </c>
      <c r="J40" s="65">
        <f t="shared" si="5"/>
        <v>7.5000000000000002E-4</v>
      </c>
      <c r="K40" s="65">
        <f t="shared" si="5"/>
        <v>1.25E-3</v>
      </c>
      <c r="L40" s="65">
        <f t="shared" si="5"/>
        <v>3.4499999999999996E-2</v>
      </c>
      <c r="M40" s="65">
        <f t="shared" si="5"/>
        <v>1.2E-2</v>
      </c>
      <c r="N40" s="65">
        <f t="shared" si="5"/>
        <v>0</v>
      </c>
      <c r="O40" s="65">
        <f t="shared" si="5"/>
        <v>0</v>
      </c>
      <c r="P40" s="65">
        <f t="shared" si="5"/>
        <v>0</v>
      </c>
      <c r="Q40" s="65">
        <f t="shared" si="10"/>
        <v>30.6875</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17 ACRES</v>
      </c>
      <c r="C57" s="8" t="str">
        <f t="shared" ref="C57:U57" si="13">D8</f>
        <v>16 ACRES</v>
      </c>
      <c r="D57" s="8" t="str">
        <f t="shared" si="13"/>
        <v>Pentwyn Corner</v>
      </c>
      <c r="E57" s="8" t="str">
        <f t="shared" si="13"/>
        <v>Bottom Pentwyn</v>
      </c>
      <c r="F57" s="8" t="str">
        <f t="shared" si="13"/>
        <v>Top Pentwyn</v>
      </c>
      <c r="G57" s="8" t="str">
        <f t="shared" si="13"/>
        <v>Bagder Burry</v>
      </c>
      <c r="H57" s="8" t="str">
        <f t="shared" si="13"/>
        <v>Long Meadow</v>
      </c>
      <c r="I57" s="8" t="str">
        <f t="shared" si="13"/>
        <v>Sheep Shed</v>
      </c>
      <c r="J57" s="8" t="str">
        <f t="shared" si="13"/>
        <v>Ram Field</v>
      </c>
      <c r="K57" s="8" t="str">
        <f t="shared" si="13"/>
        <v>21 Acre</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6.3</v>
      </c>
      <c r="C60" s="64">
        <f t="shared" ref="C60:U60" si="14">D10</f>
        <v>6.7</v>
      </c>
      <c r="D60" s="64">
        <f t="shared" si="14"/>
        <v>6.2</v>
      </c>
      <c r="E60" s="64">
        <f t="shared" si="14"/>
        <v>6.4</v>
      </c>
      <c r="F60" s="64">
        <f t="shared" si="14"/>
        <v>6.4</v>
      </c>
      <c r="G60" s="64">
        <f t="shared" si="14"/>
        <v>6.3</v>
      </c>
      <c r="H60" s="64">
        <f t="shared" si="14"/>
        <v>6.2</v>
      </c>
      <c r="I60" s="64">
        <f t="shared" si="14"/>
        <v>6.1</v>
      </c>
      <c r="J60" s="64">
        <f t="shared" si="14"/>
        <v>6.3</v>
      </c>
      <c r="K60" s="64">
        <f t="shared" si="14"/>
        <v>6.5</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v>
      </c>
      <c r="C62" s="65">
        <f>B32</f>
        <v>25</v>
      </c>
      <c r="D62" s="65">
        <f>B33</f>
        <v>25</v>
      </c>
      <c r="E62" s="65">
        <f>B34</f>
        <v>25</v>
      </c>
      <c r="F62" s="65">
        <f>B35</f>
        <v>25</v>
      </c>
      <c r="G62" s="65">
        <f>B36</f>
        <v>19</v>
      </c>
      <c r="H62" s="65">
        <f>B37</f>
        <v>25</v>
      </c>
      <c r="I62" s="65">
        <f>B38</f>
        <v>25</v>
      </c>
      <c r="J62" s="65">
        <f>B39</f>
        <v>25</v>
      </c>
      <c r="K62" s="65">
        <f>B40</f>
        <v>25</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-3</v>
      </c>
      <c r="D64" s="65">
        <f t="shared" si="17"/>
        <v>0</v>
      </c>
      <c r="E64" s="65">
        <f t="shared" si="17"/>
        <v>-1.2000000000000011</v>
      </c>
      <c r="F64" s="65">
        <f t="shared" si="17"/>
        <v>-1.2000000000000011</v>
      </c>
      <c r="G64" s="65">
        <f t="shared" si="17"/>
        <v>-0.59999999999999787</v>
      </c>
      <c r="H64" s="65">
        <f t="shared" si="17"/>
        <v>0</v>
      </c>
      <c r="I64" s="65">
        <f t="shared" si="17"/>
        <v>0.6000000000000032</v>
      </c>
      <c r="J64" s="65">
        <f t="shared" si="17"/>
        <v>-0.59999999999999787</v>
      </c>
      <c r="K64" s="65">
        <f t="shared" si="17"/>
        <v>-1.7999999999999989</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3</v>
      </c>
      <c r="D65" s="65">
        <f t="shared" si="18"/>
        <v>0</v>
      </c>
      <c r="E65" s="65">
        <f t="shared" si="18"/>
        <v>1.2000000000000011</v>
      </c>
      <c r="F65" s="65">
        <f t="shared" si="18"/>
        <v>1.2000000000000011</v>
      </c>
      <c r="G65" s="65">
        <f t="shared" si="18"/>
        <v>0.59999999999999787</v>
      </c>
      <c r="H65" s="65">
        <f t="shared" si="18"/>
        <v>0</v>
      </c>
      <c r="I65" s="65">
        <f t="shared" si="18"/>
        <v>-0.6000000000000032</v>
      </c>
      <c r="J65" s="65">
        <f t="shared" si="18"/>
        <v>0.59999999999999787</v>
      </c>
      <c r="K65" s="65">
        <f t="shared" si="18"/>
        <v>1.7999999999999989</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Q23" sqref="Q22:Q23"/>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5" t="s">
        <v>84</v>
      </c>
      <c r="B1" s="29" t="str">
        <f>'ELAN WTW SLUDGE'!B29</f>
        <v>Application Rate</v>
      </c>
      <c r="C1" s="29" t="str">
        <f>'ELAN WTW SLUDGE'!C29</f>
        <v>Nitrogen Addition</v>
      </c>
      <c r="D1" s="29" t="str">
        <f>'ELAN WTW SLUDGE'!D29</f>
        <v>Phosphate Addition</v>
      </c>
      <c r="E1" s="29" t="str">
        <f>'ELAN WTW SLUDGE'!E29</f>
        <v>Potash  Addition</v>
      </c>
      <c r="F1" s="29" t="str">
        <f>'ELAN WTW SLUDGE'!F29</f>
        <v>Mg Oxide Addition</v>
      </c>
      <c r="G1" s="29" t="str">
        <f>'ELAN WTW SLUDGE'!G29</f>
        <v>Copper Addition</v>
      </c>
      <c r="H1" s="29" t="str">
        <f>'ELAN WTW SLUDGE'!H29</f>
        <v>Zinc Addition</v>
      </c>
      <c r="I1" s="29" t="str">
        <f>'ELAN WTW SLUDGE'!I29</f>
        <v>Lead Addition</v>
      </c>
      <c r="J1" s="29" t="str">
        <f>'ELAN WTW SLUDGE'!J29</f>
        <v>Cadmium Addition</v>
      </c>
      <c r="K1" s="29" t="str">
        <f>'ELAN WTW SLUDGE'!K29</f>
        <v>Mercury Addition</v>
      </c>
      <c r="L1" s="29" t="str">
        <f>'ELAN WTW SLUDGE'!L29</f>
        <v>Nickel Addition</v>
      </c>
      <c r="M1" s="29" t="str">
        <f>'ELAN WTW SLUDGE'!M29</f>
        <v>Chromium Addition</v>
      </c>
      <c r="N1" s="29" t="str">
        <f>'ELAN WTW SLUDGE'!N29</f>
        <v>Aluminium Addition</v>
      </c>
      <c r="O1" s="29" t="str">
        <f>'ELAN WTW SLUDGE'!O29</f>
        <v>Iron Addition</v>
      </c>
      <c r="P1" s="29" t="str">
        <f>'ELAN WTW SLUDGE'!P29</f>
        <v xml:space="preserve">Sodium Addition                 </v>
      </c>
      <c r="Q1" s="29" t="str">
        <f>'ELAN WTW SLUDGE'!Q29</f>
        <v>SO3  Addition                             kg/ha</v>
      </c>
      <c r="R1" s="29" t="str">
        <f>'ELAN WTW SLUDGE'!R29</f>
        <v xml:space="preserve">Selenium Addition </v>
      </c>
      <c r="S1" s="29" t="str">
        <f>'ELAN WTW SLUDGE'!S29</f>
        <v xml:space="preserve">Arsenic  Addition  </v>
      </c>
      <c r="T1" s="29" t="str">
        <f>'ELAN WTW SLUDGE'!T29</f>
        <v xml:space="preserve">Molybdenum Addition  </v>
      </c>
      <c r="U1" s="29" t="str">
        <f>'ELAN WTW SLUDGE'!U29</f>
        <v xml:space="preserve">Fluoride Addition </v>
      </c>
    </row>
    <row r="2" spans="1:21" ht="25" x14ac:dyDescent="0.25">
      <c r="A2" s="175"/>
      <c r="B2" s="29" t="str">
        <f>'ELAN WTW SLUDGE'!B30</f>
        <v>tonnes/ha</v>
      </c>
      <c r="C2" s="29" t="str">
        <f>'ELAN WTW SLUDGE'!C30</f>
        <v>kg/ha</v>
      </c>
      <c r="D2" s="29" t="str">
        <f>'ELAN WTW SLUDGE'!D30</f>
        <v>P2O5 
kg/ha</v>
      </c>
      <c r="E2" s="29" t="str">
        <f>'ELAN WTW SLUDGE'!E30</f>
        <v>K2O 
kg/ha</v>
      </c>
      <c r="F2" s="29" t="str">
        <f>'ELAN WTW SLUDGE'!F30</f>
        <v>MgO 
kg/ha</v>
      </c>
      <c r="G2" s="29" t="str">
        <f>'ELAN WTW SLUDGE'!G30</f>
        <v>kg/ha</v>
      </c>
      <c r="H2" s="29" t="str">
        <f>'ELAN WTW SLUDGE'!H30</f>
        <v>kg/ha</v>
      </c>
      <c r="I2" s="29" t="str">
        <f>'ELAN WTW SLUDGE'!I30</f>
        <v>kg/ha</v>
      </c>
      <c r="J2" s="29" t="str">
        <f>'ELAN WTW SLUDGE'!J30</f>
        <v>kg/ha</v>
      </c>
      <c r="K2" s="29" t="str">
        <f>'ELAN WTW SLUDGE'!K30</f>
        <v>kg/ha</v>
      </c>
      <c r="L2" s="29" t="str">
        <f>'ELAN WTW SLUDGE'!L30</f>
        <v>kg/ha</v>
      </c>
      <c r="M2" s="29" t="str">
        <f>'ELAN WTW SLUDGE'!M30</f>
        <v>kg/ha</v>
      </c>
      <c r="N2" s="29" t="str">
        <f>'ELAN WTW SLUDGE'!N30</f>
        <v>kg/ha</v>
      </c>
      <c r="O2" s="29" t="str">
        <f>'ELAN WTW SLUDGE'!O30</f>
        <v>kg/ha</v>
      </c>
      <c r="P2" s="29" t="str">
        <f>'ELAN WTW SLUDGE'!P30</f>
        <v>kg/ha</v>
      </c>
      <c r="Q2" s="29" t="str">
        <f>'ELAN WTW SLUDGE'!Q30</f>
        <v>kg/ha</v>
      </c>
      <c r="R2" s="29" t="str">
        <f>'ELAN WTW SLUDGE'!R30</f>
        <v>kg/ha</v>
      </c>
      <c r="S2" s="29" t="str">
        <f>'ELAN WTW SLUDGE'!S30</f>
        <v>kg/ha</v>
      </c>
      <c r="T2" s="29" t="str">
        <f>'ELAN WTW SLUDGE'!T30</f>
        <v>kg/ha</v>
      </c>
      <c r="U2" s="29" t="str">
        <f>'ELAN WTW SLUDGE'!U30</f>
        <v>kg/ha</v>
      </c>
    </row>
    <row r="3" spans="1:21" x14ac:dyDescent="0.25">
      <c r="A3" s="27">
        <v>1</v>
      </c>
      <c r="B3" s="24">
        <f>'ELAN WTW SLUDGE'!B31</f>
        <v>250</v>
      </c>
      <c r="C3" s="24">
        <f>'ELAN WTW SLUDGE'!C31</f>
        <v>97.537499999999994</v>
      </c>
      <c r="D3" s="24">
        <f>'ELAN WTW SLUDGE'!D31</f>
        <v>93.816449999999989</v>
      </c>
      <c r="E3" s="24">
        <f>'ELAN WTW SLUDGE'!E31</f>
        <v>5.2869375000000005</v>
      </c>
      <c r="F3" s="24">
        <f>'ELAN WTW SLUDGE'!F31</f>
        <v>13.411147499999998</v>
      </c>
      <c r="G3" s="24">
        <f>'ELAN WTW SLUDGE'!G31</f>
        <v>0.39374999999999999</v>
      </c>
      <c r="H3" s="24">
        <f>'ELAN WTW SLUDGE'!H31</f>
        <v>3.6</v>
      </c>
      <c r="I3" s="24">
        <f>'ELAN WTW SLUDGE'!I31</f>
        <v>0.70762499999999995</v>
      </c>
      <c r="J3" s="24">
        <f>'ELAN WTW SLUDGE'!J31</f>
        <v>5.5124999999999992E-3</v>
      </c>
      <c r="K3" s="24">
        <f>'ELAN WTW SLUDGE'!K31</f>
        <v>5.0625000000000002E-3</v>
      </c>
      <c r="L3" s="24">
        <f>'ELAN WTW SLUDGE'!L31</f>
        <v>0.25762499999999999</v>
      </c>
      <c r="M3" s="24">
        <f>'ELAN WTW SLUDGE'!M31</f>
        <v>0.37574999999999997</v>
      </c>
      <c r="N3" s="24">
        <f>'ELAN WTW SLUDGE'!N31</f>
        <v>53.887499999999996</v>
      </c>
      <c r="O3" s="24">
        <f>'ELAN WTW SLUDGE'!O31</f>
        <v>4545</v>
      </c>
      <c r="P3" s="24">
        <f>'ELAN WTW SLUDGE'!P31</f>
        <v>0</v>
      </c>
      <c r="Q3" s="24">
        <f>'ELAN WTW SLUDGE'!Q31</f>
        <v>108.5625</v>
      </c>
      <c r="R3" s="24">
        <f>'ELAN WTW SLUDGE'!R31</f>
        <v>0</v>
      </c>
      <c r="S3" s="24">
        <f>'ELAN WTW SLUDGE'!S31</f>
        <v>0.51300000000000001</v>
      </c>
      <c r="T3" s="24">
        <f>'ELAN WTW SLUDGE'!T31</f>
        <v>0</v>
      </c>
      <c r="U3" s="24">
        <f>'ELAN WTW SLUDGE'!U31</f>
        <v>0</v>
      </c>
    </row>
    <row r="4" spans="1:21" x14ac:dyDescent="0.25">
      <c r="A4" s="27">
        <v>2</v>
      </c>
      <c r="B4" s="24">
        <f>'LLYSWEN WTW SLUDGE'!B31</f>
        <v>250</v>
      </c>
      <c r="C4" s="24">
        <f>'LLYSWEN WTW SLUDGE'!C31</f>
        <v>127.76499999999999</v>
      </c>
      <c r="D4" s="24">
        <f>'LLYSWEN WTW SLUDGE'!D31</f>
        <v>66.946456499999996</v>
      </c>
      <c r="E4" s="24">
        <f>'LLYSWEN WTW SLUDGE'!E31</f>
        <v>14.267682000000002</v>
      </c>
      <c r="F4" s="24">
        <f>'LLYSWEN WTW SLUDGE'!F31</f>
        <v>54.112145999999996</v>
      </c>
      <c r="G4" s="24">
        <f>'LLYSWEN WTW SLUDGE'!G31</f>
        <v>0.82098500000000019</v>
      </c>
      <c r="H4" s="24">
        <f>'LLYSWEN WTW SLUDGE'!H31</f>
        <v>2.5806</v>
      </c>
      <c r="I4" s="24">
        <f>'LLYSWEN WTW SLUDGE'!I31</f>
        <v>0.30992500000000001</v>
      </c>
      <c r="J4" s="24">
        <f>'LLYSWEN WTW SLUDGE'!J31</f>
        <v>5.6925000000000005E-3</v>
      </c>
      <c r="K4" s="24">
        <f>'LLYSWEN WTW SLUDGE'!K31</f>
        <v>5.0600000000000003E-3</v>
      </c>
      <c r="L4" s="24">
        <f>'LLYSWEN WTW SLUDGE'!L31</f>
        <v>0.37317499999999998</v>
      </c>
      <c r="M4" s="24">
        <f>'LLYSWEN WTW SLUDGE'!M31</f>
        <v>0.22516999999999998</v>
      </c>
      <c r="N4" s="24">
        <f>'LLYSWEN WTW SLUDGE'!N31</f>
        <v>1973.4</v>
      </c>
      <c r="O4" s="24">
        <f>'LLYSWEN WTW SLUDGE'!O31</f>
        <v>240.35</v>
      </c>
      <c r="P4" s="24">
        <f>'LLYSWEN WTW SLUDGE'!P31</f>
        <v>0</v>
      </c>
      <c r="Q4" s="24">
        <f>'LLYSWEN WTW SLUDGE'!Q31</f>
        <v>147.3725</v>
      </c>
      <c r="R4" s="24">
        <f>'LLYSWEN WTW SLUDGE'!R31</f>
        <v>0</v>
      </c>
      <c r="S4" s="24">
        <f>'LLYSWEN WTW SLUDGE'!S31</f>
        <v>0.25173499999999993</v>
      </c>
      <c r="T4" s="24">
        <f>'LLYSWEN WTW SLUDGE'!T31</f>
        <v>0</v>
      </c>
      <c r="U4" s="24">
        <f>'LLYSWEN WTW SLUDGE'!U31</f>
        <v>0</v>
      </c>
    </row>
    <row r="5" spans="1:21" x14ac:dyDescent="0.25">
      <c r="A5" s="27">
        <v>3</v>
      </c>
      <c r="B5" s="24">
        <f>'TALYBONT WTW SLUDGE'!B31</f>
        <v>250</v>
      </c>
      <c r="C5" s="24">
        <f>'TALYBONT WTW SLUDGE'!C31</f>
        <v>144.84</v>
      </c>
      <c r="D5" s="24">
        <f>'TALYBONT WTW SLUDGE'!D31</f>
        <v>66.988839999999996</v>
      </c>
      <c r="E5" s="24">
        <f>'TALYBONT WTW SLUDGE'!E31</f>
        <v>6.2069549999999998</v>
      </c>
      <c r="F5" s="24">
        <f>'TALYBONT WTW SLUDGE'!F31</f>
        <v>18.03904</v>
      </c>
      <c r="G5" s="24">
        <f>'TALYBONT WTW SLUDGE'!G31</f>
        <v>1.0999000000000003</v>
      </c>
      <c r="H5" s="24">
        <f>'TALYBONT WTW SLUDGE'!H31</f>
        <v>2.4819999999999998</v>
      </c>
      <c r="I5" s="24">
        <f>'TALYBONT WTW SLUDGE'!I31</f>
        <v>0.31110000000000004</v>
      </c>
      <c r="J5" s="24">
        <f>'TALYBONT WTW SLUDGE'!J31</f>
        <v>7.3100000000000005E-3</v>
      </c>
      <c r="K5" s="24">
        <f>'TALYBONT WTW SLUDGE'!K31</f>
        <v>5.1000000000000004E-3</v>
      </c>
      <c r="L5" s="24">
        <f>'TALYBONT WTW SLUDGE'!L31</f>
        <v>0.34850000000000003</v>
      </c>
      <c r="M5" s="24">
        <f>'TALYBONT WTW SLUDGE'!M31</f>
        <v>0.21590000000000001</v>
      </c>
      <c r="N5" s="24">
        <f>'TALYBONT WTW SLUDGE'!N31</f>
        <v>1191.7000000000003</v>
      </c>
      <c r="O5" s="24">
        <f>'TALYBONT WTW SLUDGE'!O31</f>
        <v>86.530000000000015</v>
      </c>
      <c r="P5" s="24">
        <f>'TALYBONT WTW SLUDGE'!P31</f>
        <v>0</v>
      </c>
      <c r="Q5" s="24">
        <f>'TALYBONT WTW SLUDGE'!Q31</f>
        <v>201.02500000000003</v>
      </c>
      <c r="R5" s="24">
        <f>'TALYBONT WTW SLUDGE'!R31</f>
        <v>0</v>
      </c>
      <c r="S5" s="24">
        <f>'TALYBONT WTW SLUDGE'!S31</f>
        <v>0.3196</v>
      </c>
      <c r="T5" s="24">
        <f>'TALYBONT WTW SLUDGE'!T31</f>
        <v>0</v>
      </c>
      <c r="U5" s="24">
        <f>'TALYBONT WTW SLUDGE'!U31</f>
        <v>0</v>
      </c>
    </row>
    <row r="6" spans="1:21" x14ac:dyDescent="0.25">
      <c r="A6" s="27">
        <v>4</v>
      </c>
      <c r="B6" s="24">
        <f>'Biogen Digestate'!B31</f>
        <v>20</v>
      </c>
      <c r="C6" s="24">
        <f>'Biogen Digestate'!C31</f>
        <v>214.00000000000003</v>
      </c>
      <c r="D6" s="24">
        <f>'Biogen Digestate'!D31</f>
        <v>33.173679999999997</v>
      </c>
      <c r="E6" s="24">
        <f>'Biogen Digestate'!E31</f>
        <v>94.255099999999999</v>
      </c>
      <c r="F6" s="24">
        <f>'Biogen Digestate'!F31</f>
        <v>1.2733439999999998</v>
      </c>
      <c r="G6" s="24">
        <f>'Biogen Digestate'!G31</f>
        <v>5.8200000000000002E-2</v>
      </c>
      <c r="H6" s="24">
        <f>'Biogen Digestate'!H31</f>
        <v>0.28800000000000003</v>
      </c>
      <c r="I6" s="24">
        <f>'Biogen Digestate'!I31</f>
        <v>0.01</v>
      </c>
      <c r="J6" s="24">
        <f>'Biogen Digestate'!J31</f>
        <v>6.0000000000000006E-4</v>
      </c>
      <c r="K6" s="24">
        <f>'Biogen Digestate'!K31</f>
        <v>1E-3</v>
      </c>
      <c r="L6" s="24">
        <f>'Biogen Digestate'!L31</f>
        <v>0.05</v>
      </c>
      <c r="M6" s="24">
        <f>'Biogen Digestate'!M31</f>
        <v>1.8800000000000001E-2</v>
      </c>
      <c r="N6" s="24">
        <f>'Biogen Digestate'!N31</f>
        <v>0</v>
      </c>
      <c r="O6" s="24">
        <f>'Biogen Digestate'!O31</f>
        <v>0</v>
      </c>
      <c r="P6" s="24">
        <f>'Biogen Digestate'!P31</f>
        <v>0</v>
      </c>
      <c r="Q6" s="24">
        <f>'Biogen Digestate'!Q31</f>
        <v>30.6</v>
      </c>
      <c r="R6" s="24">
        <f>'Biogen Digestate'!R31</f>
        <v>0</v>
      </c>
      <c r="S6" s="24">
        <f>'Biogen Digestate'!S31</f>
        <v>0</v>
      </c>
      <c r="T6" s="24">
        <f>'Biogen Digestate'!T31</f>
        <v>0</v>
      </c>
      <c r="U6" s="24">
        <f>'Biogen Digestate'!U31</f>
        <v>0</v>
      </c>
    </row>
    <row r="7" spans="1:21" x14ac:dyDescent="0.25">
      <c r="A7" s="27">
        <v>5</v>
      </c>
      <c r="B7" s="24">
        <f>'DCWW Organic Energy Digestate '!B31</f>
        <v>25</v>
      </c>
      <c r="C7" s="24">
        <f>'DCWW Organic Energy Digestate '!C31</f>
        <v>212.5</v>
      </c>
      <c r="D7" s="24">
        <f>'DCWW Organic Energy Digestate '!D31</f>
        <v>52.406624999999998</v>
      </c>
      <c r="E7" s="24">
        <f>'DCWW Organic Energy Digestate '!E31</f>
        <v>92.031874999999999</v>
      </c>
      <c r="F7" s="24">
        <f>'DCWW Organic Energy Digestate '!F31</f>
        <v>3.5025250000000003</v>
      </c>
      <c r="G7" s="24">
        <f>'DCWW Organic Energy Digestate '!G31</f>
        <v>4.0500000000000001E-2</v>
      </c>
      <c r="H7" s="24">
        <f>'DCWW Organic Energy Digestate '!H31</f>
        <v>0.28500000000000003</v>
      </c>
      <c r="I7" s="24">
        <f>'DCWW Organic Energy Digestate '!I31</f>
        <v>1.2500000000000001E-2</v>
      </c>
      <c r="J7" s="24">
        <f>'DCWW Organic Energy Digestate '!J31</f>
        <v>7.5000000000000002E-4</v>
      </c>
      <c r="K7" s="24">
        <f>'DCWW Organic Energy Digestate '!K31</f>
        <v>1.25E-3</v>
      </c>
      <c r="L7" s="24">
        <f>'DCWW Organic Energy Digestate '!L31</f>
        <v>3.4499999999999996E-2</v>
      </c>
      <c r="M7" s="24">
        <f>'DCWW Organic Energy Digestate '!M31</f>
        <v>1.2E-2</v>
      </c>
      <c r="N7" s="24">
        <f>'DCWW Organic Energy Digestate '!N31</f>
        <v>0</v>
      </c>
      <c r="O7" s="24">
        <f>'DCWW Organic Energy Digestate '!O31</f>
        <v>0</v>
      </c>
      <c r="P7" s="24">
        <f>'DCWW Organic Energy Digestate '!P31</f>
        <v>0</v>
      </c>
      <c r="Q7" s="24">
        <f>'DCWW Organic Energy Digestate '!Q31</f>
        <v>30.6875</v>
      </c>
      <c r="R7" s="24">
        <f>'DCWW Organic Energy Digestate '!R31</f>
        <v>0</v>
      </c>
      <c r="S7" s="24">
        <f>'DCWW Organic Energy Digestate '!S31</f>
        <v>0</v>
      </c>
      <c r="T7" s="24">
        <f>'DCWW Organic Energy Digestate '!T31</f>
        <v>0</v>
      </c>
      <c r="U7" s="24">
        <f>'DCWW Organic Energy Digestate '!U31</f>
        <v>0</v>
      </c>
    </row>
    <row r="8" spans="1:21" x14ac:dyDescent="0.25">
      <c r="A8" s="27">
        <v>6</v>
      </c>
      <c r="B8" s="24"/>
      <c r="C8" s="24"/>
      <c r="D8" s="24"/>
      <c r="E8" s="24"/>
      <c r="F8" s="24"/>
      <c r="G8" s="24"/>
      <c r="H8" s="24"/>
      <c r="I8" s="24"/>
      <c r="J8" s="24"/>
      <c r="K8" s="24"/>
      <c r="L8" s="24"/>
      <c r="M8" s="24"/>
      <c r="N8" s="24"/>
      <c r="O8" s="24"/>
      <c r="P8" s="24"/>
      <c r="Q8" s="24"/>
      <c r="R8" s="24"/>
      <c r="S8" s="24"/>
      <c r="T8" s="24"/>
      <c r="U8" s="24"/>
    </row>
    <row r="9" spans="1:21" x14ac:dyDescent="0.25">
      <c r="A9" s="27">
        <v>7</v>
      </c>
      <c r="B9" s="24"/>
      <c r="C9" s="24"/>
      <c r="D9" s="24"/>
      <c r="E9" s="24"/>
      <c r="F9" s="24"/>
      <c r="G9" s="24"/>
      <c r="H9" s="24"/>
      <c r="I9" s="24"/>
      <c r="J9" s="24"/>
      <c r="K9" s="24"/>
      <c r="L9" s="24"/>
      <c r="M9" s="24"/>
      <c r="N9" s="24"/>
      <c r="O9" s="24"/>
      <c r="P9" s="24"/>
      <c r="Q9" s="24"/>
      <c r="R9" s="24"/>
      <c r="S9" s="24"/>
      <c r="T9" s="24"/>
      <c r="U9" s="24"/>
    </row>
    <row r="10" spans="1:21" x14ac:dyDescent="0.25">
      <c r="A10" s="27">
        <v>8</v>
      </c>
      <c r="B10" s="24"/>
      <c r="C10" s="24"/>
      <c r="D10" s="24"/>
      <c r="E10" s="24"/>
      <c r="F10" s="24"/>
      <c r="G10" s="24"/>
      <c r="H10" s="24"/>
      <c r="I10" s="24"/>
      <c r="J10" s="24"/>
      <c r="K10" s="24"/>
      <c r="L10" s="24"/>
      <c r="M10" s="24"/>
      <c r="N10" s="24"/>
      <c r="O10" s="24"/>
      <c r="P10" s="24"/>
      <c r="Q10" s="24"/>
      <c r="R10" s="24"/>
      <c r="S10" s="24"/>
      <c r="T10" s="24"/>
      <c r="U10" s="24"/>
    </row>
    <row r="11" spans="1:21" x14ac:dyDescent="0.25">
      <c r="A11" s="27">
        <v>9</v>
      </c>
      <c r="B11" s="24"/>
      <c r="C11" s="24"/>
      <c r="D11" s="24"/>
      <c r="E11" s="24"/>
      <c r="F11" s="24"/>
      <c r="G11" s="24"/>
      <c r="H11" s="24"/>
      <c r="I11" s="24"/>
      <c r="J11" s="24"/>
      <c r="K11" s="24"/>
      <c r="L11" s="24"/>
      <c r="M11" s="24"/>
      <c r="N11" s="24"/>
      <c r="O11" s="24"/>
      <c r="P11" s="24"/>
      <c r="Q11" s="24"/>
      <c r="R11" s="24"/>
      <c r="S11" s="24"/>
      <c r="T11" s="24"/>
      <c r="U11" s="24"/>
    </row>
    <row r="12" spans="1:21" x14ac:dyDescent="0.25">
      <c r="A12" s="27">
        <v>10</v>
      </c>
      <c r="B12" s="24"/>
      <c r="C12" s="24"/>
      <c r="D12" s="24"/>
      <c r="E12" s="24"/>
      <c r="F12" s="24"/>
      <c r="G12" s="24"/>
      <c r="H12" s="24"/>
      <c r="I12" s="24"/>
      <c r="J12" s="24"/>
      <c r="K12" s="24"/>
      <c r="L12" s="24"/>
      <c r="M12" s="24"/>
      <c r="N12" s="24"/>
      <c r="O12" s="24"/>
      <c r="P12" s="24"/>
      <c r="Q12" s="24"/>
      <c r="R12" s="24"/>
      <c r="S12" s="24"/>
      <c r="T12" s="24"/>
      <c r="U12" s="24"/>
    </row>
    <row r="13" spans="1:21" s="69" customFormat="1" ht="15.5" x14ac:dyDescent="0.35">
      <c r="A13" s="67" t="s">
        <v>85</v>
      </c>
      <c r="B13" s="68">
        <f>SUM(B3:B12)</f>
        <v>795</v>
      </c>
      <c r="C13" s="68">
        <f t="shared" ref="C13:U13" si="0">SUM(C3:C12)</f>
        <v>796.64250000000004</v>
      </c>
      <c r="D13" s="68">
        <f t="shared" si="0"/>
        <v>313.33205149999998</v>
      </c>
      <c r="E13" s="68">
        <f t="shared" si="0"/>
        <v>212.04854949999998</v>
      </c>
      <c r="F13" s="68">
        <f t="shared" si="0"/>
        <v>90.338202499999994</v>
      </c>
      <c r="G13" s="68">
        <f t="shared" si="0"/>
        <v>2.4133350000000005</v>
      </c>
      <c r="H13" s="68">
        <f t="shared" si="0"/>
        <v>9.2355999999999998</v>
      </c>
      <c r="I13" s="68">
        <f t="shared" si="0"/>
        <v>1.3511500000000001</v>
      </c>
      <c r="J13" s="68">
        <f t="shared" si="0"/>
        <v>1.9865000000000001E-2</v>
      </c>
      <c r="K13" s="68">
        <f t="shared" si="0"/>
        <v>1.7472500000000002E-2</v>
      </c>
      <c r="L13" s="68">
        <f t="shared" si="0"/>
        <v>1.0638000000000001</v>
      </c>
      <c r="M13" s="68">
        <f t="shared" si="0"/>
        <v>0.84761999999999993</v>
      </c>
      <c r="N13" s="68">
        <f t="shared" si="0"/>
        <v>3218.9875000000002</v>
      </c>
      <c r="O13" s="68">
        <f t="shared" si="0"/>
        <v>4871.88</v>
      </c>
      <c r="P13" s="68">
        <f t="shared" si="0"/>
        <v>0</v>
      </c>
      <c r="Q13" s="68">
        <f t="shared" si="0"/>
        <v>518.24750000000006</v>
      </c>
      <c r="R13" s="68">
        <f t="shared" si="0"/>
        <v>0</v>
      </c>
      <c r="S13" s="68">
        <f t="shared" si="0"/>
        <v>1.0843349999999998</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6" t="s">
        <v>84</v>
      </c>
      <c r="B1" s="25" t="s">
        <v>152</v>
      </c>
      <c r="C1" s="26" t="str">
        <f>'ELAN WTW SLUDGE'!B29</f>
        <v>Application Rate</v>
      </c>
      <c r="D1" s="26" t="str">
        <f>'ELAN WTW SLUDGE'!C29</f>
        <v>Nitrogen Addition</v>
      </c>
      <c r="E1" s="26" t="str">
        <f>'ELAN WTW SLUDGE'!D29</f>
        <v>Phosphate Addition</v>
      </c>
      <c r="F1" s="26" t="str">
        <f>'ELAN WTW SLUDGE'!E29</f>
        <v>Potash  Addition</v>
      </c>
      <c r="G1" s="26" t="str">
        <f>'ELAN WTW SLUDGE'!F29</f>
        <v>Mg Oxide Addition</v>
      </c>
      <c r="H1" s="26" t="str">
        <f>'ELAN WTW SLUDGE'!G29</f>
        <v>Copper Addition</v>
      </c>
      <c r="I1" s="26" t="str">
        <f>'ELAN WTW SLUDGE'!H29</f>
        <v>Zinc Addition</v>
      </c>
      <c r="J1" s="26" t="str">
        <f>'ELAN WTW SLUDGE'!I29</f>
        <v>Lead Addition</v>
      </c>
      <c r="K1" s="26" t="str">
        <f>'ELAN WTW SLUDGE'!J29</f>
        <v>Cadmium Addition</v>
      </c>
      <c r="L1" s="26" t="str">
        <f>'ELAN WTW SLUDGE'!K29</f>
        <v>Mercury Addition</v>
      </c>
      <c r="M1" s="26" t="str">
        <f>'ELAN WTW SLUDGE'!L29</f>
        <v>Nickel Addition</v>
      </c>
      <c r="N1" s="26" t="str">
        <f>'ELAN WTW SLUDGE'!M29</f>
        <v>Chromium Addition</v>
      </c>
      <c r="O1" s="26" t="str">
        <f>'ELAN WTW SLUDGE'!N29</f>
        <v>Aluminium Addition</v>
      </c>
      <c r="P1" s="26" t="str">
        <f>'ELAN WTW SLUDGE'!O29</f>
        <v>Iron Addition</v>
      </c>
      <c r="Q1" s="26" t="str">
        <f>'ELAN WTW SLUDGE'!P29</f>
        <v xml:space="preserve">Sodium Addition                 </v>
      </c>
      <c r="R1" s="26" t="str">
        <f>'ELAN WTW SLUDGE'!Q29</f>
        <v>SO3  Addition                             kg/ha</v>
      </c>
      <c r="S1" s="26" t="str">
        <f>'ELAN WTW SLUDGE'!R29</f>
        <v xml:space="preserve">Selenium Addition </v>
      </c>
      <c r="T1" s="26" t="str">
        <f>'ELAN WTW SLUDGE'!S29</f>
        <v xml:space="preserve">Arsenic  Addition  </v>
      </c>
      <c r="U1" s="26" t="str">
        <f>'ELAN WTW SLUDGE'!T29</f>
        <v xml:space="preserve">Molybdenum Addition  </v>
      </c>
      <c r="V1" s="26" t="str">
        <f>'ELAN WTW SLUDGE'!U29</f>
        <v xml:space="preserve">Fluoride Addition </v>
      </c>
    </row>
    <row r="2" spans="1:22" s="70" customFormat="1" ht="25" x14ac:dyDescent="0.35">
      <c r="A2" s="176"/>
      <c r="B2" s="23" t="s">
        <v>46</v>
      </c>
      <c r="C2" s="26" t="str">
        <f>'ELAN WTW SLUDGE'!B30</f>
        <v>tonnes/ha</v>
      </c>
      <c r="D2" s="26" t="str">
        <f>'ELAN WTW SLUDGE'!C30</f>
        <v>kg/ha</v>
      </c>
      <c r="E2" s="26" t="str">
        <f>'ELAN WTW SLUDGE'!D30</f>
        <v>P2O5 
kg/ha</v>
      </c>
      <c r="F2" s="26" t="str">
        <f>'ELAN WTW SLUDGE'!E30</f>
        <v>K2O 
kg/ha</v>
      </c>
      <c r="G2" s="26" t="str">
        <f>'ELAN WTW SLUDGE'!F30</f>
        <v>MgO 
kg/ha</v>
      </c>
      <c r="H2" s="26" t="str">
        <f>'ELAN WTW SLUDGE'!G30</f>
        <v>kg/ha</v>
      </c>
      <c r="I2" s="26" t="str">
        <f>'ELAN WTW SLUDGE'!H30</f>
        <v>kg/ha</v>
      </c>
      <c r="J2" s="26" t="str">
        <f>'ELAN WTW SLUDGE'!I30</f>
        <v>kg/ha</v>
      </c>
      <c r="K2" s="26" t="str">
        <f>'ELAN WTW SLUDGE'!J30</f>
        <v>kg/ha</v>
      </c>
      <c r="L2" s="26" t="str">
        <f>'ELAN WTW SLUDGE'!K30</f>
        <v>kg/ha</v>
      </c>
      <c r="M2" s="26" t="str">
        <f>'ELAN WTW SLUDGE'!L30</f>
        <v>kg/ha</v>
      </c>
      <c r="N2" s="26" t="str">
        <f>'ELAN WTW SLUDGE'!M30</f>
        <v>kg/ha</v>
      </c>
      <c r="O2" s="26" t="str">
        <f>'ELAN WTW SLUDGE'!N30</f>
        <v>kg/ha</v>
      </c>
      <c r="P2" s="26" t="str">
        <f>'ELAN WTW SLUDGE'!O30</f>
        <v>kg/ha</v>
      </c>
      <c r="Q2" s="26" t="str">
        <f>'ELAN WTW SLUDGE'!P30</f>
        <v>kg/ha</v>
      </c>
      <c r="R2" s="26" t="str">
        <f>'ELAN WTW SLUDGE'!Q30</f>
        <v>kg/ha</v>
      </c>
      <c r="S2" s="26" t="str">
        <f>'ELAN WTW SLUDGE'!R30</f>
        <v>kg/ha</v>
      </c>
      <c r="T2" s="26" t="str">
        <f>'ELAN WTW SLUDGE'!S30</f>
        <v>kg/ha</v>
      </c>
      <c r="U2" s="26" t="str">
        <f>'ELAN WTW SLUDGE'!T30</f>
        <v>kg/ha</v>
      </c>
      <c r="V2" s="26" t="str">
        <f>'ELAN WTW SLUDGE'!U30</f>
        <v>kg/ha</v>
      </c>
    </row>
    <row r="3" spans="1:22" x14ac:dyDescent="0.25">
      <c r="A3" s="27">
        <v>1</v>
      </c>
      <c r="B3" s="78"/>
      <c r="C3" s="24">
        <f>'ELAN WTW SLUDGE'!B31</f>
        <v>250</v>
      </c>
      <c r="D3" s="24">
        <f>'ELAN WTW SLUDGE'!C31</f>
        <v>97.537499999999994</v>
      </c>
      <c r="E3" s="24">
        <f>'ELAN WTW SLUDGE'!D31</f>
        <v>93.816449999999989</v>
      </c>
      <c r="F3" s="24">
        <f>'ELAN WTW SLUDGE'!E31</f>
        <v>5.2869375000000005</v>
      </c>
      <c r="G3" s="24">
        <f>'ELAN WTW SLUDGE'!F31</f>
        <v>13.411147499999998</v>
      </c>
      <c r="H3" s="24">
        <f>'ELAN WTW SLUDGE'!G31</f>
        <v>0.39374999999999999</v>
      </c>
      <c r="I3" s="24">
        <f>'ELAN WTW SLUDGE'!H31</f>
        <v>3.6</v>
      </c>
      <c r="J3" s="24">
        <f>'ELAN WTW SLUDGE'!I31</f>
        <v>0.70762499999999995</v>
      </c>
      <c r="K3" s="24">
        <f>'ELAN WTW SLUDGE'!J31</f>
        <v>5.5124999999999992E-3</v>
      </c>
      <c r="L3" s="24">
        <f>'ELAN WTW SLUDGE'!K31</f>
        <v>5.0625000000000002E-3</v>
      </c>
      <c r="M3" s="24">
        <f>'ELAN WTW SLUDGE'!L31</f>
        <v>0.25762499999999999</v>
      </c>
      <c r="N3" s="24">
        <f>'ELAN WTW SLUDGE'!M31</f>
        <v>0.37574999999999997</v>
      </c>
      <c r="O3" s="24">
        <f>'ELAN WTW SLUDGE'!N31</f>
        <v>53.887499999999996</v>
      </c>
      <c r="P3" s="24">
        <f>'ELAN WTW SLUDGE'!O31</f>
        <v>4545</v>
      </c>
      <c r="Q3" s="24">
        <f>'ELAN WTW SLUDGE'!P31</f>
        <v>0</v>
      </c>
      <c r="R3" s="24">
        <f>'ELAN WTW SLUDGE'!Q31</f>
        <v>108.5625</v>
      </c>
      <c r="S3" s="24">
        <f>'ELAN WTW SLUDGE'!R31</f>
        <v>0</v>
      </c>
      <c r="T3" s="24">
        <f>'ELAN WTW SLUDGE'!S31</f>
        <v>0.51300000000000001</v>
      </c>
      <c r="U3" s="24">
        <f>'ELAN WTW SLUDGE'!T31</f>
        <v>0</v>
      </c>
      <c r="V3" s="24">
        <f>'ELAN WTW SLUDGE'!U31</f>
        <v>0</v>
      </c>
    </row>
    <row r="4" spans="1:22" x14ac:dyDescent="0.25">
      <c r="A4" s="27">
        <v>2</v>
      </c>
      <c r="B4" s="78"/>
      <c r="C4" s="24">
        <f>'LLYSWEN WTW SLUDGE'!B31</f>
        <v>250</v>
      </c>
      <c r="D4" s="24">
        <f>'LLYSWEN WTW SLUDGE'!C31</f>
        <v>127.76499999999999</v>
      </c>
      <c r="E4" s="24">
        <f>'LLYSWEN WTW SLUDGE'!D31</f>
        <v>66.946456499999996</v>
      </c>
      <c r="F4" s="24">
        <f>'LLYSWEN WTW SLUDGE'!E31</f>
        <v>14.267682000000002</v>
      </c>
      <c r="G4" s="24">
        <f>'LLYSWEN WTW SLUDGE'!F31</f>
        <v>54.112145999999996</v>
      </c>
      <c r="H4" s="24">
        <f>'LLYSWEN WTW SLUDGE'!G31</f>
        <v>0.82098500000000019</v>
      </c>
      <c r="I4" s="24">
        <f>'LLYSWEN WTW SLUDGE'!H31</f>
        <v>2.5806</v>
      </c>
      <c r="J4" s="24">
        <f>'LLYSWEN WTW SLUDGE'!I31</f>
        <v>0.30992500000000001</v>
      </c>
      <c r="K4" s="24">
        <f>'LLYSWEN WTW SLUDGE'!J31</f>
        <v>5.6925000000000005E-3</v>
      </c>
      <c r="L4" s="24">
        <f>'LLYSWEN WTW SLUDGE'!K31</f>
        <v>5.0600000000000003E-3</v>
      </c>
      <c r="M4" s="24">
        <f>'LLYSWEN WTW SLUDGE'!L31</f>
        <v>0.37317499999999998</v>
      </c>
      <c r="N4" s="24">
        <f>'LLYSWEN WTW SLUDGE'!M31</f>
        <v>0.22516999999999998</v>
      </c>
      <c r="O4" s="24">
        <f>'LLYSWEN WTW SLUDGE'!N31</f>
        <v>1973.4</v>
      </c>
      <c r="P4" s="24">
        <f>'LLYSWEN WTW SLUDGE'!O31</f>
        <v>240.35</v>
      </c>
      <c r="Q4" s="24">
        <f>'LLYSWEN WTW SLUDGE'!P31</f>
        <v>0</v>
      </c>
      <c r="R4" s="24">
        <f>'LLYSWEN WTW SLUDGE'!Q31</f>
        <v>147.3725</v>
      </c>
      <c r="S4" s="24">
        <f>'LLYSWEN WTW SLUDGE'!R31</f>
        <v>0</v>
      </c>
      <c r="T4" s="24">
        <f>'LLYSWEN WTW SLUDGE'!S31</f>
        <v>0.25173499999999993</v>
      </c>
      <c r="U4" s="24">
        <f>'LLYSWEN WTW SLUDGE'!T31</f>
        <v>0</v>
      </c>
      <c r="V4" s="24">
        <f>'LLYSWEN WTW SLUDGE'!U31</f>
        <v>0</v>
      </c>
    </row>
    <row r="5" spans="1:22" x14ac:dyDescent="0.25">
      <c r="A5" s="27">
        <v>3</v>
      </c>
      <c r="B5" s="78"/>
      <c r="C5" s="24">
        <f>'TALYBONT WTW SLUDGE'!B31</f>
        <v>250</v>
      </c>
      <c r="D5" s="24">
        <f>'TALYBONT WTW SLUDGE'!C31</f>
        <v>144.84</v>
      </c>
      <c r="E5" s="24">
        <f>'TALYBONT WTW SLUDGE'!D31</f>
        <v>66.988839999999996</v>
      </c>
      <c r="F5" s="24">
        <f>'TALYBONT WTW SLUDGE'!E31</f>
        <v>6.2069549999999998</v>
      </c>
      <c r="G5" s="24">
        <f>'TALYBONT WTW SLUDGE'!F31</f>
        <v>18.03904</v>
      </c>
      <c r="H5" s="24">
        <f>'TALYBONT WTW SLUDGE'!G31</f>
        <v>1.0999000000000003</v>
      </c>
      <c r="I5" s="24">
        <f>'TALYBONT WTW SLUDGE'!H31</f>
        <v>2.4819999999999998</v>
      </c>
      <c r="J5" s="24">
        <f>'TALYBONT WTW SLUDGE'!I31</f>
        <v>0.31110000000000004</v>
      </c>
      <c r="K5" s="24">
        <f>'TALYBONT WTW SLUDGE'!J31</f>
        <v>7.3100000000000005E-3</v>
      </c>
      <c r="L5" s="24">
        <f>'TALYBONT WTW SLUDGE'!K31</f>
        <v>5.1000000000000004E-3</v>
      </c>
      <c r="M5" s="24">
        <f>'TALYBONT WTW SLUDGE'!L31</f>
        <v>0.34850000000000003</v>
      </c>
      <c r="N5" s="24">
        <f>'TALYBONT WTW SLUDGE'!M31</f>
        <v>0.21590000000000001</v>
      </c>
      <c r="O5" s="24">
        <f>'TALYBONT WTW SLUDGE'!N31</f>
        <v>1191.7000000000003</v>
      </c>
      <c r="P5" s="24">
        <f>'TALYBONT WTW SLUDGE'!O31</f>
        <v>86.530000000000015</v>
      </c>
      <c r="Q5" s="24">
        <f>'TALYBONT WTW SLUDGE'!P31</f>
        <v>0</v>
      </c>
      <c r="R5" s="24">
        <f>'TALYBONT WTW SLUDGE'!Q31</f>
        <v>201.02500000000003</v>
      </c>
      <c r="S5" s="24">
        <f>'TALYBONT WTW SLUDGE'!R31</f>
        <v>0</v>
      </c>
      <c r="T5" s="24">
        <f>'TALYBONT WTW SLUDGE'!S31</f>
        <v>0.3196</v>
      </c>
      <c r="U5" s="24">
        <f>'TALYBONT WTW SLUDGE'!T31</f>
        <v>0</v>
      </c>
      <c r="V5" s="24">
        <f>'TALYBONT WTW SLUDGE'!U31</f>
        <v>0</v>
      </c>
    </row>
    <row r="6" spans="1:22" x14ac:dyDescent="0.25">
      <c r="A6" s="27">
        <v>4</v>
      </c>
      <c r="B6" s="78"/>
      <c r="C6" s="24">
        <f>'Biogen Digestate'!B31</f>
        <v>20</v>
      </c>
      <c r="D6" s="24">
        <f>'Biogen Digestate'!C31</f>
        <v>214.00000000000003</v>
      </c>
      <c r="E6" s="24">
        <f>'Biogen Digestate'!D31</f>
        <v>33.173679999999997</v>
      </c>
      <c r="F6" s="24">
        <f>'Biogen Digestate'!E31</f>
        <v>94.255099999999999</v>
      </c>
      <c r="G6" s="24">
        <f>'Biogen Digestate'!F31</f>
        <v>1.2733439999999998</v>
      </c>
      <c r="H6" s="24">
        <f>'Biogen Digestate'!G31</f>
        <v>5.8200000000000002E-2</v>
      </c>
      <c r="I6" s="24">
        <f>'Biogen Digestate'!H31</f>
        <v>0.28800000000000003</v>
      </c>
      <c r="J6" s="24">
        <f>'Biogen Digestate'!I31</f>
        <v>0.01</v>
      </c>
      <c r="K6" s="24">
        <f>'Biogen Digestate'!J31</f>
        <v>6.0000000000000006E-4</v>
      </c>
      <c r="L6" s="24">
        <f>'Biogen Digestate'!K31</f>
        <v>1E-3</v>
      </c>
      <c r="M6" s="24">
        <f>'Biogen Digestate'!L31</f>
        <v>0.05</v>
      </c>
      <c r="N6" s="24">
        <f>'Biogen Digestate'!M31</f>
        <v>1.8800000000000001E-2</v>
      </c>
      <c r="O6" s="24">
        <f>'Biogen Digestate'!N31</f>
        <v>0</v>
      </c>
      <c r="P6" s="24">
        <f>'Biogen Digestate'!O31</f>
        <v>0</v>
      </c>
      <c r="Q6" s="24">
        <f>'Biogen Digestate'!P31</f>
        <v>0</v>
      </c>
      <c r="R6" s="24">
        <f>'Biogen Digestate'!Q31</f>
        <v>30.6</v>
      </c>
      <c r="S6" s="24">
        <f>'Biogen Digestate'!R31</f>
        <v>0</v>
      </c>
      <c r="T6" s="24">
        <f>'Biogen Digestate'!S31</f>
        <v>0</v>
      </c>
      <c r="U6" s="24">
        <f>'Biogen Digestate'!T31</f>
        <v>0</v>
      </c>
      <c r="V6" s="24">
        <f>'Biogen Digestate'!U31</f>
        <v>0</v>
      </c>
    </row>
    <row r="7" spans="1:22" x14ac:dyDescent="0.25">
      <c r="A7" s="27">
        <v>5</v>
      </c>
      <c r="B7" s="78"/>
      <c r="C7" s="24">
        <f>'DCWW Organic Energy Digestate '!B31</f>
        <v>25</v>
      </c>
      <c r="D7" s="24">
        <f>'DCWW Organic Energy Digestate '!C31</f>
        <v>212.5</v>
      </c>
      <c r="E7" s="24">
        <f>'DCWW Organic Energy Digestate '!D31</f>
        <v>52.406624999999998</v>
      </c>
      <c r="F7" s="24">
        <f>'DCWW Organic Energy Digestate '!E31</f>
        <v>92.031874999999999</v>
      </c>
      <c r="G7" s="24">
        <f>'DCWW Organic Energy Digestate '!F31</f>
        <v>3.5025250000000003</v>
      </c>
      <c r="H7" s="24">
        <f>'DCWW Organic Energy Digestate '!G31</f>
        <v>4.0500000000000001E-2</v>
      </c>
      <c r="I7" s="24">
        <f>'DCWW Organic Energy Digestate '!H31</f>
        <v>0.28500000000000003</v>
      </c>
      <c r="J7" s="24">
        <f>'DCWW Organic Energy Digestate '!I31</f>
        <v>1.2500000000000001E-2</v>
      </c>
      <c r="K7" s="24">
        <f>'DCWW Organic Energy Digestate '!J31</f>
        <v>7.5000000000000002E-4</v>
      </c>
      <c r="L7" s="24">
        <f>'DCWW Organic Energy Digestate '!K31</f>
        <v>1.25E-3</v>
      </c>
      <c r="M7" s="24">
        <f>'DCWW Organic Energy Digestate '!L31</f>
        <v>3.4499999999999996E-2</v>
      </c>
      <c r="N7" s="24">
        <f>'DCWW Organic Energy Digestate '!M31</f>
        <v>1.2E-2</v>
      </c>
      <c r="O7" s="24">
        <f>'DCWW Organic Energy Digestate '!N31</f>
        <v>0</v>
      </c>
      <c r="P7" s="24">
        <f>'DCWW Organic Energy Digestate '!O31</f>
        <v>0</v>
      </c>
      <c r="Q7" s="24">
        <f>'DCWW Organic Energy Digestate '!P31</f>
        <v>0</v>
      </c>
      <c r="R7" s="24">
        <f>'DCWW Organic Energy Digestate '!Q31</f>
        <v>30.6875</v>
      </c>
      <c r="S7" s="24">
        <f>'DCWW Organic Energy Digestate '!R31</f>
        <v>0</v>
      </c>
      <c r="T7" s="24">
        <f>'DCWW Organic Energy Digestate '!S31</f>
        <v>0</v>
      </c>
      <c r="U7" s="24">
        <f>'DCWW Organic Energy Digestate '!T31</f>
        <v>0</v>
      </c>
      <c r="V7" s="24">
        <f>'DCWW Organic Energy Digestate '!U31</f>
        <v>0</v>
      </c>
    </row>
    <row r="8" spans="1:22" x14ac:dyDescent="0.25">
      <c r="A8" s="27">
        <v>6</v>
      </c>
      <c r="B8" s="78"/>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c r="V8" s="24" t="e">
        <f>#REF!</f>
        <v>#REF!</v>
      </c>
    </row>
    <row r="9" spans="1:22" x14ac:dyDescent="0.25">
      <c r="A9" s="27">
        <v>7</v>
      </c>
      <c r="B9" s="78"/>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c r="V9" s="24" t="e">
        <f>#REF!</f>
        <v>#REF!</v>
      </c>
    </row>
    <row r="10" spans="1:22" x14ac:dyDescent="0.25">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5" t="s">
        <v>84</v>
      </c>
      <c r="B15" s="26" t="s">
        <v>152</v>
      </c>
      <c r="C15" s="26">
        <f>'ELAN WTW SLUDGE'!B43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5"/>
      <c r="B16" s="23" t="s">
        <v>46</v>
      </c>
      <c r="C16" s="26">
        <f>'ELAN WTW SLUDGE'!B44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25</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t="e">
        <f t="shared" si="11"/>
        <v>#REF!</v>
      </c>
      <c r="D22" s="75" t="e">
        <f>D8*$B$8</f>
        <v>#REF!</v>
      </c>
      <c r="E22" s="75" t="e">
        <f t="shared" ref="E22:V22" si="12">E8*$B$8</f>
        <v>#REF!</v>
      </c>
      <c r="F22" s="75" t="e">
        <f t="shared" si="12"/>
        <v>#REF!</v>
      </c>
      <c r="G22" s="75" t="e">
        <f t="shared" si="12"/>
        <v>#REF!</v>
      </c>
      <c r="H22" s="75" t="e">
        <f t="shared" si="12"/>
        <v>#REF!</v>
      </c>
      <c r="I22" s="75" t="e">
        <f t="shared" si="12"/>
        <v>#REF!</v>
      </c>
      <c r="J22" s="75" t="e">
        <f t="shared" si="12"/>
        <v>#REF!</v>
      </c>
      <c r="K22" s="75" t="e">
        <f t="shared" si="12"/>
        <v>#REF!</v>
      </c>
      <c r="L22" s="75" t="e">
        <f t="shared" si="12"/>
        <v>#REF!</v>
      </c>
      <c r="M22" s="75" t="e">
        <f t="shared" si="12"/>
        <v>#REF!</v>
      </c>
      <c r="N22" s="75" t="e">
        <f t="shared" si="12"/>
        <v>#REF!</v>
      </c>
      <c r="O22" s="75" t="e">
        <f t="shared" si="12"/>
        <v>#REF!</v>
      </c>
      <c r="P22" s="75" t="e">
        <f t="shared" si="12"/>
        <v>#REF!</v>
      </c>
      <c r="Q22" s="75" t="e">
        <f t="shared" si="12"/>
        <v>#REF!</v>
      </c>
      <c r="R22" s="75" t="e">
        <f t="shared" si="12"/>
        <v>#REF!</v>
      </c>
      <c r="S22" s="75" t="e">
        <f t="shared" si="12"/>
        <v>#REF!</v>
      </c>
      <c r="T22" s="75" t="e">
        <f t="shared" si="12"/>
        <v>#REF!</v>
      </c>
      <c r="U22" s="75" t="e">
        <f t="shared" si="12"/>
        <v>#REF!</v>
      </c>
      <c r="V22" s="75" t="e">
        <f t="shared" si="12"/>
        <v>#REF!</v>
      </c>
    </row>
    <row r="23" spans="1:22" x14ac:dyDescent="0.25">
      <c r="A23" s="72">
        <v>7</v>
      </c>
      <c r="B23" s="73">
        <f t="shared" ref="B23:C23" si="13">B9</f>
        <v>0</v>
      </c>
      <c r="C23" s="74" t="e">
        <f t="shared" si="13"/>
        <v>#REF!</v>
      </c>
      <c r="D23" s="75" t="e">
        <f>D9*$B$9</f>
        <v>#REF!</v>
      </c>
      <c r="E23" s="75" t="e">
        <f t="shared" ref="E23:V23" si="14">E9*$B$9</f>
        <v>#REF!</v>
      </c>
      <c r="F23" s="75" t="e">
        <f t="shared" si="14"/>
        <v>#REF!</v>
      </c>
      <c r="G23" s="75" t="e">
        <f t="shared" si="14"/>
        <v>#REF!</v>
      </c>
      <c r="H23" s="75" t="e">
        <f t="shared" si="14"/>
        <v>#REF!</v>
      </c>
      <c r="I23" s="75" t="e">
        <f t="shared" si="14"/>
        <v>#REF!</v>
      </c>
      <c r="J23" s="75" t="e">
        <f t="shared" si="14"/>
        <v>#REF!</v>
      </c>
      <c r="K23" s="75" t="e">
        <f t="shared" si="14"/>
        <v>#REF!</v>
      </c>
      <c r="L23" s="75" t="e">
        <f t="shared" si="14"/>
        <v>#REF!</v>
      </c>
      <c r="M23" s="75" t="e">
        <f t="shared" si="14"/>
        <v>#REF!</v>
      </c>
      <c r="N23" s="75" t="e">
        <f t="shared" si="14"/>
        <v>#REF!</v>
      </c>
      <c r="O23" s="75" t="e">
        <f t="shared" si="14"/>
        <v>#REF!</v>
      </c>
      <c r="P23" s="75" t="e">
        <f t="shared" si="14"/>
        <v>#REF!</v>
      </c>
      <c r="Q23" s="75" t="e">
        <f t="shared" si="14"/>
        <v>#REF!</v>
      </c>
      <c r="R23" s="75" t="e">
        <f t="shared" si="14"/>
        <v>#REF!</v>
      </c>
      <c r="S23" s="75" t="e">
        <f t="shared" si="14"/>
        <v>#REF!</v>
      </c>
      <c r="T23" s="75" t="e">
        <f t="shared" si="14"/>
        <v>#REF!</v>
      </c>
      <c r="U23" s="75" t="e">
        <f t="shared" si="14"/>
        <v>#REF!</v>
      </c>
      <c r="V23" s="75" t="e">
        <f t="shared" si="14"/>
        <v>#REF!</v>
      </c>
    </row>
    <row r="24" spans="1:22" x14ac:dyDescent="0.25">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5">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5">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5" x14ac:dyDescent="0.35">
      <c r="A27" s="177" t="s">
        <v>85</v>
      </c>
      <c r="B27" s="177"/>
      <c r="C27" s="177"/>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REGU-415-1633589</_dlc_DocId>
    <_dlc_DocIdUrl xmlns="9be56660-2c31-41ef-bc00-23e72f632f2a">
      <Url>https://cyfoethnaturiolcymru.sharepoint.com/teams/Regulatory/Permitting/_layouts/15/DocIdRedir.aspx?ID=REGU-415-1633589</Url>
      <Description>REGU-415-1633589</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2026-05-26T23:00:00+00:00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BE914845-8371-4081-AC3A-2633472EBFDB}"/>
</file>

<file path=customXml/itemProps2.xml><?xml version="1.0" encoding="utf-8"?>
<ds:datastoreItem xmlns:ds="http://schemas.openxmlformats.org/officeDocument/2006/customXml" ds:itemID="{385DE992-5F9A-48D8-8B01-68145D37A6E4}"/>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3EB88BFD-E29A-4849-A8E6-116EB74B98EA}">
  <ds:schemaRefs>
    <ds:schemaRef ds:uri="http://purl.org/dc/elements/1.1/"/>
    <ds:schemaRef ds:uri="http://schemas.microsoft.com/office/2006/documentManagement/types"/>
    <ds:schemaRef ds:uri="http://www.w3.org/XML/1998/namespace"/>
    <ds:schemaRef ds:uri="9be56660-2c31-41ef-bc00-23e72f632f2a"/>
    <ds:schemaRef ds:uri="http://purl.org/dc/terms/"/>
    <ds:schemaRef ds:uri="http://schemas.microsoft.com/office/2006/metadata/properties"/>
    <ds:schemaRef ds:uri="http://schemas.microsoft.com/office/infopath/2007/PartnerControls"/>
    <ds:schemaRef ds:uri="http://purl.org/dc/dcmitype/"/>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7</vt:i4>
      </vt:variant>
    </vt:vector>
  </HeadingPairs>
  <TitlesOfParts>
    <vt:vector size="7" baseType="lpstr">
      <vt:lpstr>ELAN WTW SLUDGE</vt:lpstr>
      <vt:lpstr>LLYSWEN WTW SLUDGE</vt:lpstr>
      <vt:lpstr>TALYBONT WTW SLUDGE</vt:lpstr>
      <vt:lpstr>Biogen Digestate</vt:lpstr>
      <vt:lpstr>DCWW Organic Energy Digestate </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2026-05-26T09:56:50Z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37063a59-10e8-4810-af44-3103099ae2b0</vt:lpwstr>
  </property>
  <property fmtid="{D5CDD505-2E9C-101B-9397-08002B2CF9AE}" pid="4" name="MediaServiceImageTags">
    <vt:lpwstr/>
  </property>
</Properties>
</file>