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2366 Thomas med/issue/"/>
    </mc:Choice>
  </mc:AlternateContent>
  <xr:revisionPtr revIDLastSave="0" documentId="8_{F2ACB5AF-44F3-4E88-9BA7-E97D02525DDF}" xr6:coauthVersionLast="47" xr6:coauthVersionMax="47" xr10:uidLastSave="{00000000-0000-0000-0000-000000000000}"/>
  <bookViews>
    <workbookView xWindow="39780" yWindow="5340" windowWidth="16920" windowHeight="10455" tabRatio="870" activeTab="1" xr2:uid="{00000000-000D-0000-FFFF-FFFF00000000}"/>
  </bookViews>
  <sheets>
    <sheet name="Field data and Sidoli" sheetId="1" r:id="rId1"/>
    <sheet name="Muller" sheetId="21" r:id="rId2"/>
    <sheet name="Waste 3" sheetId="27" state="hidden"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P65" i="1" l="1"/>
  <c r="Q65" i="1"/>
  <c r="R65" i="1"/>
  <c r="S65" i="1"/>
  <c r="T65" i="1"/>
  <c r="U65" i="1"/>
  <c r="P65" i="21"/>
  <c r="Q65" i="21"/>
  <c r="R65" i="21"/>
  <c r="S65" i="21"/>
  <c r="T65" i="21"/>
  <c r="U65" i="21"/>
  <c r="P65" i="27"/>
  <c r="Q65" i="27"/>
  <c r="R65" i="27"/>
  <c r="S65" i="27"/>
  <c r="T65" i="27"/>
  <c r="U65" i="27"/>
  <c r="P65" i="28"/>
  <c r="Q65" i="28"/>
  <c r="R65" i="28"/>
  <c r="S65" i="28"/>
  <c r="T65" i="28"/>
  <c r="U65" i="28"/>
  <c r="P65" i="30"/>
  <c r="Q65" i="30"/>
  <c r="R65" i="30"/>
  <c r="S65" i="30"/>
  <c r="T65" i="30"/>
  <c r="U65" i="30"/>
  <c r="P65" i="26"/>
  <c r="Q65" i="26"/>
  <c r="R65" i="26"/>
  <c r="S65" i="26"/>
  <c r="T65" i="26"/>
  <c r="U65" i="26"/>
  <c r="P65" i="24"/>
  <c r="Q65" i="24"/>
  <c r="R65" i="24"/>
  <c r="S65" i="24"/>
  <c r="T65" i="24"/>
  <c r="U65" i="24"/>
  <c r="P65" i="29"/>
  <c r="Q65" i="29"/>
  <c r="R65" i="29"/>
  <c r="S65" i="29"/>
  <c r="T65" i="29"/>
  <c r="U65" i="29"/>
  <c r="P65" i="23"/>
  <c r="Q65" i="23"/>
  <c r="R65" i="23"/>
  <c r="S65" i="23"/>
  <c r="T65" i="23"/>
  <c r="U65" i="23"/>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O17" i="27"/>
  <c r="O19" i="27" s="1"/>
  <c r="E11" i="19"/>
  <c r="E25" i="19" s="1"/>
  <c r="Q7" i="19"/>
  <c r="Q21" i="19" s="1"/>
  <c r="I7" i="20"/>
  <c r="P10" i="19"/>
  <c r="P24" i="19" s="1"/>
  <c r="I7" i="19"/>
  <c r="I21" i="19" s="1"/>
  <c r="E59" i="26"/>
  <c r="F17" i="26"/>
  <c r="F19" i="26" s="1"/>
  <c r="F21" i="26"/>
  <c r="F23" i="26" s="1"/>
  <c r="M59" i="26"/>
  <c r="N17" i="26"/>
  <c r="N19" i="26" s="1"/>
  <c r="N21" i="26"/>
  <c r="N23" i="26" s="1"/>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19" i="28" s="1"/>
  <c r="M21" i="28"/>
  <c r="T59" i="28"/>
  <c r="U17" i="28"/>
  <c r="U21" i="28"/>
  <c r="U23"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23" i="22" s="1"/>
  <c r="E17" i="22"/>
  <c r="L59" i="22"/>
  <c r="M21" i="22"/>
  <c r="M23" i="22" s="1"/>
  <c r="M17" i="22"/>
  <c r="M19" i="22" s="1"/>
  <c r="T59" i="22"/>
  <c r="U21" i="22"/>
  <c r="U17" i="22"/>
  <c r="U19" i="22" s="1"/>
  <c r="D59" i="27"/>
  <c r="E17" i="27"/>
  <c r="E19" i="27" s="1"/>
  <c r="L59" i="27"/>
  <c r="M17" i="27"/>
  <c r="M19"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19" i="28" s="1"/>
  <c r="K21" i="28"/>
  <c r="K23" i="28" s="1"/>
  <c r="R59" i="28"/>
  <c r="S17" i="28"/>
  <c r="S21" i="28"/>
  <c r="S23" i="28" s="1"/>
  <c r="I59" i="29"/>
  <c r="J17" i="29"/>
  <c r="J21" i="29"/>
  <c r="Q59" i="29"/>
  <c r="R21" i="29"/>
  <c r="R23" i="29" s="1"/>
  <c r="R17" i="29"/>
  <c r="H59" i="30"/>
  <c r="H64" i="30" s="1"/>
  <c r="H65" i="30" s="1"/>
  <c r="I17" i="30"/>
  <c r="I19"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P21" i="21"/>
  <c r="P23" i="21" s="1"/>
  <c r="P24" i="21" s="1"/>
  <c r="P17" i="21"/>
  <c r="H21" i="21"/>
  <c r="H17" i="21"/>
  <c r="H19" i="21" s="1"/>
  <c r="H20" i="21" s="1"/>
  <c r="E59" i="22"/>
  <c r="F21" i="22"/>
  <c r="F23" i="22" s="1"/>
  <c r="F17" i="22"/>
  <c r="F19" i="22" s="1"/>
  <c r="M59" i="22"/>
  <c r="N21" i="22"/>
  <c r="N23" i="22" s="1"/>
  <c r="N17" i="22"/>
  <c r="N19" i="22" s="1"/>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M59" i="27"/>
  <c r="N17" i="27"/>
  <c r="N19" i="27" s="1"/>
  <c r="U59" i="27"/>
  <c r="V17" i="27"/>
  <c r="E59" i="28"/>
  <c r="F17" i="28"/>
  <c r="F21" i="28"/>
  <c r="F23" i="28" s="1"/>
  <c r="M59" i="28"/>
  <c r="N17" i="28"/>
  <c r="N19" i="28" s="1"/>
  <c r="N21" i="28"/>
  <c r="U59" i="28"/>
  <c r="V17" i="28"/>
  <c r="V21" i="28"/>
  <c r="D59" i="29"/>
  <c r="E17" i="29"/>
  <c r="E21" i="29"/>
  <c r="L59" i="29"/>
  <c r="M17" i="29"/>
  <c r="M19" i="29" s="1"/>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O21" i="21"/>
  <c r="O23" i="21" s="1"/>
  <c r="O24" i="21" s="1"/>
  <c r="O17" i="21"/>
  <c r="O19" i="21" s="1"/>
  <c r="O20" i="21" s="1"/>
  <c r="F59" i="21"/>
  <c r="G21" i="21"/>
  <c r="G23" i="21" s="1"/>
  <c r="G24" i="21" s="1"/>
  <c r="G17" i="21"/>
  <c r="G17" i="22"/>
  <c r="G19" i="22" s="1"/>
  <c r="G21" i="22"/>
  <c r="O17" i="22"/>
  <c r="O19" i="22" s="1"/>
  <c r="O21" i="22"/>
  <c r="O23" i="22" s="1"/>
  <c r="H59" i="23"/>
  <c r="I21" i="23"/>
  <c r="I23" i="23" s="1"/>
  <c r="I17" i="23"/>
  <c r="P59" i="23"/>
  <c r="Q17" i="23"/>
  <c r="Q21" i="23"/>
  <c r="Q23" i="23" s="1"/>
  <c r="C59" i="24"/>
  <c r="D17" i="24"/>
  <c r="D19" i="24" s="1"/>
  <c r="D21" i="24"/>
  <c r="D23" i="24" s="1"/>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21" i="29"/>
  <c r="F23" i="29" s="1"/>
  <c r="M59" i="29"/>
  <c r="N17" i="29"/>
  <c r="N19" i="29" s="1"/>
  <c r="N21" i="29"/>
  <c r="N23" i="29" s="1"/>
  <c r="U59" i="29"/>
  <c r="V17" i="29"/>
  <c r="V21" i="29"/>
  <c r="V23" i="29" s="1"/>
  <c r="D59" i="30"/>
  <c r="E17" i="30"/>
  <c r="E19" i="30" s="1"/>
  <c r="E21" i="30"/>
  <c r="E23" i="30" s="1"/>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23" i="22" s="1"/>
  <c r="H17" i="22"/>
  <c r="H19" i="22" s="1"/>
  <c r="I59" i="23"/>
  <c r="J21" i="23"/>
  <c r="J23" i="23" s="1"/>
  <c r="J17" i="23"/>
  <c r="J19" i="23" s="1"/>
  <c r="Q59" i="23"/>
  <c r="R21" i="23"/>
  <c r="R17" i="23"/>
  <c r="D59" i="24"/>
  <c r="E17" i="24"/>
  <c r="E19" i="24" s="1"/>
  <c r="E21" i="24"/>
  <c r="L59" i="24"/>
  <c r="M17" i="24"/>
  <c r="M19" i="24" s="1"/>
  <c r="M21" i="24"/>
  <c r="M23" i="24" s="1"/>
  <c r="T59" i="24"/>
  <c r="U21" i="24"/>
  <c r="U17" i="24"/>
  <c r="H59" i="26"/>
  <c r="I17" i="26"/>
  <c r="I21" i="26"/>
  <c r="I23" i="26" s="1"/>
  <c r="P59" i="26"/>
  <c r="Q17" i="26"/>
  <c r="Q19" i="26" s="1"/>
  <c r="Q21" i="26"/>
  <c r="E63" i="26"/>
  <c r="H17" i="27"/>
  <c r="P17" i="27"/>
  <c r="P19" i="27" s="1"/>
  <c r="H21" i="28"/>
  <c r="H23" i="28" s="1"/>
  <c r="H17" i="28"/>
  <c r="P21" i="28"/>
  <c r="P17" i="28"/>
  <c r="P19" i="28" s="1"/>
  <c r="G17" i="29"/>
  <c r="G21" i="29"/>
  <c r="G23" i="29" s="1"/>
  <c r="O17" i="29"/>
  <c r="O21" i="29"/>
  <c r="E59" i="30"/>
  <c r="F21" i="30"/>
  <c r="F23" i="30" s="1"/>
  <c r="F17" i="30"/>
  <c r="F19" i="30" s="1"/>
  <c r="M59" i="30"/>
  <c r="N21" i="30"/>
  <c r="N23" i="30" s="1"/>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P21" i="29"/>
  <c r="P23" i="29" s="1"/>
  <c r="P17" i="29"/>
  <c r="G21" i="30"/>
  <c r="G17" i="30"/>
  <c r="O21" i="30"/>
  <c r="O23" i="30" s="1"/>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G23" i="22"/>
  <c r="K58" i="21"/>
  <c r="K61" i="21" s="1"/>
  <c r="K64" i="21" s="1"/>
  <c r="R19" i="24"/>
  <c r="I21" i="27"/>
  <c r="I23" i="27" s="1"/>
  <c r="Q21" i="27"/>
  <c r="R58" i="21"/>
  <c r="R61" i="21" s="1"/>
  <c r="R64" i="21" s="1"/>
  <c r="O57" i="21"/>
  <c r="A43" i="21"/>
  <c r="J58" i="21"/>
  <c r="J61" i="21" s="1"/>
  <c r="G23" i="26"/>
  <c r="D58" i="29"/>
  <c r="D61" i="29" s="1"/>
  <c r="P23" i="26"/>
  <c r="G21" i="27"/>
  <c r="G23" i="27" s="1"/>
  <c r="O21" i="27"/>
  <c r="O23" i="27" s="1"/>
  <c r="D58" i="30"/>
  <c r="D61" i="30" s="1"/>
  <c r="L58" i="30"/>
  <c r="L61" i="30" s="1"/>
  <c r="L64" i="30" s="1"/>
  <c r="L65" i="30" s="1"/>
  <c r="R58" i="23"/>
  <c r="R61" i="23" s="1"/>
  <c r="H21" i="27"/>
  <c r="H23" i="27" s="1"/>
  <c r="P21" i="27"/>
  <c r="J58" i="22"/>
  <c r="J61" i="22" s="1"/>
  <c r="J58" i="26"/>
  <c r="J61" i="26" s="1"/>
  <c r="R19" i="23"/>
  <c r="J58" i="27"/>
  <c r="J61" i="27" s="1"/>
  <c r="R58" i="27"/>
  <c r="R61" i="27" s="1"/>
  <c r="R64" i="27" s="1"/>
  <c r="R58" i="28"/>
  <c r="R61" i="28" s="1"/>
  <c r="R64" i="28" s="1"/>
  <c r="F58" i="22"/>
  <c r="F61" i="22" s="1"/>
  <c r="N58" i="22"/>
  <c r="N61" i="22" s="1"/>
  <c r="N64" i="22" s="1"/>
  <c r="N65" i="22" s="1"/>
  <c r="F58" i="23"/>
  <c r="F61" i="23" s="1"/>
  <c r="N58" i="23"/>
  <c r="N61" i="23" s="1"/>
  <c r="D19" i="27"/>
  <c r="L21" i="27"/>
  <c r="L23"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I65" i="23" s="1"/>
  <c r="Q58" i="23"/>
  <c r="Q61" i="23" s="1"/>
  <c r="L58" i="29"/>
  <c r="L61" i="29" s="1"/>
  <c r="T58" i="29"/>
  <c r="T61" i="29" s="1"/>
  <c r="T64" i="29" s="1"/>
  <c r="Q23" i="30"/>
  <c r="U23" i="30"/>
  <c r="J58" i="28"/>
  <c r="J61" i="28" s="1"/>
  <c r="J64" i="28" s="1"/>
  <c r="J65" i="28" s="1"/>
  <c r="R58" i="22"/>
  <c r="R61" i="22" s="1"/>
  <c r="R64" i="22" s="1"/>
  <c r="J58" i="23"/>
  <c r="J61"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J64" i="30" s="1"/>
  <c r="J65" i="30" s="1"/>
  <c r="R58" i="30"/>
  <c r="R61" i="30" s="1"/>
  <c r="R64" i="30" s="1"/>
  <c r="P57" i="30"/>
  <c r="J57" i="21"/>
  <c r="H59" i="21"/>
  <c r="Q23" i="22"/>
  <c r="J19" i="27"/>
  <c r="R21" i="27"/>
  <c r="R23" i="27" s="1"/>
  <c r="E58" i="27"/>
  <c r="E61" i="27" s="1"/>
  <c r="E64" i="27" s="1"/>
  <c r="E65"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K19" i="21"/>
  <c r="K20" i="21" s="1"/>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I65"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P23" i="22"/>
  <c r="C58" i="22"/>
  <c r="C61" i="22" s="1"/>
  <c r="C64" i="22" s="1"/>
  <c r="C65" i="22" s="1"/>
  <c r="K58" i="22"/>
  <c r="K61" i="22" s="1"/>
  <c r="S58" i="22"/>
  <c r="S61" i="22" s="1"/>
  <c r="S64" i="22" s="1"/>
  <c r="F57" i="23"/>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L65" i="26" s="1"/>
  <c r="T58" i="26"/>
  <c r="T61" i="26" s="1"/>
  <c r="F57" i="26"/>
  <c r="C58" i="27"/>
  <c r="C61" i="27" s="1"/>
  <c r="C64" i="27" s="1"/>
  <c r="C65" i="27" s="1"/>
  <c r="K58" i="27"/>
  <c r="K61" i="27" s="1"/>
  <c r="K64" i="27" s="1"/>
  <c r="K65" i="27" s="1"/>
  <c r="S58" i="27"/>
  <c r="S61" i="27" s="1"/>
  <c r="S64" i="27" s="1"/>
  <c r="P57" i="27"/>
  <c r="N59" i="27"/>
  <c r="H58" i="28"/>
  <c r="H61" i="28" s="1"/>
  <c r="P58" i="28"/>
  <c r="P61" i="28" s="1"/>
  <c r="N57" i="28"/>
  <c r="D23" i="29"/>
  <c r="L23" i="29"/>
  <c r="T23" i="29"/>
  <c r="G58" i="29"/>
  <c r="G61" i="29" s="1"/>
  <c r="O58" i="29"/>
  <c r="O61" i="29" s="1"/>
  <c r="P59" i="29"/>
  <c r="D64" i="30"/>
  <c r="D65" i="30" s="1"/>
  <c r="I57" i="30"/>
  <c r="M19" i="21"/>
  <c r="M20" i="21" s="1"/>
  <c r="G57" i="21"/>
  <c r="E58" i="22"/>
  <c r="E61" i="22" s="1"/>
  <c r="E64" i="22" s="1"/>
  <c r="E65" i="22" s="1"/>
  <c r="M58" i="22"/>
  <c r="M61" i="22" s="1"/>
  <c r="U58" i="22"/>
  <c r="U61" i="22" s="1"/>
  <c r="A45" i="22"/>
  <c r="O57" i="22"/>
  <c r="H58" i="23"/>
  <c r="H61" i="23" s="1"/>
  <c r="H64" i="23" s="1"/>
  <c r="H65" i="23" s="1"/>
  <c r="P58" i="23"/>
  <c r="P61" i="23" s="1"/>
  <c r="P64" i="23" s="1"/>
  <c r="I58" i="24"/>
  <c r="I61" i="24" s="1"/>
  <c r="Q58" i="24"/>
  <c r="Q61" i="24" s="1"/>
  <c r="Q64" i="24" s="1"/>
  <c r="E58" i="26"/>
  <c r="E61" i="26" s="1"/>
  <c r="M58" i="26"/>
  <c r="M61" i="26" s="1"/>
  <c r="U58" i="26"/>
  <c r="U61" i="26" s="1"/>
  <c r="N57" i="26"/>
  <c r="P59" i="27"/>
  <c r="I58" i="28"/>
  <c r="I61" i="28" s="1"/>
  <c r="I64" i="28" s="1"/>
  <c r="I65"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23" i="30"/>
  <c r="G23" i="30"/>
  <c r="R19" i="30"/>
  <c r="F63" i="30"/>
  <c r="N63" i="30"/>
  <c r="K19" i="30"/>
  <c r="S19" i="30"/>
  <c r="S23" i="30"/>
  <c r="A31" i="30"/>
  <c r="A33" i="30"/>
  <c r="A39" i="30"/>
  <c r="A41" i="30"/>
  <c r="A47" i="30"/>
  <c r="A49" i="30"/>
  <c r="G57" i="30"/>
  <c r="O57" i="30"/>
  <c r="G59" i="30"/>
  <c r="G64" i="30" s="1"/>
  <c r="G65" i="30" s="1"/>
  <c r="O59" i="30"/>
  <c r="G63" i="30"/>
  <c r="O63" i="30"/>
  <c r="P63" i="30"/>
  <c r="I63" i="30"/>
  <c r="Q63" i="30"/>
  <c r="T19" i="30"/>
  <c r="V19" i="30"/>
  <c r="B63" i="30"/>
  <c r="J63" i="30"/>
  <c r="R63" i="30"/>
  <c r="G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U19" i="29"/>
  <c r="E23" i="29"/>
  <c r="M23" i="29"/>
  <c r="U23" i="29"/>
  <c r="I57" i="29"/>
  <c r="Q57" i="29"/>
  <c r="I63" i="29"/>
  <c r="Q63" i="29"/>
  <c r="F19" i="29"/>
  <c r="V19" i="29"/>
  <c r="B63" i="29"/>
  <c r="J63" i="29"/>
  <c r="R63" i="29"/>
  <c r="L19" i="29"/>
  <c r="G19" i="29"/>
  <c r="O19" i="29"/>
  <c r="A32" i="29"/>
  <c r="A34" i="29"/>
  <c r="A40" i="29"/>
  <c r="A42" i="29"/>
  <c r="A48" i="29"/>
  <c r="A50" i="29"/>
  <c r="C63" i="29"/>
  <c r="K63" i="29"/>
  <c r="S63" i="29"/>
  <c r="H19" i="29"/>
  <c r="P19" i="29"/>
  <c r="D63" i="29"/>
  <c r="L63" i="29"/>
  <c r="T63" i="29"/>
  <c r="E63" i="29"/>
  <c r="M63" i="29"/>
  <c r="S19" i="28"/>
  <c r="A31" i="28"/>
  <c r="A33" i="28"/>
  <c r="A37" i="28"/>
  <c r="A39" i="28"/>
  <c r="A41" i="28"/>
  <c r="A45" i="28"/>
  <c r="A47" i="28"/>
  <c r="A49" i="28"/>
  <c r="G57" i="28"/>
  <c r="O57" i="28"/>
  <c r="G59" i="28"/>
  <c r="O59" i="28"/>
  <c r="G63" i="28"/>
  <c r="O63" i="28"/>
  <c r="D19" i="28"/>
  <c r="L19" i="28"/>
  <c r="L23" i="28"/>
  <c r="T23" i="28"/>
  <c r="H59" i="28"/>
  <c r="P59" i="28"/>
  <c r="H63" i="28"/>
  <c r="P63" i="28"/>
  <c r="E19" i="28"/>
  <c r="U19" i="28"/>
  <c r="M23" i="28"/>
  <c r="I57" i="28"/>
  <c r="Q57" i="28"/>
  <c r="I63" i="28"/>
  <c r="Q63" i="28"/>
  <c r="R19" i="28"/>
  <c r="F19" i="28"/>
  <c r="V19" i="28"/>
  <c r="N23" i="28"/>
  <c r="V23" i="28"/>
  <c r="B63" i="28"/>
  <c r="J63" i="28"/>
  <c r="R63" i="28"/>
  <c r="A32" i="28"/>
  <c r="A34" i="28"/>
  <c r="A40" i="28"/>
  <c r="A42" i="28"/>
  <c r="A48" i="28"/>
  <c r="A50" i="28"/>
  <c r="C63" i="28"/>
  <c r="K63" i="28"/>
  <c r="S63" i="28"/>
  <c r="H19" i="28"/>
  <c r="D63" i="28"/>
  <c r="L63" i="28"/>
  <c r="T63" i="28"/>
  <c r="I19" i="28"/>
  <c r="E63" i="28"/>
  <c r="M63" i="28"/>
  <c r="Q23" i="27"/>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V19" i="27"/>
  <c r="F21" i="27"/>
  <c r="F23" i="27" s="1"/>
  <c r="N21" i="27"/>
  <c r="N23" i="27" s="1"/>
  <c r="V21" i="27"/>
  <c r="V23" i="27" s="1"/>
  <c r="B63" i="27"/>
  <c r="J63" i="27"/>
  <c r="R63" i="27"/>
  <c r="A32" i="27"/>
  <c r="A34" i="27"/>
  <c r="A40" i="27"/>
  <c r="A42" i="27"/>
  <c r="A48" i="27"/>
  <c r="A50" i="27"/>
  <c r="C63" i="27"/>
  <c r="K63" i="27"/>
  <c r="S63" i="27"/>
  <c r="L19" i="27"/>
  <c r="H19" i="27"/>
  <c r="D63" i="27"/>
  <c r="L63" i="27"/>
  <c r="T63" i="27"/>
  <c r="H63" i="27"/>
  <c r="Q19" i="27"/>
  <c r="E63" i="27"/>
  <c r="M63" i="27"/>
  <c r="U64" i="26"/>
  <c r="U66" i="26" s="1"/>
  <c r="O23" i="26"/>
  <c r="J23"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I63" i="26"/>
  <c r="Q63" i="26"/>
  <c r="V23" i="26"/>
  <c r="B63" i="26"/>
  <c r="J63" i="26"/>
  <c r="R63" i="26"/>
  <c r="G19" i="26"/>
  <c r="O19" i="26"/>
  <c r="A32" i="26"/>
  <c r="A34" i="26"/>
  <c r="A40" i="26"/>
  <c r="A42" i="26"/>
  <c r="A48" i="26"/>
  <c r="A50" i="26"/>
  <c r="C63" i="26"/>
  <c r="K63" i="26"/>
  <c r="S63" i="26"/>
  <c r="H19" i="26"/>
  <c r="P19" i="26"/>
  <c r="D63" i="26"/>
  <c r="L63" i="26"/>
  <c r="I19" i="26"/>
  <c r="H23" i="24"/>
  <c r="P23" i="24"/>
  <c r="K19" i="24"/>
  <c r="S19" i="24"/>
  <c r="K23"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U23" i="22"/>
  <c r="I57" i="22"/>
  <c r="Q57" i="22"/>
  <c r="K19" i="22"/>
  <c r="A39" i="22"/>
  <c r="A49" i="22"/>
  <c r="V19" i="22"/>
  <c r="V23" i="22"/>
  <c r="A32" i="22"/>
  <c r="A34" i="22"/>
  <c r="A40" i="22"/>
  <c r="A42" i="22"/>
  <c r="A48" i="22"/>
  <c r="A50" i="22"/>
  <c r="P19" i="22"/>
  <c r="P64" i="21"/>
  <c r="H23" i="21"/>
  <c r="H24" i="21" s="1"/>
  <c r="L23" i="21"/>
  <c r="L24" i="21" s="1"/>
  <c r="F23" i="21"/>
  <c r="F24" i="21" s="1"/>
  <c r="A33" i="21"/>
  <c r="A37" i="21"/>
  <c r="A41" i="21"/>
  <c r="A45" i="21"/>
  <c r="A49" i="21"/>
  <c r="E58" i="21"/>
  <c r="E61" i="21" s="1"/>
  <c r="M58" i="21"/>
  <c r="M61" i="21" s="1"/>
  <c r="U58" i="21"/>
  <c r="U61" i="21" s="1"/>
  <c r="U64" i="21" s="1"/>
  <c r="U66" i="21" s="1"/>
  <c r="S19" i="21"/>
  <c r="I23" i="21"/>
  <c r="I24" i="21" s="1"/>
  <c r="M23" i="21"/>
  <c r="M24" i="21" s="1"/>
  <c r="C57" i="21"/>
  <c r="K57" i="21"/>
  <c r="S57" i="21"/>
  <c r="G19" i="21"/>
  <c r="G20" i="21" s="1"/>
  <c r="Q19" i="21"/>
  <c r="J23" i="21"/>
  <c r="J24" i="21" s="1"/>
  <c r="R23" i="21"/>
  <c r="R24" i="21" s="1"/>
  <c r="I19" i="21"/>
  <c r="I20" i="21" s="1"/>
  <c r="L19" i="21"/>
  <c r="L20" i="21" s="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N64" i="21" l="1"/>
  <c r="N66" i="21"/>
  <c r="N65" i="21"/>
  <c r="M64" i="22"/>
  <c r="M65" i="22" s="1"/>
  <c r="M64" i="26"/>
  <c r="M65" i="26" s="1"/>
  <c r="J64" i="23"/>
  <c r="J65" i="23" s="1"/>
  <c r="J64" i="27"/>
  <c r="J65" i="27" s="1"/>
  <c r="K64" i="22"/>
  <c r="K65" i="22" s="1"/>
  <c r="L64" i="28"/>
  <c r="L65" i="28" s="1"/>
  <c r="F64" i="26"/>
  <c r="F66" i="26" s="1"/>
  <c r="O64" i="21"/>
  <c r="O65" i="21" s="1"/>
  <c r="K65" i="21"/>
  <c r="C65" i="21"/>
  <c r="C23" i="21"/>
  <c r="C24" i="21" s="1"/>
  <c r="F65"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L66" i="22"/>
  <c r="T66" i="24"/>
  <c r="U66" i="23"/>
  <c r="P64" i="30"/>
  <c r="P66" i="30" s="1"/>
  <c r="C66" i="23"/>
  <c r="P66" i="23"/>
  <c r="E66" i="22"/>
  <c r="T66" i="23"/>
  <c r="Q66" i="21"/>
  <c r="P66" i="21"/>
  <c r="K66" i="27"/>
  <c r="G64" i="23"/>
  <c r="Q66" i="24"/>
  <c r="R66" i="27"/>
  <c r="C66" i="27"/>
  <c r="H66" i="23"/>
  <c r="J66" i="27"/>
  <c r="G64" i="27"/>
  <c r="G66" i="30"/>
  <c r="J66" i="30"/>
  <c r="F64" i="27"/>
  <c r="T66" i="27"/>
  <c r="L66" i="29"/>
  <c r="Q66" i="22"/>
  <c r="C66" i="22"/>
  <c r="T66" i="21"/>
  <c r="S66" i="23"/>
  <c r="H66" i="30"/>
  <c r="E66" i="30"/>
  <c r="S66" i="24"/>
  <c r="L66" i="21"/>
  <c r="D66" i="22"/>
  <c r="S66" i="26"/>
  <c r="L66" i="28"/>
  <c r="L66" i="26"/>
  <c r="T66" i="30"/>
  <c r="C66" i="29"/>
  <c r="H66" i="22"/>
  <c r="R66" i="28"/>
  <c r="N64" i="26"/>
  <c r="O64" i="29"/>
  <c r="P64" i="29"/>
  <c r="P66" i="29" s="1"/>
  <c r="S64" i="1"/>
  <c r="R66" i="26"/>
  <c r="D66" i="27"/>
  <c r="N64" i="29"/>
  <c r="R66" i="30"/>
  <c r="D66" i="23"/>
  <c r="L66" i="23"/>
  <c r="O66" i="22"/>
  <c r="R64" i="1"/>
  <c r="J66" i="23"/>
  <c r="Q64" i="1"/>
  <c r="U64" i="1"/>
  <c r="P64" i="1"/>
  <c r="E66" i="27"/>
  <c r="J66" i="24"/>
  <c r="Q66" i="29"/>
  <c r="F64" i="29"/>
  <c r="O64" i="23"/>
  <c r="O64" i="30"/>
  <c r="N64" i="24"/>
  <c r="B66" i="30"/>
  <c r="B66" i="24"/>
  <c r="K66" i="30"/>
  <c r="C66" i="30"/>
  <c r="I66" i="30"/>
  <c r="R66" i="29"/>
  <c r="I66" i="29"/>
  <c r="S66" i="29"/>
  <c r="T66" i="28"/>
  <c r="D66" i="28"/>
  <c r="Q66" i="28"/>
  <c r="I66" i="28"/>
  <c r="S66" i="28"/>
  <c r="K66" i="28"/>
  <c r="Q66" i="27"/>
  <c r="I66" i="27"/>
  <c r="P66" i="27"/>
  <c r="Q66" i="26"/>
  <c r="P66" i="26"/>
  <c r="C66" i="26"/>
  <c r="I66" i="26"/>
  <c r="H66" i="26"/>
  <c r="D66" i="26"/>
  <c r="L66" i="24"/>
  <c r="P66" i="24"/>
  <c r="D66" i="24"/>
  <c r="I66" i="23"/>
  <c r="E66" i="23"/>
  <c r="I66" i="22"/>
  <c r="S66" i="22"/>
  <c r="T66" i="22"/>
  <c r="H66" i="21"/>
  <c r="K66" i="21"/>
  <c r="C66" i="21"/>
  <c r="D66" i="21"/>
  <c r="R66" i="21"/>
  <c r="N64" i="1"/>
  <c r="M64" i="1"/>
  <c r="T64" i="1"/>
  <c r="L64" i="1"/>
  <c r="L65" i="1" s="1"/>
  <c r="J64" i="1"/>
  <c r="K64" i="1"/>
  <c r="O64" i="1"/>
  <c r="O65" i="1" s="1"/>
  <c r="C64" i="1"/>
  <c r="I64" i="1"/>
  <c r="H64" i="1"/>
  <c r="G64" i="1"/>
  <c r="F64" i="1"/>
  <c r="E64" i="1"/>
  <c r="E65" i="1" s="1"/>
  <c r="D64" i="1"/>
  <c r="D65" i="1" s="1"/>
  <c r="B64" i="1"/>
  <c r="D63" i="1"/>
  <c r="L63" i="1"/>
  <c r="F63" i="1"/>
  <c r="R63" i="1"/>
  <c r="J63" i="1"/>
  <c r="Q63" i="1"/>
  <c r="Q66" i="1" s="1"/>
  <c r="I63" i="1"/>
  <c r="C63" i="1"/>
  <c r="K63" i="1"/>
  <c r="P63" i="1"/>
  <c r="H63" i="1"/>
  <c r="T63" i="1"/>
  <c r="T66" i="1" s="1"/>
  <c r="S63" i="1"/>
  <c r="O63" i="1"/>
  <c r="G63" i="1"/>
  <c r="N63" i="1"/>
  <c r="E63" i="1"/>
  <c r="B63" i="1"/>
  <c r="U63" i="1"/>
  <c r="M63" i="1"/>
  <c r="J65" i="1" l="1"/>
  <c r="N66" i="28"/>
  <c r="N65" i="28"/>
  <c r="N66" i="30"/>
  <c r="N65" i="30"/>
  <c r="N65" i="1"/>
  <c r="N66" i="26"/>
  <c r="N65" i="26"/>
  <c r="N66" i="27"/>
  <c r="N65" i="27"/>
  <c r="N66" i="23"/>
  <c r="N66" i="24"/>
  <c r="N65" i="24"/>
  <c r="N66" i="29"/>
  <c r="N65" i="29"/>
  <c r="M65" i="1"/>
  <c r="O66" i="21"/>
  <c r="M66" i="26"/>
  <c r="M66" i="22"/>
  <c r="K66" i="22"/>
  <c r="K66" i="24"/>
  <c r="M66" i="29"/>
  <c r="D66" i="29"/>
  <c r="O66" i="26"/>
  <c r="O65" i="26"/>
  <c r="O66" i="29"/>
  <c r="O65" i="29"/>
  <c r="O66" i="28"/>
  <c r="O65" i="28"/>
  <c r="O66" i="23"/>
  <c r="O65" i="23"/>
  <c r="O66" i="30"/>
  <c r="O65" i="30"/>
  <c r="O66" i="24"/>
  <c r="O65" i="24"/>
  <c r="O66" i="27"/>
  <c r="O65" i="27"/>
  <c r="K65" i="1"/>
  <c r="I65" i="1"/>
  <c r="H65" i="1"/>
  <c r="G65" i="1"/>
  <c r="F65" i="1"/>
  <c r="C65" i="1"/>
  <c r="B65" i="1"/>
  <c r="M66" i="27"/>
  <c r="M65" i="27"/>
  <c r="M66" i="24"/>
  <c r="M66" i="28"/>
  <c r="M66" i="30"/>
  <c r="M65" i="30"/>
  <c r="M66" i="23"/>
  <c r="M65" i="23"/>
  <c r="M66" i="21"/>
  <c r="L66" i="27"/>
  <c r="L65" i="27"/>
  <c r="K66" i="29"/>
  <c r="K65" i="29"/>
  <c r="K66" i="26"/>
  <c r="K65" i="26"/>
  <c r="K66" i="23"/>
  <c r="K65" i="23"/>
  <c r="J66" i="29"/>
  <c r="J65" i="29"/>
  <c r="J66" i="21"/>
  <c r="J65" i="21"/>
  <c r="J66" i="22"/>
  <c r="J65" i="22"/>
  <c r="J66" i="26"/>
  <c r="I66" i="24"/>
  <c r="I66" i="21"/>
  <c r="I65" i="21"/>
  <c r="H66" i="29"/>
  <c r="H65" i="29"/>
  <c r="H66" i="24"/>
  <c r="H65" i="24"/>
  <c r="H66" i="28"/>
  <c r="H65" i="28"/>
  <c r="H66" i="27"/>
  <c r="H65" i="27"/>
  <c r="G66" i="28"/>
  <c r="G65" i="28"/>
  <c r="G66" i="22"/>
  <c r="G65" i="22"/>
  <c r="G66" i="21"/>
  <c r="G65" i="21"/>
  <c r="G66" i="26"/>
  <c r="G65" i="26"/>
  <c r="G66" i="23"/>
  <c r="G65" i="23"/>
  <c r="G66" i="27"/>
  <c r="G65" i="27"/>
  <c r="G66" i="29"/>
  <c r="G65" i="29"/>
  <c r="G66" i="24"/>
  <c r="G65" i="24"/>
  <c r="F66" i="22"/>
  <c r="F65" i="22"/>
  <c r="F66" i="29"/>
  <c r="F65" i="29"/>
  <c r="F66" i="28"/>
  <c r="F65" i="28"/>
  <c r="F66" i="21"/>
  <c r="F65" i="21"/>
  <c r="F66" i="24"/>
  <c r="F65" i="24"/>
  <c r="F66" i="23"/>
  <c r="F65" i="23"/>
  <c r="F66" i="27"/>
  <c r="F65" i="27"/>
  <c r="F66" i="30"/>
  <c r="F65" i="30"/>
  <c r="E66" i="26"/>
  <c r="E65" i="26"/>
  <c r="E66" i="28"/>
  <c r="E65" i="28"/>
  <c r="E66" i="21"/>
  <c r="E65" i="21"/>
  <c r="E66" i="24"/>
  <c r="E65" i="24"/>
  <c r="E66" i="29"/>
  <c r="E65" i="29"/>
  <c r="C66" i="24"/>
  <c r="C65" i="24"/>
  <c r="C66" i="28"/>
  <c r="C65" i="28"/>
  <c r="B66" i="28"/>
  <c r="B65" i="28"/>
  <c r="B66" i="29"/>
  <c r="B65" i="29"/>
  <c r="B66" i="22"/>
  <c r="B65" i="22"/>
  <c r="B66" i="26"/>
  <c r="B65" i="26"/>
  <c r="B66" i="23"/>
  <c r="B65" i="23"/>
  <c r="B66" i="27"/>
  <c r="B65" i="27"/>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<sst xmlns="http://schemas.openxmlformats.org/spreadsheetml/2006/main" count="2098" uniqueCount="169">
  <si>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</si>
  <si>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</si>
  <si>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</si>
  <si>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</si>
  <si>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</si>
  <si>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</si>
  <si>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</si>
  <si>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</si>
  <si>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</si>
  <si>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</si>
  <si>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</si>
  <si>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</si>
  <si>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</si>
  <si>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</si>
  <si>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</si>
  <si>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</si>
  <si>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</si>
  <si>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</si>
  <si>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</si>
  <si>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</si>
  <si>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</si>
  <si>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</si>
  <si>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</si>
  <si>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</si>
  <si>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</si>
  <si>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</si>
  <si>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</si>
  <si>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</si>
  <si>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</si>
  <si>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</si>
  <si>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</si>
  <si>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</si>
  <si>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</si>
  <si>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</si>
  <si>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</si>
  <si>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</si>
  <si>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</si>
  <si>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</si>
  <si>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</si>
  <si>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</si>
  <si>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</si>
  <si>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</si>
  <si>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</si>
  <si>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</si>
  <si>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</si>
  <si>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</si>
  <si>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</si>
  <si>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</si>
  <si>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</si>
  <si>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</si>
  <si>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</si>
  <si>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</si>
  <si>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</si>
  <si>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</si>
  <si>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</si>
  <si>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</si>
  <si>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</si>
  <si>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</si>
  <si>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</si>
  <si>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</si>
  <si>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</si>
  <si>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</si>
  <si>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</si>
  <si>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</si>
  <si>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</si>
  <si>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</si>
  <si>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</si>
  <si>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</si>
  <si>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</si>
  <si>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</si>
  <si>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</si>
  <si>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</si>
  <si>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</si>
  <si>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</si>
  <si>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</si>
  <si>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</si>
  <si>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</si>
  <si>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</si>
  <si>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</si>
  <si>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</si>
  <si>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</si>
  <si>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</si>
  <si>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</si>
  <si>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</si>
  <si>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</si>
  <si>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</si>
  <si>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</si>
  <si>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</si>
  <si>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</si>
  <si>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</si>
  <si>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</si>
  <si>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</si>
  <si>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</si>
  <si>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</si>
  <si>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</si>
  <si>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</si>
  <si>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</si>
  <si>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</si>
  <si>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</si>
  <si>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</si>
  <si>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</si>
  <si>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</si>
  <si>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</si>
  <si>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</si>
  <si>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</si>
  <si>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</si>
  <si>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</si>
  <si>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</si>
  <si>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</si>
  <si>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</si>
  <si>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</si>
  <si>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</si>
  <si>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</si>
  <si>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</si>
  <si>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</si>
  <si>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</si>
  <si>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</si>
  <si>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</si>
  <si>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</si>
  <si>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</si>
  <si>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</si>
  <si>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</si>
  <si>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</si>
  <si>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</si>
  <si>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</si>
  <si>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</si>
  <si>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</si>
  <si>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</si>
  <si>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</si>
  <si>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</si>
  <si>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</si>
  <si>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</si>
  <si>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</si>
  <si>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</si>
  <si>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</si>
  <si>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</si>
  <si>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</si>
  <si>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</si>
  <si>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</si>
  <si>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</si>
  <si>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</si>
  <si>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</si>
  <si>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</si>
  <si>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</si>
  <si>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</si>
  <si>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</si>
  <si>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</si>
  <si>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</si>
  <si>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</si>
  <si>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</si>
  <si>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</si>
  <si>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</si>
  <si>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</si>
  <si>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</si>
  <si>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</si>
  <si>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</si>
  <si>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</si>
  <si>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</si>
  <si>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</si>
  <si>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</si>
  <si>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PAN-032366</t>
  </si>
  <si>
    <t>EPR/GP3697ES</t>
  </si>
  <si>
    <t>Mr Andrew Thomas and Mr Bryan Thomas</t>
  </si>
  <si>
    <t>Little Bank Farm, Church Stoke. SY15 6TL</t>
  </si>
  <si>
    <t>Bryan Burn</t>
  </si>
  <si>
    <t>mod</t>
  </si>
  <si>
    <t>Sidoli</t>
  </si>
  <si>
    <t>Muller</t>
  </si>
  <si>
    <t>removed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</si>
</sst>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360F44E4-7249-415F-8D5E-41D249F9A162}" name="Crop" dataDxfId="384"/>
    <tableColumn id="2" xr3:uid="{55E07717-B4EC-4E8A-B9A9-34F3CF85E32D}" name="P Offtake" dataDxfId="383"/>
    <tableColumn id="3" xr3:uid="{7B25FA52-8104-4FE3-AED4-B53CBFDF89B2}" name="K Offtake" dataDxfId="382"/>
    <tableColumn id="4" xr3:uid="{0DBAE461-2D09-43C8-9342-3980D552AE4D}" name="Order" dataDxfId="381"/>
    <tableColumn id="5" xr3:uid="{52CACE7B-0CBA-46FC-9F24-02CBD6100239}" name="Lime pH requirement" dataDxfId="380"/>
    <tableColumn id="6" xr3:uid="{F1432630-9B16-4266-8147-CE754A715307}" name="Column1" dataDxfId="37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7E96A84B-948F-445F-BD6E-30CC8E6E6DD1}" name="Crop" dataDxfId="395"/>
    <tableColumn id="2" xr3:uid="{12657DDB-F680-47DE-ABB1-8675D5F91E41}" name="P Offtake" dataDxfId="394"/>
    <tableColumn id="3" xr3:uid="{DEB99109-D325-4F98-8A71-E70C03433437}" name="K Offtake" dataDxfId="393"/>
    <tableColumn id="4" xr3:uid="{E96A561F-7E7F-4FB3-97AA-0B35D8C8E93A}" name="Order" dataDxfId="392"/>
    <tableColumn id="5" xr3:uid="{181DD475-0A71-4C52-AF1A-8BFF46F5A827}" name="Lime pH requirement" dataDxfId="391"/>
    <tableColumn id="6" xr3:uid="{AC3FA7E8-D76B-43A3-B715-04446DFF63C6}" name="Column1" dataDxfId="39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M4" sqref="M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8" t="s">
        <v>160</v>
      </c>
      <c r="D1" s="169"/>
      <c r="E1" s="106" t="s">
        <v>45</v>
      </c>
      <c r="F1" s="109">
        <v>42.93</v>
      </c>
      <c r="G1" s="134" t="s">
        <v>43</v>
      </c>
      <c r="H1" s="135"/>
      <c r="I1" s="109">
        <v>5.46</v>
      </c>
      <c r="J1" s="130" t="s">
        <v>153</v>
      </c>
      <c r="K1" s="131"/>
      <c r="L1" s="109">
        <v>265</v>
      </c>
      <c r="AB1" s="13"/>
      <c r="AC1" s="13"/>
      <c r="AD1" s="22" t="s">
        <v>126</v>
      </c>
      <c r="AE1" s="13"/>
      <c r="AF1" s="13"/>
      <c r="AG1" s="13"/>
      <c r="AH1" s="13"/>
      <c r="AI1" s="30" t="s">
        <v>79</v>
      </c>
      <c r="AJ1" s="31" t="s">
        <v>94</v>
      </c>
      <c r="AK1" s="32" t="s">
        <v>95</v>
      </c>
      <c r="AL1" s="33" t="s">
        <v>125</v>
      </c>
      <c r="AM1" s="33" t="s">
        <v>131</v>
      </c>
      <c r="AN1" s="33" t="s">
        <v>111</v>
      </c>
    </row>
    <row r="2" spans="1:40" ht="13" x14ac:dyDescent="0.3">
      <c r="A2" s="136" t="s">
        <v>87</v>
      </c>
      <c r="B2" s="137"/>
      <c r="C2" s="166" t="s">
        <v>161</v>
      </c>
      <c r="D2" s="167"/>
      <c r="E2" s="96" t="s">
        <v>109</v>
      </c>
      <c r="F2" s="110">
        <v>20502</v>
      </c>
      <c r="G2" s="140" t="s">
        <v>110</v>
      </c>
      <c r="H2" s="141"/>
      <c r="I2" s="110">
        <v>1146</v>
      </c>
      <c r="J2" s="136" t="s">
        <v>158</v>
      </c>
      <c r="K2" s="137"/>
      <c r="L2" s="110">
        <v>0.12</v>
      </c>
      <c r="AB2" s="22" t="s">
        <v>56</v>
      </c>
      <c r="AC2" s="13"/>
      <c r="AD2" s="22" t="s">
        <v>70</v>
      </c>
      <c r="AE2" s="13"/>
      <c r="AF2" s="13"/>
      <c r="AG2" s="34" t="s">
        <v>76</v>
      </c>
      <c r="AH2" s="13"/>
      <c r="AI2" s="35" t="s">
        <v>126</v>
      </c>
      <c r="AJ2" s="36">
        <v>0</v>
      </c>
      <c r="AK2" s="37">
        <v>0</v>
      </c>
      <c r="AL2" s="7">
        <v>0</v>
      </c>
      <c r="AM2" s="9">
        <v>0</v>
      </c>
      <c r="AN2" s="9">
        <v>0</v>
      </c>
    </row>
    <row r="3" spans="1:40" ht="13" x14ac:dyDescent="0.25">
      <c r="A3" s="142" t="s">
        <v>42</v>
      </c>
      <c r="B3" s="143"/>
      <c r="C3" s="166" t="s">
        <v>162</v>
      </c>
      <c r="D3" s="167"/>
      <c r="E3" s="96" t="s">
        <v>108</v>
      </c>
      <c r="F3" s="111" t="s">
        <v>78</v>
      </c>
      <c r="G3" s="136" t="s">
        <v>159</v>
      </c>
      <c r="H3" s="137"/>
      <c r="I3" s="110">
        <v>31400</v>
      </c>
      <c r="J3" s="142" t="s">
        <v>154</v>
      </c>
      <c r="K3" s="143"/>
      <c r="L3" s="110">
        <f>(L1/(L2*10000))*100</f>
        <v>22.083333333333332</v>
      </c>
      <c r="AB3" s="22" t="s">
        <v>57</v>
      </c>
      <c r="AC3" s="13"/>
      <c r="AD3" s="22" t="s">
        <v>71</v>
      </c>
      <c r="AE3" s="13"/>
      <c r="AF3" s="13"/>
      <c r="AG3" s="34" t="s">
        <v>77</v>
      </c>
      <c r="AH3" s="13"/>
      <c r="AI3" s="38" t="s">
        <v>113</v>
      </c>
      <c r="AJ3" s="39">
        <v>1.7</v>
      </c>
      <c r="AK3" s="40">
        <v>6</v>
      </c>
      <c r="AL3" s="41">
        <v>1</v>
      </c>
      <c r="AM3" s="9">
        <v>6.2</v>
      </c>
      <c r="AN3" s="9" t="s">
        <v>112</v>
      </c>
    </row>
    <row r="4" spans="1:40" ht="13" x14ac:dyDescent="0.25">
      <c r="A4" s="136" t="s">
        <v>0</v>
      </c>
      <c r="B4" s="137"/>
      <c r="C4" s="170" t="s">
        <v>163</v>
      </c>
      <c r="D4" s="171"/>
      <c r="E4" s="99" t="s">
        <v>1</v>
      </c>
      <c r="F4" s="110" t="s">
        <v>166</v>
      </c>
      <c r="G4" s="136"/>
      <c r="H4" s="137"/>
      <c r="I4" s="110"/>
      <c r="J4" s="142"/>
      <c r="K4" s="143"/>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8" t="s">
        <v>47</v>
      </c>
      <c r="B5" s="149"/>
      <c r="C5" s="172" t="s">
        <v>164</v>
      </c>
      <c r="D5" s="173"/>
      <c r="E5" s="112"/>
      <c r="F5" s="108"/>
      <c r="G5" s="148"/>
      <c r="H5" s="149"/>
      <c r="I5" s="108"/>
      <c r="J5" s="152"/>
      <c r="K5" s="153"/>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4" t="s">
        <v>63</v>
      </c>
      <c r="B7" s="155"/>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6" t="s">
        <v>2</v>
      </c>
      <c r="B8" s="137"/>
      <c r="C8" s="11">
        <v>2</v>
      </c>
      <c r="D8" s="11">
        <v>3</v>
      </c>
      <c r="E8" s="11">
        <v>4</v>
      </c>
      <c r="F8" s="11">
        <v>6</v>
      </c>
      <c r="G8" s="11">
        <v>7</v>
      </c>
      <c r="H8" s="11">
        <v>11</v>
      </c>
      <c r="I8" s="11">
        <v>12</v>
      </c>
      <c r="J8" s="11">
        <v>13</v>
      </c>
      <c r="K8" s="11">
        <v>14</v>
      </c>
      <c r="L8" s="11">
        <v>16</v>
      </c>
      <c r="M8" s="11">
        <v>17</v>
      </c>
      <c r="N8" s="11">
        <v>6</v>
      </c>
      <c r="O8" s="11">
        <v>11</v>
      </c>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6" t="s">
        <v>3</v>
      </c>
      <c r="B9" s="137"/>
      <c r="C9" s="11" t="s">
        <v>165</v>
      </c>
      <c r="D9" s="11" t="s">
        <v>165</v>
      </c>
      <c r="E9" s="11" t="s">
        <v>165</v>
      </c>
      <c r="F9" s="11">
        <v>1</v>
      </c>
      <c r="G9" s="11" t="s">
        <v>165</v>
      </c>
      <c r="H9" s="11">
        <v>1</v>
      </c>
      <c r="I9" s="11" t="s">
        <v>165</v>
      </c>
      <c r="J9" s="11" t="s">
        <v>165</v>
      </c>
      <c r="K9" s="11" t="s">
        <v>168</v>
      </c>
      <c r="L9" s="11" t="s">
        <v>165</v>
      </c>
      <c r="M9" s="11" t="s">
        <v>165</v>
      </c>
      <c r="N9" s="11">
        <v>1</v>
      </c>
      <c r="O9" s="11">
        <v>1</v>
      </c>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6" t="s">
        <v>4</v>
      </c>
      <c r="B10" s="137"/>
      <c r="C10" s="11">
        <v>5.8</v>
      </c>
      <c r="D10" s="11">
        <v>5.8</v>
      </c>
      <c r="E10" s="11">
        <v>5.6</v>
      </c>
      <c r="F10" s="11">
        <v>5.6</v>
      </c>
      <c r="G10" s="11">
        <v>5.8</v>
      </c>
      <c r="H10" s="11">
        <v>5.5</v>
      </c>
      <c r="I10" s="11">
        <v>5.4</v>
      </c>
      <c r="J10" s="11">
        <v>5.8</v>
      </c>
      <c r="K10" s="11"/>
      <c r="L10" s="11">
        <v>5.8</v>
      </c>
      <c r="M10" s="11">
        <v>6.2</v>
      </c>
      <c r="N10" s="11">
        <v>5.6</v>
      </c>
      <c r="O10" s="11">
        <v>5.5</v>
      </c>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6" t="s">
        <v>5</v>
      </c>
      <c r="B11" s="137"/>
      <c r="C11" s="11">
        <v>1</v>
      </c>
      <c r="D11" s="11">
        <v>1</v>
      </c>
      <c r="E11" s="11">
        <v>1</v>
      </c>
      <c r="F11" s="11">
        <v>1</v>
      </c>
      <c r="G11" s="11">
        <v>1</v>
      </c>
      <c r="H11" s="11">
        <v>1</v>
      </c>
      <c r="I11" s="11">
        <v>1</v>
      </c>
      <c r="J11" s="11">
        <v>1</v>
      </c>
      <c r="K11" s="11"/>
      <c r="L11" s="11">
        <v>1</v>
      </c>
      <c r="M11" s="11">
        <v>1</v>
      </c>
      <c r="N11" s="11">
        <v>1</v>
      </c>
      <c r="O11" s="11">
        <v>1</v>
      </c>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6" t="s">
        <v>6</v>
      </c>
      <c r="B12" s="137"/>
      <c r="C12" s="11">
        <v>2</v>
      </c>
      <c r="D12" s="11">
        <v>2</v>
      </c>
      <c r="E12" s="11">
        <v>2</v>
      </c>
      <c r="F12" s="11">
        <v>2</v>
      </c>
      <c r="G12" s="11">
        <v>1</v>
      </c>
      <c r="H12" s="11">
        <v>2</v>
      </c>
      <c r="I12" s="11">
        <v>2</v>
      </c>
      <c r="J12" s="11">
        <v>2</v>
      </c>
      <c r="K12" s="11"/>
      <c r="L12" s="11">
        <v>2</v>
      </c>
      <c r="M12" s="11">
        <v>2</v>
      </c>
      <c r="N12" s="11">
        <v>2</v>
      </c>
      <c r="O12" s="11">
        <v>2</v>
      </c>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6" t="s">
        <v>7</v>
      </c>
      <c r="B13" s="137"/>
      <c r="C13" s="11">
        <v>3</v>
      </c>
      <c r="D13" s="11">
        <v>3</v>
      </c>
      <c r="E13" s="11">
        <v>3</v>
      </c>
      <c r="F13" s="11">
        <v>3</v>
      </c>
      <c r="G13" s="11">
        <v>3</v>
      </c>
      <c r="H13" s="11">
        <v>3</v>
      </c>
      <c r="I13" s="11">
        <v>3</v>
      </c>
      <c r="J13" s="11">
        <v>3</v>
      </c>
      <c r="K13" s="11"/>
      <c r="L13" s="11">
        <v>3</v>
      </c>
      <c r="M13" s="11">
        <v>3</v>
      </c>
      <c r="N13" s="11">
        <v>3</v>
      </c>
      <c r="O13" s="11">
        <v>3</v>
      </c>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6" t="s">
        <v>8</v>
      </c>
      <c r="B14" s="157"/>
      <c r="C14" s="82" t="s">
        <v>113</v>
      </c>
      <c r="D14" s="82" t="s">
        <v>113</v>
      </c>
      <c r="E14" s="82" t="s">
        <v>113</v>
      </c>
      <c r="F14" s="82" t="s">
        <v>113</v>
      </c>
      <c r="G14" s="82" t="s">
        <v>113</v>
      </c>
      <c r="H14" s="82" t="s">
        <v>113</v>
      </c>
      <c r="I14" s="82" t="s">
        <v>113</v>
      </c>
      <c r="J14" s="82" t="s">
        <v>113</v>
      </c>
      <c r="K14" s="82"/>
      <c r="L14" s="82" t="s">
        <v>113</v>
      </c>
      <c r="M14" s="82" t="s">
        <v>113</v>
      </c>
      <c r="N14" s="82" t="s">
        <v>105</v>
      </c>
      <c r="O14" s="82" t="s">
        <v>68</v>
      </c>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6" t="s">
        <v>9</v>
      </c>
      <c r="B15" s="147"/>
      <c r="C15" s="11">
        <v>38</v>
      </c>
      <c r="D15" s="11">
        <v>38</v>
      </c>
      <c r="E15" s="11">
        <v>38</v>
      </c>
      <c r="F15" s="11">
        <v>38</v>
      </c>
      <c r="G15" s="11">
        <v>38</v>
      </c>
      <c r="H15" s="11">
        <v>38</v>
      </c>
      <c r="I15" s="11">
        <v>38</v>
      </c>
      <c r="J15" s="11">
        <v>38</v>
      </c>
      <c r="K15" s="11"/>
      <c r="L15" s="11">
        <v>38</v>
      </c>
      <c r="M15" s="11">
        <v>38</v>
      </c>
      <c r="N15" s="11">
        <v>50</v>
      </c>
      <c r="O15" s="11">
        <v>6.5</v>
      </c>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64" t="s">
        <v>44</v>
      </c>
      <c r="B16" s="165"/>
      <c r="C16" s="100" t="s">
        <v>72</v>
      </c>
      <c r="D16" s="100" t="s">
        <v>72</v>
      </c>
      <c r="E16" s="100" t="s">
        <v>72</v>
      </c>
      <c r="F16" s="100" t="s">
        <v>72</v>
      </c>
      <c r="G16" s="100" t="s">
        <v>72</v>
      </c>
      <c r="H16" s="100" t="s">
        <v>72</v>
      </c>
      <c r="I16" s="100" t="s">
        <v>72</v>
      </c>
      <c r="J16" s="100" t="s">
        <v>72</v>
      </c>
      <c r="K16" s="100"/>
      <c r="L16" s="100" t="s">
        <v>72</v>
      </c>
      <c r="M16" s="100" t="s">
        <v>72</v>
      </c>
      <c r="N16" s="100" t="s">
        <v>72</v>
      </c>
      <c r="O16" s="100" t="s">
        <v>72</v>
      </c>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4" t="s">
        <v>69</v>
      </c>
      <c r="B17" s="155"/>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f t="shared" si="0"/>
        <v>64.599999999999994</v>
      </c>
      <c r="M17" s="20">
        <f t="shared" si="0"/>
        <v>64.599999999999994</v>
      </c>
      <c r="N17" s="20">
        <f t="shared" si="0"/>
        <v>70</v>
      </c>
      <c r="O17" s="20">
        <f t="shared" si="0"/>
        <v>55.25</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8" t="s">
        <v>23</v>
      </c>
      <c r="B18" s="159"/>
      <c r="C18" s="12">
        <f>$D31</f>
        <v>132.99254999999999</v>
      </c>
      <c r="D18" s="12">
        <f>$D32</f>
        <v>132.99254999999999</v>
      </c>
      <c r="E18" s="12">
        <f>$D33</f>
        <v>132.99254999999999</v>
      </c>
      <c r="F18" s="12">
        <f>$D34</f>
        <v>132.99254999999999</v>
      </c>
      <c r="G18" s="12">
        <f>$D35</f>
        <v>132.99254999999999</v>
      </c>
      <c r="H18" s="12">
        <f>$D36</f>
        <v>132.99254999999999</v>
      </c>
      <c r="I18" s="12">
        <f>$D37</f>
        <v>132.99254999999999</v>
      </c>
      <c r="J18" s="12">
        <f>$D38</f>
        <v>132.99254999999999</v>
      </c>
      <c r="K18" s="12">
        <f>$D39</f>
        <v>0</v>
      </c>
      <c r="L18" s="12">
        <f>$D40</f>
        <v>132.99254999999999</v>
      </c>
      <c r="M18" s="12">
        <f>$D41</f>
        <v>132.99254999999999</v>
      </c>
      <c r="N18" s="12">
        <f>$D42</f>
        <v>132.99254999999999</v>
      </c>
      <c r="O18" s="12">
        <f>$D43</f>
        <v>132.99254999999999</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8" t="s">
        <v>90</v>
      </c>
      <c r="B19" s="159"/>
      <c r="C19" s="12">
        <f>C18-C17</f>
        <v>68.39255</v>
      </c>
      <c r="D19" s="12">
        <f t="shared" ref="D19:V19" si="1">D18-D17</f>
        <v>68.39255</v>
      </c>
      <c r="E19" s="12">
        <f t="shared" si="1"/>
        <v>68.39255</v>
      </c>
      <c r="F19" s="12">
        <f t="shared" si="1"/>
        <v>68.39255</v>
      </c>
      <c r="G19" s="12">
        <f t="shared" si="1"/>
        <v>68.39255</v>
      </c>
      <c r="H19" s="12">
        <f t="shared" si="1"/>
        <v>68.39255</v>
      </c>
      <c r="I19" s="12">
        <f t="shared" si="1"/>
        <v>68.39255</v>
      </c>
      <c r="J19" s="12">
        <f t="shared" si="1"/>
        <v>68.39255</v>
      </c>
      <c r="K19" s="12" t="e">
        <f t="shared" si="1"/>
        <v>#N/A</v>
      </c>
      <c r="L19" s="12">
        <f t="shared" si="1"/>
        <v>68.39255</v>
      </c>
      <c r="M19" s="12">
        <f t="shared" si="1"/>
        <v>68.39255</v>
      </c>
      <c r="N19" s="12">
        <f t="shared" si="1"/>
        <v>62.992549999999994</v>
      </c>
      <c r="O19" s="12">
        <f t="shared" si="1"/>
        <v>77.742549999999994</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60" t="s">
        <v>91</v>
      </c>
      <c r="B20" s="161"/>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e">
        <f>IF($B39="","",IF(K$19&gt;=0,"INCREASE","DECREASE"))</f>
        <v>#N/A</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4" t="s">
        <v>88</v>
      </c>
      <c r="B21" s="155"/>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f t="shared" si="2"/>
        <v>228</v>
      </c>
      <c r="M21" s="20">
        <f t="shared" si="2"/>
        <v>228</v>
      </c>
      <c r="N21" s="20">
        <f t="shared" si="2"/>
        <v>220.00000000000003</v>
      </c>
      <c r="O21" s="20">
        <f t="shared" si="2"/>
        <v>78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8" t="s">
        <v>89</v>
      </c>
      <c r="B22" s="159"/>
      <c r="C22" s="12">
        <f>$E31</f>
        <v>100.49700000000001</v>
      </c>
      <c r="D22" s="12">
        <f>$E32</f>
        <v>100.49700000000001</v>
      </c>
      <c r="E22" s="12">
        <f>$E33</f>
        <v>100.49700000000001</v>
      </c>
      <c r="F22" s="12">
        <f>$E34</f>
        <v>100.49700000000001</v>
      </c>
      <c r="G22" s="12">
        <f>$E35</f>
        <v>100.49700000000001</v>
      </c>
      <c r="H22" s="12">
        <f>$E36</f>
        <v>100.49700000000001</v>
      </c>
      <c r="I22" s="12">
        <f>$E37</f>
        <v>100.49700000000001</v>
      </c>
      <c r="J22" s="12">
        <f>$E38</f>
        <v>100.49700000000001</v>
      </c>
      <c r="K22" s="12">
        <f>$E39</f>
        <v>0</v>
      </c>
      <c r="L22" s="12">
        <f>$E40</f>
        <v>100.49700000000001</v>
      </c>
      <c r="M22" s="12">
        <f>$E41</f>
        <v>100.49700000000001</v>
      </c>
      <c r="N22" s="12">
        <f>$E42</f>
        <v>100.49700000000001</v>
      </c>
      <c r="O22" s="12">
        <f>$E43</f>
        <v>100.49700000000001</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8" t="s">
        <v>92</v>
      </c>
      <c r="B23" s="159"/>
      <c r="C23" s="12">
        <f>C22-C21</f>
        <v>-127.50299999999999</v>
      </c>
      <c r="D23" s="12">
        <f t="shared" ref="D23:V23" si="3">D22-D21</f>
        <v>-127.50299999999999</v>
      </c>
      <c r="E23" s="12">
        <f t="shared" si="3"/>
        <v>-127.50299999999999</v>
      </c>
      <c r="F23" s="12">
        <f t="shared" si="3"/>
        <v>-127.50299999999999</v>
      </c>
      <c r="G23" s="12">
        <f t="shared" si="3"/>
        <v>-127.50299999999999</v>
      </c>
      <c r="H23" s="12">
        <f t="shared" si="3"/>
        <v>-127.50299999999999</v>
      </c>
      <c r="I23" s="12">
        <f t="shared" si="3"/>
        <v>-127.50299999999999</v>
      </c>
      <c r="J23" s="12">
        <f t="shared" si="3"/>
        <v>-127.50299999999999</v>
      </c>
      <c r="K23" s="12" t="e">
        <f t="shared" si="3"/>
        <v>#N/A</v>
      </c>
      <c r="L23" s="12">
        <f t="shared" si="3"/>
        <v>-127.50299999999999</v>
      </c>
      <c r="M23" s="12">
        <f t="shared" si="3"/>
        <v>-127.50299999999999</v>
      </c>
      <c r="N23" s="12">
        <f t="shared" si="3"/>
        <v>-119.50300000000001</v>
      </c>
      <c r="O23" s="12">
        <f t="shared" si="3"/>
        <v>22.497000000000014</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60" t="s">
        <v>93</v>
      </c>
      <c r="B24" s="161"/>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str">
        <f t="shared" si="4"/>
        <v>DECREASE</v>
      </c>
      <c r="M24" s="18" t="str">
        <f t="shared" si="4"/>
        <v>DECREASE</v>
      </c>
      <c r="N24" s="18" t="str">
        <f t="shared" si="4"/>
        <v>DECREASE</v>
      </c>
      <c r="O24" s="18" t="str">
        <f t="shared" si="4"/>
        <v>INCREASE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6.73</v>
      </c>
      <c r="C28" s="11">
        <v>0.12</v>
      </c>
      <c r="D28" s="11">
        <v>387</v>
      </c>
      <c r="E28" s="11">
        <v>556</v>
      </c>
      <c r="F28" s="11">
        <v>158</v>
      </c>
      <c r="G28" s="11">
        <v>0.87</v>
      </c>
      <c r="H28" s="11">
        <v>3.97</v>
      </c>
      <c r="I28" s="11">
        <v>0.5</v>
      </c>
      <c r="J28" s="11">
        <v>0.01</v>
      </c>
      <c r="K28" s="15">
        <v>0.05</v>
      </c>
      <c r="L28" s="11">
        <v>0.25</v>
      </c>
      <c r="M28" s="11">
        <v>0.42</v>
      </c>
      <c r="N28" s="11"/>
      <c r="O28" s="11"/>
      <c r="P28" s="11">
        <v>655</v>
      </c>
      <c r="Q28" s="11">
        <v>272</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v>
      </c>
      <c r="B31" s="11">
        <v>150</v>
      </c>
      <c r="C31" s="65">
        <f>IF(C$27="%w/w SAR",((C$28*10)*$B31),IF(C$27="%w/w DM",(((C$28*10)*($B$28/100))*$B31),IF(C$27="kg/t SAR",(C$28*$B31),IF(C$27="kg/t DM",((C$28*($B$28/100))*$B31),IF(C$27="mg/kg SAR",((C$28*0.001)*$B31),IF(C$27="mg/kg DM",(((C$28*0.001)*($B$28/100))*$B31),0))))))</f>
        <v>180</v>
      </c>
      <c r="D31" s="65">
        <f>(IF(D$27="%w/w SAR",((D$28*10)*$B31),IF(D$27="%w/w DM",(((D$28*10)*($B$28/100))*$B31),IF(D$27="kg/t SAR",(D$28*$B31),IF(D$27="kg/t DM",((D$28*($B$28/100))*$B31),IF(D$27="mg/kg SAR",((D$28*0.001)*$B31),IF(D$27="mg/kg DM",(((D$28*0.001)*($B$28/100))*$B31),"0")))))))*2.291</f>
        <v>132.99254999999999</v>
      </c>
      <c r="E31" s="65">
        <f>(IF(E$27="%w/w SAR",((E$28*10)*$B31),IF(E$27="%w/w DM",(((E$28*10)*($B$28/100))*$B31),IF(E$27="kg/t SAR",(E$28*$B31),IF(E$27="kg/t DM",((E$28*($B$28/100))*$B31),IF(E$27="mg/kg SAR",((E$28*0.001)*$B31),IF(E$27="mg/kg DM",(((E$28*0.001)*($B$28/100))*$B31),"0")))))))*1.205</f>
        <v>100.49700000000001</v>
      </c>
      <c r="F31" s="65">
        <f>(IF(F$27="%w/w SAR",((F$28*10)*$B31),IF(F$27="%w/w DM",(((F$28*10)*($B$28/100))*$B31),IF(F$27="kg/t SAR",(F$28*$B31),IF(F$27="kg/t DM",((F$28*($B$28/100))*$B31),IF(F$27="mg/kg SAR",((F$28*0.001)*$B31),IF(F$27="mg/kg DM",(((F$28*0.001)*($B$28/100))*$B31),"0")))))))*1.658</f>
        <v>39.294599999999996</v>
      </c>
      <c r="G31" s="65">
        <f t="shared" ref="G31:P31" si="5">IF(G$27="%w/w SAR",((G$28*10)*$B31),IF(G$27="%w/w DM",(((G$28*10)*($B$28/100))*$B31),IF(G$27="kg/t SAR",(G$28*$B31),IF(G$27="kg/t DM",((G$28*($B$28/100))*$B31),IF(G$27="mg/kg SAR",((G$28*0.001)*$B31),IF(G$27="mg/kg DM",(((G$28*0.001)*($B$28/100))*$B31),0))))))</f>
        <v>0.1305</v>
      </c>
      <c r="H31" s="65">
        <f t="shared" si="5"/>
        <v>0.59550000000000003</v>
      </c>
      <c r="I31" s="65">
        <f t="shared" si="5"/>
        <v>7.4999999999999997E-2</v>
      </c>
      <c r="J31" s="65">
        <f t="shared" si="5"/>
        <v>1.5E-3</v>
      </c>
      <c r="K31" s="65">
        <f t="shared" si="5"/>
        <v>7.5000000000000006E-3</v>
      </c>
      <c r="L31" s="65">
        <f t="shared" si="5"/>
        <v>3.7499999999999999E-2</v>
      </c>
      <c r="M31" s="65">
        <f t="shared" si="5"/>
        <v>6.3E-2</v>
      </c>
      <c r="N31" s="65">
        <f t="shared" si="5"/>
        <v>0</v>
      </c>
      <c r="O31" s="65">
        <f t="shared" si="5"/>
        <v>0</v>
      </c>
      <c r="P31" s="65">
        <f t="shared" si="5"/>
        <v>98.25</v>
      </c>
      <c r="Q31" s="65">
        <f>(IF(Q$27="%w/w SAR",((Q$28*10)*$B31),IF(Q$27="%w/w DM",(((Q$28*10)*($B$28/100))*$B31),IF(Q$27="kg/t SAR",(Q$28*$B31),IF(Q$27="kg/t DM",((Q$28*($B$28/100))*$B31),IF(Q$27="mg/kg SAR",((Q$28*0.001)*$B31),IF(Q$27="mg/kg DM",(((Q$28*0.001)*($B$28/100))*$B31),0)))))))*2.5</f>
        <v>102.00000000000001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v>
      </c>
      <c r="B32" s="11">
        <v>150</v>
      </c>
      <c r="C32" s="65">
        <f t="shared" ref="C32:C50" si="6">IF(C$27="%w/w SAR",((C$28*10)*$B32),IF(C$27="%w/w DM",(((C$28*10)*($B$28/100))*$B32),IF(C$27="kg/t SAR",(C$28*$B32),IF(C$27="kg/t DM",((C$28*($B$28/100))*$B32),IF(C$27="mg/kg SAR",((C$28*0.001)*$B32),IF(C$27="mg/kg DM",(((C$28*0.001)*($B$28/100))*$B32),0))))))</f>
        <v>180</v>
      </c>
      <c r="D32" s="65">
        <f t="shared" ref="D32:D50" si="7">(IF(D$27="%w/w SAR",((D$28*10)*$B32),IF(D$27="%w/w DM",(((D$28*10)*($B$28/100))*$B32),IF(D$27="kg/t SAR",(D$28*$B32),IF(D$27="kg/t DM",((D$28*($B$28/100))*$B32),IF(D$27="mg/kg SAR",((D$28*0.001)*$B32),IF(D$27="mg/kg DM",(((D$28*0.001)*($B$28/100))*$B32),"0")))))))*2.291</f>
        <v>132.99254999999999</v>
      </c>
      <c r="E32" s="65">
        <f t="shared" ref="E32:E50" si="8">(IF(E$27="%w/w SAR",((E$28*10)*$B32),IF(E$27="%w/w DM",(((E$28*10)*($B$28/100))*$B32),IF(E$27="kg/t SAR",(E$28*$B32),IF(E$27="kg/t DM",((E$28*($B$28/100))*$B32),IF(E$27="mg/kg SAR",((E$28*0.001)*$B32),IF(E$27="mg/kg DM",(((E$28*0.001)*($B$28/100))*$B32),"0")))))))*1.205</f>
        <v>100.49700000000001</v>
      </c>
      <c r="F32" s="65">
        <f t="shared" ref="F32:F50" si="9">(IF(F$27="%w/w SAR",((F$28*10)*$B32),IF(F$27="%w/w DM",(((F$28*10)*($B$28/100))*$B32),IF(F$27="kg/t SAR",(F$28*$B32),IF(F$27="kg/t DM",((F$28*($B$28/100))*$B32),IF(F$27="mg/kg SAR",((F$28*0.001)*$B32),IF(F$27="mg/kg DM",(((F$28*0.001)*($B$28/100))*$B32),"0")))))))*1.658</f>
        <v>39.294599999999996</v>
      </c>
      <c r="G32" s="65">
        <f t="shared" ref="G32:P50" si="10">IF(G$27="%w/w SAR",((G$28*10)*$B32),IF(G$27="%w/w DM",(((G$28*10)*($B$28/100))*$B32),IF(G$27="kg/t SAR",(G$28*$B32),IF(G$27="kg/t DM",((G$28*($B$28/100))*$B32),IF(G$27="mg/kg SAR",((G$28*0.001)*$B32),IF(G$27="mg/kg DM",(((G$28*0.001)*($B$28/100))*$B32),0))))))</f>
        <v>0.1305</v>
      </c>
      <c r="H32" s="65">
        <f t="shared" si="10"/>
        <v>0.59550000000000003</v>
      </c>
      <c r="I32" s="65">
        <f t="shared" si="10"/>
        <v>7.4999999999999997E-2</v>
      </c>
      <c r="J32" s="65">
        <f t="shared" si="10"/>
        <v>1.5E-3</v>
      </c>
      <c r="K32" s="65">
        <f t="shared" si="10"/>
        <v>7.5000000000000006E-3</v>
      </c>
      <c r="L32" s="65">
        <f t="shared" si="10"/>
        <v>3.7499999999999999E-2</v>
      </c>
      <c r="M32" s="65">
        <f t="shared" si="10"/>
        <v>6.3E-2</v>
      </c>
      <c r="N32" s="65">
        <f t="shared" si="10"/>
        <v>0</v>
      </c>
      <c r="O32" s="65">
        <f t="shared" si="10"/>
        <v>0</v>
      </c>
      <c r="P32" s="65">
        <f t="shared" si="10"/>
        <v>98.25</v>
      </c>
      <c r="Q32" s="65">
        <f t="shared" ref="Q32:Q50" si="11">(IF(Q$27="%w/w SAR",((Q$28*10)*$B32),IF(Q$27="%w/w DM",(((Q$28*10)*($B$28/100))*$B32),IF(Q$27="kg/t SAR",(Q$28*$B32),IF(Q$27="kg/t DM",((Q$28*($B$28/100))*$B32),IF(Q$27="mg/kg SAR",((Q$28*0.001)*$B32),IF(Q$27="mg/kg DM",(((Q$28*0.001)*($B$28/100))*$B32),0)))))))*2.5</f>
        <v>102.00000000000001</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f>E8</f>
        <v>4</v>
      </c>
      <c r="B33" s="11">
        <v>150</v>
      </c>
      <c r="C33" s="65">
        <f t="shared" si="6"/>
        <v>180</v>
      </c>
      <c r="D33" s="65">
        <f t="shared" si="7"/>
        <v>132.99254999999999</v>
      </c>
      <c r="E33" s="65">
        <f t="shared" si="8"/>
        <v>100.49700000000001</v>
      </c>
      <c r="F33" s="65">
        <f t="shared" si="9"/>
        <v>39.294599999999996</v>
      </c>
      <c r="G33" s="65">
        <f t="shared" si="10"/>
        <v>0.1305</v>
      </c>
      <c r="H33" s="65">
        <f t="shared" si="10"/>
        <v>0.59550000000000003</v>
      </c>
      <c r="I33" s="65">
        <f t="shared" si="10"/>
        <v>7.4999999999999997E-2</v>
      </c>
      <c r="J33" s="65">
        <f t="shared" si="10"/>
        <v>1.5E-3</v>
      </c>
      <c r="K33" s="65">
        <f t="shared" si="10"/>
        <v>7.5000000000000006E-3</v>
      </c>
      <c r="L33" s="65">
        <f t="shared" si="10"/>
        <v>3.7499999999999999E-2</v>
      </c>
      <c r="M33" s="65">
        <f t="shared" si="10"/>
        <v>6.3E-2</v>
      </c>
      <c r="N33" s="65">
        <f t="shared" si="10"/>
        <v>0</v>
      </c>
      <c r="O33" s="65">
        <f t="shared" si="10"/>
        <v>0</v>
      </c>
      <c r="P33" s="65">
        <f t="shared" si="10"/>
        <v>98.25</v>
      </c>
      <c r="Q33" s="65">
        <f t="shared" si="11"/>
        <v>102.00000000000001</v>
      </c>
      <c r="R33" s="65">
        <f t="shared" si="12"/>
        <v>0</v>
      </c>
      <c r="S33" s="65">
        <f t="shared" si="12"/>
        <v>0</v>
      </c>
      <c r="T33" s="65">
        <f t="shared" si="12"/>
        <v>0</v>
      </c>
      <c r="U33" s="126">
        <f t="shared" si="12"/>
        <v>0</v>
      </c>
    </row>
    <row r="34" spans="1:21" s="48" customFormat="1" ht="13" x14ac:dyDescent="0.35">
      <c r="A34" s="125">
        <f>F8</f>
        <v>6</v>
      </c>
      <c r="B34" s="11">
        <v>150</v>
      </c>
      <c r="C34" s="65">
        <f t="shared" si="6"/>
        <v>180</v>
      </c>
      <c r="D34" s="65">
        <f t="shared" si="7"/>
        <v>132.99254999999999</v>
      </c>
      <c r="E34" s="65">
        <f t="shared" si="8"/>
        <v>100.49700000000001</v>
      </c>
      <c r="F34" s="65">
        <f t="shared" si="9"/>
        <v>39.294599999999996</v>
      </c>
      <c r="G34" s="65">
        <f t="shared" si="10"/>
        <v>0.1305</v>
      </c>
      <c r="H34" s="65">
        <f t="shared" si="10"/>
        <v>0.59550000000000003</v>
      </c>
      <c r="I34" s="65">
        <f t="shared" si="10"/>
        <v>7.4999999999999997E-2</v>
      </c>
      <c r="J34" s="65">
        <f t="shared" si="10"/>
        <v>1.5E-3</v>
      </c>
      <c r="K34" s="65">
        <f t="shared" si="10"/>
        <v>7.5000000000000006E-3</v>
      </c>
      <c r="L34" s="65">
        <f t="shared" si="10"/>
        <v>3.7499999999999999E-2</v>
      </c>
      <c r="M34" s="65">
        <f t="shared" si="10"/>
        <v>6.3E-2</v>
      </c>
      <c r="N34" s="65">
        <f t="shared" si="10"/>
        <v>0</v>
      </c>
      <c r="O34" s="65">
        <f t="shared" si="10"/>
        <v>0</v>
      </c>
      <c r="P34" s="65">
        <f t="shared" si="10"/>
        <v>98.25</v>
      </c>
      <c r="Q34" s="65">
        <f t="shared" si="11"/>
        <v>102.00000000000001</v>
      </c>
      <c r="R34" s="65">
        <f t="shared" si="12"/>
        <v>0</v>
      </c>
      <c r="S34" s="65">
        <f t="shared" si="12"/>
        <v>0</v>
      </c>
      <c r="T34" s="65">
        <f t="shared" si="12"/>
        <v>0</v>
      </c>
      <c r="U34" s="126">
        <f t="shared" si="12"/>
        <v>0</v>
      </c>
    </row>
    <row r="35" spans="1:21" s="48" customFormat="1" ht="13" x14ac:dyDescent="0.35">
      <c r="A35" s="125">
        <f>G8</f>
        <v>7</v>
      </c>
      <c r="B35" s="11">
        <v>150</v>
      </c>
      <c r="C35" s="65">
        <f t="shared" si="6"/>
        <v>180</v>
      </c>
      <c r="D35" s="65">
        <f t="shared" si="7"/>
        <v>132.99254999999999</v>
      </c>
      <c r="E35" s="65">
        <f t="shared" si="8"/>
        <v>100.49700000000001</v>
      </c>
      <c r="F35" s="65">
        <f t="shared" si="9"/>
        <v>39.294599999999996</v>
      </c>
      <c r="G35" s="65">
        <f t="shared" si="10"/>
        <v>0.1305</v>
      </c>
      <c r="H35" s="65">
        <f t="shared" si="10"/>
        <v>0.59550000000000003</v>
      </c>
      <c r="I35" s="65">
        <f t="shared" si="10"/>
        <v>7.4999999999999997E-2</v>
      </c>
      <c r="J35" s="65">
        <f t="shared" si="10"/>
        <v>1.5E-3</v>
      </c>
      <c r="K35" s="65">
        <f t="shared" si="10"/>
        <v>7.5000000000000006E-3</v>
      </c>
      <c r="L35" s="65">
        <f t="shared" si="10"/>
        <v>3.7499999999999999E-2</v>
      </c>
      <c r="M35" s="65">
        <f t="shared" si="10"/>
        <v>6.3E-2</v>
      </c>
      <c r="N35" s="65">
        <f t="shared" si="10"/>
        <v>0</v>
      </c>
      <c r="O35" s="65">
        <f t="shared" si="10"/>
        <v>0</v>
      </c>
      <c r="P35" s="65">
        <f t="shared" si="10"/>
        <v>98.25</v>
      </c>
      <c r="Q35" s="65">
        <f t="shared" si="11"/>
        <v>102.00000000000001</v>
      </c>
      <c r="R35" s="65">
        <f t="shared" si="12"/>
        <v>0</v>
      </c>
      <c r="S35" s="65">
        <f t="shared" si="12"/>
        <v>0</v>
      </c>
      <c r="T35" s="65">
        <f t="shared" si="12"/>
        <v>0</v>
      </c>
      <c r="U35" s="126">
        <f t="shared" si="12"/>
        <v>0</v>
      </c>
    </row>
    <row r="36" spans="1:21" s="48" customFormat="1" ht="13" x14ac:dyDescent="0.35">
      <c r="A36" s="125">
        <f>H8</f>
        <v>11</v>
      </c>
      <c r="B36" s="11">
        <v>150</v>
      </c>
      <c r="C36" s="65">
        <f t="shared" si="6"/>
        <v>180</v>
      </c>
      <c r="D36" s="65">
        <f t="shared" si="7"/>
        <v>132.99254999999999</v>
      </c>
      <c r="E36" s="65">
        <f t="shared" si="8"/>
        <v>100.49700000000001</v>
      </c>
      <c r="F36" s="65">
        <f t="shared" si="9"/>
        <v>39.294599999999996</v>
      </c>
      <c r="G36" s="65">
        <f t="shared" si="10"/>
        <v>0.1305</v>
      </c>
      <c r="H36" s="65">
        <f t="shared" si="10"/>
        <v>0.59550000000000003</v>
      </c>
      <c r="I36" s="65">
        <f t="shared" si="10"/>
        <v>7.4999999999999997E-2</v>
      </c>
      <c r="J36" s="65">
        <f t="shared" si="10"/>
        <v>1.5E-3</v>
      </c>
      <c r="K36" s="65">
        <f t="shared" si="10"/>
        <v>7.5000000000000006E-3</v>
      </c>
      <c r="L36" s="65">
        <f t="shared" si="10"/>
        <v>3.7499999999999999E-2</v>
      </c>
      <c r="M36" s="65">
        <f t="shared" si="10"/>
        <v>6.3E-2</v>
      </c>
      <c r="N36" s="65">
        <f t="shared" si="10"/>
        <v>0</v>
      </c>
      <c r="O36" s="65">
        <f t="shared" si="10"/>
        <v>0</v>
      </c>
      <c r="P36" s="65">
        <f t="shared" si="10"/>
        <v>98.25</v>
      </c>
      <c r="Q36" s="65">
        <f t="shared" si="11"/>
        <v>102.00000000000001</v>
      </c>
      <c r="R36" s="65">
        <f t="shared" si="12"/>
        <v>0</v>
      </c>
      <c r="S36" s="65">
        <f t="shared" si="12"/>
        <v>0</v>
      </c>
      <c r="T36" s="65">
        <f t="shared" si="12"/>
        <v>0</v>
      </c>
      <c r="U36" s="126">
        <f t="shared" si="12"/>
        <v>0</v>
      </c>
    </row>
    <row r="37" spans="1:21" s="48" customFormat="1" ht="13" x14ac:dyDescent="0.35">
      <c r="A37" s="125">
        <f>I8</f>
        <v>12</v>
      </c>
      <c r="B37" s="11">
        <v>150</v>
      </c>
      <c r="C37" s="65">
        <f t="shared" si="6"/>
        <v>180</v>
      </c>
      <c r="D37" s="65">
        <f t="shared" si="7"/>
        <v>132.99254999999999</v>
      </c>
      <c r="E37" s="65">
        <f t="shared" si="8"/>
        <v>100.49700000000001</v>
      </c>
      <c r="F37" s="65">
        <f t="shared" si="9"/>
        <v>39.294599999999996</v>
      </c>
      <c r="G37" s="65">
        <f t="shared" si="10"/>
        <v>0.1305</v>
      </c>
      <c r="H37" s="65">
        <f t="shared" si="10"/>
        <v>0.59550000000000003</v>
      </c>
      <c r="I37" s="65">
        <f t="shared" si="10"/>
        <v>7.4999999999999997E-2</v>
      </c>
      <c r="J37" s="65">
        <f t="shared" si="10"/>
        <v>1.5E-3</v>
      </c>
      <c r="K37" s="65">
        <f t="shared" si="10"/>
        <v>7.5000000000000006E-3</v>
      </c>
      <c r="L37" s="65">
        <f t="shared" si="10"/>
        <v>3.7499999999999999E-2</v>
      </c>
      <c r="M37" s="65">
        <f t="shared" si="10"/>
        <v>6.3E-2</v>
      </c>
      <c r="N37" s="65">
        <f t="shared" si="10"/>
        <v>0</v>
      </c>
      <c r="O37" s="65">
        <f t="shared" si="10"/>
        <v>0</v>
      </c>
      <c r="P37" s="65">
        <f t="shared" si="10"/>
        <v>98.25</v>
      </c>
      <c r="Q37" s="65">
        <f t="shared" si="11"/>
        <v>102.00000000000001</v>
      </c>
      <c r="R37" s="65">
        <f t="shared" si="12"/>
        <v>0</v>
      </c>
      <c r="S37" s="65">
        <f t="shared" si="12"/>
        <v>0</v>
      </c>
      <c r="T37" s="65">
        <f t="shared" si="12"/>
        <v>0</v>
      </c>
      <c r="U37" s="126">
        <f t="shared" si="12"/>
        <v>0</v>
      </c>
    </row>
    <row r="38" spans="1:21" s="48" customFormat="1" ht="13" x14ac:dyDescent="0.35">
      <c r="A38" s="125">
        <f>J8</f>
        <v>13</v>
      </c>
      <c r="B38" s="11">
        <v>150</v>
      </c>
      <c r="C38" s="65">
        <f t="shared" si="6"/>
        <v>180</v>
      </c>
      <c r="D38" s="65">
        <f t="shared" si="7"/>
        <v>132.99254999999999</v>
      </c>
      <c r="E38" s="65">
        <f t="shared" si="8"/>
        <v>100.49700000000001</v>
      </c>
      <c r="F38" s="65">
        <f t="shared" si="9"/>
        <v>39.294599999999996</v>
      </c>
      <c r="G38" s="65">
        <f t="shared" si="10"/>
        <v>0.1305</v>
      </c>
      <c r="H38" s="65">
        <f t="shared" si="10"/>
        <v>0.59550000000000003</v>
      </c>
      <c r="I38" s="65">
        <f t="shared" si="10"/>
        <v>7.4999999999999997E-2</v>
      </c>
      <c r="J38" s="65">
        <f t="shared" si="10"/>
        <v>1.5E-3</v>
      </c>
      <c r="K38" s="65">
        <f t="shared" si="10"/>
        <v>7.5000000000000006E-3</v>
      </c>
      <c r="L38" s="65">
        <f t="shared" si="10"/>
        <v>3.7499999999999999E-2</v>
      </c>
      <c r="M38" s="65">
        <f t="shared" si="10"/>
        <v>6.3E-2</v>
      </c>
      <c r="N38" s="65">
        <f t="shared" si="10"/>
        <v>0</v>
      </c>
      <c r="O38" s="65">
        <f t="shared" si="10"/>
        <v>0</v>
      </c>
      <c r="P38" s="65">
        <f t="shared" si="10"/>
        <v>98.25</v>
      </c>
      <c r="Q38" s="65">
        <f t="shared" si="11"/>
        <v>102.00000000000001</v>
      </c>
      <c r="R38" s="65">
        <f t="shared" si="12"/>
        <v>0</v>
      </c>
      <c r="S38" s="65">
        <f t="shared" si="12"/>
        <v>0</v>
      </c>
      <c r="T38" s="65">
        <f t="shared" si="12"/>
        <v>0</v>
      </c>
      <c r="U38" s="126">
        <f t="shared" si="12"/>
        <v>0</v>
      </c>
    </row>
    <row r="39" spans="1:21" s="48" customFormat="1" ht="13" x14ac:dyDescent="0.35">
      <c r="A39" s="125">
        <f>K8</f>
        <v>14</v>
      </c>
      <c r="B39" s="11">
        <v>0</v>
      </c>
      <c r="C39" s="65">
        <f t="shared" si="6"/>
        <v>0</v>
      </c>
      <c r="D39" s="65">
        <f t="shared" si="7"/>
        <v>0</v>
      </c>
      <c r="E39" s="65">
        <f t="shared" si="8"/>
        <v>0</v>
      </c>
      <c r="F39" s="65">
        <f t="shared" si="9"/>
        <v>0</v>
      </c>
      <c r="G39" s="65">
        <f t="shared" si="10"/>
        <v>0</v>
      </c>
      <c r="H39" s="65">
        <f t="shared" si="10"/>
        <v>0</v>
      </c>
      <c r="I39" s="65">
        <f t="shared" si="10"/>
        <v>0</v>
      </c>
      <c r="J39" s="65">
        <f t="shared" si="10"/>
        <v>0</v>
      </c>
      <c r="K39" s="65">
        <f t="shared" si="10"/>
        <v>0</v>
      </c>
      <c r="L39" s="65">
        <f t="shared" si="10"/>
        <v>0</v>
      </c>
      <c r="M39" s="65">
        <f t="shared" si="10"/>
        <v>0</v>
      </c>
      <c r="N39" s="65">
        <f t="shared" si="10"/>
        <v>0</v>
      </c>
      <c r="O39" s="65">
        <f t="shared" si="10"/>
        <v>0</v>
      </c>
      <c r="P39" s="65">
        <f t="shared" si="10"/>
        <v>0</v>
      </c>
      <c r="Q39" s="65">
        <f t="shared" si="11"/>
        <v>0</v>
      </c>
      <c r="R39" s="65">
        <f t="shared" si="12"/>
        <v>0</v>
      </c>
      <c r="S39" s="65">
        <f t="shared" si="12"/>
        <v>0</v>
      </c>
      <c r="T39" s="65">
        <f t="shared" si="12"/>
        <v>0</v>
      </c>
      <c r="U39" s="126">
        <f t="shared" si="12"/>
        <v>0</v>
      </c>
    </row>
    <row r="40" spans="1:21" s="48" customFormat="1" ht="13" x14ac:dyDescent="0.35">
      <c r="A40" s="125">
        <f>L8</f>
        <v>16</v>
      </c>
      <c r="B40" s="11">
        <v>150</v>
      </c>
      <c r="C40" s="65">
        <f t="shared" si="6"/>
        <v>180</v>
      </c>
      <c r="D40" s="65">
        <f t="shared" si="7"/>
        <v>132.99254999999999</v>
      </c>
      <c r="E40" s="65">
        <f t="shared" si="8"/>
        <v>100.49700000000001</v>
      </c>
      <c r="F40" s="65">
        <f t="shared" si="9"/>
        <v>39.294599999999996</v>
      </c>
      <c r="G40" s="65">
        <f t="shared" si="10"/>
        <v>0.1305</v>
      </c>
      <c r="H40" s="65">
        <f t="shared" si="10"/>
        <v>0.59550000000000003</v>
      </c>
      <c r="I40" s="65">
        <f t="shared" si="10"/>
        <v>7.4999999999999997E-2</v>
      </c>
      <c r="J40" s="65">
        <f t="shared" si="10"/>
        <v>1.5E-3</v>
      </c>
      <c r="K40" s="65">
        <f t="shared" si="10"/>
        <v>7.5000000000000006E-3</v>
      </c>
      <c r="L40" s="65">
        <f t="shared" si="10"/>
        <v>3.7499999999999999E-2</v>
      </c>
      <c r="M40" s="65">
        <f t="shared" si="10"/>
        <v>6.3E-2</v>
      </c>
      <c r="N40" s="65">
        <f t="shared" si="10"/>
        <v>0</v>
      </c>
      <c r="O40" s="65">
        <f t="shared" si="10"/>
        <v>0</v>
      </c>
      <c r="P40" s="65">
        <f t="shared" si="10"/>
        <v>98.25</v>
      </c>
      <c r="Q40" s="65">
        <f t="shared" si="11"/>
        <v>102.00000000000001</v>
      </c>
      <c r="R40" s="65">
        <f t="shared" si="12"/>
        <v>0</v>
      </c>
      <c r="S40" s="65">
        <f t="shared" si="12"/>
        <v>0</v>
      </c>
      <c r="T40" s="65">
        <f t="shared" si="12"/>
        <v>0</v>
      </c>
      <c r="U40" s="126">
        <f t="shared" si="12"/>
        <v>0</v>
      </c>
    </row>
    <row r="41" spans="1:21" s="48" customFormat="1" ht="13" x14ac:dyDescent="0.35">
      <c r="A41" s="125">
        <f>M8</f>
        <v>17</v>
      </c>
      <c r="B41" s="11">
        <v>150</v>
      </c>
      <c r="C41" s="65">
        <f t="shared" si="6"/>
        <v>180</v>
      </c>
      <c r="D41" s="65">
        <f t="shared" si="7"/>
        <v>132.99254999999999</v>
      </c>
      <c r="E41" s="65">
        <f t="shared" si="8"/>
        <v>100.49700000000001</v>
      </c>
      <c r="F41" s="65">
        <f t="shared" si="9"/>
        <v>39.294599999999996</v>
      </c>
      <c r="G41" s="65">
        <f t="shared" si="10"/>
        <v>0.1305</v>
      </c>
      <c r="H41" s="65">
        <f t="shared" si="10"/>
        <v>0.59550000000000003</v>
      </c>
      <c r="I41" s="65">
        <f t="shared" si="10"/>
        <v>7.4999999999999997E-2</v>
      </c>
      <c r="J41" s="65">
        <f t="shared" si="10"/>
        <v>1.5E-3</v>
      </c>
      <c r="K41" s="65">
        <f t="shared" si="10"/>
        <v>7.5000000000000006E-3</v>
      </c>
      <c r="L41" s="65">
        <f t="shared" si="10"/>
        <v>3.7499999999999999E-2</v>
      </c>
      <c r="M41" s="65">
        <f t="shared" si="10"/>
        <v>6.3E-2</v>
      </c>
      <c r="N41" s="65">
        <f t="shared" si="10"/>
        <v>0</v>
      </c>
      <c r="O41" s="65">
        <f t="shared" si="10"/>
        <v>0</v>
      </c>
      <c r="P41" s="65">
        <f t="shared" si="10"/>
        <v>98.25</v>
      </c>
      <c r="Q41" s="65">
        <f t="shared" si="11"/>
        <v>102.00000000000001</v>
      </c>
      <c r="R41" s="65">
        <f t="shared" si="12"/>
        <v>0</v>
      </c>
      <c r="S41" s="65">
        <f t="shared" si="12"/>
        <v>0</v>
      </c>
      <c r="T41" s="65">
        <f t="shared" si="12"/>
        <v>0</v>
      </c>
      <c r="U41" s="126">
        <f t="shared" si="12"/>
        <v>0</v>
      </c>
    </row>
    <row r="42" spans="1:21" s="48" customFormat="1" ht="13" x14ac:dyDescent="0.35">
      <c r="A42" s="125">
        <f>N8</f>
        <v>6</v>
      </c>
      <c r="B42" s="11">
        <v>150</v>
      </c>
      <c r="C42" s="65">
        <f t="shared" si="6"/>
        <v>180</v>
      </c>
      <c r="D42" s="65">
        <f t="shared" si="7"/>
        <v>132.99254999999999</v>
      </c>
      <c r="E42" s="65">
        <f t="shared" si="8"/>
        <v>100.49700000000001</v>
      </c>
      <c r="F42" s="65">
        <f t="shared" si="9"/>
        <v>39.294599999999996</v>
      </c>
      <c r="G42" s="65">
        <f t="shared" si="10"/>
        <v>0.1305</v>
      </c>
      <c r="H42" s="65">
        <f t="shared" si="10"/>
        <v>0.59550000000000003</v>
      </c>
      <c r="I42" s="65">
        <f t="shared" si="10"/>
        <v>7.4999999999999997E-2</v>
      </c>
      <c r="J42" s="65">
        <f t="shared" si="10"/>
        <v>1.5E-3</v>
      </c>
      <c r="K42" s="65">
        <f t="shared" si="10"/>
        <v>7.5000000000000006E-3</v>
      </c>
      <c r="L42" s="65">
        <f t="shared" si="10"/>
        <v>3.7499999999999999E-2</v>
      </c>
      <c r="M42" s="65">
        <f t="shared" si="10"/>
        <v>6.3E-2</v>
      </c>
      <c r="N42" s="65">
        <f t="shared" si="10"/>
        <v>0</v>
      </c>
      <c r="O42" s="65">
        <f t="shared" si="10"/>
        <v>0</v>
      </c>
      <c r="P42" s="65">
        <f t="shared" si="10"/>
        <v>98.25</v>
      </c>
      <c r="Q42" s="65">
        <f t="shared" si="11"/>
        <v>102.00000000000001</v>
      </c>
      <c r="R42" s="65">
        <f t="shared" si="12"/>
        <v>0</v>
      </c>
      <c r="S42" s="65">
        <f t="shared" si="12"/>
        <v>0</v>
      </c>
      <c r="T42" s="65">
        <f t="shared" si="12"/>
        <v>0</v>
      </c>
      <c r="U42" s="126">
        <f t="shared" si="12"/>
        <v>0</v>
      </c>
    </row>
    <row r="43" spans="1:21" s="48" customFormat="1" ht="13" x14ac:dyDescent="0.35">
      <c r="A43" s="125">
        <f>O8</f>
        <v>11</v>
      </c>
      <c r="B43" s="11">
        <v>150</v>
      </c>
      <c r="C43" s="65">
        <f t="shared" si="6"/>
        <v>180</v>
      </c>
      <c r="D43" s="65">
        <f t="shared" si="7"/>
        <v>132.99254999999999</v>
      </c>
      <c r="E43" s="65">
        <f t="shared" si="8"/>
        <v>100.49700000000001</v>
      </c>
      <c r="F43" s="65">
        <f t="shared" si="9"/>
        <v>39.294599999999996</v>
      </c>
      <c r="G43" s="65">
        <f t="shared" si="10"/>
        <v>0.1305</v>
      </c>
      <c r="H43" s="65">
        <f t="shared" si="10"/>
        <v>0.59550000000000003</v>
      </c>
      <c r="I43" s="65">
        <f t="shared" si="10"/>
        <v>7.4999999999999997E-2</v>
      </c>
      <c r="J43" s="65">
        <f t="shared" si="10"/>
        <v>1.5E-3</v>
      </c>
      <c r="K43" s="65">
        <f t="shared" si="10"/>
        <v>7.5000000000000006E-3</v>
      </c>
      <c r="L43" s="65">
        <f t="shared" si="10"/>
        <v>3.7499999999999999E-2</v>
      </c>
      <c r="M43" s="65">
        <f t="shared" si="10"/>
        <v>6.3E-2</v>
      </c>
      <c r="N43" s="65">
        <f t="shared" si="10"/>
        <v>0</v>
      </c>
      <c r="O43" s="65">
        <f t="shared" si="10"/>
        <v>0</v>
      </c>
      <c r="P43" s="65">
        <f t="shared" si="10"/>
        <v>98.25</v>
      </c>
      <c r="Q43" s="65">
        <f t="shared" si="11"/>
        <v>102.00000000000001</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v>
      </c>
      <c r="C57" s="8">
        <f t="shared" ref="C57:U57" si="13">D8</f>
        <v>3</v>
      </c>
      <c r="D57" s="8">
        <f t="shared" si="13"/>
        <v>4</v>
      </c>
      <c r="E57" s="8">
        <f t="shared" si="13"/>
        <v>6</v>
      </c>
      <c r="F57" s="8">
        <f t="shared" si="13"/>
        <v>7</v>
      </c>
      <c r="G57" s="8">
        <f t="shared" si="13"/>
        <v>11</v>
      </c>
      <c r="H57" s="8">
        <f t="shared" si="13"/>
        <v>12</v>
      </c>
      <c r="I57" s="8">
        <f t="shared" si="13"/>
        <v>13</v>
      </c>
      <c r="J57" s="8">
        <f t="shared" si="13"/>
        <v>14</v>
      </c>
      <c r="K57" s="8">
        <f t="shared" si="13"/>
        <v>16</v>
      </c>
      <c r="L57" s="8">
        <f t="shared" si="13"/>
        <v>17</v>
      </c>
      <c r="M57" s="8">
        <f t="shared" si="13"/>
        <v>6</v>
      </c>
      <c r="N57" s="8">
        <f t="shared" si="13"/>
        <v>11</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e">
        <f>K16&amp;" I "&amp;(VLOOKUP(K14,Table24[],6,FALSE))</f>
        <v>#N/A</v>
      </c>
      <c r="K58" s="10" t="str">
        <f>L16&amp;" I "&amp;(VLOOKUP(L14,Table24[],6,FALSE))</f>
        <v>Medium/Clay I Grass</v>
      </c>
      <c r="L58" s="10" t="str">
        <f>M16&amp;" I "&amp;(VLOOKUP(M14,Table24[],6,FALSE))</f>
        <v>Medium/Clay I Grass</v>
      </c>
      <c r="M58" s="10" t="str">
        <f>N16&amp;" I "&amp;(VLOOKUP(N14,Table24[],6,FALSE))</f>
        <v>Medium/Clay I Arable</v>
      </c>
      <c r="N58" s="10" t="str">
        <f>O16&amp;" I "&amp;(VLOOKUP(O14,Table24[],6,FALSE))</f>
        <v>Medium/Clay I Arable</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t="e">
        <f>VLOOKUP(K$14,Table24[],5,FALSE)</f>
        <v>#N/A</v>
      </c>
      <c r="K59" s="64">
        <f>VLOOKUP(L$14,Table24[],5,FALSE)</f>
        <v>6.2</v>
      </c>
      <c r="L59" s="64">
        <f>VLOOKUP(M$14,Table24[],5,FALSE)</f>
        <v>6.2</v>
      </c>
      <c r="M59" s="64">
        <f>VLOOKUP(N$14,Table24[],5,FALSE)</f>
        <v>6.7</v>
      </c>
      <c r="N59" s="64">
        <f>VLOOKUP(O$14,Table24[],5,FALSE)</f>
        <v>6.7</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5.8</v>
      </c>
      <c r="C60" s="64">
        <f t="shared" ref="C60:U60" si="14">D10</f>
        <v>5.8</v>
      </c>
      <c r="D60" s="64">
        <f t="shared" si="14"/>
        <v>5.6</v>
      </c>
      <c r="E60" s="64">
        <f t="shared" si="14"/>
        <v>5.6</v>
      </c>
      <c r="F60" s="64">
        <f t="shared" si="14"/>
        <v>5.8</v>
      </c>
      <c r="G60" s="64">
        <f t="shared" si="14"/>
        <v>5.5</v>
      </c>
      <c r="H60" s="64">
        <f t="shared" si="14"/>
        <v>5.4</v>
      </c>
      <c r="I60" s="64">
        <f t="shared" si="14"/>
        <v>5.8</v>
      </c>
      <c r="J60" s="64">
        <f t="shared" si="14"/>
        <v>0</v>
      </c>
      <c r="K60" s="64">
        <f t="shared" si="14"/>
        <v>5.8</v>
      </c>
      <c r="L60" s="64">
        <f t="shared" si="14"/>
        <v>6.2</v>
      </c>
      <c r="M60" s="64">
        <f t="shared" si="14"/>
        <v>5.6</v>
      </c>
      <c r="N60" s="64">
        <f t="shared" si="14"/>
        <v>5.5</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f t="shared" si="15"/>
        <v>6</v>
      </c>
      <c r="L61" s="64">
        <f t="shared" si="15"/>
        <v>6</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150</v>
      </c>
      <c r="C62" s="65">
        <f>B32</f>
        <v>150</v>
      </c>
      <c r="D62" s="65">
        <f>B33</f>
        <v>150</v>
      </c>
      <c r="E62" s="65">
        <f>B34</f>
        <v>150</v>
      </c>
      <c r="F62" s="65">
        <f>B35</f>
        <v>150</v>
      </c>
      <c r="G62" s="65">
        <f>B36</f>
        <v>150</v>
      </c>
      <c r="H62" s="65">
        <f>B37</f>
        <v>150</v>
      </c>
      <c r="I62" s="65">
        <f>B38</f>
        <v>150</v>
      </c>
      <c r="J62" s="65">
        <f>B39</f>
        <v>0</v>
      </c>
      <c r="K62" s="65">
        <f>B40</f>
        <v>150</v>
      </c>
      <c r="L62" s="65">
        <f>B41</f>
        <v>150</v>
      </c>
      <c r="M62" s="65">
        <f>B42</f>
        <v>150</v>
      </c>
      <c r="N62" s="65">
        <f>B43</f>
        <v>150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2.4000000000000021</v>
      </c>
      <c r="D64" s="65">
        <f t="shared" si="17"/>
        <v>3.6000000000000032</v>
      </c>
      <c r="E64" s="65">
        <f t="shared" si="17"/>
        <v>3.6000000000000032</v>
      </c>
      <c r="F64" s="65">
        <f t="shared" si="17"/>
        <v>2.4000000000000021</v>
      </c>
      <c r="G64" s="65">
        <f t="shared" si="17"/>
        <v>4.2000000000000011</v>
      </c>
      <c r="H64" s="65">
        <f t="shared" si="17"/>
        <v>4.7999999999999989</v>
      </c>
      <c r="I64" s="65">
        <f t="shared" si="17"/>
        <v>2.4000000000000021</v>
      </c>
      <c r="J64" s="65" t="e">
        <f t="shared" si="17"/>
        <v>#N/A</v>
      </c>
      <c r="K64" s="65">
        <f t="shared" si="17"/>
        <v>2.4000000000000021</v>
      </c>
      <c r="L64" s="65">
        <f t="shared" si="17"/>
        <v>0</v>
      </c>
      <c r="M64" s="65">
        <f t="shared" si="17"/>
        <v>8.8000000000000043</v>
      </c>
      <c r="N64" s="65">
        <f t="shared" si="17"/>
        <v>9.6000000000000014</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-2.4000000000000021</v>
      </c>
      <c r="D65" s="65">
        <f t="shared" si="18"/>
        <v>-3.6000000000000032</v>
      </c>
      <c r="E65" s="65">
        <f t="shared" si="18"/>
        <v>-3.6000000000000032</v>
      </c>
      <c r="F65" s="65">
        <f t="shared" si="18"/>
        <v>-2.4000000000000021</v>
      </c>
      <c r="G65" s="65">
        <f t="shared" si="18"/>
        <v>-4.2000000000000011</v>
      </c>
      <c r="H65" s="65">
        <f t="shared" si="18"/>
        <v>-4.7999999999999989</v>
      </c>
      <c r="I65" s="65">
        <f t="shared" si="18"/>
        <v>-2.4000000000000021</v>
      </c>
      <c r="J65" s="65" t="e">
        <f t="shared" si="18"/>
        <v>#N/A</v>
      </c>
      <c r="K65" s="65">
        <f t="shared" si="18"/>
        <v>-2.4000000000000021</v>
      </c>
      <c r="L65" s="65">
        <f t="shared" si="18"/>
        <v>0</v>
      </c>
      <c r="M65" s="65">
        <f t="shared" si="18"/>
        <v>-8.8000000000000043</v>
      </c>
      <c r="N65" s="65">
        <f t="shared" si="18"/>
        <v>-9.6000000000000014</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zoomScale="90" zoomScaleNormal="90" workbookViewId="0">
      <selection activeCell="B45" sqref="B4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32" t="str">
        <f>'Field data and Sidoli'!C1:D1</f>
        <v>PAN-032366</v>
      </c>
      <c r="D1" s="133"/>
      <c r="E1" s="106" t="s">
        <v>45</v>
      </c>
      <c r="F1" s="113">
        <f>'Field data and Sidoli'!F1</f>
        <v>42.93</v>
      </c>
      <c r="G1" s="134" t="s">
        <v>43</v>
      </c>
      <c r="H1" s="135"/>
      <c r="I1" s="109">
        <v>5.29</v>
      </c>
      <c r="J1" s="130" t="s">
        <v>153</v>
      </c>
      <c r="K1" s="131"/>
      <c r="L1" s="109">
        <v>105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6" t="s">
        <v>87</v>
      </c>
      <c r="B2" s="137"/>
      <c r="C2" s="138" t="str">
        <f>'Field data and Sidoli'!C2:D2</f>
        <v>EPR/GP3697ES</v>
      </c>
      <c r="D2" s="139"/>
      <c r="E2" s="96" t="s">
        <v>109</v>
      </c>
      <c r="F2" s="110">
        <v>20603</v>
      </c>
      <c r="G2" s="140" t="s">
        <v>110</v>
      </c>
      <c r="H2" s="141"/>
      <c r="I2" s="110">
        <v>698</v>
      </c>
      <c r="J2" s="136" t="s">
        <v>158</v>
      </c>
      <c r="K2" s="137"/>
      <c r="L2" s="110">
        <v>0.17</v>
      </c>
      <c r="AB2" s="22" t="s">
        <v>56</v>
      </c>
      <c r="AC2" s="13"/>
      <c r="AD2" s="22" t="s">
        <v>70</v>
      </c>
      <c r="AE2" s="13"/>
      <c r="AF2" s="13"/>
      <c r="AG2" s="34" t="s">
        <v>76</v>
      </c>
      <c r="AH2" s="13"/>
      <c r="AI2" s="35" t="s">
        <v>126</v>
      </c>
      <c r="AJ2" s="36">
        <v>0</v>
      </c>
      <c r="AK2" s="37">
        <v>0</v>
      </c>
      <c r="AL2" s="7">
        <v>0</v>
      </c>
      <c r="AM2" s="9">
        <v>0</v>
      </c>
      <c r="AN2" s="9">
        <v>0</v>
      </c>
    </row>
    <row r="3" spans="1:41" ht="13" x14ac:dyDescent="0.25">
      <c r="A3" s="142" t="s">
        <v>42</v>
      </c>
      <c r="B3" s="143"/>
      <c r="C3" s="138" t="str">
        <f>'Field data and Sidoli'!C3:D3</f>
        <v>Mr Andrew Thomas and Mr Bryan Thomas</v>
      </c>
      <c r="D3" s="139"/>
      <c r="E3" s="96" t="s">
        <v>108</v>
      </c>
      <c r="F3" s="111" t="s">
        <v>78</v>
      </c>
      <c r="G3" s="136" t="s">
        <v>159</v>
      </c>
      <c r="H3" s="137"/>
      <c r="I3" s="110">
        <v>13022</v>
      </c>
      <c r="J3" s="142" t="s">
        <v>154</v>
      </c>
      <c r="K3" s="143"/>
      <c r="L3" s="110">
        <f>(L1/(L2*10000))*100</f>
        <v>6.1764705882352926</v>
      </c>
      <c r="AB3" s="22" t="s">
        <v>57</v>
      </c>
      <c r="AC3" s="13"/>
      <c r="AD3" s="22" t="s">
        <v>71</v>
      </c>
      <c r="AE3" s="13"/>
      <c r="AF3" s="13"/>
      <c r="AG3" s="34" t="s">
        <v>77</v>
      </c>
      <c r="AH3" s="13"/>
      <c r="AI3" s="38" t="s">
        <v>113</v>
      </c>
      <c r="AJ3" s="39">
        <v>1.7</v>
      </c>
      <c r="AK3" s="40">
        <v>6</v>
      </c>
      <c r="AL3" s="41">
        <v>1</v>
      </c>
      <c r="AM3" s="9">
        <v>6.2</v>
      </c>
      <c r="AN3" s="9" t="s">
        <v>112</v>
      </c>
    </row>
    <row r="4" spans="1:41" ht="13" x14ac:dyDescent="0.25">
      <c r="A4" s="136" t="s">
        <v>0</v>
      </c>
      <c r="B4" s="137"/>
      <c r="C4" s="144" t="str">
        <f>'Field data and Sidoli'!C4:D4</f>
        <v>Little Bank Farm, Church Stoke. SY15 6TL</v>
      </c>
      <c r="D4" s="145"/>
      <c r="E4" s="99" t="s">
        <v>1</v>
      </c>
      <c r="F4" s="110" t="s">
        <v>167</v>
      </c>
      <c r="G4" s="142"/>
      <c r="H4" s="143"/>
      <c r="I4" s="115"/>
      <c r="J4" s="142"/>
      <c r="K4" s="143"/>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8" t="s">
        <v>47</v>
      </c>
      <c r="B5" s="149"/>
      <c r="C5" s="150" t="str">
        <f>'Field data and Sidoli'!C5:D5</f>
        <v>Bryan Burn</v>
      </c>
      <c r="D5" s="151"/>
      <c r="E5" s="107"/>
      <c r="F5" s="114"/>
      <c r="G5" s="152"/>
      <c r="H5" s="153"/>
      <c r="I5" s="114"/>
      <c r="J5" s="152"/>
      <c r="K5" s="153"/>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4" t="s">
        <v>63</v>
      </c>
      <c r="B7" s="155"/>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6" t="s">
        <v>2</v>
      </c>
      <c r="B8" s="137"/>
      <c r="C8" s="49">
        <f>'Field data and Sidoli'!C8</f>
        <v>2</v>
      </c>
      <c r="D8" s="49">
        <f>'Field data and Sidoli'!D8</f>
        <v>3</v>
      </c>
      <c r="E8" s="49">
        <f>'Field data and Sidoli'!E8</f>
        <v>4</v>
      </c>
      <c r="F8" s="49">
        <f>'Field data and Sidoli'!F8</f>
        <v>6</v>
      </c>
      <c r="G8" s="49">
        <f>'Field data and Sidoli'!G8</f>
        <v>7</v>
      </c>
      <c r="H8" s="49">
        <f>'Field data and Sidoli'!H8</f>
        <v>11</v>
      </c>
      <c r="I8" s="49">
        <f>'Field data and Sidoli'!I8</f>
        <v>12</v>
      </c>
      <c r="J8" s="49">
        <f>'Field data and Sidoli'!J8</f>
        <v>13</v>
      </c>
      <c r="K8" s="49">
        <f>'Field data and Sidoli'!K8</f>
        <v>14</v>
      </c>
      <c r="L8" s="49">
        <f>'Field data and Sidoli'!L8</f>
        <v>16</v>
      </c>
      <c r="M8" s="49">
        <f>'Field data and Sidoli'!M8</f>
        <v>17</v>
      </c>
      <c r="N8" s="49">
        <f>'Field data and Sidoli'!N8</f>
        <v>6</v>
      </c>
      <c r="O8" s="49">
        <f>'Field data and Sidoli'!O8</f>
        <v>11</v>
      </c>
      <c r="P8" s="49">
        <f>'Field data and Sidoli'!P8</f>
        <v>0</v>
      </c>
      <c r="Q8" s="49">
        <f>'Field data and Sidoli'!Q8</f>
        <v>0</v>
      </c>
      <c r="R8" s="49">
        <f>'Field data and Sidoli'!R8</f>
        <v>0</v>
      </c>
      <c r="S8" s="49">
        <f>'Field data and Sidoli'!S8</f>
        <v>0</v>
      </c>
      <c r="T8" s="49">
        <f>'Field data and Sidoli'!T8</f>
        <v>0</v>
      </c>
      <c r="U8" s="49">
        <f>'Field data and Sidoli'!U8</f>
        <v>0</v>
      </c>
      <c r="V8" s="102">
        <f>'Field data and Sidoli'!V8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6" t="s">
        <v>3</v>
      </c>
      <c r="B9" s="137"/>
      <c r="C9" s="49" t="str">
        <f>'Field data and Sidoli'!C9</f>
        <v>mod</v>
      </c>
      <c r="D9" s="49" t="str">
        <f>'Field data and Sidoli'!D9</f>
        <v>mod</v>
      </c>
      <c r="E9" s="49" t="str">
        <f>'Field data and Sidoli'!E9</f>
        <v>mod</v>
      </c>
      <c r="F9" s="49">
        <f>'Field data and Sidoli'!F9</f>
        <v>1</v>
      </c>
      <c r="G9" s="49" t="str">
        <f>'Field data and Sidoli'!G9</f>
        <v>mod</v>
      </c>
      <c r="H9" s="49">
        <f>'Field data and Sidoli'!H9</f>
        <v>1</v>
      </c>
      <c r="I9" s="49" t="str">
        <f>'Field data and Sidoli'!I9</f>
        <v>mod</v>
      </c>
      <c r="J9" s="49" t="str">
        <f>'Field data and Sidoli'!J9</f>
        <v>mod</v>
      </c>
      <c r="K9" s="49" t="str">
        <f>'Field data and Sidoli'!K9</f>
        <v>removed</v>
      </c>
      <c r="L9" s="49" t="str">
        <f>'Field data and Sidoli'!L9</f>
        <v>mod</v>
      </c>
      <c r="M9" s="49" t="str">
        <f>'Field data and Sidoli'!M9</f>
        <v>mod</v>
      </c>
      <c r="N9" s="49">
        <f>'Field data and Sidoli'!N9</f>
        <v>1</v>
      </c>
      <c r="O9" s="49">
        <f>'Field data and Sidoli'!O9</f>
        <v>1</v>
      </c>
      <c r="P9" s="49">
        <f>'Field data and Sidoli'!P9</f>
        <v>0</v>
      </c>
      <c r="Q9" s="49">
        <f>'Field data and Sidoli'!Q9</f>
        <v>0</v>
      </c>
      <c r="R9" s="49">
        <f>'Field data and Sidoli'!R9</f>
        <v>0</v>
      </c>
      <c r="S9" s="49">
        <f>'Field data and Sidoli'!S9</f>
        <v>0</v>
      </c>
      <c r="T9" s="49">
        <f>'Field data and Sidoli'!T9</f>
        <v>0</v>
      </c>
      <c r="U9" s="49">
        <f>'Field data and Sidoli'!U9</f>
        <v>0</v>
      </c>
      <c r="V9" s="102">
        <f>'Field data and Sidoli'!V9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6" t="s">
        <v>4</v>
      </c>
      <c r="B10" s="137"/>
      <c r="C10" s="49">
        <f>'Field data and Sidoli'!C10</f>
        <v>5.8</v>
      </c>
      <c r="D10" s="49">
        <f>'Field data and Sidoli'!D10</f>
        <v>5.8</v>
      </c>
      <c r="E10" s="49">
        <f>'Field data and Sidoli'!E10</f>
        <v>5.6</v>
      </c>
      <c r="F10" s="49">
        <f>'Field data and Sidoli'!F10</f>
        <v>5.6</v>
      </c>
      <c r="G10" s="49">
        <f>'Field data and Sidoli'!G10</f>
        <v>5.8</v>
      </c>
      <c r="H10" s="49">
        <f>'Field data and Sidoli'!H10</f>
        <v>5.5</v>
      </c>
      <c r="I10" s="49">
        <f>'Field data and Sidoli'!I10</f>
        <v>5.4</v>
      </c>
      <c r="J10" s="49">
        <f>'Field data and Sidoli'!J10</f>
        <v>5.8</v>
      </c>
      <c r="K10" s="49">
        <f>'Field data and Sidoli'!K10</f>
        <v>0</v>
      </c>
      <c r="L10" s="49">
        <f>'Field data and Sidoli'!L10</f>
        <v>5.8</v>
      </c>
      <c r="M10" s="49">
        <f>'Field data and Sidoli'!M10</f>
        <v>6.2</v>
      </c>
      <c r="N10" s="49">
        <f>'Field data and Sidoli'!N10</f>
        <v>5.6</v>
      </c>
      <c r="O10" s="49">
        <f>'Field data and Sidoli'!O10</f>
        <v>5.5</v>
      </c>
      <c r="P10" s="49">
        <f>'Field data and Sidoli'!P10</f>
        <v>0</v>
      </c>
      <c r="Q10" s="49">
        <f>'Field data and Sidoli'!Q10</f>
        <v>0</v>
      </c>
      <c r="R10" s="49">
        <f>'Field data and Sidoli'!R10</f>
        <v>0</v>
      </c>
      <c r="S10" s="49">
        <f>'Field data and Sidoli'!S10</f>
        <v>0</v>
      </c>
      <c r="T10" s="49">
        <f>'Field data and Sidoli'!T10</f>
        <v>0</v>
      </c>
      <c r="U10" s="49">
        <f>'Field data and Sidoli'!U10</f>
        <v>0</v>
      </c>
      <c r="V10" s="102">
        <f>'Field data and Sidoli'!V10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6" t="s">
        <v>5</v>
      </c>
      <c r="B11" s="137"/>
      <c r="C11" s="49">
        <f>'Field data and Sidoli'!C11</f>
        <v>1</v>
      </c>
      <c r="D11" s="49">
        <f>'Field data and Sidoli'!D11</f>
        <v>1</v>
      </c>
      <c r="E11" s="49">
        <f>'Field data and Sidoli'!E11</f>
        <v>1</v>
      </c>
      <c r="F11" s="49">
        <f>'Field data and Sidoli'!F11</f>
        <v>1</v>
      </c>
      <c r="G11" s="49">
        <f>'Field data and Sidoli'!G11</f>
        <v>1</v>
      </c>
      <c r="H11" s="49">
        <f>'Field data and Sidoli'!H11</f>
        <v>1</v>
      </c>
      <c r="I11" s="49">
        <f>'Field data and Sidoli'!I11</f>
        <v>1</v>
      </c>
      <c r="J11" s="49">
        <f>'Field data and Sidoli'!J11</f>
        <v>1</v>
      </c>
      <c r="K11" s="49">
        <f>'Field data and Sidoli'!K11</f>
        <v>0</v>
      </c>
      <c r="L11" s="49">
        <f>'Field data and Sidoli'!L11</f>
        <v>1</v>
      </c>
      <c r="M11" s="49">
        <f>'Field data and Sidoli'!M11</f>
        <v>1</v>
      </c>
      <c r="N11" s="49">
        <f>'Field data and Sidoli'!N11</f>
        <v>1</v>
      </c>
      <c r="O11" s="49">
        <f>'Field data and Sidoli'!O11</f>
        <v>1</v>
      </c>
      <c r="P11" s="49">
        <f>'Field data and Sidoli'!P11</f>
        <v>0</v>
      </c>
      <c r="Q11" s="49">
        <f>'Field data and Sidoli'!Q11</f>
        <v>0</v>
      </c>
      <c r="R11" s="49">
        <f>'Field data and Sidoli'!R11</f>
        <v>0</v>
      </c>
      <c r="S11" s="49">
        <f>'Field data and Sidoli'!S11</f>
        <v>0</v>
      </c>
      <c r="T11" s="49">
        <f>'Field data and Sidoli'!T11</f>
        <v>0</v>
      </c>
      <c r="U11" s="49">
        <f>'Field data and Sidoli'!U11</f>
        <v>0</v>
      </c>
      <c r="V11" s="102">
        <f>'Field data and Sidoli'!V11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6" t="s">
        <v>6</v>
      </c>
      <c r="B12" s="137"/>
      <c r="C12" s="49">
        <f>'Field data and Sidoli'!C12</f>
        <v>2</v>
      </c>
      <c r="D12" s="49">
        <f>'Field data and Sidoli'!D12</f>
        <v>2</v>
      </c>
      <c r="E12" s="49">
        <f>'Field data and Sidoli'!E12</f>
        <v>2</v>
      </c>
      <c r="F12" s="49">
        <f>'Field data and Sidoli'!F12</f>
        <v>2</v>
      </c>
      <c r="G12" s="49">
        <f>'Field data and Sidoli'!G12</f>
        <v>1</v>
      </c>
      <c r="H12" s="49">
        <f>'Field data and Sidoli'!H12</f>
        <v>2</v>
      </c>
      <c r="I12" s="49">
        <f>'Field data and Sidoli'!I12</f>
        <v>2</v>
      </c>
      <c r="J12" s="49">
        <f>'Field data and Sidoli'!J12</f>
        <v>2</v>
      </c>
      <c r="K12" s="49">
        <f>'Field data and Sidoli'!K12</f>
        <v>0</v>
      </c>
      <c r="L12" s="49">
        <f>'Field data and Sidoli'!L12</f>
        <v>2</v>
      </c>
      <c r="M12" s="49">
        <f>'Field data and Sidoli'!M12</f>
        <v>2</v>
      </c>
      <c r="N12" s="49">
        <f>'Field data and Sidoli'!N12</f>
        <v>2</v>
      </c>
      <c r="O12" s="49">
        <f>'Field data and Sidoli'!O12</f>
        <v>2</v>
      </c>
      <c r="P12" s="49">
        <f>'Field data and Sidoli'!P12</f>
        <v>0</v>
      </c>
      <c r="Q12" s="49">
        <f>'Field data and Sidoli'!Q12</f>
        <v>0</v>
      </c>
      <c r="R12" s="49">
        <f>'Field data and Sidoli'!R12</f>
        <v>0</v>
      </c>
      <c r="S12" s="49">
        <f>'Field data and Sidoli'!S12</f>
        <v>0</v>
      </c>
      <c r="T12" s="49">
        <f>'Field data and Sidoli'!T12</f>
        <v>0</v>
      </c>
      <c r="U12" s="49">
        <f>'Field data and Sidoli'!U12</f>
        <v>0</v>
      </c>
      <c r="V12" s="102">
        <f>'Field data and Sidoli'!V12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6" t="s">
        <v>7</v>
      </c>
      <c r="B13" s="137"/>
      <c r="C13" s="49">
        <f>'Field data and Sidoli'!C13</f>
        <v>3</v>
      </c>
      <c r="D13" s="49">
        <f>'Field data and Sidoli'!D13</f>
        <v>3</v>
      </c>
      <c r="E13" s="49">
        <f>'Field data and Sidoli'!E13</f>
        <v>3</v>
      </c>
      <c r="F13" s="49">
        <f>'Field data and Sidoli'!F13</f>
        <v>3</v>
      </c>
      <c r="G13" s="49">
        <f>'Field data and Sidoli'!G13</f>
        <v>3</v>
      </c>
      <c r="H13" s="49">
        <f>'Field data and Sidoli'!H13</f>
        <v>3</v>
      </c>
      <c r="I13" s="49">
        <f>'Field data and Sidoli'!I13</f>
        <v>3</v>
      </c>
      <c r="J13" s="49">
        <f>'Field data and Sidoli'!J13</f>
        <v>3</v>
      </c>
      <c r="K13" s="49">
        <f>'Field data and Sidoli'!K13</f>
        <v>0</v>
      </c>
      <c r="L13" s="49">
        <f>'Field data and Sidoli'!L13</f>
        <v>3</v>
      </c>
      <c r="M13" s="49">
        <f>'Field data and Sidoli'!M13</f>
        <v>3</v>
      </c>
      <c r="N13" s="49">
        <f>'Field data and Sidoli'!N13</f>
        <v>3</v>
      </c>
      <c r="O13" s="49">
        <f>'Field data and Sidoli'!O13</f>
        <v>3</v>
      </c>
      <c r="P13" s="49">
        <f>'Field data and Sidoli'!P13</f>
        <v>0</v>
      </c>
      <c r="Q13" s="49">
        <f>'Field data and Sidoli'!Q13</f>
        <v>0</v>
      </c>
      <c r="R13" s="49">
        <f>'Field data and Sidoli'!R13</f>
        <v>0</v>
      </c>
      <c r="S13" s="49">
        <f>'Field data and Sidoli'!S13</f>
        <v>0</v>
      </c>
      <c r="T13" s="49">
        <f>'Field data and Sidoli'!T13</f>
        <v>0</v>
      </c>
      <c r="U13" s="49">
        <f>'Field data and Sidoli'!U13</f>
        <v>0</v>
      </c>
      <c r="V13" s="102">
        <f>'Field data and Sidoli'!V13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6" t="s">
        <v>8</v>
      </c>
      <c r="B14" s="157"/>
      <c r="C14" s="83" t="str">
        <f>'Field data and Sidoli'!C14</f>
        <v xml:space="preserve">Grass Silage (25% DM) </v>
      </c>
      <c r="D14" s="83" t="str">
        <f>'Field data and Sidoli'!D14</f>
        <v xml:space="preserve">Grass Silage (25% DM) </v>
      </c>
      <c r="E14" s="83" t="str">
        <f>'Field data and Sidoli'!E14</f>
        <v xml:space="preserve">Grass Silage (25% DM) </v>
      </c>
      <c r="F14" s="83" t="str">
        <f>'Field data and Sidoli'!F14</f>
        <v xml:space="preserve">Grass Silage (25% DM) </v>
      </c>
      <c r="G14" s="83" t="str">
        <f>'Field data and Sidoli'!G14</f>
        <v xml:space="preserve">Grass Silage (25% DM) </v>
      </c>
      <c r="H14" s="83" t="str">
        <f>'Field data and Sidoli'!H14</f>
        <v xml:space="preserve">Grass Silage (25% DM) </v>
      </c>
      <c r="I14" s="83" t="str">
        <f>'Field data and Sidoli'!I14</f>
        <v xml:space="preserve">Grass Silage (25% DM) </v>
      </c>
      <c r="J14" s="83" t="str">
        <f>'Field data and Sidoli'!J14</f>
        <v xml:space="preserve">Grass Silage (25% DM) </v>
      </c>
      <c r="K14" s="83">
        <f>'Field data and Sidoli'!K14</f>
        <v>0</v>
      </c>
      <c r="L14" s="83" t="str">
        <f>'Field data and Sidoli'!L14</f>
        <v xml:space="preserve">Grass Silage (25% DM) </v>
      </c>
      <c r="M14" s="83" t="str">
        <f>'Field data and Sidoli'!M14</f>
        <v xml:space="preserve">Grass Silage (25% DM) </v>
      </c>
      <c r="N14" s="83" t="str">
        <f>'Field data and Sidoli'!N14</f>
        <v>Maize- Silage (30% DM)</v>
      </c>
      <c r="O14" s="83" t="str">
        <f>'Field data and Sidoli'!O14</f>
        <v>Spring wheat/barley</v>
      </c>
      <c r="P14" s="83">
        <f>'Field data and Sidoli'!P14</f>
        <v>0</v>
      </c>
      <c r="Q14" s="83">
        <f>'Field data and Sidoli'!Q14</f>
        <v>0</v>
      </c>
      <c r="R14" s="83">
        <f>'Field data and Sidoli'!R14</f>
        <v>0</v>
      </c>
      <c r="S14" s="83">
        <f>'Field data and Sidoli'!S14</f>
        <v>0</v>
      </c>
      <c r="T14" s="83">
        <f>'Field data and Sidoli'!T14</f>
        <v>0</v>
      </c>
      <c r="U14" s="83">
        <f>'Field data and Sidoli'!U14</f>
        <v>0</v>
      </c>
      <c r="V14" s="103">
        <f>'Field data and Sidoli'!V14</f>
        <v>0</v>
      </c>
      <c r="AD14" s="22" t="s">
        <v>138</v>
      </c>
      <c r="AE14" s="22">
        <v>6</v>
      </c>
      <c r="AI14" s="43" t="s">
        <v>119</v>
      </c>
      <c r="AJ14" s="44">
        <v>0.8</v>
      </c>
      <c r="AK14" s="45">
        <v>1.7</v>
      </c>
      <c r="AL14" s="9">
        <v>12</v>
      </c>
      <c r="AM14" s="9">
        <v>6.7</v>
      </c>
      <c r="AN14" s="9" t="s">
        <v>135</v>
      </c>
    </row>
    <row r="15" spans="1:41" ht="13" x14ac:dyDescent="0.25">
      <c r="A15" s="146" t="s">
        <v>9</v>
      </c>
      <c r="B15" s="147"/>
      <c r="C15" s="49">
        <f>'Field data and Sidoli'!C15</f>
        <v>38</v>
      </c>
      <c r="D15" s="49">
        <f>'Field data and Sidoli'!D15</f>
        <v>38</v>
      </c>
      <c r="E15" s="49">
        <f>'Field data and Sidoli'!E15</f>
        <v>38</v>
      </c>
      <c r="F15" s="49">
        <f>'Field data and Sidoli'!F15</f>
        <v>38</v>
      </c>
      <c r="G15" s="49">
        <f>'Field data and Sidoli'!G15</f>
        <v>38</v>
      </c>
      <c r="H15" s="49">
        <f>'Field data and Sidoli'!H15</f>
        <v>38</v>
      </c>
      <c r="I15" s="49">
        <f>'Field data and Sidoli'!I15</f>
        <v>38</v>
      </c>
      <c r="J15" s="49">
        <f>'Field data and Sidoli'!J15</f>
        <v>38</v>
      </c>
      <c r="K15" s="49">
        <f>'Field data and Sidoli'!K15</f>
        <v>0</v>
      </c>
      <c r="L15" s="49">
        <f>'Field data and Sidoli'!L15</f>
        <v>38</v>
      </c>
      <c r="M15" s="49">
        <f>'Field data and Sidoli'!M15</f>
        <v>38</v>
      </c>
      <c r="N15" s="49">
        <f>'Field data and Sidoli'!N15</f>
        <v>50</v>
      </c>
      <c r="O15" s="49">
        <f>'Field data and Sidoli'!O15</f>
        <v>6.5</v>
      </c>
      <c r="P15" s="49">
        <f>'Field data and Sidoli'!P15</f>
        <v>0</v>
      </c>
      <c r="Q15" s="49">
        <f>'Field data and Sidoli'!Q15</f>
        <v>0</v>
      </c>
      <c r="R15" s="49">
        <f>'Field data and Sidoli'!R15</f>
        <v>0</v>
      </c>
      <c r="S15" s="49">
        <f>'Field data and Sidoli'!S15</f>
        <v>0</v>
      </c>
      <c r="T15" s="49">
        <f>'Field data and Sidoli'!T15</f>
        <v>0</v>
      </c>
      <c r="U15" s="49">
        <f>'Field data and Sidoli'!U15</f>
        <v>0</v>
      </c>
      <c r="V15" s="102">
        <f>'Field data and Sidoli'!V15</f>
        <v>0</v>
      </c>
      <c r="AD15" s="22" t="s">
        <v>144</v>
      </c>
      <c r="AE15" s="22">
        <v>7</v>
      </c>
      <c r="AI15" s="43" t="s">
        <v>101</v>
      </c>
      <c r="AJ15" s="51">
        <v>1.8</v>
      </c>
      <c r="AK15" s="45">
        <v>5.4</v>
      </c>
      <c r="AL15" s="9">
        <v>13</v>
      </c>
      <c r="AM15" s="9">
        <v>6.7</v>
      </c>
      <c r="AN15" s="9" t="s">
        <v>135</v>
      </c>
    </row>
    <row r="16" spans="1:41" ht="13.5" thickBot="1" x14ac:dyDescent="0.3">
      <c r="A16" s="164" t="s">
        <v>44</v>
      </c>
      <c r="B16" s="165"/>
      <c r="C16" s="104" t="str">
        <f>'Field data and Sidoli'!C16</f>
        <v>Medium/Clay</v>
      </c>
      <c r="D16" s="104" t="str">
        <f>'Field data and Sidoli'!D16</f>
        <v>Medium/Clay</v>
      </c>
      <c r="E16" s="104" t="str">
        <f>'Field data and Sidoli'!E16</f>
        <v>Medium/Clay</v>
      </c>
      <c r="F16" s="104" t="str">
        <f>'Field data and Sidoli'!F16</f>
        <v>Medium/Clay</v>
      </c>
      <c r="G16" s="104" t="str">
        <f>'Field data and Sidoli'!G16</f>
        <v>Medium/Clay</v>
      </c>
      <c r="H16" s="104" t="str">
        <f>'Field data and Sidoli'!H16</f>
        <v>Medium/Clay</v>
      </c>
      <c r="I16" s="104" t="str">
        <f>'Field data and Sidoli'!I16</f>
        <v>Medium/Clay</v>
      </c>
      <c r="J16" s="104" t="str">
        <f>'Field data and Sidoli'!J16</f>
        <v>Medium/Clay</v>
      </c>
      <c r="K16" s="104">
        <f>'Field data and Sidoli'!K16</f>
        <v>0</v>
      </c>
      <c r="L16" s="104" t="str">
        <f>'Field data and Sidoli'!L16</f>
        <v>Medium/Clay</v>
      </c>
      <c r="M16" s="104" t="str">
        <f>'Field data and Sidoli'!M16</f>
        <v>Medium/Clay</v>
      </c>
      <c r="N16" s="104" t="str">
        <f>'Field data and Sidoli'!N16</f>
        <v>Medium/Clay</v>
      </c>
      <c r="O16" s="104" t="str">
        <f>'Field data and Sidoli'!O16</f>
        <v>Medium/Clay</v>
      </c>
      <c r="P16" s="104">
        <f>'Field data and Sidoli'!P16</f>
        <v>0</v>
      </c>
      <c r="Q16" s="104">
        <f>'Field data and Sidoli'!Q16</f>
        <v>0</v>
      </c>
      <c r="R16" s="104">
        <f>'Field data and Sidoli'!R16</f>
        <v>0</v>
      </c>
      <c r="S16" s="104">
        <f>'Field data and Sidoli'!S16</f>
        <v>0</v>
      </c>
      <c r="T16" s="104">
        <f>'Field data and Sidoli'!T16</f>
        <v>0</v>
      </c>
      <c r="U16" s="104">
        <f>'Field data and Sidoli'!U16</f>
        <v>0</v>
      </c>
      <c r="V16" s="105">
        <f>'Field data and Sidoli'!V16</f>
        <v>0</v>
      </c>
      <c r="AD16" s="42" t="s">
        <v>145</v>
      </c>
      <c r="AE16" s="22">
        <v>8</v>
      </c>
      <c r="AI16" s="43" t="s">
        <v>118</v>
      </c>
      <c r="AJ16" s="44">
        <v>8</v>
      </c>
      <c r="AK16" s="45">
        <v>5.5</v>
      </c>
      <c r="AL16" s="7">
        <v>14</v>
      </c>
      <c r="AM16" s="9">
        <v>6.7</v>
      </c>
      <c r="AN16" s="9" t="s">
        <v>135</v>
      </c>
    </row>
    <row r="17" spans="1:40" ht="13" x14ac:dyDescent="0.25">
      <c r="A17" s="154" t="s">
        <v>69</v>
      </c>
      <c r="B17" s="155"/>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f t="shared" si="0"/>
        <v>64.599999999999994</v>
      </c>
      <c r="M17" s="20">
        <f t="shared" si="0"/>
        <v>64.599999999999994</v>
      </c>
      <c r="N17" s="20">
        <f t="shared" si="0"/>
        <v>70</v>
      </c>
      <c r="O17" s="20">
        <f t="shared" si="0"/>
        <v>55.25</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8" t="s">
        <v>23</v>
      </c>
      <c r="B18" s="159"/>
      <c r="C18" s="12">
        <f>$D31</f>
        <v>131.34303</v>
      </c>
      <c r="D18" s="12">
        <f>$D32</f>
        <v>131.34303</v>
      </c>
      <c r="E18" s="12">
        <f>$D33</f>
        <v>131.34303</v>
      </c>
      <c r="F18" s="12">
        <f>$D34</f>
        <v>131.34303</v>
      </c>
      <c r="G18" s="12">
        <f>$D35</f>
        <v>131.34303</v>
      </c>
      <c r="H18" s="12">
        <f>$D36</f>
        <v>131.34303</v>
      </c>
      <c r="I18" s="12">
        <f>$D37</f>
        <v>131.34303</v>
      </c>
      <c r="J18" s="12">
        <f>$D38</f>
        <v>131.34303</v>
      </c>
      <c r="K18" s="12">
        <f>$D39</f>
        <v>0</v>
      </c>
      <c r="L18" s="12">
        <f>$D40</f>
        <v>131.34303</v>
      </c>
      <c r="M18" s="12">
        <f>$D41</f>
        <v>131.34303</v>
      </c>
      <c r="N18" s="12">
        <f>$D42</f>
        <v>131.34303</v>
      </c>
      <c r="O18" s="12">
        <f>$D43</f>
        <v>131.34303</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8" t="s">
        <v>90</v>
      </c>
      <c r="B19" s="159"/>
      <c r="C19" s="12">
        <f>C18-C17</f>
        <v>66.743030000000005</v>
      </c>
      <c r="D19" s="12">
        <f t="shared" ref="D19:V19" si="1">D18-D17</f>
        <v>66.743030000000005</v>
      </c>
      <c r="E19" s="12">
        <f t="shared" si="1"/>
        <v>66.743030000000005</v>
      </c>
      <c r="F19" s="12">
        <f t="shared" si="1"/>
        <v>66.743030000000005</v>
      </c>
      <c r="G19" s="12">
        <f t="shared" si="1"/>
        <v>66.743030000000005</v>
      </c>
      <c r="H19" s="12">
        <f t="shared" si="1"/>
        <v>66.743030000000005</v>
      </c>
      <c r="I19" s="12">
        <f t="shared" si="1"/>
        <v>66.743030000000005</v>
      </c>
      <c r="J19" s="12">
        <f t="shared" si="1"/>
        <v>66.743030000000005</v>
      </c>
      <c r="K19" s="12" t="e">
        <f t="shared" si="1"/>
        <v>#N/A</v>
      </c>
      <c r="L19" s="12">
        <f t="shared" si="1"/>
        <v>66.743030000000005</v>
      </c>
      <c r="M19" s="12">
        <f t="shared" si="1"/>
        <v>66.743030000000005</v>
      </c>
      <c r="N19" s="12">
        <f t="shared" si="1"/>
        <v>61.343029999999999</v>
      </c>
      <c r="O19" s="12">
        <f t="shared" si="1"/>
        <v>76.093029999999999</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60" t="s">
        <v>91</v>
      </c>
      <c r="B20" s="161"/>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e">
        <f>IF($B39="","",IF(K$19&gt;=0,"INCREASE","DECREASE"))</f>
        <v>#N/A</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4" t="s">
        <v>88</v>
      </c>
      <c r="B21" s="155"/>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f t="shared" si="2"/>
        <v>228</v>
      </c>
      <c r="M21" s="20">
        <f t="shared" si="2"/>
        <v>228</v>
      </c>
      <c r="N21" s="20">
        <f t="shared" si="2"/>
        <v>220.00000000000003</v>
      </c>
      <c r="O21" s="20">
        <f t="shared" si="2"/>
        <v>78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8" t="s">
        <v>89</v>
      </c>
      <c r="B22" s="159"/>
      <c r="C22" s="12">
        <f>$E31</f>
        <v>56.683199999999999</v>
      </c>
      <c r="D22" s="12">
        <f>$E32</f>
        <v>56.683199999999999</v>
      </c>
      <c r="E22" s="12">
        <f>$E33</f>
        <v>56.683199999999999</v>
      </c>
      <c r="F22" s="12">
        <f>$E34</f>
        <v>56.683199999999999</v>
      </c>
      <c r="G22" s="12">
        <f>$E35</f>
        <v>56.683199999999999</v>
      </c>
      <c r="H22" s="12">
        <f>$E36</f>
        <v>56.683199999999999</v>
      </c>
      <c r="I22" s="12">
        <f>$E37</f>
        <v>56.683199999999999</v>
      </c>
      <c r="J22" s="12">
        <f>$E38</f>
        <v>56.683199999999999</v>
      </c>
      <c r="K22" s="12">
        <f>$E39</f>
        <v>0</v>
      </c>
      <c r="L22" s="12">
        <f>$E40</f>
        <v>56.683199999999999</v>
      </c>
      <c r="M22" s="12">
        <f>$E41</f>
        <v>56.683199999999999</v>
      </c>
      <c r="N22" s="12">
        <f>$E42</f>
        <v>56.683199999999999</v>
      </c>
      <c r="O22" s="12">
        <f>$E43</f>
        <v>56.683199999999999</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8" t="s">
        <v>92</v>
      </c>
      <c r="B23" s="159"/>
      <c r="C23" s="12">
        <f>C22-C21</f>
        <v>-171.3168</v>
      </c>
      <c r="D23" s="12">
        <f t="shared" ref="D23:V23" si="3">D22-D21</f>
        <v>-171.3168</v>
      </c>
      <c r="E23" s="12">
        <f t="shared" si="3"/>
        <v>-171.3168</v>
      </c>
      <c r="F23" s="12">
        <f t="shared" si="3"/>
        <v>-171.3168</v>
      </c>
      <c r="G23" s="12">
        <f t="shared" si="3"/>
        <v>-171.3168</v>
      </c>
      <c r="H23" s="12">
        <f t="shared" si="3"/>
        <v>-171.3168</v>
      </c>
      <c r="I23" s="12">
        <f t="shared" si="3"/>
        <v>-171.3168</v>
      </c>
      <c r="J23" s="12">
        <f t="shared" si="3"/>
        <v>-171.3168</v>
      </c>
      <c r="K23" s="12" t="e">
        <f t="shared" si="3"/>
        <v>#N/A</v>
      </c>
      <c r="L23" s="12">
        <f t="shared" si="3"/>
        <v>-171.3168</v>
      </c>
      <c r="M23" s="12">
        <f t="shared" si="3"/>
        <v>-171.3168</v>
      </c>
      <c r="N23" s="12">
        <f t="shared" si="3"/>
        <v>-163.31680000000003</v>
      </c>
      <c r="O23" s="12">
        <f t="shared" si="3"/>
        <v>-21.316800000000001</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60" t="s">
        <v>93</v>
      </c>
      <c r="B24" s="161"/>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4.04</v>
      </c>
      <c r="C28" s="11">
        <v>0.17</v>
      </c>
      <c r="D28" s="11">
        <v>390</v>
      </c>
      <c r="E28" s="11">
        <v>320</v>
      </c>
      <c r="F28" s="11">
        <v>79.2</v>
      </c>
      <c r="G28" s="11">
        <v>0.55000000000000004</v>
      </c>
      <c r="H28" s="11">
        <v>2.61</v>
      </c>
      <c r="I28" s="11">
        <v>0.5</v>
      </c>
      <c r="J28" s="11">
        <v>0.01</v>
      </c>
      <c r="K28" s="15">
        <v>0.05</v>
      </c>
      <c r="L28" s="11">
        <v>0.2</v>
      </c>
      <c r="M28" s="11">
        <v>0.33</v>
      </c>
      <c r="N28" s="11"/>
      <c r="O28" s="11"/>
      <c r="P28" s="11">
        <v>430</v>
      </c>
      <c r="Q28" s="11">
        <v>147</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v>
      </c>
      <c r="B31" s="11">
        <v>147</v>
      </c>
      <c r="C31" s="65">
        <f>IF(C$27="%w/w SAR",((C$28*10)*$B31),IF(C$27="%w/w DM",(((C$28*10)*($B$28/100))*$B31),IF(C$27="kg/t SAR",(C$28*$B31),IF(C$27="kg/t DM",((C$28*($B$28/100))*$B31),IF(C$27="mg/kg SAR",((C$28*0.001)*$B31),IF(C$27="mg/kg DM",(((C$28*0.001)*($B$28/100))*$B31),0))))))</f>
        <v>249.90000000000003</v>
      </c>
      <c r="D31" s="65">
        <f>(IF(D$27="%w/w SAR",((D$28*10)*$B31),IF(D$27="%w/w DM",(((D$28*10)*($B$28/100))*$B31),IF(D$27="kg/t SAR",(D$28*$B31),IF(D$27="kg/t DM",((D$28*($B$28/100))*$B31),IF(D$27="mg/kg SAR",((D$28*0.001)*$B31),IF(D$27="mg/kg DM",(((D$28*0.001)*($B$28/100))*$B31),"0")))))))*2.291</f>
        <v>131.34303</v>
      </c>
      <c r="E31" s="65">
        <f>(IF(E$27="%w/w SAR",((E$28*10)*$B31),IF(E$27="%w/w DM",(((E$28*10)*($B$28/100))*$B31),IF(E$27="kg/t SAR",(E$28*$B31),IF(E$27="kg/t DM",((E$28*($B$28/100))*$B31),IF(E$27="mg/kg SAR",((E$28*0.001)*$B31),IF(E$27="mg/kg DM",(((E$28*0.001)*($B$28/100))*$B31),"0")))))))*1.205</f>
        <v>56.683199999999999</v>
      </c>
      <c r="F31" s="65">
        <f>(IF(F$27="%w/w SAR",((F$28*10)*$B31),IF(F$27="%w/w DM",(((F$28*10)*($B$28/100))*$B31),IF(F$27="kg/t SAR",(F$28*$B31),IF(F$27="kg/t DM",((F$28*($B$28/100))*$B31),IF(F$27="mg/kg SAR",((F$28*0.001)*$B31),IF(F$27="mg/kg DM",(((F$28*0.001)*($B$28/100))*$B31),"0")))))))*1.658</f>
        <v>19.303099199999998</v>
      </c>
      <c r="G31" s="65">
        <f t="shared" ref="G31:P46" si="5">IF(G$27="%w/w SAR",((G$28*10)*$B31),IF(G$27="%w/w DM",(((G$28*10)*($B$28/100))*$B31),IF(G$27="kg/t SAR",(G$28*$B31),IF(G$27="kg/t DM",((G$28*($B$28/100))*$B31),IF(G$27="mg/kg SAR",((G$28*0.001)*$B31),IF(G$27="mg/kg DM",(((G$28*0.001)*($B$28/100))*$B31),0))))))</f>
        <v>8.0850000000000005E-2</v>
      </c>
      <c r="H31" s="65">
        <f t="shared" si="5"/>
        <v>0.38367000000000001</v>
      </c>
      <c r="I31" s="65">
        <f t="shared" si="5"/>
        <v>7.3499999999999996E-2</v>
      </c>
      <c r="J31" s="65">
        <f t="shared" si="5"/>
        <v>1.4700000000000002E-3</v>
      </c>
      <c r="K31" s="65">
        <f t="shared" si="5"/>
        <v>7.3500000000000006E-3</v>
      </c>
      <c r="L31" s="65">
        <f t="shared" si="5"/>
        <v>2.9400000000000003E-2</v>
      </c>
      <c r="M31" s="65">
        <f t="shared" si="5"/>
        <v>4.8509999999999998E-2</v>
      </c>
      <c r="N31" s="65">
        <f t="shared" si="5"/>
        <v>0</v>
      </c>
      <c r="O31" s="65">
        <f t="shared" si="5"/>
        <v>0</v>
      </c>
      <c r="P31" s="65">
        <f t="shared" si="5"/>
        <v>63.21</v>
      </c>
      <c r="Q31" s="65">
        <f>(IF(Q$27="%w/w SAR",((Q$28*10)*$B31),IF(Q$27="%w/w DM",(((Q$28*10)*($B$28/100))*$B31),IF(Q$27="kg/t SAR",(Q$28*$B31),IF(Q$27="kg/t DM",((Q$28*($B$28/100))*$B31),IF(Q$27="mg/kg SAR",((Q$28*0.001)*$B31),IF(Q$27="mg/kg DM",(((Q$28*0.001)*($B$28/100))*$B31),0)))))))*2.5</f>
        <v>54.022499999999994</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v>
      </c>
      <c r="B32" s="11">
        <v>147</v>
      </c>
      <c r="C32" s="65">
        <f t="shared" ref="C32:C50" si="6">IF(C$27="%w/w SAR",((C$28*10)*$B32),IF(C$27="%w/w DM",(((C$28*10)*($B$28/100))*$B32),IF(C$27="kg/t SAR",(C$28*$B32),IF(C$27="kg/t DM",((C$28*($B$28/100))*$B32),IF(C$27="mg/kg SAR",((C$28*0.001)*$B32),IF(C$27="mg/kg DM",(((C$28*0.001)*($B$28/100))*$B32),0))))))</f>
        <v>249.90000000000003</v>
      </c>
      <c r="D32" s="65">
        <f t="shared" ref="D32:D50" si="7">(IF(D$27="%w/w SAR",((D$28*10)*$B32),IF(D$27="%w/w DM",(((D$28*10)*($B$28/100))*$B32),IF(D$27="kg/t SAR",(D$28*$B32),IF(D$27="kg/t DM",((D$28*($B$28/100))*$B32),IF(D$27="mg/kg SAR",((D$28*0.001)*$B32),IF(D$27="mg/kg DM",(((D$28*0.001)*($B$28/100))*$B32),"0")))))))*2.291</f>
        <v>131.34303</v>
      </c>
      <c r="E32" s="65">
        <f t="shared" ref="E32:E50" si="8">(IF(E$27="%w/w SAR",((E$28*10)*$B32),IF(E$27="%w/w DM",(((E$28*10)*($B$28/100))*$B32),IF(E$27="kg/t SAR",(E$28*$B32),IF(E$27="kg/t DM",((E$28*($B$28/100))*$B32),IF(E$27="mg/kg SAR",((E$28*0.001)*$B32),IF(E$27="mg/kg DM",(((E$28*0.001)*($B$28/100))*$B32),"0")))))))*1.205</f>
        <v>56.683199999999999</v>
      </c>
      <c r="F32" s="65">
        <f t="shared" ref="F32:F50" si="9">(IF(F$27="%w/w SAR",((F$28*10)*$B32),IF(F$27="%w/w DM",(((F$28*10)*($B$28/100))*$B32),IF(F$27="kg/t SAR",(F$28*$B32),IF(F$27="kg/t DM",((F$28*($B$28/100))*$B32),IF(F$27="mg/kg SAR",((F$28*0.001)*$B32),IF(F$27="mg/kg DM",(((F$28*0.001)*($B$28/100))*$B32),"0")))))))*1.658</f>
        <v>19.303099199999998</v>
      </c>
      <c r="G32" s="65">
        <f t="shared" si="5"/>
        <v>8.0850000000000005E-2</v>
      </c>
      <c r="H32" s="65">
        <f t="shared" si="5"/>
        <v>0.38367000000000001</v>
      </c>
      <c r="I32" s="65">
        <f t="shared" si="5"/>
        <v>7.3499999999999996E-2</v>
      </c>
      <c r="J32" s="65">
        <f t="shared" si="5"/>
        <v>1.4700000000000002E-3</v>
      </c>
      <c r="K32" s="65">
        <f t="shared" si="5"/>
        <v>7.3500000000000006E-3</v>
      </c>
      <c r="L32" s="65">
        <f t="shared" si="5"/>
        <v>2.9400000000000003E-2</v>
      </c>
      <c r="M32" s="65">
        <f t="shared" si="5"/>
        <v>4.8509999999999998E-2</v>
      </c>
      <c r="N32" s="65">
        <f t="shared" si="5"/>
        <v>0</v>
      </c>
      <c r="O32" s="65">
        <f t="shared" si="5"/>
        <v>0</v>
      </c>
      <c r="P32" s="65">
        <f t="shared" si="5"/>
        <v>63.21</v>
      </c>
      <c r="Q32" s="65">
        <f t="shared" ref="Q32:Q50" si="10">(IF(Q$27="%w/w SAR",((Q$28*10)*$B32),IF(Q$27="%w/w DM",(((Q$28*10)*($B$28/100))*$B32),IF(Q$27="kg/t SAR",(Q$28*$B32),IF(Q$27="kg/t DM",((Q$28*($B$28/100))*$B32),IF(Q$27="mg/kg SAR",((Q$28*0.001)*$B32),IF(Q$27="mg/kg DM",(((Q$28*0.001)*($B$28/100))*$B32),0)))))))*2.5</f>
        <v>54.022499999999994</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4</v>
      </c>
      <c r="B33" s="11">
        <v>147</v>
      </c>
      <c r="C33" s="65">
        <f t="shared" si="6"/>
        <v>249.90000000000003</v>
      </c>
      <c r="D33" s="65">
        <f t="shared" si="7"/>
        <v>131.34303</v>
      </c>
      <c r="E33" s="65">
        <f t="shared" si="8"/>
        <v>56.683199999999999</v>
      </c>
      <c r="F33" s="65">
        <f t="shared" si="9"/>
        <v>19.303099199999998</v>
      </c>
      <c r="G33" s="65">
        <f t="shared" si="5"/>
        <v>8.0850000000000005E-2</v>
      </c>
      <c r="H33" s="65">
        <f t="shared" si="5"/>
        <v>0.38367000000000001</v>
      </c>
      <c r="I33" s="65">
        <f t="shared" si="5"/>
        <v>7.3499999999999996E-2</v>
      </c>
      <c r="J33" s="65">
        <f t="shared" si="5"/>
        <v>1.4700000000000002E-3</v>
      </c>
      <c r="K33" s="65">
        <f t="shared" si="5"/>
        <v>7.3500000000000006E-3</v>
      </c>
      <c r="L33" s="65">
        <f t="shared" si="5"/>
        <v>2.9400000000000003E-2</v>
      </c>
      <c r="M33" s="65">
        <f t="shared" si="5"/>
        <v>4.8509999999999998E-2</v>
      </c>
      <c r="N33" s="65">
        <f t="shared" si="5"/>
        <v>0</v>
      </c>
      <c r="O33" s="65">
        <f t="shared" si="5"/>
        <v>0</v>
      </c>
      <c r="P33" s="65">
        <f t="shared" si="5"/>
        <v>63.21</v>
      </c>
      <c r="Q33" s="65">
        <f t="shared" si="10"/>
        <v>54.022499999999994</v>
      </c>
      <c r="R33" s="65">
        <f t="shared" si="11"/>
        <v>0</v>
      </c>
      <c r="S33" s="65">
        <f t="shared" si="11"/>
        <v>0</v>
      </c>
      <c r="T33" s="65">
        <f t="shared" si="11"/>
        <v>0</v>
      </c>
      <c r="U33" s="126">
        <f t="shared" si="11"/>
        <v>0</v>
      </c>
    </row>
    <row r="34" spans="1:21" s="48" customFormat="1" ht="13" x14ac:dyDescent="0.35">
      <c r="A34" s="125">
        <f>F8</f>
        <v>6</v>
      </c>
      <c r="B34" s="11">
        <v>147</v>
      </c>
      <c r="C34" s="65">
        <f t="shared" si="6"/>
        <v>249.90000000000003</v>
      </c>
      <c r="D34" s="65">
        <f t="shared" si="7"/>
        <v>131.34303</v>
      </c>
      <c r="E34" s="65">
        <f t="shared" si="8"/>
        <v>56.683199999999999</v>
      </c>
      <c r="F34" s="65">
        <f t="shared" si="9"/>
        <v>19.303099199999998</v>
      </c>
      <c r="G34" s="65">
        <f t="shared" si="5"/>
        <v>8.0850000000000005E-2</v>
      </c>
      <c r="H34" s="65">
        <f t="shared" si="5"/>
        <v>0.38367000000000001</v>
      </c>
      <c r="I34" s="65">
        <f t="shared" si="5"/>
        <v>7.3499999999999996E-2</v>
      </c>
      <c r="J34" s="65">
        <f t="shared" si="5"/>
        <v>1.4700000000000002E-3</v>
      </c>
      <c r="K34" s="65">
        <f t="shared" si="5"/>
        <v>7.3500000000000006E-3</v>
      </c>
      <c r="L34" s="65">
        <f t="shared" si="5"/>
        <v>2.9400000000000003E-2</v>
      </c>
      <c r="M34" s="65">
        <f t="shared" si="5"/>
        <v>4.8509999999999998E-2</v>
      </c>
      <c r="N34" s="65">
        <f t="shared" si="5"/>
        <v>0</v>
      </c>
      <c r="O34" s="65">
        <f t="shared" si="5"/>
        <v>0</v>
      </c>
      <c r="P34" s="65">
        <f t="shared" si="5"/>
        <v>63.21</v>
      </c>
      <c r="Q34" s="65">
        <f t="shared" si="10"/>
        <v>54.022499999999994</v>
      </c>
      <c r="R34" s="65">
        <f t="shared" si="11"/>
        <v>0</v>
      </c>
      <c r="S34" s="65">
        <f t="shared" si="11"/>
        <v>0</v>
      </c>
      <c r="T34" s="65">
        <f t="shared" si="11"/>
        <v>0</v>
      </c>
      <c r="U34" s="126">
        <f t="shared" si="11"/>
        <v>0</v>
      </c>
    </row>
    <row r="35" spans="1:21" s="48" customFormat="1" ht="13" x14ac:dyDescent="0.35">
      <c r="A35" s="125">
        <f>G8</f>
        <v>7</v>
      </c>
      <c r="B35" s="11">
        <v>147</v>
      </c>
      <c r="C35" s="65">
        <f t="shared" si="6"/>
        <v>249.90000000000003</v>
      </c>
      <c r="D35" s="65">
        <f t="shared" si="7"/>
        <v>131.34303</v>
      </c>
      <c r="E35" s="65">
        <f t="shared" si="8"/>
        <v>56.683199999999999</v>
      </c>
      <c r="F35" s="65">
        <f t="shared" si="9"/>
        <v>19.303099199999998</v>
      </c>
      <c r="G35" s="65">
        <f t="shared" si="5"/>
        <v>8.0850000000000005E-2</v>
      </c>
      <c r="H35" s="65">
        <f t="shared" si="5"/>
        <v>0.38367000000000001</v>
      </c>
      <c r="I35" s="65">
        <f t="shared" si="5"/>
        <v>7.3499999999999996E-2</v>
      </c>
      <c r="J35" s="65">
        <f t="shared" si="5"/>
        <v>1.4700000000000002E-3</v>
      </c>
      <c r="K35" s="65">
        <f t="shared" si="5"/>
        <v>7.3500000000000006E-3</v>
      </c>
      <c r="L35" s="65">
        <f t="shared" si="5"/>
        <v>2.9400000000000003E-2</v>
      </c>
      <c r="M35" s="65">
        <f t="shared" si="5"/>
        <v>4.8509999999999998E-2</v>
      </c>
      <c r="N35" s="65">
        <f t="shared" si="5"/>
        <v>0</v>
      </c>
      <c r="O35" s="65">
        <f t="shared" si="5"/>
        <v>0</v>
      </c>
      <c r="P35" s="65">
        <f t="shared" si="5"/>
        <v>63.21</v>
      </c>
      <c r="Q35" s="65">
        <f t="shared" si="10"/>
        <v>54.022499999999994</v>
      </c>
      <c r="R35" s="65">
        <f t="shared" si="11"/>
        <v>0</v>
      </c>
      <c r="S35" s="65">
        <f t="shared" si="11"/>
        <v>0</v>
      </c>
      <c r="T35" s="65">
        <f t="shared" si="11"/>
        <v>0</v>
      </c>
      <c r="U35" s="126">
        <f t="shared" si="11"/>
        <v>0</v>
      </c>
    </row>
    <row r="36" spans="1:21" s="48" customFormat="1" ht="13" x14ac:dyDescent="0.35">
      <c r="A36" s="125">
        <f>H8</f>
        <v>11</v>
      </c>
      <c r="B36" s="11">
        <v>147</v>
      </c>
      <c r="C36" s="65">
        <f t="shared" si="6"/>
        <v>249.90000000000003</v>
      </c>
      <c r="D36" s="65">
        <f t="shared" si="7"/>
        <v>131.34303</v>
      </c>
      <c r="E36" s="65">
        <f t="shared" si="8"/>
        <v>56.683199999999999</v>
      </c>
      <c r="F36" s="65">
        <f t="shared" si="9"/>
        <v>19.303099199999998</v>
      </c>
      <c r="G36" s="65">
        <f t="shared" si="5"/>
        <v>8.0850000000000005E-2</v>
      </c>
      <c r="H36" s="65">
        <f t="shared" si="5"/>
        <v>0.38367000000000001</v>
      </c>
      <c r="I36" s="65">
        <f t="shared" si="5"/>
        <v>7.3499999999999996E-2</v>
      </c>
      <c r="J36" s="65">
        <f t="shared" si="5"/>
        <v>1.4700000000000002E-3</v>
      </c>
      <c r="K36" s="65">
        <f t="shared" si="5"/>
        <v>7.3500000000000006E-3</v>
      </c>
      <c r="L36" s="65">
        <f t="shared" si="5"/>
        <v>2.9400000000000003E-2</v>
      </c>
      <c r="M36" s="65">
        <f t="shared" si="5"/>
        <v>4.8509999999999998E-2</v>
      </c>
      <c r="N36" s="65">
        <f t="shared" si="5"/>
        <v>0</v>
      </c>
      <c r="O36" s="65">
        <f t="shared" si="5"/>
        <v>0</v>
      </c>
      <c r="P36" s="65">
        <f t="shared" si="5"/>
        <v>63.21</v>
      </c>
      <c r="Q36" s="65">
        <f t="shared" si="10"/>
        <v>54.022499999999994</v>
      </c>
      <c r="R36" s="65">
        <f t="shared" si="11"/>
        <v>0</v>
      </c>
      <c r="S36" s="65">
        <f t="shared" si="11"/>
        <v>0</v>
      </c>
      <c r="T36" s="65">
        <f t="shared" si="11"/>
        <v>0</v>
      </c>
      <c r="U36" s="126">
        <f t="shared" si="11"/>
        <v>0</v>
      </c>
    </row>
    <row r="37" spans="1:21" s="48" customFormat="1" ht="13" x14ac:dyDescent="0.35">
      <c r="A37" s="125">
        <f>I8</f>
        <v>12</v>
      </c>
      <c r="B37" s="11">
        <v>147</v>
      </c>
      <c r="C37" s="65">
        <f t="shared" si="6"/>
        <v>249.90000000000003</v>
      </c>
      <c r="D37" s="65">
        <f t="shared" si="7"/>
        <v>131.34303</v>
      </c>
      <c r="E37" s="65">
        <f t="shared" si="8"/>
        <v>56.683199999999999</v>
      </c>
      <c r="F37" s="65">
        <f t="shared" si="9"/>
        <v>19.303099199999998</v>
      </c>
      <c r="G37" s="65">
        <f t="shared" si="5"/>
        <v>8.0850000000000005E-2</v>
      </c>
      <c r="H37" s="65">
        <f t="shared" si="5"/>
        <v>0.38367000000000001</v>
      </c>
      <c r="I37" s="65">
        <f t="shared" si="5"/>
        <v>7.3499999999999996E-2</v>
      </c>
      <c r="J37" s="65">
        <f t="shared" si="5"/>
        <v>1.4700000000000002E-3</v>
      </c>
      <c r="K37" s="65">
        <f t="shared" si="5"/>
        <v>7.3500000000000006E-3</v>
      </c>
      <c r="L37" s="65">
        <f t="shared" si="5"/>
        <v>2.9400000000000003E-2</v>
      </c>
      <c r="M37" s="65">
        <f t="shared" si="5"/>
        <v>4.8509999999999998E-2</v>
      </c>
      <c r="N37" s="65">
        <f t="shared" si="5"/>
        <v>0</v>
      </c>
      <c r="O37" s="65">
        <f t="shared" si="5"/>
        <v>0</v>
      </c>
      <c r="P37" s="65">
        <f t="shared" si="5"/>
        <v>63.21</v>
      </c>
      <c r="Q37" s="65">
        <f t="shared" si="10"/>
        <v>54.022499999999994</v>
      </c>
      <c r="R37" s="65">
        <f t="shared" si="11"/>
        <v>0</v>
      </c>
      <c r="S37" s="65">
        <f t="shared" si="11"/>
        <v>0</v>
      </c>
      <c r="T37" s="65">
        <f t="shared" si="11"/>
        <v>0</v>
      </c>
      <c r="U37" s="126">
        <f t="shared" si="11"/>
        <v>0</v>
      </c>
    </row>
    <row r="38" spans="1:21" s="48" customFormat="1" ht="13" x14ac:dyDescent="0.35">
      <c r="A38" s="125">
        <f>J8</f>
        <v>13</v>
      </c>
      <c r="B38" s="11">
        <v>147</v>
      </c>
      <c r="C38" s="65">
        <f t="shared" si="6"/>
        <v>249.90000000000003</v>
      </c>
      <c r="D38" s="65">
        <f t="shared" si="7"/>
        <v>131.34303</v>
      </c>
      <c r="E38" s="65">
        <f t="shared" si="8"/>
        <v>56.683199999999999</v>
      </c>
      <c r="F38" s="65">
        <f t="shared" si="9"/>
        <v>19.303099199999998</v>
      </c>
      <c r="G38" s="65">
        <f t="shared" si="5"/>
        <v>8.0850000000000005E-2</v>
      </c>
      <c r="H38" s="65">
        <f t="shared" si="5"/>
        <v>0.38367000000000001</v>
      </c>
      <c r="I38" s="65">
        <f t="shared" si="5"/>
        <v>7.3499999999999996E-2</v>
      </c>
      <c r="J38" s="65">
        <f t="shared" si="5"/>
        <v>1.4700000000000002E-3</v>
      </c>
      <c r="K38" s="65">
        <f t="shared" si="5"/>
        <v>7.3500000000000006E-3</v>
      </c>
      <c r="L38" s="65">
        <f t="shared" si="5"/>
        <v>2.9400000000000003E-2</v>
      </c>
      <c r="M38" s="65">
        <f t="shared" si="5"/>
        <v>4.8509999999999998E-2</v>
      </c>
      <c r="N38" s="65">
        <f t="shared" si="5"/>
        <v>0</v>
      </c>
      <c r="O38" s="65">
        <f t="shared" si="5"/>
        <v>0</v>
      </c>
      <c r="P38" s="65">
        <f t="shared" si="5"/>
        <v>63.21</v>
      </c>
      <c r="Q38" s="65">
        <f t="shared" si="10"/>
        <v>54.022499999999994</v>
      </c>
      <c r="R38" s="65">
        <f t="shared" si="11"/>
        <v>0</v>
      </c>
      <c r="S38" s="65">
        <f t="shared" si="11"/>
        <v>0</v>
      </c>
      <c r="T38" s="65">
        <f t="shared" si="11"/>
        <v>0</v>
      </c>
      <c r="U38" s="126">
        <f t="shared" si="11"/>
        <v>0</v>
      </c>
    </row>
    <row r="39" spans="1:21" s="48" customFormat="1" ht="13" x14ac:dyDescent="0.35">
      <c r="A39" s="125">
        <f>K8</f>
        <v>14</v>
      </c>
      <c r="B39" s="11">
        <v>0</v>
      </c>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16</v>
      </c>
      <c r="B40" s="11">
        <v>147</v>
      </c>
      <c r="C40" s="65">
        <f t="shared" si="6"/>
        <v>249.90000000000003</v>
      </c>
      <c r="D40" s="65">
        <f t="shared" si="7"/>
        <v>131.34303</v>
      </c>
      <c r="E40" s="65">
        <f t="shared" si="8"/>
        <v>56.683199999999999</v>
      </c>
      <c r="F40" s="65">
        <f t="shared" si="9"/>
        <v>19.303099199999998</v>
      </c>
      <c r="G40" s="65">
        <f t="shared" si="5"/>
        <v>8.0850000000000005E-2</v>
      </c>
      <c r="H40" s="65">
        <f t="shared" si="5"/>
        <v>0.38367000000000001</v>
      </c>
      <c r="I40" s="65">
        <f t="shared" si="5"/>
        <v>7.3499999999999996E-2</v>
      </c>
      <c r="J40" s="65">
        <f t="shared" si="5"/>
        <v>1.4700000000000002E-3</v>
      </c>
      <c r="K40" s="65">
        <f t="shared" si="5"/>
        <v>7.3500000000000006E-3</v>
      </c>
      <c r="L40" s="65">
        <f t="shared" si="5"/>
        <v>2.9400000000000003E-2</v>
      </c>
      <c r="M40" s="65">
        <f t="shared" si="5"/>
        <v>4.8509999999999998E-2</v>
      </c>
      <c r="N40" s="65">
        <f t="shared" si="5"/>
        <v>0</v>
      </c>
      <c r="O40" s="65">
        <f t="shared" si="5"/>
        <v>0</v>
      </c>
      <c r="P40" s="65">
        <f t="shared" si="5"/>
        <v>63.21</v>
      </c>
      <c r="Q40" s="65">
        <f t="shared" si="10"/>
        <v>54.022499999999994</v>
      </c>
      <c r="R40" s="65">
        <f t="shared" si="11"/>
        <v>0</v>
      </c>
      <c r="S40" s="65">
        <f t="shared" si="11"/>
        <v>0</v>
      </c>
      <c r="T40" s="65">
        <f t="shared" si="11"/>
        <v>0</v>
      </c>
      <c r="U40" s="126">
        <f t="shared" si="11"/>
        <v>0</v>
      </c>
    </row>
    <row r="41" spans="1:21" s="48" customFormat="1" ht="13" x14ac:dyDescent="0.35">
      <c r="A41" s="125">
        <f>M8</f>
        <v>17</v>
      </c>
      <c r="B41" s="11">
        <v>147</v>
      </c>
      <c r="C41" s="65">
        <f t="shared" si="6"/>
        <v>249.90000000000003</v>
      </c>
      <c r="D41" s="65">
        <f t="shared" si="7"/>
        <v>131.34303</v>
      </c>
      <c r="E41" s="65">
        <f t="shared" si="8"/>
        <v>56.683199999999999</v>
      </c>
      <c r="F41" s="65">
        <f t="shared" si="9"/>
        <v>19.303099199999998</v>
      </c>
      <c r="G41" s="65">
        <f t="shared" si="5"/>
        <v>8.0850000000000005E-2</v>
      </c>
      <c r="H41" s="65">
        <f t="shared" si="5"/>
        <v>0.38367000000000001</v>
      </c>
      <c r="I41" s="65">
        <f t="shared" si="5"/>
        <v>7.3499999999999996E-2</v>
      </c>
      <c r="J41" s="65">
        <f t="shared" si="5"/>
        <v>1.4700000000000002E-3</v>
      </c>
      <c r="K41" s="65">
        <f t="shared" si="5"/>
        <v>7.3500000000000006E-3</v>
      </c>
      <c r="L41" s="65">
        <f t="shared" si="5"/>
        <v>2.9400000000000003E-2</v>
      </c>
      <c r="M41" s="65">
        <f t="shared" si="5"/>
        <v>4.8509999999999998E-2</v>
      </c>
      <c r="N41" s="65">
        <f t="shared" si="5"/>
        <v>0</v>
      </c>
      <c r="O41" s="65">
        <f t="shared" si="5"/>
        <v>0</v>
      </c>
      <c r="P41" s="65">
        <f t="shared" si="5"/>
        <v>63.21</v>
      </c>
      <c r="Q41" s="65">
        <f t="shared" si="10"/>
        <v>54.022499999999994</v>
      </c>
      <c r="R41" s="65">
        <f t="shared" si="11"/>
        <v>0</v>
      </c>
      <c r="S41" s="65">
        <f t="shared" si="11"/>
        <v>0</v>
      </c>
      <c r="T41" s="65">
        <f t="shared" si="11"/>
        <v>0</v>
      </c>
      <c r="U41" s="126">
        <f t="shared" si="11"/>
        <v>0</v>
      </c>
    </row>
    <row r="42" spans="1:21" s="48" customFormat="1" ht="13" x14ac:dyDescent="0.35">
      <c r="A42" s="125">
        <f>N8</f>
        <v>6</v>
      </c>
      <c r="B42" s="11">
        <v>147</v>
      </c>
      <c r="C42" s="65">
        <f t="shared" si="6"/>
        <v>249.90000000000003</v>
      </c>
      <c r="D42" s="65">
        <f t="shared" si="7"/>
        <v>131.34303</v>
      </c>
      <c r="E42" s="65">
        <f t="shared" si="8"/>
        <v>56.683199999999999</v>
      </c>
      <c r="F42" s="65">
        <f t="shared" si="9"/>
        <v>19.303099199999998</v>
      </c>
      <c r="G42" s="65">
        <f t="shared" si="5"/>
        <v>8.0850000000000005E-2</v>
      </c>
      <c r="H42" s="65">
        <f t="shared" si="5"/>
        <v>0.38367000000000001</v>
      </c>
      <c r="I42" s="65">
        <f t="shared" si="5"/>
        <v>7.3499999999999996E-2</v>
      </c>
      <c r="J42" s="65">
        <f t="shared" si="5"/>
        <v>1.4700000000000002E-3</v>
      </c>
      <c r="K42" s="65">
        <f t="shared" si="5"/>
        <v>7.3500000000000006E-3</v>
      </c>
      <c r="L42" s="65">
        <f t="shared" si="5"/>
        <v>2.9400000000000003E-2</v>
      </c>
      <c r="M42" s="65">
        <f t="shared" si="5"/>
        <v>4.8509999999999998E-2</v>
      </c>
      <c r="N42" s="65">
        <f t="shared" si="5"/>
        <v>0</v>
      </c>
      <c r="O42" s="65">
        <f t="shared" si="5"/>
        <v>0</v>
      </c>
      <c r="P42" s="65">
        <f t="shared" si="5"/>
        <v>63.21</v>
      </c>
      <c r="Q42" s="65">
        <f t="shared" si="10"/>
        <v>54.022499999999994</v>
      </c>
      <c r="R42" s="65">
        <f t="shared" si="11"/>
        <v>0</v>
      </c>
      <c r="S42" s="65">
        <f t="shared" si="11"/>
        <v>0</v>
      </c>
      <c r="T42" s="65">
        <f t="shared" si="11"/>
        <v>0</v>
      </c>
      <c r="U42" s="126">
        <f t="shared" si="11"/>
        <v>0</v>
      </c>
    </row>
    <row r="43" spans="1:21" s="48" customFormat="1" ht="13" x14ac:dyDescent="0.35">
      <c r="A43" s="125">
        <f>O8</f>
        <v>11</v>
      </c>
      <c r="B43" s="11">
        <v>147</v>
      </c>
      <c r="C43" s="65">
        <f t="shared" si="6"/>
        <v>249.90000000000003</v>
      </c>
      <c r="D43" s="65">
        <f t="shared" si="7"/>
        <v>131.34303</v>
      </c>
      <c r="E43" s="65">
        <f t="shared" si="8"/>
        <v>56.683199999999999</v>
      </c>
      <c r="F43" s="65">
        <f t="shared" si="9"/>
        <v>19.303099199999998</v>
      </c>
      <c r="G43" s="65">
        <f t="shared" si="5"/>
        <v>8.0850000000000005E-2</v>
      </c>
      <c r="H43" s="65">
        <f t="shared" si="5"/>
        <v>0.38367000000000001</v>
      </c>
      <c r="I43" s="65">
        <f t="shared" si="5"/>
        <v>7.3499999999999996E-2</v>
      </c>
      <c r="J43" s="65">
        <f t="shared" si="5"/>
        <v>1.4700000000000002E-3</v>
      </c>
      <c r="K43" s="65">
        <f t="shared" si="5"/>
        <v>7.3500000000000006E-3</v>
      </c>
      <c r="L43" s="65">
        <f t="shared" si="5"/>
        <v>2.9400000000000003E-2</v>
      </c>
      <c r="M43" s="65">
        <f t="shared" si="5"/>
        <v>4.8509999999999998E-2</v>
      </c>
      <c r="N43" s="65">
        <f t="shared" si="5"/>
        <v>0</v>
      </c>
      <c r="O43" s="65">
        <f t="shared" si="5"/>
        <v>0</v>
      </c>
      <c r="P43" s="65">
        <f t="shared" si="5"/>
        <v>63.21</v>
      </c>
      <c r="Q43" s="65">
        <f t="shared" si="10"/>
        <v>54.022499999999994</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v>
      </c>
      <c r="C57" s="8">
        <f t="shared" ref="C57:U57" si="13">D8</f>
        <v>3</v>
      </c>
      <c r="D57" s="8">
        <f t="shared" si="13"/>
        <v>4</v>
      </c>
      <c r="E57" s="8">
        <f t="shared" si="13"/>
        <v>6</v>
      </c>
      <c r="F57" s="8">
        <f t="shared" si="13"/>
        <v>7</v>
      </c>
      <c r="G57" s="8">
        <f t="shared" si="13"/>
        <v>11</v>
      </c>
      <c r="H57" s="8">
        <f t="shared" si="13"/>
        <v>12</v>
      </c>
      <c r="I57" s="8">
        <f t="shared" si="13"/>
        <v>13</v>
      </c>
      <c r="J57" s="8">
        <f t="shared" si="13"/>
        <v>14</v>
      </c>
      <c r="K57" s="8">
        <f t="shared" si="13"/>
        <v>16</v>
      </c>
      <c r="L57" s="8">
        <f t="shared" si="13"/>
        <v>17</v>
      </c>
      <c r="M57" s="8">
        <f t="shared" si="13"/>
        <v>6</v>
      </c>
      <c r="N57" s="8">
        <f t="shared" si="13"/>
        <v>11</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e">
        <f>K16&amp;" I "&amp;(VLOOKUP(K14,Table245[],6,FALSE))</f>
        <v>#N/A</v>
      </c>
      <c r="K58" s="10" t="str">
        <f>L16&amp;" I "&amp;(VLOOKUP(L14,Table245[],6,FALSE))</f>
        <v>Medium/Clay I Grass</v>
      </c>
      <c r="L58" s="10" t="str">
        <f>M16&amp;" I "&amp;(VLOOKUP(M14,Table245[],6,FALSE))</f>
        <v>Medium/Clay I Grass</v>
      </c>
      <c r="M58" s="10" t="str">
        <f>N16&amp;" I "&amp;(VLOOKUP(N14,Table245[],6,FALSE))</f>
        <v>Medium/Clay I Arable</v>
      </c>
      <c r="N58" s="10" t="str">
        <f>O16&amp;" I "&amp;(VLOOKUP(O14,Table245[],6,FALSE))</f>
        <v>Medium/Clay I Arable</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t="e">
        <f>VLOOKUP(K$14,Table245[],5,FALSE)</f>
        <v>#N/A</v>
      </c>
      <c r="K59" s="64">
        <f>VLOOKUP(L$14,Table245[],5,FALSE)</f>
        <v>6.2</v>
      </c>
      <c r="L59" s="64">
        <f>VLOOKUP(M$14,Table245[],5,FALSE)</f>
        <v>6.2</v>
      </c>
      <c r="M59" s="64">
        <f>VLOOKUP(N$14,Table245[],5,FALSE)</f>
        <v>6.7</v>
      </c>
      <c r="N59" s="64">
        <f>VLOOKUP(O$14,Table245[],5,FALSE)</f>
        <v>6.7</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5.8</v>
      </c>
      <c r="C60" s="64">
        <f t="shared" ref="C60:U60" si="14">D10</f>
        <v>5.8</v>
      </c>
      <c r="D60" s="64">
        <f t="shared" si="14"/>
        <v>5.6</v>
      </c>
      <c r="E60" s="64">
        <f t="shared" si="14"/>
        <v>5.6</v>
      </c>
      <c r="F60" s="64">
        <f t="shared" si="14"/>
        <v>5.8</v>
      </c>
      <c r="G60" s="64">
        <f t="shared" si="14"/>
        <v>5.5</v>
      </c>
      <c r="H60" s="64">
        <f t="shared" si="14"/>
        <v>5.4</v>
      </c>
      <c r="I60" s="64">
        <f t="shared" si="14"/>
        <v>5.8</v>
      </c>
      <c r="J60" s="64">
        <f t="shared" si="14"/>
        <v>0</v>
      </c>
      <c r="K60" s="64">
        <f t="shared" si="14"/>
        <v>5.8</v>
      </c>
      <c r="L60" s="64">
        <f t="shared" si="14"/>
        <v>6.2</v>
      </c>
      <c r="M60" s="64">
        <f t="shared" si="14"/>
        <v>5.6</v>
      </c>
      <c r="N60" s="64">
        <f t="shared" si="14"/>
        <v>5.5</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f t="shared" si="15"/>
        <v>6</v>
      </c>
      <c r="L61" s="64">
        <f t="shared" si="15"/>
        <v>6</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147</v>
      </c>
      <c r="C62" s="65">
        <f>B32</f>
        <v>147</v>
      </c>
      <c r="D62" s="65">
        <f>B33</f>
        <v>147</v>
      </c>
      <c r="E62" s="65">
        <f>B34</f>
        <v>147</v>
      </c>
      <c r="F62" s="65">
        <f>B35</f>
        <v>147</v>
      </c>
      <c r="G62" s="65">
        <f>B36</f>
        <v>147</v>
      </c>
      <c r="H62" s="65">
        <f>B37</f>
        <v>147</v>
      </c>
      <c r="I62" s="65">
        <f>B38</f>
        <v>147</v>
      </c>
      <c r="J62" s="65">
        <f>B39</f>
        <v>0</v>
      </c>
      <c r="K62" s="65">
        <f>B40</f>
        <v>147</v>
      </c>
      <c r="L62" s="65">
        <f>B41</f>
        <v>147</v>
      </c>
      <c r="M62" s="65">
        <f>B42</f>
        <v>147</v>
      </c>
      <c r="N62" s="65">
        <f>B43</f>
        <v>147</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2.4000000000000021</v>
      </c>
      <c r="D64" s="65">
        <f t="shared" si="17"/>
        <v>3.6000000000000032</v>
      </c>
      <c r="E64" s="65">
        <f t="shared" si="17"/>
        <v>3.6000000000000032</v>
      </c>
      <c r="F64" s="65">
        <f t="shared" si="17"/>
        <v>2.4000000000000021</v>
      </c>
      <c r="G64" s="65">
        <f t="shared" si="17"/>
        <v>4.2000000000000011</v>
      </c>
      <c r="H64" s="65">
        <f t="shared" si="17"/>
        <v>4.7999999999999989</v>
      </c>
      <c r="I64" s="65">
        <f t="shared" si="17"/>
        <v>2.4000000000000021</v>
      </c>
      <c r="J64" s="65" t="e">
        <f t="shared" si="17"/>
        <v>#N/A</v>
      </c>
      <c r="K64" s="65">
        <f t="shared" si="17"/>
        <v>2.4000000000000021</v>
      </c>
      <c r="L64" s="65">
        <f t="shared" si="17"/>
        <v>0</v>
      </c>
      <c r="M64" s="65">
        <f t="shared" si="17"/>
        <v>8.8000000000000043</v>
      </c>
      <c r="N64" s="65">
        <f t="shared" si="17"/>
        <v>9.6000000000000014</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-2.4000000000000021</v>
      </c>
      <c r="D65" s="65">
        <f t="shared" si="18"/>
        <v>-3.6000000000000032</v>
      </c>
      <c r="E65" s="65">
        <f t="shared" si="18"/>
        <v>-3.6000000000000032</v>
      </c>
      <c r="F65" s="65">
        <f t="shared" si="18"/>
        <v>-2.4000000000000021</v>
      </c>
      <c r="G65" s="65">
        <f t="shared" si="18"/>
        <v>-4.2000000000000011</v>
      </c>
      <c r="H65" s="65">
        <f t="shared" si="18"/>
        <v>-4.7999999999999989</v>
      </c>
      <c r="I65" s="65">
        <f t="shared" si="18"/>
        <v>-2.4000000000000021</v>
      </c>
      <c r="J65" s="65" t="e">
        <f t="shared" si="18"/>
        <v>#N/A</v>
      </c>
      <c r="K65" s="65">
        <f t="shared" si="18"/>
        <v>-2.4000000000000021</v>
      </c>
      <c r="L65" s="65">
        <f t="shared" si="18"/>
        <v>0</v>
      </c>
      <c r="M65" s="65">
        <f t="shared" si="18"/>
        <v>-8.8000000000000043</v>
      </c>
      <c r="N65" s="65">
        <f t="shared" si="18"/>
        <v>-9.6000000000000014</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32" t="str">
        <f>'Field data and Sidoli'!C1:D1</f>
        <v>PAN-032366</v>
      </c>
      <c r="D1" s="133"/>
      <c r="E1" s="106" t="s">
        <v>45</v>
      </c>
      <c r="F1" s="113">
        <f>'Field data and Sidoli'!F1</f>
        <v>42.93</v>
      </c>
      <c r="G1" s="134" t="s">
        <v>43</v>
      </c>
      <c r="H1" s="135"/>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6" t="s">
        <v>87</v>
      </c>
      <c r="B2" s="137"/>
      <c r="C2" s="138" t="str">
        <f>'Field data and Sidoli'!C2:D2</f>
        <v>EPR/GP3697ES</v>
      </c>
      <c r="D2" s="139"/>
      <c r="E2" s="96" t="s">
        <v>109</v>
      </c>
      <c r="F2" s="110"/>
      <c r="G2" s="140" t="s">
        <v>110</v>
      </c>
      <c r="H2" s="141"/>
      <c r="I2" s="110"/>
      <c r="J2" s="136" t="s">
        <v>158</v>
      </c>
      <c r="K2" s="137"/>
      <c r="L2" s="110"/>
      <c r="AB2" s="22" t="s">
        <v>56</v>
      </c>
      <c r="AC2" s="13"/>
      <c r="AD2" s="22" t="s">
        <v>70</v>
      </c>
      <c r="AE2" s="13"/>
      <c r="AF2" s="13"/>
      <c r="AG2" s="34" t="s">
        <v>76</v>
      </c>
      <c r="AH2" s="13"/>
      <c r="AI2" s="35" t="s">
        <v>126</v>
      </c>
      <c r="AJ2" s="36">
        <v>0</v>
      </c>
      <c r="AK2" s="37">
        <v>0</v>
      </c>
      <c r="AL2" s="7">
        <v>0</v>
      </c>
      <c r="AM2" s="9">
        <v>0</v>
      </c>
      <c r="AN2" s="9">
        <v>0</v>
      </c>
    </row>
    <row r="3" spans="1:41" ht="13" x14ac:dyDescent="0.25">
      <c r="A3" s="142" t="s">
        <v>42</v>
      </c>
      <c r="B3" s="143"/>
      <c r="C3" s="138" t="str">
        <f>'Field data and Sidoli'!C3:D3</f>
        <v>Mr Andrew Thomas and Mr Bryan Thomas</v>
      </c>
      <c r="D3" s="139"/>
      <c r="E3" s="96" t="s">
        <v>108</v>
      </c>
      <c r="F3" s="111"/>
      <c r="G3" s="136" t="s">
        <v>159</v>
      </c>
      <c r="H3" s="137"/>
      <c r="I3" s="110"/>
      <c r="J3" s="142" t="s">
        <v>154</v>
      </c>
      <c r="K3" s="143"/>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6" t="s">
        <v>0</v>
      </c>
      <c r="B4" s="137"/>
      <c r="C4" s="144" t="str">
        <f>'Field data and Sidoli'!C4:D4</f>
        <v>Little Bank Farm, Church Stoke. SY15 6TL</v>
      </c>
      <c r="D4" s="145"/>
      <c r="E4" s="99" t="s">
        <v>1</v>
      </c>
      <c r="F4" s="110"/>
      <c r="G4" s="142"/>
      <c r="H4" s="143"/>
      <c r="I4" s="115"/>
      <c r="J4" s="142"/>
      <c r="K4" s="143"/>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8" t="s">
        <v>47</v>
      </c>
      <c r="B5" s="149"/>
      <c r="C5" s="150" t="str">
        <f>'Field data and Sidoli'!C5:D5</f>
        <v>Bryan Burn</v>
      </c>
      <c r="D5" s="151"/>
      <c r="E5" s="107"/>
      <c r="F5" s="114"/>
      <c r="G5" s="152"/>
      <c r="H5" s="153"/>
      <c r="I5" s="114"/>
      <c r="J5" s="152"/>
      <c r="K5" s="153"/>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4" t="s">
        <v>63</v>
      </c>
      <c r="B7" s="155"/>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6" t="s">
        <v>2</v>
      </c>
      <c r="B8" s="137"/>
      <c r="C8" s="49">
        <f>'Field data and Sidoli'!C8</f>
        <v>2</v>
      </c>
      <c r="D8" s="49">
        <f>'Field data and Sidoli'!D8</f>
        <v>3</v>
      </c>
      <c r="E8" s="49">
        <f>'Field data and Sidoli'!E8</f>
        <v>4</v>
      </c>
      <c r="F8" s="49">
        <f>'Field data and Sidoli'!F8</f>
        <v>6</v>
      </c>
      <c r="G8" s="49">
        <f>'Field data and Sidoli'!G8</f>
        <v>7</v>
      </c>
      <c r="H8" s="49">
        <f>'Field data and Sidoli'!H8</f>
        <v>11</v>
      </c>
      <c r="I8" s="49">
        <f>'Field data and Sidoli'!I8</f>
        <v>12</v>
      </c>
      <c r="J8" s="49">
        <f>'Field data and Sidoli'!J8</f>
        <v>13</v>
      </c>
      <c r="K8" s="49">
        <f>'Field data and Sidoli'!K8</f>
        <v>14</v>
      </c>
      <c r="L8" s="49">
        <f>'Field data and Sidoli'!L8</f>
        <v>16</v>
      </c>
      <c r="M8" s="49">
        <f>'Field data and Sidoli'!M8</f>
        <v>17</v>
      </c>
      <c r="N8" s="49">
        <f>'Field data and Sidoli'!N8</f>
        <v>6</v>
      </c>
      <c r="O8" s="49">
        <f>'Field data and Sidoli'!O8</f>
        <v>11</v>
      </c>
      <c r="P8" s="49">
        <f>'Field data and Sidoli'!P8</f>
        <v>0</v>
      </c>
      <c r="Q8" s="49">
        <f>'Field data and Sidoli'!Q8</f>
        <v>0</v>
      </c>
      <c r="R8" s="49">
        <f>'Field data and Sidoli'!R8</f>
        <v>0</v>
      </c>
      <c r="S8" s="49">
        <f>'Field data and Sidoli'!S8</f>
        <v>0</v>
      </c>
      <c r="T8" s="49">
        <f>'Field data and Sidoli'!T8</f>
        <v>0</v>
      </c>
      <c r="U8" s="49">
        <f>'Field data and Sidoli'!U8</f>
        <v>0</v>
      </c>
      <c r="V8" s="102">
        <f>'Field data and Sidoli'!V8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6" t="s">
        <v>3</v>
      </c>
      <c r="B9" s="137"/>
      <c r="C9" s="49" t="str">
        <f>'Field data and Sidoli'!C9</f>
        <v>mod</v>
      </c>
      <c r="D9" s="49" t="str">
        <f>'Field data and Sidoli'!D9</f>
        <v>mod</v>
      </c>
      <c r="E9" s="49" t="str">
        <f>'Field data and Sidoli'!E9</f>
        <v>mod</v>
      </c>
      <c r="F9" s="49">
        <f>'Field data and Sidoli'!F9</f>
        <v>1</v>
      </c>
      <c r="G9" s="49" t="str">
        <f>'Field data and Sidoli'!G9</f>
        <v>mod</v>
      </c>
      <c r="H9" s="49">
        <f>'Field data and Sidoli'!H9</f>
        <v>1</v>
      </c>
      <c r="I9" s="49" t="str">
        <f>'Field data and Sidoli'!I9</f>
        <v>mod</v>
      </c>
      <c r="J9" s="49" t="str">
        <f>'Field data and Sidoli'!J9</f>
        <v>mod</v>
      </c>
      <c r="K9" s="49" t="str">
        <f>'Field data and Sidoli'!K9</f>
        <v>removed</v>
      </c>
      <c r="L9" s="49" t="str">
        <f>'Field data and Sidoli'!L9</f>
        <v>mod</v>
      </c>
      <c r="M9" s="49" t="str">
        <f>'Field data and Sidoli'!M9</f>
        <v>mod</v>
      </c>
      <c r="N9" s="49">
        <f>'Field data and Sidoli'!N9</f>
        <v>1</v>
      </c>
      <c r="O9" s="49">
        <f>'Field data and Sidoli'!O9</f>
        <v>1</v>
      </c>
      <c r="P9" s="49">
        <f>'Field data and Sidoli'!P9</f>
        <v>0</v>
      </c>
      <c r="Q9" s="49">
        <f>'Field data and Sidoli'!Q9</f>
        <v>0</v>
      </c>
      <c r="R9" s="49">
        <f>'Field data and Sidoli'!R9</f>
        <v>0</v>
      </c>
      <c r="S9" s="49">
        <f>'Field data and Sidoli'!S9</f>
        <v>0</v>
      </c>
      <c r="T9" s="49">
        <f>'Field data and Sidoli'!T9</f>
        <v>0</v>
      </c>
      <c r="U9" s="49">
        <f>'Field data and Sidoli'!U9</f>
        <v>0</v>
      </c>
      <c r="V9" s="102">
        <f>'Field data and Sidoli'!V9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6" t="s">
        <v>4</v>
      </c>
      <c r="B10" s="137"/>
      <c r="C10" s="49">
        <f>'Field data and Sidoli'!C10</f>
        <v>5.8</v>
      </c>
      <c r="D10" s="49">
        <f>'Field data and Sidoli'!D10</f>
        <v>5.8</v>
      </c>
      <c r="E10" s="49">
        <f>'Field data and Sidoli'!E10</f>
        <v>5.6</v>
      </c>
      <c r="F10" s="49">
        <f>'Field data and Sidoli'!F10</f>
        <v>5.6</v>
      </c>
      <c r="G10" s="49">
        <f>'Field data and Sidoli'!G10</f>
        <v>5.8</v>
      </c>
      <c r="H10" s="49">
        <f>'Field data and Sidoli'!H10</f>
        <v>5.5</v>
      </c>
      <c r="I10" s="49">
        <f>'Field data and Sidoli'!I10</f>
        <v>5.4</v>
      </c>
      <c r="J10" s="49">
        <f>'Field data and Sidoli'!J10</f>
        <v>5.8</v>
      </c>
      <c r="K10" s="49">
        <f>'Field data and Sidoli'!K10</f>
        <v>0</v>
      </c>
      <c r="L10" s="49">
        <f>'Field data and Sidoli'!L10</f>
        <v>5.8</v>
      </c>
      <c r="M10" s="49">
        <f>'Field data and Sidoli'!M10</f>
        <v>6.2</v>
      </c>
      <c r="N10" s="49">
        <f>'Field data and Sidoli'!N10</f>
        <v>5.6</v>
      </c>
      <c r="O10" s="49">
        <f>'Field data and Sidoli'!O10</f>
        <v>5.5</v>
      </c>
      <c r="P10" s="49">
        <f>'Field data and Sidoli'!P10</f>
        <v>0</v>
      </c>
      <c r="Q10" s="49">
        <f>'Field data and Sidoli'!Q10</f>
        <v>0</v>
      </c>
      <c r="R10" s="49">
        <f>'Field data and Sidoli'!R10</f>
        <v>0</v>
      </c>
      <c r="S10" s="49">
        <f>'Field data and Sidoli'!S10</f>
        <v>0</v>
      </c>
      <c r="T10" s="49">
        <f>'Field data and Sidoli'!T10</f>
        <v>0</v>
      </c>
      <c r="U10" s="49">
        <f>'Field data and Sidoli'!U10</f>
        <v>0</v>
      </c>
      <c r="V10" s="102">
        <f>'Field data and Sidoli'!V10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6" t="s">
        <v>5</v>
      </c>
      <c r="B11" s="137"/>
      <c r="C11" s="49">
        <f>'Field data and Sidoli'!C11</f>
        <v>1</v>
      </c>
      <c r="D11" s="49">
        <f>'Field data and Sidoli'!D11</f>
        <v>1</v>
      </c>
      <c r="E11" s="49">
        <f>'Field data and Sidoli'!E11</f>
        <v>1</v>
      </c>
      <c r="F11" s="49">
        <f>'Field data and Sidoli'!F11</f>
        <v>1</v>
      </c>
      <c r="G11" s="49">
        <f>'Field data and Sidoli'!G11</f>
        <v>1</v>
      </c>
      <c r="H11" s="49">
        <f>'Field data and Sidoli'!H11</f>
        <v>1</v>
      </c>
      <c r="I11" s="49">
        <f>'Field data and Sidoli'!I11</f>
        <v>1</v>
      </c>
      <c r="J11" s="49">
        <f>'Field data and Sidoli'!J11</f>
        <v>1</v>
      </c>
      <c r="K11" s="49">
        <f>'Field data and Sidoli'!K11</f>
        <v>0</v>
      </c>
      <c r="L11" s="49">
        <f>'Field data and Sidoli'!L11</f>
        <v>1</v>
      </c>
      <c r="M11" s="49">
        <f>'Field data and Sidoli'!M11</f>
        <v>1</v>
      </c>
      <c r="N11" s="49">
        <f>'Field data and Sidoli'!N11</f>
        <v>1</v>
      </c>
      <c r="O11" s="49">
        <f>'Field data and Sidoli'!O11</f>
        <v>1</v>
      </c>
      <c r="P11" s="49">
        <f>'Field data and Sidoli'!P11</f>
        <v>0</v>
      </c>
      <c r="Q11" s="49">
        <f>'Field data and Sidoli'!Q11</f>
        <v>0</v>
      </c>
      <c r="R11" s="49">
        <f>'Field data and Sidoli'!R11</f>
        <v>0</v>
      </c>
      <c r="S11" s="49">
        <f>'Field data and Sidoli'!S11</f>
        <v>0</v>
      </c>
      <c r="T11" s="49">
        <f>'Field data and Sidoli'!T11</f>
        <v>0</v>
      </c>
      <c r="U11" s="49">
        <f>'Field data and Sidoli'!U11</f>
        <v>0</v>
      </c>
      <c r="V11" s="102">
        <f>'Field data and Sidoli'!V11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6" t="s">
        <v>6</v>
      </c>
      <c r="B12" s="137"/>
      <c r="C12" s="49">
        <f>'Field data and Sidoli'!C12</f>
        <v>2</v>
      </c>
      <c r="D12" s="49">
        <f>'Field data and Sidoli'!D12</f>
        <v>2</v>
      </c>
      <c r="E12" s="49">
        <f>'Field data and Sidoli'!E12</f>
        <v>2</v>
      </c>
      <c r="F12" s="49">
        <f>'Field data and Sidoli'!F12</f>
        <v>2</v>
      </c>
      <c r="G12" s="49">
        <f>'Field data and Sidoli'!G12</f>
        <v>1</v>
      </c>
      <c r="H12" s="49">
        <f>'Field data and Sidoli'!H12</f>
        <v>2</v>
      </c>
      <c r="I12" s="49">
        <f>'Field data and Sidoli'!I12</f>
        <v>2</v>
      </c>
      <c r="J12" s="49">
        <f>'Field data and Sidoli'!J12</f>
        <v>2</v>
      </c>
      <c r="K12" s="49">
        <f>'Field data and Sidoli'!K12</f>
        <v>0</v>
      </c>
      <c r="L12" s="49">
        <f>'Field data and Sidoli'!L12</f>
        <v>2</v>
      </c>
      <c r="M12" s="49">
        <f>'Field data and Sidoli'!M12</f>
        <v>2</v>
      </c>
      <c r="N12" s="49">
        <f>'Field data and Sidoli'!N12</f>
        <v>2</v>
      </c>
      <c r="O12" s="49">
        <f>'Field data and Sidoli'!O12</f>
        <v>2</v>
      </c>
      <c r="P12" s="49">
        <f>'Field data and Sidoli'!P12</f>
        <v>0</v>
      </c>
      <c r="Q12" s="49">
        <f>'Field data and Sidoli'!Q12</f>
        <v>0</v>
      </c>
      <c r="R12" s="49">
        <f>'Field data and Sidoli'!R12</f>
        <v>0</v>
      </c>
      <c r="S12" s="49">
        <f>'Field data and Sidoli'!S12</f>
        <v>0</v>
      </c>
      <c r="T12" s="49">
        <f>'Field data and Sidoli'!T12</f>
        <v>0</v>
      </c>
      <c r="U12" s="49">
        <f>'Field data and Sidoli'!U12</f>
        <v>0</v>
      </c>
      <c r="V12" s="102">
        <f>'Field data and Sidoli'!V12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6" t="s">
        <v>7</v>
      </c>
      <c r="B13" s="137"/>
      <c r="C13" s="49">
        <f>'Field data and Sidoli'!C13</f>
        <v>3</v>
      </c>
      <c r="D13" s="49">
        <f>'Field data and Sidoli'!D13</f>
        <v>3</v>
      </c>
      <c r="E13" s="49">
        <f>'Field data and Sidoli'!E13</f>
        <v>3</v>
      </c>
      <c r="F13" s="49">
        <f>'Field data and Sidoli'!F13</f>
        <v>3</v>
      </c>
      <c r="G13" s="49">
        <f>'Field data and Sidoli'!G13</f>
        <v>3</v>
      </c>
      <c r="H13" s="49">
        <f>'Field data and Sidoli'!H13</f>
        <v>3</v>
      </c>
      <c r="I13" s="49">
        <f>'Field data and Sidoli'!I13</f>
        <v>3</v>
      </c>
      <c r="J13" s="49">
        <f>'Field data and Sidoli'!J13</f>
        <v>3</v>
      </c>
      <c r="K13" s="49">
        <f>'Field data and Sidoli'!K13</f>
        <v>0</v>
      </c>
      <c r="L13" s="49">
        <f>'Field data and Sidoli'!L13</f>
        <v>3</v>
      </c>
      <c r="M13" s="49">
        <f>'Field data and Sidoli'!M13</f>
        <v>3</v>
      </c>
      <c r="N13" s="49">
        <f>'Field data and Sidoli'!N13</f>
        <v>3</v>
      </c>
      <c r="O13" s="49">
        <f>'Field data and Sidoli'!O13</f>
        <v>3</v>
      </c>
      <c r="P13" s="49">
        <f>'Field data and Sidoli'!P13</f>
        <v>0</v>
      </c>
      <c r="Q13" s="49">
        <f>'Field data and Sidoli'!Q13</f>
        <v>0</v>
      </c>
      <c r="R13" s="49">
        <f>'Field data and Sidoli'!R13</f>
        <v>0</v>
      </c>
      <c r="S13" s="49">
        <f>'Field data and Sidoli'!S13</f>
        <v>0</v>
      </c>
      <c r="T13" s="49">
        <f>'Field data and Sidoli'!T13</f>
        <v>0</v>
      </c>
      <c r="U13" s="49">
        <f>'Field data and Sidoli'!U13</f>
        <v>0</v>
      </c>
      <c r="V13" s="102">
        <f>'Field data and Sidoli'!V13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6" t="s">
        <v>8</v>
      </c>
      <c r="B14" s="157"/>
      <c r="C14" s="83" t="str">
        <f>'Field data and Sidoli'!C14</f>
        <v xml:space="preserve">Grass Silage (25% DM) </v>
      </c>
      <c r="D14" s="83" t="str">
        <f>'Field data and Sidoli'!D14</f>
        <v xml:space="preserve">Grass Silage (25% DM) </v>
      </c>
      <c r="E14" s="83" t="str">
        <f>'Field data and Sidoli'!E14</f>
        <v xml:space="preserve">Grass Silage (25% DM) </v>
      </c>
      <c r="F14" s="83" t="str">
        <f>'Field data and Sidoli'!F14</f>
        <v xml:space="preserve">Grass Silage (25% DM) </v>
      </c>
      <c r="G14" s="83" t="str">
        <f>'Field data and Sidoli'!G14</f>
        <v xml:space="preserve">Grass Silage (25% DM) </v>
      </c>
      <c r="H14" s="83" t="str">
        <f>'Field data and Sidoli'!H14</f>
        <v xml:space="preserve">Grass Silage (25% DM) </v>
      </c>
      <c r="I14" s="83" t="str">
        <f>'Field data and Sidoli'!I14</f>
        <v xml:space="preserve">Grass Silage (25% DM) </v>
      </c>
      <c r="J14" s="83" t="str">
        <f>'Field data and Sidoli'!J14</f>
        <v xml:space="preserve">Grass Silage (25% DM) </v>
      </c>
      <c r="K14" s="83">
        <f>'Field data and Sidoli'!K14</f>
        <v>0</v>
      </c>
      <c r="L14" s="83" t="str">
        <f>'Field data and Sidoli'!L14</f>
        <v xml:space="preserve">Grass Silage (25% DM) </v>
      </c>
      <c r="M14" s="83" t="str">
        <f>'Field data and Sidoli'!M14</f>
        <v xml:space="preserve">Grass Silage (25% DM) </v>
      </c>
      <c r="N14" s="83" t="str">
        <f>'Field data and Sidoli'!N14</f>
        <v>Maize- Silage (30% DM)</v>
      </c>
      <c r="O14" s="83" t="str">
        <f>'Field data and Sidoli'!O14</f>
        <v>Spring wheat/barley</v>
      </c>
      <c r="P14" s="83">
        <f>'Field data and Sidoli'!P14</f>
        <v>0</v>
      </c>
      <c r="Q14" s="83">
        <f>'Field data and Sidoli'!Q14</f>
        <v>0</v>
      </c>
      <c r="R14" s="83">
        <f>'Field data and Sidoli'!R14</f>
        <v>0</v>
      </c>
      <c r="S14" s="83">
        <f>'Field data and Sidoli'!S14</f>
        <v>0</v>
      </c>
      <c r="T14" s="83">
        <f>'Field data and Sidoli'!T14</f>
        <v>0</v>
      </c>
      <c r="U14" s="83">
        <f>'Field data and Sidoli'!U14</f>
        <v>0</v>
      </c>
      <c r="V14" s="103">
        <f>'Field data and Sidoli'!V14</f>
        <v>0</v>
      </c>
      <c r="AD14" s="22" t="s">
        <v>138</v>
      </c>
      <c r="AE14" s="22">
        <v>6</v>
      </c>
      <c r="AI14" s="43" t="s">
        <v>119</v>
      </c>
      <c r="AJ14" s="44">
        <v>0.8</v>
      </c>
      <c r="AK14" s="45">
        <v>1.7</v>
      </c>
      <c r="AL14" s="9">
        <v>12</v>
      </c>
      <c r="AM14" s="9">
        <v>6.7</v>
      </c>
      <c r="AN14" s="9" t="s">
        <v>135</v>
      </c>
    </row>
    <row r="15" spans="1:41" ht="13" x14ac:dyDescent="0.25">
      <c r="A15" s="146" t="s">
        <v>9</v>
      </c>
      <c r="B15" s="147"/>
      <c r="C15" s="49">
        <f>'Field data and Sidoli'!C15</f>
        <v>38</v>
      </c>
      <c r="D15" s="49">
        <f>'Field data and Sidoli'!D15</f>
        <v>38</v>
      </c>
      <c r="E15" s="49">
        <f>'Field data and Sidoli'!E15</f>
        <v>38</v>
      </c>
      <c r="F15" s="49">
        <f>'Field data and Sidoli'!F15</f>
        <v>38</v>
      </c>
      <c r="G15" s="49">
        <f>'Field data and Sidoli'!G15</f>
        <v>38</v>
      </c>
      <c r="H15" s="49">
        <f>'Field data and Sidoli'!H15</f>
        <v>38</v>
      </c>
      <c r="I15" s="49">
        <f>'Field data and Sidoli'!I15</f>
        <v>38</v>
      </c>
      <c r="J15" s="49">
        <f>'Field data and Sidoli'!J15</f>
        <v>38</v>
      </c>
      <c r="K15" s="49">
        <f>'Field data and Sidoli'!K15</f>
        <v>0</v>
      </c>
      <c r="L15" s="49">
        <f>'Field data and Sidoli'!L15</f>
        <v>38</v>
      </c>
      <c r="M15" s="49">
        <f>'Field data and Sidoli'!M15</f>
        <v>38</v>
      </c>
      <c r="N15" s="49">
        <f>'Field data and Sidoli'!N15</f>
        <v>50</v>
      </c>
      <c r="O15" s="49">
        <f>'Field data and Sidoli'!O15</f>
        <v>6.5</v>
      </c>
      <c r="P15" s="49">
        <f>'Field data and Sidoli'!P15</f>
        <v>0</v>
      </c>
      <c r="Q15" s="49">
        <f>'Field data and Sidoli'!Q15</f>
        <v>0</v>
      </c>
      <c r="R15" s="49">
        <f>'Field data and Sidoli'!R15</f>
        <v>0</v>
      </c>
      <c r="S15" s="49">
        <f>'Field data and Sidoli'!S15</f>
        <v>0</v>
      </c>
      <c r="T15" s="49">
        <f>'Field data and Sidoli'!T15</f>
        <v>0</v>
      </c>
      <c r="U15" s="49">
        <f>'Field data and Sidoli'!U15</f>
        <v>0</v>
      </c>
      <c r="V15" s="102">
        <f>'Field data and Sidoli'!V15</f>
        <v>0</v>
      </c>
      <c r="AD15" s="22" t="s">
        <v>144</v>
      </c>
      <c r="AE15" s="22">
        <v>7</v>
      </c>
      <c r="AI15" s="43" t="s">
        <v>101</v>
      </c>
      <c r="AJ15" s="51">
        <v>1.8</v>
      </c>
      <c r="AK15" s="45">
        <v>5.4</v>
      </c>
      <c r="AL15" s="9">
        <v>13</v>
      </c>
      <c r="AM15" s="9">
        <v>6.7</v>
      </c>
      <c r="AN15" s="9" t="s">
        <v>135</v>
      </c>
    </row>
    <row r="16" spans="1:41" ht="13.5" thickBot="1" x14ac:dyDescent="0.3">
      <c r="A16" s="164" t="s">
        <v>44</v>
      </c>
      <c r="B16" s="165"/>
      <c r="C16" s="104" t="str">
        <f>'Field data and Sidoli'!C16</f>
        <v>Medium/Clay</v>
      </c>
      <c r="D16" s="104" t="str">
        <f>'Field data and Sidoli'!D16</f>
        <v>Medium/Clay</v>
      </c>
      <c r="E16" s="104" t="str">
        <f>'Field data and Sidoli'!E16</f>
        <v>Medium/Clay</v>
      </c>
      <c r="F16" s="104" t="str">
        <f>'Field data and Sidoli'!F16</f>
        <v>Medium/Clay</v>
      </c>
      <c r="G16" s="104" t="str">
        <f>'Field data and Sidoli'!G16</f>
        <v>Medium/Clay</v>
      </c>
      <c r="H16" s="104" t="str">
        <f>'Field data and Sidoli'!H16</f>
        <v>Medium/Clay</v>
      </c>
      <c r="I16" s="104" t="str">
        <f>'Field data and Sidoli'!I16</f>
        <v>Medium/Clay</v>
      </c>
      <c r="J16" s="104" t="str">
        <f>'Field data and Sidoli'!J16</f>
        <v>Medium/Clay</v>
      </c>
      <c r="K16" s="104">
        <f>'Field data and Sidoli'!K16</f>
        <v>0</v>
      </c>
      <c r="L16" s="104" t="str">
        <f>'Field data and Sidoli'!L16</f>
        <v>Medium/Clay</v>
      </c>
      <c r="M16" s="104" t="str">
        <f>'Field data and Sidoli'!M16</f>
        <v>Medium/Clay</v>
      </c>
      <c r="N16" s="104" t="str">
        <f>'Field data and Sidoli'!N16</f>
        <v>Medium/Clay</v>
      </c>
      <c r="O16" s="104" t="str">
        <f>'Field data and Sidoli'!O16</f>
        <v>Medium/Clay</v>
      </c>
      <c r="P16" s="104">
        <f>'Field data and Sidoli'!P16</f>
        <v>0</v>
      </c>
      <c r="Q16" s="104">
        <f>'Field data and Sidoli'!Q16</f>
        <v>0</v>
      </c>
      <c r="R16" s="104">
        <f>'Field data and Sidoli'!R16</f>
        <v>0</v>
      </c>
      <c r="S16" s="104">
        <f>'Field data and Sidoli'!S16</f>
        <v>0</v>
      </c>
      <c r="T16" s="104">
        <f>'Field data and Sidoli'!T16</f>
        <v>0</v>
      </c>
      <c r="U16" s="104">
        <f>'Field data and Sidoli'!U16</f>
        <v>0</v>
      </c>
      <c r="V16" s="105">
        <f>'Field data and Sidoli'!V16</f>
        <v>0</v>
      </c>
      <c r="AD16" s="42" t="s">
        <v>145</v>
      </c>
      <c r="AE16" s="22">
        <v>8</v>
      </c>
      <c r="AI16" s="43" t="s">
        <v>118</v>
      </c>
      <c r="AJ16" s="44">
        <v>8</v>
      </c>
      <c r="AK16" s="45">
        <v>5.5</v>
      </c>
      <c r="AL16" s="7">
        <v>14</v>
      </c>
      <c r="AM16" s="9">
        <v>6.7</v>
      </c>
      <c r="AN16" s="9" t="s">
        <v>135</v>
      </c>
    </row>
    <row r="17" spans="1:40" ht="13" x14ac:dyDescent="0.25">
      <c r="A17" s="154" t="s">
        <v>69</v>
      </c>
      <c r="B17" s="155"/>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f t="shared" si="0"/>
        <v>64.599999999999994</v>
      </c>
      <c r="M17" s="20">
        <f t="shared" si="0"/>
        <v>64.599999999999994</v>
      </c>
      <c r="N17" s="20">
        <f t="shared" si="0"/>
        <v>70</v>
      </c>
      <c r="O17" s="20">
        <f t="shared" si="0"/>
        <v>55.25</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8" t="s">
        <v>23</v>
      </c>
      <c r="B18" s="15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8" t="s">
        <v>90</v>
      </c>
      <c r="B19" s="15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t="e">
        <f t="shared" si="1"/>
        <v>#N/A</v>
      </c>
      <c r="L19" s="12">
        <f t="shared" si="1"/>
        <v>-64.599999999999994</v>
      </c>
      <c r="M19" s="12">
        <f t="shared" si="1"/>
        <v>-64.599999999999994</v>
      </c>
      <c r="N19" s="12">
        <f t="shared" si="1"/>
        <v>-70</v>
      </c>
      <c r="O19" s="12">
        <f t="shared" si="1"/>
        <v>-55.25</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60" t="s">
        <v>91</v>
      </c>
      <c r="B20" s="161"/>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4" t="s">
        <v>88</v>
      </c>
      <c r="B21" s="155"/>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t="e">
        <f t="shared" si="2"/>
        <v>#N/A</v>
      </c>
      <c r="L21" s="20">
        <f t="shared" si="2"/>
        <v>228</v>
      </c>
      <c r="M21" s="20">
        <f t="shared" si="2"/>
        <v>228</v>
      </c>
      <c r="N21" s="20">
        <f t="shared" si="2"/>
        <v>220.00000000000003</v>
      </c>
      <c r="O21" s="20">
        <f t="shared" si="2"/>
        <v>78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8" t="s">
        <v>89</v>
      </c>
      <c r="B22" s="15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8" t="s">
        <v>92</v>
      </c>
      <c r="B23" s="15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t="e">
        <f t="shared" si="3"/>
        <v>#N/A</v>
      </c>
      <c r="L23" s="12">
        <f t="shared" si="3"/>
        <v>-228</v>
      </c>
      <c r="M23" s="12">
        <f t="shared" si="3"/>
        <v>-228</v>
      </c>
      <c r="N23" s="12">
        <f t="shared" si="3"/>
        <v>-220.00000000000003</v>
      </c>
      <c r="O23" s="12">
        <f t="shared" si="3"/>
        <v>-78</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60" t="s">
        <v>93</v>
      </c>
      <c r="B24" s="161"/>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11</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12</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13</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14</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16</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v>
      </c>
      <c r="C57" s="8">
        <f t="shared" ref="C57:U57" si="13">D8</f>
        <v>3</v>
      </c>
      <c r="D57" s="8">
        <f t="shared" si="13"/>
        <v>4</v>
      </c>
      <c r="E57" s="8">
        <f t="shared" si="13"/>
        <v>6</v>
      </c>
      <c r="F57" s="8">
        <f t="shared" si="13"/>
        <v>7</v>
      </c>
      <c r="G57" s="8">
        <f t="shared" si="13"/>
        <v>11</v>
      </c>
      <c r="H57" s="8">
        <f t="shared" si="13"/>
        <v>12</v>
      </c>
      <c r="I57" s="8">
        <f t="shared" si="13"/>
        <v>13</v>
      </c>
      <c r="J57" s="8">
        <f t="shared" si="13"/>
        <v>14</v>
      </c>
      <c r="K57" s="8">
        <f t="shared" si="13"/>
        <v>16</v>
      </c>
      <c r="L57" s="8">
        <f t="shared" si="13"/>
        <v>17</v>
      </c>
      <c r="M57" s="8">
        <f t="shared" si="13"/>
        <v>6</v>
      </c>
      <c r="N57" s="8">
        <f t="shared" si="13"/>
        <v>11</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e">
        <f>K16&amp;" I "&amp;(VLOOKUP(K14,Table245811[],6,FALSE))</f>
        <v>#N/A</v>
      </c>
      <c r="K58" s="10" t="str">
        <f>L16&amp;" I "&amp;(VLOOKUP(L14,Table245811[],6,FALSE))</f>
        <v>Medium/Clay I Grass</v>
      </c>
      <c r="L58" s="10" t="str">
        <f>M16&amp;" I "&amp;(VLOOKUP(M14,Table245811[],6,FALSE))</f>
        <v>Medium/Clay I Grass</v>
      </c>
      <c r="M58" s="10" t="str">
        <f>N16&amp;" I "&amp;(VLOOKUP(N14,Table245811[],6,FALSE))</f>
        <v>Medium/Clay I Arable</v>
      </c>
      <c r="N58" s="10" t="str">
        <f>O16&amp;" I "&amp;(VLOOKUP(O14,Table245811[],6,FALSE))</f>
        <v>Medium/Clay I Arable</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t="e">
        <f>VLOOKUP(K$14,Table245811[],5,FALSE)</f>
        <v>#N/A</v>
      </c>
      <c r="K59" s="64">
        <f>VLOOKUP(L$14,Table245811[],5,FALSE)</f>
        <v>6.2</v>
      </c>
      <c r="L59" s="64">
        <f>VLOOKUP(M$14,Table245811[],5,FALSE)</f>
        <v>6.2</v>
      </c>
      <c r="M59" s="64">
        <f>VLOOKUP(N$14,Table245811[],5,FALSE)</f>
        <v>6.7</v>
      </c>
      <c r="N59" s="64">
        <f>VLOOKUP(O$14,Table245811[],5,FALSE)</f>
        <v>6.7</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5.8</v>
      </c>
      <c r="C60" s="64">
        <f t="shared" ref="C60:U60" si="14">D10</f>
        <v>5.8</v>
      </c>
      <c r="D60" s="64">
        <f t="shared" si="14"/>
        <v>5.6</v>
      </c>
      <c r="E60" s="64">
        <f t="shared" si="14"/>
        <v>5.6</v>
      </c>
      <c r="F60" s="64">
        <f t="shared" si="14"/>
        <v>5.8</v>
      </c>
      <c r="G60" s="64">
        <f t="shared" si="14"/>
        <v>5.5</v>
      </c>
      <c r="H60" s="64">
        <f t="shared" si="14"/>
        <v>5.4</v>
      </c>
      <c r="I60" s="64">
        <f t="shared" si="14"/>
        <v>5.8</v>
      </c>
      <c r="J60" s="64">
        <f t="shared" si="14"/>
        <v>0</v>
      </c>
      <c r="K60" s="64">
        <f t="shared" si="14"/>
        <v>5.8</v>
      </c>
      <c r="L60" s="64">
        <f t="shared" si="14"/>
        <v>6.2</v>
      </c>
      <c r="M60" s="64">
        <f t="shared" si="14"/>
        <v>5.6</v>
      </c>
      <c r="N60" s="64">
        <f t="shared" si="14"/>
        <v>5.5</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f t="shared" si="15"/>
        <v>6</v>
      </c>
      <c r="L61" s="64">
        <f t="shared" si="15"/>
        <v>6</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2.4000000000000021</v>
      </c>
      <c r="D64" s="65">
        <f t="shared" si="17"/>
        <v>3.6000000000000032</v>
      </c>
      <c r="E64" s="65">
        <f t="shared" si="17"/>
        <v>3.6000000000000032</v>
      </c>
      <c r="F64" s="65">
        <f t="shared" si="17"/>
        <v>2.4000000000000021</v>
      </c>
      <c r="G64" s="65">
        <f t="shared" si="17"/>
        <v>4.2000000000000011</v>
      </c>
      <c r="H64" s="65">
        <f t="shared" si="17"/>
        <v>4.7999999999999989</v>
      </c>
      <c r="I64" s="65">
        <f t="shared" si="17"/>
        <v>2.4000000000000021</v>
      </c>
      <c r="J64" s="65" t="e">
        <f t="shared" si="17"/>
        <v>#N/A</v>
      </c>
      <c r="K64" s="65">
        <f t="shared" si="17"/>
        <v>2.4000000000000021</v>
      </c>
      <c r="L64" s="65">
        <f t="shared" si="17"/>
        <v>0</v>
      </c>
      <c r="M64" s="65">
        <f t="shared" si="17"/>
        <v>8.8000000000000043</v>
      </c>
      <c r="N64" s="65">
        <f t="shared" si="17"/>
        <v>9.6000000000000014</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-2.4000000000000021</v>
      </c>
      <c r="D65" s="65">
        <f t="shared" si="18"/>
        <v>-3.6000000000000032</v>
      </c>
      <c r="E65" s="65">
        <f t="shared" si="18"/>
        <v>-3.6000000000000032</v>
      </c>
      <c r="F65" s="65">
        <f t="shared" si="18"/>
        <v>-2.4000000000000021</v>
      </c>
      <c r="G65" s="65">
        <f t="shared" si="18"/>
        <v>-4.2000000000000011</v>
      </c>
      <c r="H65" s="65">
        <f t="shared" si="18"/>
        <v>-4.7999999999999989</v>
      </c>
      <c r="I65" s="65">
        <f t="shared" si="18"/>
        <v>-2.4000000000000021</v>
      </c>
      <c r="J65" s="65" t="e">
        <f t="shared" si="18"/>
        <v>#N/A</v>
      </c>
      <c r="K65" s="65">
        <f t="shared" si="18"/>
        <v>-2.4000000000000021</v>
      </c>
      <c r="L65" s="65">
        <f t="shared" si="18"/>
        <v>0</v>
      </c>
      <c r="M65" s="65">
        <f t="shared" si="18"/>
        <v>-8.8000000000000043</v>
      </c>
      <c r="N65" s="65">
        <f t="shared" si="18"/>
        <v>-9.6000000000000014</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32" t="str">
        <f>'Field data and Sidoli'!C1:D1</f>
        <v>PAN-032366</v>
      </c>
      <c r="D1" s="133"/>
      <c r="E1" s="106" t="s">
        <v>45</v>
      </c>
      <c r="F1" s="113">
        <f>'Field data and Sidoli'!F1</f>
        <v>42.93</v>
      </c>
      <c r="G1" s="134" t="s">
        <v>43</v>
      </c>
      <c r="H1" s="135"/>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6" t="s">
        <v>87</v>
      </c>
      <c r="B2" s="137"/>
      <c r="C2" s="138" t="str">
        <f>'Field data and Sidoli'!C2:D2</f>
        <v>EPR/GP3697ES</v>
      </c>
      <c r="D2" s="139"/>
      <c r="E2" s="96" t="s">
        <v>109</v>
      </c>
      <c r="F2" s="110"/>
      <c r="G2" s="140" t="s">
        <v>110</v>
      </c>
      <c r="H2" s="141"/>
      <c r="I2" s="110"/>
      <c r="J2" s="136" t="s">
        <v>158</v>
      </c>
      <c r="K2" s="137"/>
      <c r="L2" s="110"/>
      <c r="AB2" s="22" t="s">
        <v>56</v>
      </c>
      <c r="AC2" s="13"/>
      <c r="AD2" s="22" t="s">
        <v>70</v>
      </c>
      <c r="AE2" s="13"/>
      <c r="AF2" s="13"/>
      <c r="AG2" s="34" t="s">
        <v>76</v>
      </c>
      <c r="AH2" s="13"/>
      <c r="AI2" s="35" t="s">
        <v>126</v>
      </c>
      <c r="AJ2" s="36">
        <v>0</v>
      </c>
      <c r="AK2" s="37">
        <v>0</v>
      </c>
      <c r="AL2" s="7">
        <v>0</v>
      </c>
      <c r="AM2" s="9">
        <v>0</v>
      </c>
      <c r="AN2" s="9">
        <v>0</v>
      </c>
    </row>
    <row r="3" spans="1:41" ht="13" x14ac:dyDescent="0.25">
      <c r="A3" s="142" t="s">
        <v>42</v>
      </c>
      <c r="B3" s="143"/>
      <c r="C3" s="138" t="str">
        <f>'Field data and Sidoli'!C3:D3</f>
        <v>Mr Andrew Thomas and Mr Bryan Thomas</v>
      </c>
      <c r="D3" s="139"/>
      <c r="E3" s="96" t="s">
        <v>108</v>
      </c>
      <c r="F3" s="111"/>
      <c r="G3" s="136" t="s">
        <v>159</v>
      </c>
      <c r="H3" s="137"/>
      <c r="I3" s="110"/>
      <c r="J3" s="142" t="s">
        <v>154</v>
      </c>
      <c r="K3" s="143"/>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6" t="s">
        <v>0</v>
      </c>
      <c r="B4" s="137"/>
      <c r="C4" s="144" t="str">
        <f>'Field data and Sidoli'!C4:D4</f>
        <v>Little Bank Farm, Church Stoke. SY15 6TL</v>
      </c>
      <c r="D4" s="145"/>
      <c r="E4" s="99" t="s">
        <v>1</v>
      </c>
      <c r="F4" s="110"/>
      <c r="G4" s="142"/>
      <c r="H4" s="143"/>
      <c r="I4" s="115"/>
      <c r="J4" s="142"/>
      <c r="K4" s="143"/>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8" t="s">
        <v>47</v>
      </c>
      <c r="B5" s="149"/>
      <c r="C5" s="150" t="str">
        <f>'Field data and Sidoli'!C5:D5</f>
        <v>Bryan Burn</v>
      </c>
      <c r="D5" s="151"/>
      <c r="E5" s="107"/>
      <c r="F5" s="114"/>
      <c r="G5" s="152"/>
      <c r="H5" s="153"/>
      <c r="I5" s="114"/>
      <c r="J5" s="152"/>
      <c r="K5" s="153"/>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4" t="s">
        <v>63</v>
      </c>
      <c r="B7" s="155"/>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6" t="s">
        <v>2</v>
      </c>
      <c r="B8" s="137"/>
      <c r="C8" s="49">
        <f>'Field data and Sidoli'!C8</f>
        <v>2</v>
      </c>
      <c r="D8" s="49">
        <f>'Field data and Sidoli'!D8</f>
        <v>3</v>
      </c>
      <c r="E8" s="49">
        <f>'Field data and Sidoli'!E8</f>
        <v>4</v>
      </c>
      <c r="F8" s="49">
        <f>'Field data and Sidoli'!F8</f>
        <v>6</v>
      </c>
      <c r="G8" s="49">
        <f>'Field data and Sidoli'!G8</f>
        <v>7</v>
      </c>
      <c r="H8" s="49">
        <f>'Field data and Sidoli'!H8</f>
        <v>11</v>
      </c>
      <c r="I8" s="49">
        <f>'Field data and Sidoli'!I8</f>
        <v>12</v>
      </c>
      <c r="J8" s="49">
        <f>'Field data and Sidoli'!J8</f>
        <v>13</v>
      </c>
      <c r="K8" s="49">
        <f>'Field data and Sidoli'!K8</f>
        <v>14</v>
      </c>
      <c r="L8" s="49">
        <f>'Field data and Sidoli'!L8</f>
        <v>16</v>
      </c>
      <c r="M8" s="49">
        <f>'Field data and Sidoli'!M8</f>
        <v>17</v>
      </c>
      <c r="N8" s="49">
        <f>'Field data and Sidoli'!N8</f>
        <v>6</v>
      </c>
      <c r="O8" s="49">
        <f>'Field data and Sidoli'!O8</f>
        <v>11</v>
      </c>
      <c r="P8" s="49">
        <f>'Field data and Sidoli'!P8</f>
        <v>0</v>
      </c>
      <c r="Q8" s="49">
        <f>'Field data and Sidoli'!Q8</f>
        <v>0</v>
      </c>
      <c r="R8" s="49">
        <f>'Field data and Sidoli'!R8</f>
        <v>0</v>
      </c>
      <c r="S8" s="49">
        <f>'Field data and Sidoli'!S8</f>
        <v>0</v>
      </c>
      <c r="T8" s="49">
        <f>'Field data and Sidoli'!T8</f>
        <v>0</v>
      </c>
      <c r="U8" s="49">
        <f>'Field data and Sidoli'!U8</f>
        <v>0</v>
      </c>
      <c r="V8" s="102">
        <f>'Field data and Sidoli'!V8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6" t="s">
        <v>3</v>
      </c>
      <c r="B9" s="137"/>
      <c r="C9" s="49" t="str">
        <f>'Field data and Sidoli'!C9</f>
        <v>mod</v>
      </c>
      <c r="D9" s="49" t="str">
        <f>'Field data and Sidoli'!D9</f>
        <v>mod</v>
      </c>
      <c r="E9" s="49" t="str">
        <f>'Field data and Sidoli'!E9</f>
        <v>mod</v>
      </c>
      <c r="F9" s="49">
        <f>'Field data and Sidoli'!F9</f>
        <v>1</v>
      </c>
      <c r="G9" s="49" t="str">
        <f>'Field data and Sidoli'!G9</f>
        <v>mod</v>
      </c>
      <c r="H9" s="49">
        <f>'Field data and Sidoli'!H9</f>
        <v>1</v>
      </c>
      <c r="I9" s="49" t="str">
        <f>'Field data and Sidoli'!I9</f>
        <v>mod</v>
      </c>
      <c r="J9" s="49" t="str">
        <f>'Field data and Sidoli'!J9</f>
        <v>mod</v>
      </c>
      <c r="K9" s="49" t="str">
        <f>'Field data and Sidoli'!K9</f>
        <v>removed</v>
      </c>
      <c r="L9" s="49" t="str">
        <f>'Field data and Sidoli'!L9</f>
        <v>mod</v>
      </c>
      <c r="M9" s="49" t="str">
        <f>'Field data and Sidoli'!M9</f>
        <v>mod</v>
      </c>
      <c r="N9" s="49">
        <f>'Field data and Sidoli'!N9</f>
        <v>1</v>
      </c>
      <c r="O9" s="49">
        <f>'Field data and Sidoli'!O9</f>
        <v>1</v>
      </c>
      <c r="P9" s="49">
        <f>'Field data and Sidoli'!P9</f>
        <v>0</v>
      </c>
      <c r="Q9" s="49">
        <f>'Field data and Sidoli'!Q9</f>
        <v>0</v>
      </c>
      <c r="R9" s="49">
        <f>'Field data and Sidoli'!R9</f>
        <v>0</v>
      </c>
      <c r="S9" s="49">
        <f>'Field data and Sidoli'!S9</f>
        <v>0</v>
      </c>
      <c r="T9" s="49">
        <f>'Field data and Sidoli'!T9</f>
        <v>0</v>
      </c>
      <c r="U9" s="49">
        <f>'Field data and Sidoli'!U9</f>
        <v>0</v>
      </c>
      <c r="V9" s="102">
        <f>'Field data and Sidoli'!V9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6" t="s">
        <v>4</v>
      </c>
      <c r="B10" s="137"/>
      <c r="C10" s="49">
        <f>'Field data and Sidoli'!C10</f>
        <v>5.8</v>
      </c>
      <c r="D10" s="49">
        <f>'Field data and Sidoli'!D10</f>
        <v>5.8</v>
      </c>
      <c r="E10" s="49">
        <f>'Field data and Sidoli'!E10</f>
        <v>5.6</v>
      </c>
      <c r="F10" s="49">
        <f>'Field data and Sidoli'!F10</f>
        <v>5.6</v>
      </c>
      <c r="G10" s="49">
        <f>'Field data and Sidoli'!G10</f>
        <v>5.8</v>
      </c>
      <c r="H10" s="49">
        <f>'Field data and Sidoli'!H10</f>
        <v>5.5</v>
      </c>
      <c r="I10" s="49">
        <f>'Field data and Sidoli'!I10</f>
        <v>5.4</v>
      </c>
      <c r="J10" s="49">
        <f>'Field data and Sidoli'!J10</f>
        <v>5.8</v>
      </c>
      <c r="K10" s="49">
        <f>'Field data and Sidoli'!K10</f>
        <v>0</v>
      </c>
      <c r="L10" s="49">
        <f>'Field data and Sidoli'!L10</f>
        <v>5.8</v>
      </c>
      <c r="M10" s="49">
        <f>'Field data and Sidoli'!M10</f>
        <v>6.2</v>
      </c>
      <c r="N10" s="49">
        <f>'Field data and Sidoli'!N10</f>
        <v>5.6</v>
      </c>
      <c r="O10" s="49">
        <f>'Field data and Sidoli'!O10</f>
        <v>5.5</v>
      </c>
      <c r="P10" s="49">
        <f>'Field data and Sidoli'!P10</f>
        <v>0</v>
      </c>
      <c r="Q10" s="49">
        <f>'Field data and Sidoli'!Q10</f>
        <v>0</v>
      </c>
      <c r="R10" s="49">
        <f>'Field data and Sidoli'!R10</f>
        <v>0</v>
      </c>
      <c r="S10" s="49">
        <f>'Field data and Sidoli'!S10</f>
        <v>0</v>
      </c>
      <c r="T10" s="49">
        <f>'Field data and Sidoli'!T10</f>
        <v>0</v>
      </c>
      <c r="U10" s="49">
        <f>'Field data and Sidoli'!U10</f>
        <v>0</v>
      </c>
      <c r="V10" s="102">
        <f>'Field data and Sidoli'!V10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6" t="s">
        <v>5</v>
      </c>
      <c r="B11" s="137"/>
      <c r="C11" s="49">
        <f>'Field data and Sidoli'!C11</f>
        <v>1</v>
      </c>
      <c r="D11" s="49">
        <f>'Field data and Sidoli'!D11</f>
        <v>1</v>
      </c>
      <c r="E11" s="49">
        <f>'Field data and Sidoli'!E11</f>
        <v>1</v>
      </c>
      <c r="F11" s="49">
        <f>'Field data and Sidoli'!F11</f>
        <v>1</v>
      </c>
      <c r="G11" s="49">
        <f>'Field data and Sidoli'!G11</f>
        <v>1</v>
      </c>
      <c r="H11" s="49">
        <f>'Field data and Sidoli'!H11</f>
        <v>1</v>
      </c>
      <c r="I11" s="49">
        <f>'Field data and Sidoli'!I11</f>
        <v>1</v>
      </c>
      <c r="J11" s="49">
        <f>'Field data and Sidoli'!J11</f>
        <v>1</v>
      </c>
      <c r="K11" s="49">
        <f>'Field data and Sidoli'!K11</f>
        <v>0</v>
      </c>
      <c r="L11" s="49">
        <f>'Field data and Sidoli'!L11</f>
        <v>1</v>
      </c>
      <c r="M11" s="49">
        <f>'Field data and Sidoli'!M11</f>
        <v>1</v>
      </c>
      <c r="N11" s="49">
        <f>'Field data and Sidoli'!N11</f>
        <v>1</v>
      </c>
      <c r="O11" s="49">
        <f>'Field data and Sidoli'!O11</f>
        <v>1</v>
      </c>
      <c r="P11" s="49">
        <f>'Field data and Sidoli'!P11</f>
        <v>0</v>
      </c>
      <c r="Q11" s="49">
        <f>'Field data and Sidoli'!Q11</f>
        <v>0</v>
      </c>
      <c r="R11" s="49">
        <f>'Field data and Sidoli'!R11</f>
        <v>0</v>
      </c>
      <c r="S11" s="49">
        <f>'Field data and Sidoli'!S11</f>
        <v>0</v>
      </c>
      <c r="T11" s="49">
        <f>'Field data and Sidoli'!T11</f>
        <v>0</v>
      </c>
      <c r="U11" s="49">
        <f>'Field data and Sidoli'!U11</f>
        <v>0</v>
      </c>
      <c r="V11" s="102">
        <f>'Field data and Sidoli'!V11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6" t="s">
        <v>6</v>
      </c>
      <c r="B12" s="137"/>
      <c r="C12" s="49">
        <f>'Field data and Sidoli'!C12</f>
        <v>2</v>
      </c>
      <c r="D12" s="49">
        <f>'Field data and Sidoli'!D12</f>
        <v>2</v>
      </c>
      <c r="E12" s="49">
        <f>'Field data and Sidoli'!E12</f>
        <v>2</v>
      </c>
      <c r="F12" s="49">
        <f>'Field data and Sidoli'!F12</f>
        <v>2</v>
      </c>
      <c r="G12" s="49">
        <f>'Field data and Sidoli'!G12</f>
        <v>1</v>
      </c>
      <c r="H12" s="49">
        <f>'Field data and Sidoli'!H12</f>
        <v>2</v>
      </c>
      <c r="I12" s="49">
        <f>'Field data and Sidoli'!I12</f>
        <v>2</v>
      </c>
      <c r="J12" s="49">
        <f>'Field data and Sidoli'!J12</f>
        <v>2</v>
      </c>
      <c r="K12" s="49">
        <f>'Field data and Sidoli'!K12</f>
        <v>0</v>
      </c>
      <c r="L12" s="49">
        <f>'Field data and Sidoli'!L12</f>
        <v>2</v>
      </c>
      <c r="M12" s="49">
        <f>'Field data and Sidoli'!M12</f>
        <v>2</v>
      </c>
      <c r="N12" s="49">
        <f>'Field data and Sidoli'!N12</f>
        <v>2</v>
      </c>
      <c r="O12" s="49">
        <f>'Field data and Sidoli'!O12</f>
        <v>2</v>
      </c>
      <c r="P12" s="49">
        <f>'Field data and Sidoli'!P12</f>
        <v>0</v>
      </c>
      <c r="Q12" s="49">
        <f>'Field data and Sidoli'!Q12</f>
        <v>0</v>
      </c>
      <c r="R12" s="49">
        <f>'Field data and Sidoli'!R12</f>
        <v>0</v>
      </c>
      <c r="S12" s="49">
        <f>'Field data and Sidoli'!S12</f>
        <v>0</v>
      </c>
      <c r="T12" s="49">
        <f>'Field data and Sidoli'!T12</f>
        <v>0</v>
      </c>
      <c r="U12" s="49">
        <f>'Field data and Sidoli'!U12</f>
        <v>0</v>
      </c>
      <c r="V12" s="102">
        <f>'Field data and Sidoli'!V12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6" t="s">
        <v>7</v>
      </c>
      <c r="B13" s="137"/>
      <c r="C13" s="49">
        <f>'Field data and Sidoli'!C13</f>
        <v>3</v>
      </c>
      <c r="D13" s="49">
        <f>'Field data and Sidoli'!D13</f>
        <v>3</v>
      </c>
      <c r="E13" s="49">
        <f>'Field data and Sidoli'!E13</f>
        <v>3</v>
      </c>
      <c r="F13" s="49">
        <f>'Field data and Sidoli'!F13</f>
        <v>3</v>
      </c>
      <c r="G13" s="49">
        <f>'Field data and Sidoli'!G13</f>
        <v>3</v>
      </c>
      <c r="H13" s="49">
        <f>'Field data and Sidoli'!H13</f>
        <v>3</v>
      </c>
      <c r="I13" s="49">
        <f>'Field data and Sidoli'!I13</f>
        <v>3</v>
      </c>
      <c r="J13" s="49">
        <f>'Field data and Sidoli'!J13</f>
        <v>3</v>
      </c>
      <c r="K13" s="49">
        <f>'Field data and Sidoli'!K13</f>
        <v>0</v>
      </c>
      <c r="L13" s="49">
        <f>'Field data and Sidoli'!L13</f>
        <v>3</v>
      </c>
      <c r="M13" s="49">
        <f>'Field data and Sidoli'!M13</f>
        <v>3</v>
      </c>
      <c r="N13" s="49">
        <f>'Field data and Sidoli'!N13</f>
        <v>3</v>
      </c>
      <c r="O13" s="49">
        <f>'Field data and Sidoli'!O13</f>
        <v>3</v>
      </c>
      <c r="P13" s="49">
        <f>'Field data and Sidoli'!P13</f>
        <v>0</v>
      </c>
      <c r="Q13" s="49">
        <f>'Field data and Sidoli'!Q13</f>
        <v>0</v>
      </c>
      <c r="R13" s="49">
        <f>'Field data and Sidoli'!R13</f>
        <v>0</v>
      </c>
      <c r="S13" s="49">
        <f>'Field data and Sidoli'!S13</f>
        <v>0</v>
      </c>
      <c r="T13" s="49">
        <f>'Field data and Sidoli'!T13</f>
        <v>0</v>
      </c>
      <c r="U13" s="49">
        <f>'Field data and Sidoli'!U13</f>
        <v>0</v>
      </c>
      <c r="V13" s="102">
        <f>'Field data and Sidoli'!V13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6" t="s">
        <v>8</v>
      </c>
      <c r="B14" s="157"/>
      <c r="C14" s="83" t="str">
        <f>'Field data and Sidoli'!C14</f>
        <v xml:space="preserve">Grass Silage (25% DM) </v>
      </c>
      <c r="D14" s="83" t="str">
        <f>'Field data and Sidoli'!D14</f>
        <v xml:space="preserve">Grass Silage (25% DM) </v>
      </c>
      <c r="E14" s="83" t="str">
        <f>'Field data and Sidoli'!E14</f>
        <v xml:space="preserve">Grass Silage (25% DM) </v>
      </c>
      <c r="F14" s="83" t="str">
        <f>'Field data and Sidoli'!F14</f>
        <v xml:space="preserve">Grass Silage (25% DM) </v>
      </c>
      <c r="G14" s="83" t="str">
        <f>'Field data and Sidoli'!G14</f>
        <v xml:space="preserve">Grass Silage (25% DM) </v>
      </c>
      <c r="H14" s="83" t="str">
        <f>'Field data and Sidoli'!H14</f>
        <v xml:space="preserve">Grass Silage (25% DM) </v>
      </c>
      <c r="I14" s="83" t="str">
        <f>'Field data and Sidoli'!I14</f>
        <v xml:space="preserve">Grass Silage (25% DM) </v>
      </c>
      <c r="J14" s="83" t="str">
        <f>'Field data and Sidoli'!J14</f>
        <v xml:space="preserve">Grass Silage (25% DM) </v>
      </c>
      <c r="K14" s="83">
        <f>'Field data and Sidoli'!K14</f>
        <v>0</v>
      </c>
      <c r="L14" s="83" t="str">
        <f>'Field data and Sidoli'!L14</f>
        <v xml:space="preserve">Grass Silage (25% DM) </v>
      </c>
      <c r="M14" s="83" t="str">
        <f>'Field data and Sidoli'!M14</f>
        <v xml:space="preserve">Grass Silage (25% DM) </v>
      </c>
      <c r="N14" s="83" t="str">
        <f>'Field data and Sidoli'!N14</f>
        <v>Maize- Silage (30% DM)</v>
      </c>
      <c r="O14" s="83" t="str">
        <f>'Field data and Sidoli'!O14</f>
        <v>Spring wheat/barley</v>
      </c>
      <c r="P14" s="83">
        <f>'Field data and Sidoli'!P14</f>
        <v>0</v>
      </c>
      <c r="Q14" s="83">
        <f>'Field data and Sidoli'!Q14</f>
        <v>0</v>
      </c>
      <c r="R14" s="83">
        <f>'Field data and Sidoli'!R14</f>
        <v>0</v>
      </c>
      <c r="S14" s="83">
        <f>'Field data and Sidoli'!S14</f>
        <v>0</v>
      </c>
      <c r="T14" s="83">
        <f>'Field data and Sidoli'!T14</f>
        <v>0</v>
      </c>
      <c r="U14" s="83">
        <f>'Field data and Sidoli'!U14</f>
        <v>0</v>
      </c>
      <c r="V14" s="103">
        <f>'Field data and Sidoli'!V14</f>
        <v>0</v>
      </c>
      <c r="AD14" s="22" t="s">
        <v>138</v>
      </c>
      <c r="AE14" s="22">
        <v>6</v>
      </c>
      <c r="AI14" s="43" t="s">
        <v>119</v>
      </c>
      <c r="AJ14" s="44">
        <v>0.8</v>
      </c>
      <c r="AK14" s="45">
        <v>1.7</v>
      </c>
      <c r="AL14" s="9">
        <v>12</v>
      </c>
      <c r="AM14" s="9">
        <v>6.7</v>
      </c>
      <c r="AN14" s="9" t="s">
        <v>135</v>
      </c>
    </row>
    <row r="15" spans="1:41" ht="13" x14ac:dyDescent="0.25">
      <c r="A15" s="146" t="s">
        <v>9</v>
      </c>
      <c r="B15" s="147"/>
      <c r="C15" s="49">
        <f>'Field data and Sidoli'!C15</f>
        <v>38</v>
      </c>
      <c r="D15" s="49">
        <f>'Field data and Sidoli'!D15</f>
        <v>38</v>
      </c>
      <c r="E15" s="49">
        <f>'Field data and Sidoli'!E15</f>
        <v>38</v>
      </c>
      <c r="F15" s="49">
        <f>'Field data and Sidoli'!F15</f>
        <v>38</v>
      </c>
      <c r="G15" s="49">
        <f>'Field data and Sidoli'!G15</f>
        <v>38</v>
      </c>
      <c r="H15" s="49">
        <f>'Field data and Sidoli'!H15</f>
        <v>38</v>
      </c>
      <c r="I15" s="49">
        <f>'Field data and Sidoli'!I15</f>
        <v>38</v>
      </c>
      <c r="J15" s="49">
        <f>'Field data and Sidoli'!J15</f>
        <v>38</v>
      </c>
      <c r="K15" s="49">
        <f>'Field data and Sidoli'!K15</f>
        <v>0</v>
      </c>
      <c r="L15" s="49">
        <f>'Field data and Sidoli'!L15</f>
        <v>38</v>
      </c>
      <c r="M15" s="49">
        <f>'Field data and Sidoli'!M15</f>
        <v>38</v>
      </c>
      <c r="N15" s="49">
        <f>'Field data and Sidoli'!N15</f>
        <v>50</v>
      </c>
      <c r="O15" s="49">
        <f>'Field data and Sidoli'!O15</f>
        <v>6.5</v>
      </c>
      <c r="P15" s="49">
        <f>'Field data and Sidoli'!P15</f>
        <v>0</v>
      </c>
      <c r="Q15" s="49">
        <f>'Field data and Sidoli'!Q15</f>
        <v>0</v>
      </c>
      <c r="R15" s="49">
        <f>'Field data and Sidoli'!R15</f>
        <v>0</v>
      </c>
      <c r="S15" s="49">
        <f>'Field data and Sidoli'!S15</f>
        <v>0</v>
      </c>
      <c r="T15" s="49">
        <f>'Field data and Sidoli'!T15</f>
        <v>0</v>
      </c>
      <c r="U15" s="49">
        <f>'Field data and Sidoli'!U15</f>
        <v>0</v>
      </c>
      <c r="V15" s="102">
        <f>'Field data and Sidoli'!V15</f>
        <v>0</v>
      </c>
      <c r="AD15" s="22" t="s">
        <v>144</v>
      </c>
      <c r="AE15" s="22">
        <v>7</v>
      </c>
      <c r="AI15" s="43" t="s">
        <v>101</v>
      </c>
      <c r="AJ15" s="51">
        <v>1.8</v>
      </c>
      <c r="AK15" s="45">
        <v>5.4</v>
      </c>
      <c r="AL15" s="9">
        <v>13</v>
      </c>
      <c r="AM15" s="9">
        <v>6.7</v>
      </c>
      <c r="AN15" s="9" t="s">
        <v>135</v>
      </c>
    </row>
    <row r="16" spans="1:41" ht="13.5" thickBot="1" x14ac:dyDescent="0.3">
      <c r="A16" s="164" t="s">
        <v>44</v>
      </c>
      <c r="B16" s="165"/>
      <c r="C16" s="104" t="str">
        <f>'Field data and Sidoli'!C16</f>
        <v>Medium/Clay</v>
      </c>
      <c r="D16" s="104" t="str">
        <f>'Field data and Sidoli'!D16</f>
        <v>Medium/Clay</v>
      </c>
      <c r="E16" s="104" t="str">
        <f>'Field data and Sidoli'!E16</f>
        <v>Medium/Clay</v>
      </c>
      <c r="F16" s="104" t="str">
        <f>'Field data and Sidoli'!F16</f>
        <v>Medium/Clay</v>
      </c>
      <c r="G16" s="104" t="str">
        <f>'Field data and Sidoli'!G16</f>
        <v>Medium/Clay</v>
      </c>
      <c r="H16" s="104" t="str">
        <f>'Field data and Sidoli'!H16</f>
        <v>Medium/Clay</v>
      </c>
      <c r="I16" s="104" t="str">
        <f>'Field data and Sidoli'!I16</f>
        <v>Medium/Clay</v>
      </c>
      <c r="J16" s="104" t="str">
        <f>'Field data and Sidoli'!J16</f>
        <v>Medium/Clay</v>
      </c>
      <c r="K16" s="104">
        <f>'Field data and Sidoli'!K16</f>
        <v>0</v>
      </c>
      <c r="L16" s="104" t="str">
        <f>'Field data and Sidoli'!L16</f>
        <v>Medium/Clay</v>
      </c>
      <c r="M16" s="104" t="str">
        <f>'Field data and Sidoli'!M16</f>
        <v>Medium/Clay</v>
      </c>
      <c r="N16" s="104" t="str">
        <f>'Field data and Sidoli'!N16</f>
        <v>Medium/Clay</v>
      </c>
      <c r="O16" s="104" t="str">
        <f>'Field data and Sidoli'!O16</f>
        <v>Medium/Clay</v>
      </c>
      <c r="P16" s="104">
        <f>'Field data and Sidoli'!P16</f>
        <v>0</v>
      </c>
      <c r="Q16" s="104">
        <f>'Field data and Sidoli'!Q16</f>
        <v>0</v>
      </c>
      <c r="R16" s="104">
        <f>'Field data and Sidoli'!R16</f>
        <v>0</v>
      </c>
      <c r="S16" s="104">
        <f>'Field data and Sidoli'!S16</f>
        <v>0</v>
      </c>
      <c r="T16" s="104">
        <f>'Field data and Sidoli'!T16</f>
        <v>0</v>
      </c>
      <c r="U16" s="104">
        <f>'Field data and Sidoli'!U16</f>
        <v>0</v>
      </c>
      <c r="V16" s="105">
        <f>'Field data and Sidoli'!V16</f>
        <v>0</v>
      </c>
      <c r="AD16" s="42" t="s">
        <v>145</v>
      </c>
      <c r="AE16" s="22">
        <v>8</v>
      </c>
      <c r="AI16" s="43" t="s">
        <v>118</v>
      </c>
      <c r="AJ16" s="44">
        <v>8</v>
      </c>
      <c r="AK16" s="45">
        <v>5.5</v>
      </c>
      <c r="AL16" s="7">
        <v>14</v>
      </c>
      <c r="AM16" s="9">
        <v>6.7</v>
      </c>
      <c r="AN16" s="9" t="s">
        <v>135</v>
      </c>
    </row>
    <row r="17" spans="1:40" ht="13" x14ac:dyDescent="0.25">
      <c r="A17" s="154" t="s">
        <v>69</v>
      </c>
      <c r="B17" s="155"/>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f t="shared" si="0"/>
        <v>64.599999999999994</v>
      </c>
      <c r="M17" s="20">
        <f t="shared" si="0"/>
        <v>64.599999999999994</v>
      </c>
      <c r="N17" s="20">
        <f t="shared" si="0"/>
        <v>70</v>
      </c>
      <c r="O17" s="20">
        <f t="shared" si="0"/>
        <v>55.25</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8" t="s">
        <v>23</v>
      </c>
      <c r="B18" s="15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8" t="s">
        <v>90</v>
      </c>
      <c r="B19" s="15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t="e">
        <f t="shared" si="1"/>
        <v>#N/A</v>
      </c>
      <c r="L19" s="12">
        <f t="shared" si="1"/>
        <v>-64.599999999999994</v>
      </c>
      <c r="M19" s="12">
        <f t="shared" si="1"/>
        <v>-64.599999999999994</v>
      </c>
      <c r="N19" s="12">
        <f t="shared" si="1"/>
        <v>-70</v>
      </c>
      <c r="O19" s="12">
        <f t="shared" si="1"/>
        <v>-55.25</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60" t="s">
        <v>91</v>
      </c>
      <c r="B20" s="161"/>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4" t="s">
        <v>88</v>
      </c>
      <c r="B21" s="155"/>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f t="shared" si="2"/>
        <v>228</v>
      </c>
      <c r="M21" s="20">
        <f t="shared" si="2"/>
        <v>228</v>
      </c>
      <c r="N21" s="20">
        <f t="shared" si="2"/>
        <v>220.00000000000003</v>
      </c>
      <c r="O21" s="20">
        <f t="shared" si="2"/>
        <v>78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8" t="s">
        <v>89</v>
      </c>
      <c r="B22" s="15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8" t="s">
        <v>92</v>
      </c>
      <c r="B23" s="15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t="e">
        <f t="shared" si="3"/>
        <v>#N/A</v>
      </c>
      <c r="L23" s="12">
        <f t="shared" si="3"/>
        <v>-228</v>
      </c>
      <c r="M23" s="12">
        <f t="shared" si="3"/>
        <v>-228</v>
      </c>
      <c r="N23" s="12">
        <f t="shared" si="3"/>
        <v>-220.00000000000003</v>
      </c>
      <c r="O23" s="12">
        <f t="shared" si="3"/>
        <v>-78</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60" t="s">
        <v>93</v>
      </c>
      <c r="B24" s="161"/>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11</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12</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13</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14</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16</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v>
      </c>
      <c r="C57" s="8">
        <f t="shared" ref="C57:U57" si="13">D8</f>
        <v>3</v>
      </c>
      <c r="D57" s="8">
        <f t="shared" si="13"/>
        <v>4</v>
      </c>
      <c r="E57" s="8">
        <f t="shared" si="13"/>
        <v>6</v>
      </c>
      <c r="F57" s="8">
        <f t="shared" si="13"/>
        <v>7</v>
      </c>
      <c r="G57" s="8">
        <f t="shared" si="13"/>
        <v>11</v>
      </c>
      <c r="H57" s="8">
        <f t="shared" si="13"/>
        <v>12</v>
      </c>
      <c r="I57" s="8">
        <f t="shared" si="13"/>
        <v>13</v>
      </c>
      <c r="J57" s="8">
        <f t="shared" si="13"/>
        <v>14</v>
      </c>
      <c r="K57" s="8">
        <f t="shared" si="13"/>
        <v>16</v>
      </c>
      <c r="L57" s="8">
        <f t="shared" si="13"/>
        <v>17</v>
      </c>
      <c r="M57" s="8">
        <f t="shared" si="13"/>
        <v>6</v>
      </c>
      <c r="N57" s="8">
        <f t="shared" si="13"/>
        <v>11</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e">
        <f>K16&amp;" I "&amp;(VLOOKUP(K14,Table24581112[],6,FALSE))</f>
        <v>#N/A</v>
      </c>
      <c r="K58" s="10" t="str">
        <f>L16&amp;" I "&amp;(VLOOKUP(L14,Table24581112[],6,FALSE))</f>
        <v>Medium/Clay I Grass</v>
      </c>
      <c r="L58" s="10" t="str">
        <f>M16&amp;" I "&amp;(VLOOKUP(M14,Table24581112[],6,FALSE))</f>
        <v>Medium/Clay I Grass</v>
      </c>
      <c r="M58" s="10" t="str">
        <f>N16&amp;" I "&amp;(VLOOKUP(N14,Table24581112[],6,FALSE))</f>
        <v>Medium/Clay I Arable</v>
      </c>
      <c r="N58" s="10" t="str">
        <f>O16&amp;" I "&amp;(VLOOKUP(O14,Table24581112[],6,FALSE))</f>
        <v>Medium/Clay I Arable</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t="e">
        <f>VLOOKUP(K$14,Table24581112[],5,FALSE)</f>
        <v>#N/A</v>
      </c>
      <c r="K59" s="64">
        <f>VLOOKUP(L$14,Table24581112[],5,FALSE)</f>
        <v>6.2</v>
      </c>
      <c r="L59" s="64">
        <f>VLOOKUP(M$14,Table24581112[],5,FALSE)</f>
        <v>6.2</v>
      </c>
      <c r="M59" s="64">
        <f>VLOOKUP(N$14,Table24581112[],5,FALSE)</f>
        <v>6.7</v>
      </c>
      <c r="N59" s="64">
        <f>VLOOKUP(O$14,Table24581112[],5,FALSE)</f>
        <v>6.7</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5.8</v>
      </c>
      <c r="C60" s="64">
        <f t="shared" ref="C60:U60" si="14">D10</f>
        <v>5.8</v>
      </c>
      <c r="D60" s="64">
        <f t="shared" si="14"/>
        <v>5.6</v>
      </c>
      <c r="E60" s="64">
        <f t="shared" si="14"/>
        <v>5.6</v>
      </c>
      <c r="F60" s="64">
        <f t="shared" si="14"/>
        <v>5.8</v>
      </c>
      <c r="G60" s="64">
        <f t="shared" si="14"/>
        <v>5.5</v>
      </c>
      <c r="H60" s="64">
        <f t="shared" si="14"/>
        <v>5.4</v>
      </c>
      <c r="I60" s="64">
        <f t="shared" si="14"/>
        <v>5.8</v>
      </c>
      <c r="J60" s="64">
        <f t="shared" si="14"/>
        <v>0</v>
      </c>
      <c r="K60" s="64">
        <f t="shared" si="14"/>
        <v>5.8</v>
      </c>
      <c r="L60" s="64">
        <f t="shared" si="14"/>
        <v>6.2</v>
      </c>
      <c r="M60" s="64">
        <f t="shared" si="14"/>
        <v>5.6</v>
      </c>
      <c r="N60" s="64">
        <f t="shared" si="14"/>
        <v>5.5</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f t="shared" si="15"/>
        <v>6</v>
      </c>
      <c r="L61" s="64">
        <f t="shared" si="15"/>
        <v>6</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2.4000000000000021</v>
      </c>
      <c r="D64" s="65">
        <f t="shared" si="17"/>
        <v>3.6000000000000032</v>
      </c>
      <c r="E64" s="65">
        <f t="shared" si="17"/>
        <v>3.6000000000000032</v>
      </c>
      <c r="F64" s="65">
        <f t="shared" si="17"/>
        <v>2.4000000000000021</v>
      </c>
      <c r="G64" s="65">
        <f t="shared" si="17"/>
        <v>4.2000000000000011</v>
      </c>
      <c r="H64" s="65">
        <f t="shared" si="17"/>
        <v>4.7999999999999989</v>
      </c>
      <c r="I64" s="65">
        <f t="shared" si="17"/>
        <v>2.4000000000000021</v>
      </c>
      <c r="J64" s="65" t="e">
        <f t="shared" si="17"/>
        <v>#N/A</v>
      </c>
      <c r="K64" s="65">
        <f t="shared" si="17"/>
        <v>2.4000000000000021</v>
      </c>
      <c r="L64" s="65">
        <f t="shared" si="17"/>
        <v>0</v>
      </c>
      <c r="M64" s="65">
        <f t="shared" si="17"/>
        <v>8.8000000000000043</v>
      </c>
      <c r="N64" s="65">
        <f t="shared" si="17"/>
        <v>9.6000000000000014</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-2.4000000000000021</v>
      </c>
      <c r="D65" s="65">
        <f t="shared" si="18"/>
        <v>-3.6000000000000032</v>
      </c>
      <c r="E65" s="65">
        <f t="shared" si="18"/>
        <v>-3.6000000000000032</v>
      </c>
      <c r="F65" s="65">
        <f t="shared" si="18"/>
        <v>-2.4000000000000021</v>
      </c>
      <c r="G65" s="65">
        <f t="shared" si="18"/>
        <v>-4.2000000000000011</v>
      </c>
      <c r="H65" s="65">
        <f t="shared" si="18"/>
        <v>-4.7999999999999989</v>
      </c>
      <c r="I65" s="65">
        <f t="shared" si="18"/>
        <v>-2.4000000000000021</v>
      </c>
      <c r="J65" s="65" t="e">
        <f t="shared" si="18"/>
        <v>#N/A</v>
      </c>
      <c r="K65" s="65">
        <f t="shared" si="18"/>
        <v>-2.4000000000000021</v>
      </c>
      <c r="L65" s="65">
        <f t="shared" si="18"/>
        <v>0</v>
      </c>
      <c r="M65" s="65">
        <f t="shared" si="18"/>
        <v>-8.8000000000000043</v>
      </c>
      <c r="N65" s="65">
        <f t="shared" si="18"/>
        <v>-9.6000000000000014</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0" t="s">
        <v>41</v>
      </c>
      <c r="B1" s="131"/>
      <c r="C1" s="132" t="str">
        <f>'Field data and Sidoli'!C1:D1</f>
        <v>PAN-032366</v>
      </c>
      <c r="D1" s="133"/>
      <c r="E1" s="106" t="s">
        <v>45</v>
      </c>
      <c r="F1" s="113">
        <f>'Field data and Sidoli'!F1</f>
        <v>42.93</v>
      </c>
      <c r="G1" s="134" t="s">
        <v>43</v>
      </c>
      <c r="H1" s="135"/>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6" t="s">
        <v>87</v>
      </c>
      <c r="B2" s="137"/>
      <c r="C2" s="138" t="str">
        <f>'Field data and Sidoli'!C2:D2</f>
        <v>EPR/GP3697ES</v>
      </c>
      <c r="D2" s="139"/>
      <c r="E2" s="96" t="s">
        <v>109</v>
      </c>
      <c r="F2" s="110"/>
      <c r="G2" s="140" t="s">
        <v>110</v>
      </c>
      <c r="H2" s="141"/>
      <c r="I2" s="110"/>
      <c r="J2" s="136" t="s">
        <v>158</v>
      </c>
      <c r="K2" s="137"/>
      <c r="L2" s="110"/>
      <c r="AB2" s="22" t="s">
        <v>56</v>
      </c>
      <c r="AC2" s="13"/>
      <c r="AD2" s="22" t="s">
        <v>70</v>
      </c>
      <c r="AE2" s="13"/>
      <c r="AF2" s="13"/>
      <c r="AG2" s="34" t="s">
        <v>76</v>
      </c>
      <c r="AH2" s="13"/>
      <c r="AI2" s="35" t="s">
        <v>126</v>
      </c>
      <c r="AJ2" s="36">
        <v>0</v>
      </c>
      <c r="AK2" s="37">
        <v>0</v>
      </c>
      <c r="AL2" s="7">
        <v>0</v>
      </c>
      <c r="AM2" s="9">
        <v>0</v>
      </c>
      <c r="AN2" s="9">
        <v>0</v>
      </c>
    </row>
    <row r="3" spans="1:41" ht="13" x14ac:dyDescent="0.25">
      <c r="A3" s="142" t="s">
        <v>42</v>
      </c>
      <c r="B3" s="143"/>
      <c r="C3" s="138" t="str">
        <f>'Field data and Sidoli'!C3:D3</f>
        <v>Mr Andrew Thomas and Mr Bryan Thomas</v>
      </c>
      <c r="D3" s="139"/>
      <c r="E3" s="96" t="s">
        <v>108</v>
      </c>
      <c r="F3" s="111"/>
      <c r="G3" s="136" t="s">
        <v>159</v>
      </c>
      <c r="H3" s="137"/>
      <c r="I3" s="110"/>
      <c r="J3" s="142" t="s">
        <v>154</v>
      </c>
      <c r="K3" s="143"/>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6" t="s">
        <v>0</v>
      </c>
      <c r="B4" s="137"/>
      <c r="C4" s="144" t="str">
        <f>'Field data and Sidoli'!C4:D4</f>
        <v>Little Bank Farm, Church Stoke. SY15 6TL</v>
      </c>
      <c r="D4" s="145"/>
      <c r="E4" s="99" t="s">
        <v>1</v>
      </c>
      <c r="F4" s="110"/>
      <c r="G4" s="142"/>
      <c r="H4" s="143"/>
      <c r="I4" s="115"/>
      <c r="J4" s="142"/>
      <c r="K4" s="143"/>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8" t="s">
        <v>47</v>
      </c>
      <c r="B5" s="149"/>
      <c r="C5" s="150" t="str">
        <f>'Field data and Sidoli'!C5:D5</f>
        <v>Bryan Burn</v>
      </c>
      <c r="D5" s="151"/>
      <c r="E5" s="107"/>
      <c r="F5" s="114"/>
      <c r="G5" s="152"/>
      <c r="H5" s="153"/>
      <c r="I5" s="114"/>
      <c r="J5" s="152"/>
      <c r="K5" s="153"/>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4" t="s">
        <v>63</v>
      </c>
      <c r="B7" s="155"/>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6" t="s">
        <v>2</v>
      </c>
      <c r="B8" s="137"/>
      <c r="C8" s="49">
        <f>'Field data and Sidoli'!C8</f>
        <v>2</v>
      </c>
      <c r="D8" s="49">
        <f>'Field data and Sidoli'!D8</f>
        <v>3</v>
      </c>
      <c r="E8" s="49">
        <f>'Field data and Sidoli'!E8</f>
        <v>4</v>
      </c>
      <c r="F8" s="49">
        <f>'Field data and Sidoli'!F8</f>
        <v>6</v>
      </c>
      <c r="G8" s="49">
        <f>'Field data and Sidoli'!G8</f>
        <v>7</v>
      </c>
      <c r="H8" s="49">
        <f>'Field data and Sidoli'!H8</f>
        <v>11</v>
      </c>
      <c r="I8" s="49">
        <f>'Field data and Sidoli'!I8</f>
        <v>12</v>
      </c>
      <c r="J8" s="49">
        <f>'Field data and Sidoli'!J8</f>
        <v>13</v>
      </c>
      <c r="K8" s="49">
        <f>'Field data and Sidoli'!K8</f>
        <v>14</v>
      </c>
      <c r="L8" s="49">
        <f>'Field data and Sidoli'!L8</f>
        <v>16</v>
      </c>
      <c r="M8" s="49">
        <f>'Field data and Sidoli'!M8</f>
        <v>17</v>
      </c>
      <c r="N8" s="49">
        <f>'Field data and Sidoli'!N8</f>
        <v>6</v>
      </c>
      <c r="O8" s="49">
        <f>'Field data and Sidoli'!O8</f>
        <v>11</v>
      </c>
      <c r="P8" s="49">
        <f>'Field data and Sidoli'!P8</f>
        <v>0</v>
      </c>
      <c r="Q8" s="49">
        <f>'Field data and Sidoli'!Q8</f>
        <v>0</v>
      </c>
      <c r="R8" s="49">
        <f>'Field data and Sidoli'!R8</f>
        <v>0</v>
      </c>
      <c r="S8" s="49">
        <f>'Field data and Sidoli'!S8</f>
        <v>0</v>
      </c>
      <c r="T8" s="49">
        <f>'Field data and Sidoli'!T8</f>
        <v>0</v>
      </c>
      <c r="U8" s="49">
        <f>'Field data and Sidoli'!U8</f>
        <v>0</v>
      </c>
      <c r="V8" s="102">
        <f>'Field data and Sidoli'!V8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6" t="s">
        <v>3</v>
      </c>
      <c r="B9" s="137"/>
      <c r="C9" s="49" t="str">
        <f>'Field data and Sidoli'!C9</f>
        <v>mod</v>
      </c>
      <c r="D9" s="49" t="str">
        <f>'Field data and Sidoli'!D9</f>
        <v>mod</v>
      </c>
      <c r="E9" s="49" t="str">
        <f>'Field data and Sidoli'!E9</f>
        <v>mod</v>
      </c>
      <c r="F9" s="49">
        <f>'Field data and Sidoli'!F9</f>
        <v>1</v>
      </c>
      <c r="G9" s="49" t="str">
        <f>'Field data and Sidoli'!G9</f>
        <v>mod</v>
      </c>
      <c r="H9" s="49">
        <f>'Field data and Sidoli'!H9</f>
        <v>1</v>
      </c>
      <c r="I9" s="49" t="str">
        <f>'Field data and Sidoli'!I9</f>
        <v>mod</v>
      </c>
      <c r="J9" s="49" t="str">
        <f>'Field data and Sidoli'!J9</f>
        <v>mod</v>
      </c>
      <c r="K9" s="49" t="str">
        <f>'Field data and Sidoli'!K9</f>
        <v>removed</v>
      </c>
      <c r="L9" s="49" t="str">
        <f>'Field data and Sidoli'!L9</f>
        <v>mod</v>
      </c>
      <c r="M9" s="49" t="str">
        <f>'Field data and Sidoli'!M9</f>
        <v>mod</v>
      </c>
      <c r="N9" s="49">
        <f>'Field data and Sidoli'!N9</f>
        <v>1</v>
      </c>
      <c r="O9" s="49">
        <f>'Field data and Sidoli'!O9</f>
        <v>1</v>
      </c>
      <c r="P9" s="49">
        <f>'Field data and Sidoli'!P9</f>
        <v>0</v>
      </c>
      <c r="Q9" s="49">
        <f>'Field data and Sidoli'!Q9</f>
        <v>0</v>
      </c>
      <c r="R9" s="49">
        <f>'Field data and Sidoli'!R9</f>
        <v>0</v>
      </c>
      <c r="S9" s="49">
        <f>'Field data and Sidoli'!S9</f>
        <v>0</v>
      </c>
      <c r="T9" s="49">
        <f>'Field data and Sidoli'!T9</f>
        <v>0</v>
      </c>
      <c r="U9" s="49">
        <f>'Field data and Sidoli'!U9</f>
        <v>0</v>
      </c>
      <c r="V9" s="102">
        <f>'Field data and Sidoli'!V9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6" t="s">
        <v>4</v>
      </c>
      <c r="B10" s="137"/>
      <c r="C10" s="49">
        <f>'Field data and Sidoli'!C10</f>
        <v>5.8</v>
      </c>
      <c r="D10" s="49">
        <f>'Field data and Sidoli'!D10</f>
        <v>5.8</v>
      </c>
      <c r="E10" s="49">
        <f>'Field data and Sidoli'!E10</f>
        <v>5.6</v>
      </c>
      <c r="F10" s="49">
        <f>'Field data and Sidoli'!F10</f>
        <v>5.6</v>
      </c>
      <c r="G10" s="49">
        <f>'Field data and Sidoli'!G10</f>
        <v>5.8</v>
      </c>
      <c r="H10" s="49">
        <f>'Field data and Sidoli'!H10</f>
        <v>5.5</v>
      </c>
      <c r="I10" s="49">
        <f>'Field data and Sidoli'!I10</f>
        <v>5.4</v>
      </c>
      <c r="J10" s="49">
        <f>'Field data and Sidoli'!J10</f>
        <v>5.8</v>
      </c>
      <c r="K10" s="49">
        <f>'Field data and Sidoli'!K10</f>
        <v>0</v>
      </c>
      <c r="L10" s="49">
        <f>'Field data and Sidoli'!L10</f>
        <v>5.8</v>
      </c>
      <c r="M10" s="49">
        <f>'Field data and Sidoli'!M10</f>
        <v>6.2</v>
      </c>
      <c r="N10" s="49">
        <f>'Field data and Sidoli'!N10</f>
        <v>5.6</v>
      </c>
      <c r="O10" s="49">
        <f>'Field data and Sidoli'!O10</f>
        <v>5.5</v>
      </c>
      <c r="P10" s="49">
        <f>'Field data and Sidoli'!P10</f>
        <v>0</v>
      </c>
      <c r="Q10" s="49">
        <f>'Field data and Sidoli'!Q10</f>
        <v>0</v>
      </c>
      <c r="R10" s="49">
        <f>'Field data and Sidoli'!R10</f>
        <v>0</v>
      </c>
      <c r="S10" s="49">
        <f>'Field data and Sidoli'!S10</f>
        <v>0</v>
      </c>
      <c r="T10" s="49">
        <f>'Field data and Sidoli'!T10</f>
        <v>0</v>
      </c>
      <c r="U10" s="49">
        <f>'Field data and Sidoli'!U10</f>
        <v>0</v>
      </c>
      <c r="V10" s="102">
        <f>'Field data and Sidoli'!V10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6" t="s">
        <v>5</v>
      </c>
      <c r="B11" s="137"/>
      <c r="C11" s="49">
        <f>'Field data and Sidoli'!C11</f>
        <v>1</v>
      </c>
      <c r="D11" s="49">
        <f>'Field data and Sidoli'!D11</f>
        <v>1</v>
      </c>
      <c r="E11" s="49">
        <f>'Field data and Sidoli'!E11</f>
        <v>1</v>
      </c>
      <c r="F11" s="49">
        <f>'Field data and Sidoli'!F11</f>
        <v>1</v>
      </c>
      <c r="G11" s="49">
        <f>'Field data and Sidoli'!G11</f>
        <v>1</v>
      </c>
      <c r="H11" s="49">
        <f>'Field data and Sidoli'!H11</f>
        <v>1</v>
      </c>
      <c r="I11" s="49">
        <f>'Field data and Sidoli'!I11</f>
        <v>1</v>
      </c>
      <c r="J11" s="49">
        <f>'Field data and Sidoli'!J11</f>
        <v>1</v>
      </c>
      <c r="K11" s="49">
        <f>'Field data and Sidoli'!K11</f>
        <v>0</v>
      </c>
      <c r="L11" s="49">
        <f>'Field data and Sidoli'!L11</f>
        <v>1</v>
      </c>
      <c r="M11" s="49">
        <f>'Field data and Sidoli'!M11</f>
        <v>1</v>
      </c>
      <c r="N11" s="49">
        <f>'Field data and Sidoli'!N11</f>
        <v>1</v>
      </c>
      <c r="O11" s="49">
        <f>'Field data and Sidoli'!O11</f>
        <v>1</v>
      </c>
      <c r="P11" s="49">
        <f>'Field data and Sidoli'!P11</f>
        <v>0</v>
      </c>
      <c r="Q11" s="49">
        <f>'Field data and Sidoli'!Q11</f>
        <v>0</v>
      </c>
      <c r="R11" s="49">
        <f>'Field data and Sidoli'!R11</f>
        <v>0</v>
      </c>
      <c r="S11" s="49">
        <f>'Field data and Sidoli'!S11</f>
        <v>0</v>
      </c>
      <c r="T11" s="49">
        <f>'Field data and Sidoli'!T11</f>
        <v>0</v>
      </c>
      <c r="U11" s="49">
        <f>'Field data and Sidoli'!U11</f>
        <v>0</v>
      </c>
      <c r="V11" s="102">
        <f>'Field data and Sidoli'!V11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6" t="s">
        <v>6</v>
      </c>
      <c r="B12" s="137"/>
      <c r="C12" s="49">
        <f>'Field data and Sidoli'!C12</f>
        <v>2</v>
      </c>
      <c r="D12" s="49">
        <f>'Field data and Sidoli'!D12</f>
        <v>2</v>
      </c>
      <c r="E12" s="49">
        <f>'Field data and Sidoli'!E12</f>
        <v>2</v>
      </c>
      <c r="F12" s="49">
        <f>'Field data and Sidoli'!F12</f>
        <v>2</v>
      </c>
      <c r="G12" s="49">
        <f>'Field data and Sidoli'!G12</f>
        <v>1</v>
      </c>
      <c r="H12" s="49">
        <f>'Field data and Sidoli'!H12</f>
        <v>2</v>
      </c>
      <c r="I12" s="49">
        <f>'Field data and Sidoli'!I12</f>
        <v>2</v>
      </c>
      <c r="J12" s="49">
        <f>'Field data and Sidoli'!J12</f>
        <v>2</v>
      </c>
      <c r="K12" s="49">
        <f>'Field data and Sidoli'!K12</f>
        <v>0</v>
      </c>
      <c r="L12" s="49">
        <f>'Field data and Sidoli'!L12</f>
        <v>2</v>
      </c>
      <c r="M12" s="49">
        <f>'Field data and Sidoli'!M12</f>
        <v>2</v>
      </c>
      <c r="N12" s="49">
        <f>'Field data and Sidoli'!N12</f>
        <v>2</v>
      </c>
      <c r="O12" s="49">
        <f>'Field data and Sidoli'!O12</f>
        <v>2</v>
      </c>
      <c r="P12" s="49">
        <f>'Field data and Sidoli'!P12</f>
        <v>0</v>
      </c>
      <c r="Q12" s="49">
        <f>'Field data and Sidoli'!Q12</f>
        <v>0</v>
      </c>
      <c r="R12" s="49">
        <f>'Field data and Sidoli'!R12</f>
        <v>0</v>
      </c>
      <c r="S12" s="49">
        <f>'Field data and Sidoli'!S12</f>
        <v>0</v>
      </c>
      <c r="T12" s="49">
        <f>'Field data and Sidoli'!T12</f>
        <v>0</v>
      </c>
      <c r="U12" s="49">
        <f>'Field data and Sidoli'!U12</f>
        <v>0</v>
      </c>
      <c r="V12" s="102">
        <f>'Field data and Sidoli'!V12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6" t="s">
        <v>7</v>
      </c>
      <c r="B13" s="137"/>
      <c r="C13" s="49">
        <f>'Field data and Sidoli'!C13</f>
        <v>3</v>
      </c>
      <c r="D13" s="49">
        <f>'Field data and Sidoli'!D13</f>
        <v>3</v>
      </c>
      <c r="E13" s="49">
        <f>'Field data and Sidoli'!E13</f>
        <v>3</v>
      </c>
      <c r="F13" s="49">
        <f>'Field data and Sidoli'!F13</f>
        <v>3</v>
      </c>
      <c r="G13" s="49">
        <f>'Field data and Sidoli'!G13</f>
        <v>3</v>
      </c>
      <c r="H13" s="49">
        <f>'Field data and Sidoli'!H13</f>
        <v>3</v>
      </c>
      <c r="I13" s="49">
        <f>'Field data and Sidoli'!I13</f>
        <v>3</v>
      </c>
      <c r="J13" s="49">
        <f>'Field data and Sidoli'!J13</f>
        <v>3</v>
      </c>
      <c r="K13" s="49">
        <f>'Field data and Sidoli'!K13</f>
        <v>0</v>
      </c>
      <c r="L13" s="49">
        <f>'Field data and Sidoli'!L13</f>
        <v>3</v>
      </c>
      <c r="M13" s="49">
        <f>'Field data and Sidoli'!M13</f>
        <v>3</v>
      </c>
      <c r="N13" s="49">
        <f>'Field data and Sidoli'!N13</f>
        <v>3</v>
      </c>
      <c r="O13" s="49">
        <f>'Field data and Sidoli'!O13</f>
        <v>3</v>
      </c>
      <c r="P13" s="49">
        <f>'Field data and Sidoli'!P13</f>
        <v>0</v>
      </c>
      <c r="Q13" s="49">
        <f>'Field data and Sidoli'!Q13</f>
        <v>0</v>
      </c>
      <c r="R13" s="49">
        <f>'Field data and Sidoli'!R13</f>
        <v>0</v>
      </c>
      <c r="S13" s="49">
        <f>'Field data and Sidoli'!S13</f>
        <v>0</v>
      </c>
      <c r="T13" s="49">
        <f>'Field data and Sidoli'!T13</f>
        <v>0</v>
      </c>
      <c r="U13" s="49">
        <f>'Field data and Sidoli'!U13</f>
        <v>0</v>
      </c>
      <c r="V13" s="102">
        <f>'Field data and Sidoli'!V13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6" t="s">
        <v>8</v>
      </c>
      <c r="B14" s="157"/>
      <c r="C14" s="83" t="str">
        <f>'Field data and Sidoli'!C14</f>
        <v xml:space="preserve">Grass Silage (25% DM) </v>
      </c>
      <c r="D14" s="83" t="str">
        <f>'Field data and Sidoli'!D14</f>
        <v xml:space="preserve">Grass Silage (25% DM) </v>
      </c>
      <c r="E14" s="83" t="str">
        <f>'Field data and Sidoli'!E14</f>
        <v xml:space="preserve">Grass Silage (25% DM) </v>
      </c>
      <c r="F14" s="83" t="str">
        <f>'Field data and Sidoli'!F14</f>
        <v xml:space="preserve">Grass Silage (25% DM) </v>
      </c>
      <c r="G14" s="83" t="str">
        <f>'Field data and Sidoli'!G14</f>
        <v xml:space="preserve">Grass Silage (25% DM) </v>
      </c>
      <c r="H14" s="83" t="str">
        <f>'Field data and Sidoli'!H14</f>
        <v xml:space="preserve">Grass Silage (25% DM) </v>
      </c>
      <c r="I14" s="83" t="str">
        <f>'Field data and Sidoli'!I14</f>
        <v xml:space="preserve">Grass Silage (25% DM) </v>
      </c>
      <c r="J14" s="83" t="str">
        <f>'Field data and Sidoli'!J14</f>
        <v xml:space="preserve">Grass Silage (25% DM) </v>
      </c>
      <c r="K14" s="83">
        <f>'Field data and Sidoli'!K14</f>
        <v>0</v>
      </c>
      <c r="L14" s="83" t="str">
        <f>'Field data and Sidoli'!L14</f>
        <v xml:space="preserve">Grass Silage (25% DM) </v>
      </c>
      <c r="M14" s="83" t="str">
        <f>'Field data and Sidoli'!M14</f>
        <v xml:space="preserve">Grass Silage (25% DM) </v>
      </c>
      <c r="N14" s="83" t="str">
        <f>'Field data and Sidoli'!N14</f>
        <v>Maize- Silage (30% DM)</v>
      </c>
      <c r="O14" s="83" t="str">
        <f>'Field data and Sidoli'!O14</f>
        <v>Spring wheat/barley</v>
      </c>
      <c r="P14" s="83">
        <f>'Field data and Sidoli'!P14</f>
        <v>0</v>
      </c>
      <c r="Q14" s="83">
        <f>'Field data and Sidoli'!Q14</f>
        <v>0</v>
      </c>
      <c r="R14" s="83">
        <f>'Field data and Sidoli'!R14</f>
        <v>0</v>
      </c>
      <c r="S14" s="83">
        <f>'Field data and Sidoli'!S14</f>
        <v>0</v>
      </c>
      <c r="T14" s="83">
        <f>'Field data and Sidoli'!T14</f>
        <v>0</v>
      </c>
      <c r="U14" s="83">
        <f>'Field data and Sidoli'!U14</f>
        <v>0</v>
      </c>
      <c r="V14" s="103">
        <f>'Field data and Sidoli'!V14</f>
        <v>0</v>
      </c>
      <c r="AD14" s="22" t="s">
        <v>138</v>
      </c>
      <c r="AE14" s="22">
        <v>6</v>
      </c>
      <c r="AI14" s="43" t="s">
        <v>119</v>
      </c>
      <c r="AJ14" s="44">
        <v>0.8</v>
      </c>
      <c r="AK14" s="45">
        <v>1.7</v>
      </c>
      <c r="AL14" s="9">
        <v>12</v>
      </c>
      <c r="AM14" s="9">
        <v>6.7</v>
      </c>
      <c r="AN14" s="9" t="s">
        <v>135</v>
      </c>
    </row>
    <row r="15" spans="1:41" ht="13" x14ac:dyDescent="0.25">
      <c r="A15" s="146" t="s">
        <v>9</v>
      </c>
      <c r="B15" s="147"/>
      <c r="C15" s="49">
        <f>'Field data and Sidoli'!C15</f>
        <v>38</v>
      </c>
      <c r="D15" s="49">
        <f>'Field data and Sidoli'!D15</f>
        <v>38</v>
      </c>
      <c r="E15" s="49">
        <f>'Field data and Sidoli'!E15</f>
        <v>38</v>
      </c>
      <c r="F15" s="49">
        <f>'Field data and Sidoli'!F15</f>
        <v>38</v>
      </c>
      <c r="G15" s="49">
        <f>'Field data and Sidoli'!G15</f>
        <v>38</v>
      </c>
      <c r="H15" s="49">
        <f>'Field data and Sidoli'!H15</f>
        <v>38</v>
      </c>
      <c r="I15" s="49">
        <f>'Field data and Sidoli'!I15</f>
        <v>38</v>
      </c>
      <c r="J15" s="49">
        <f>'Field data and Sidoli'!J15</f>
        <v>38</v>
      </c>
      <c r="K15" s="49">
        <f>'Field data and Sidoli'!K15</f>
        <v>0</v>
      </c>
      <c r="L15" s="49">
        <f>'Field data and Sidoli'!L15</f>
        <v>38</v>
      </c>
      <c r="M15" s="49">
        <f>'Field data and Sidoli'!M15</f>
        <v>38</v>
      </c>
      <c r="N15" s="49">
        <f>'Field data and Sidoli'!N15</f>
        <v>50</v>
      </c>
      <c r="O15" s="49">
        <f>'Field data and Sidoli'!O15</f>
        <v>6.5</v>
      </c>
      <c r="P15" s="49">
        <f>'Field data and Sidoli'!P15</f>
        <v>0</v>
      </c>
      <c r="Q15" s="49">
        <f>'Field data and Sidoli'!Q15</f>
        <v>0</v>
      </c>
      <c r="R15" s="49">
        <f>'Field data and Sidoli'!R15</f>
        <v>0</v>
      </c>
      <c r="S15" s="49">
        <f>'Field data and Sidoli'!S15</f>
        <v>0</v>
      </c>
      <c r="T15" s="49">
        <f>'Field data and Sidoli'!T15</f>
        <v>0</v>
      </c>
      <c r="U15" s="49">
        <f>'Field data and Sidoli'!U15</f>
        <v>0</v>
      </c>
      <c r="V15" s="102">
        <f>'Field data and Sidoli'!V15</f>
        <v>0</v>
      </c>
      <c r="AD15" s="22" t="s">
        <v>144</v>
      </c>
      <c r="AE15" s="22">
        <v>7</v>
      </c>
      <c r="AI15" s="43" t="s">
        <v>101</v>
      </c>
      <c r="AJ15" s="51">
        <v>1.8</v>
      </c>
      <c r="AK15" s="45">
        <v>5.4</v>
      </c>
      <c r="AL15" s="9">
        <v>13</v>
      </c>
      <c r="AM15" s="9">
        <v>6.7</v>
      </c>
      <c r="AN15" s="9" t="s">
        <v>135</v>
      </c>
    </row>
    <row r="16" spans="1:41" ht="13.5" thickBot="1" x14ac:dyDescent="0.3">
      <c r="A16" s="164" t="s">
        <v>44</v>
      </c>
      <c r="B16" s="165"/>
      <c r="C16" s="104" t="str">
        <f>'Field data and Sidoli'!C16</f>
        <v>Medium/Clay</v>
      </c>
      <c r="D16" s="104" t="str">
        <f>'Field data and Sidoli'!D16</f>
        <v>Medium/Clay</v>
      </c>
      <c r="E16" s="104" t="str">
        <f>'Field data and Sidoli'!E16</f>
        <v>Medium/Clay</v>
      </c>
      <c r="F16" s="104" t="str">
        <f>'Field data and Sidoli'!F16</f>
        <v>Medium/Clay</v>
      </c>
      <c r="G16" s="104" t="str">
        <f>'Field data and Sidoli'!G16</f>
        <v>Medium/Clay</v>
      </c>
      <c r="H16" s="104" t="str">
        <f>'Field data and Sidoli'!H16</f>
        <v>Medium/Clay</v>
      </c>
      <c r="I16" s="104" t="str">
        <f>'Field data and Sidoli'!I16</f>
        <v>Medium/Clay</v>
      </c>
      <c r="J16" s="104" t="str">
        <f>'Field data and Sidoli'!J16</f>
        <v>Medium/Clay</v>
      </c>
      <c r="K16" s="104">
        <f>'Field data and Sidoli'!K16</f>
        <v>0</v>
      </c>
      <c r="L16" s="104" t="str">
        <f>'Field data and Sidoli'!L16</f>
        <v>Medium/Clay</v>
      </c>
      <c r="M16" s="104" t="str">
        <f>'Field data and Sidoli'!M16</f>
        <v>Medium/Clay</v>
      </c>
      <c r="N16" s="104" t="str">
        <f>'Field data and Sidoli'!N16</f>
        <v>Medium/Clay</v>
      </c>
      <c r="O16" s="104" t="str">
        <f>'Field data and Sidoli'!O16</f>
        <v>Medium/Clay</v>
      </c>
      <c r="P16" s="104">
        <f>'Field data and Sidoli'!P16</f>
        <v>0</v>
      </c>
      <c r="Q16" s="104">
        <f>'Field data and Sidoli'!Q16</f>
        <v>0</v>
      </c>
      <c r="R16" s="104">
        <f>'Field data and Sidoli'!R16</f>
        <v>0</v>
      </c>
      <c r="S16" s="104">
        <f>'Field data and Sidoli'!S16</f>
        <v>0</v>
      </c>
      <c r="T16" s="104">
        <f>'Field data and Sidoli'!T16</f>
        <v>0</v>
      </c>
      <c r="U16" s="104">
        <f>'Field data and Sidoli'!U16</f>
        <v>0</v>
      </c>
      <c r="V16" s="105">
        <f>'Field data and Sidoli'!V16</f>
        <v>0</v>
      </c>
      <c r="AD16" s="42" t="s">
        <v>145</v>
      </c>
      <c r="AE16" s="22">
        <v>8</v>
      </c>
      <c r="AI16" s="43" t="s">
        <v>118</v>
      </c>
      <c r="AJ16" s="44">
        <v>8</v>
      </c>
      <c r="AK16" s="45">
        <v>5.5</v>
      </c>
      <c r="AL16" s="7">
        <v>14</v>
      </c>
      <c r="AM16" s="9">
        <v>6.7</v>
      </c>
      <c r="AN16" s="9" t="s">
        <v>135</v>
      </c>
    </row>
    <row r="17" spans="1:40" ht="13" x14ac:dyDescent="0.25">
      <c r="A17" s="154" t="s">
        <v>69</v>
      </c>
      <c r="B17" s="155"/>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f t="shared" si="0"/>
        <v>64.599999999999994</v>
      </c>
      <c r="M17" s="20">
        <f t="shared" si="0"/>
        <v>64.599999999999994</v>
      </c>
      <c r="N17" s="20">
        <f t="shared" si="0"/>
        <v>70</v>
      </c>
      <c r="O17" s="20">
        <f t="shared" si="0"/>
        <v>55.25</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8" t="s">
        <v>23</v>
      </c>
      <c r="B18" s="15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8" t="s">
        <v>90</v>
      </c>
      <c r="B19" s="15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t="e">
        <f t="shared" si="1"/>
        <v>#N/A</v>
      </c>
      <c r="L19" s="12">
        <f t="shared" si="1"/>
        <v>-64.599999999999994</v>
      </c>
      <c r="M19" s="12">
        <f t="shared" si="1"/>
        <v>-64.599999999999994</v>
      </c>
      <c r="N19" s="12">
        <f t="shared" si="1"/>
        <v>-70</v>
      </c>
      <c r="O19" s="12">
        <f t="shared" si="1"/>
        <v>-55.25</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60" t="s">
        <v>91</v>
      </c>
      <c r="B20" s="161"/>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4" t="s">
        <v>88</v>
      </c>
      <c r="B21" s="155"/>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f t="shared" si="2"/>
        <v>228</v>
      </c>
      <c r="M21" s="20">
        <f t="shared" si="2"/>
        <v>228</v>
      </c>
      <c r="N21" s="20">
        <f t="shared" si="2"/>
        <v>220.00000000000003</v>
      </c>
      <c r="O21" s="20">
        <f t="shared" si="2"/>
        <v>78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8" t="s">
        <v>89</v>
      </c>
      <c r="B22" s="15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8" t="s">
        <v>92</v>
      </c>
      <c r="B23" s="15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t="e">
        <f t="shared" si="3"/>
        <v>#N/A</v>
      </c>
      <c r="L23" s="12">
        <f t="shared" si="3"/>
        <v>-228</v>
      </c>
      <c r="M23" s="12">
        <f t="shared" si="3"/>
        <v>-228</v>
      </c>
      <c r="N23" s="12">
        <f t="shared" si="3"/>
        <v>-220.00000000000003</v>
      </c>
      <c r="O23" s="12">
        <f t="shared" si="3"/>
        <v>-78</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60" t="s">
        <v>93</v>
      </c>
      <c r="B24" s="161"/>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11</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12</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13</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14</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16</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v>
      </c>
      <c r="C57" s="8">
        <f t="shared" ref="C57:U57" si="13">D8</f>
        <v>3</v>
      </c>
      <c r="D57" s="8">
        <f t="shared" si="13"/>
        <v>4</v>
      </c>
      <c r="E57" s="8">
        <f t="shared" si="13"/>
        <v>6</v>
      </c>
      <c r="F57" s="8">
        <f t="shared" si="13"/>
        <v>7</v>
      </c>
      <c r="G57" s="8">
        <f t="shared" si="13"/>
        <v>11</v>
      </c>
      <c r="H57" s="8">
        <f t="shared" si="13"/>
        <v>12</v>
      </c>
      <c r="I57" s="8">
        <f t="shared" si="13"/>
        <v>13</v>
      </c>
      <c r="J57" s="8">
        <f t="shared" si="13"/>
        <v>14</v>
      </c>
      <c r="K57" s="8">
        <f t="shared" si="13"/>
        <v>16</v>
      </c>
      <c r="L57" s="8">
        <f t="shared" si="13"/>
        <v>17</v>
      </c>
      <c r="M57" s="8">
        <f t="shared" si="13"/>
        <v>6</v>
      </c>
      <c r="N57" s="8">
        <f t="shared" si="13"/>
        <v>11</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e">
        <f>K16&amp;" I "&amp;(VLOOKUP(K14,Table24581114[],6,FALSE))</f>
        <v>#N/A</v>
      </c>
      <c r="K58" s="10" t="str">
        <f>L16&amp;" I "&amp;(VLOOKUP(L14,Table24581114[],6,FALSE))</f>
        <v>Medium/Clay I Grass</v>
      </c>
      <c r="L58" s="10" t="str">
        <f>M16&amp;" I "&amp;(VLOOKUP(M14,Table24581114[],6,FALSE))</f>
        <v>Medium/Clay I Grass</v>
      </c>
      <c r="M58" s="10" t="str">
        <f>N16&amp;" I "&amp;(VLOOKUP(N14,Table24581114[],6,FALSE))</f>
        <v>Medium/Clay I Arable</v>
      </c>
      <c r="N58" s="10" t="str">
        <f>O16&amp;" I "&amp;(VLOOKUP(O14,Table24581114[],6,FALSE))</f>
        <v>Medium/Clay I Arable</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t="e">
        <f>VLOOKUP(K$14,Table24581114[],5,FALSE)</f>
        <v>#N/A</v>
      </c>
      <c r="K59" s="64">
        <f>VLOOKUP(L$14,Table24581114[],5,FALSE)</f>
        <v>6.2</v>
      </c>
      <c r="L59" s="64">
        <f>VLOOKUP(M$14,Table24581114[],5,FALSE)</f>
        <v>6.2</v>
      </c>
      <c r="M59" s="64">
        <f>VLOOKUP(N$14,Table24581114[],5,FALSE)</f>
        <v>6.7</v>
      </c>
      <c r="N59" s="64">
        <f>VLOOKUP(O$14,Table24581114[],5,FALSE)</f>
        <v>6.7</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5.8</v>
      </c>
      <c r="C60" s="64">
        <f t="shared" ref="C60:U60" si="14">D10</f>
        <v>5.8</v>
      </c>
      <c r="D60" s="64">
        <f t="shared" si="14"/>
        <v>5.6</v>
      </c>
      <c r="E60" s="64">
        <f t="shared" si="14"/>
        <v>5.6</v>
      </c>
      <c r="F60" s="64">
        <f t="shared" si="14"/>
        <v>5.8</v>
      </c>
      <c r="G60" s="64">
        <f t="shared" si="14"/>
        <v>5.5</v>
      </c>
      <c r="H60" s="64">
        <f t="shared" si="14"/>
        <v>5.4</v>
      </c>
      <c r="I60" s="64">
        <f t="shared" si="14"/>
        <v>5.8</v>
      </c>
      <c r="J60" s="64">
        <f t="shared" si="14"/>
        <v>0</v>
      </c>
      <c r="K60" s="64">
        <f t="shared" si="14"/>
        <v>5.8</v>
      </c>
      <c r="L60" s="64">
        <f t="shared" si="14"/>
        <v>6.2</v>
      </c>
      <c r="M60" s="64">
        <f t="shared" si="14"/>
        <v>5.6</v>
      </c>
      <c r="N60" s="64">
        <f t="shared" si="14"/>
        <v>5.5</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f t="shared" si="15"/>
        <v>6</v>
      </c>
      <c r="L61" s="64">
        <f t="shared" si="15"/>
        <v>6</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2.4000000000000021</v>
      </c>
      <c r="D64" s="65">
        <f t="shared" si="17"/>
        <v>3.6000000000000032</v>
      </c>
      <c r="E64" s="65">
        <f t="shared" si="17"/>
        <v>3.6000000000000032</v>
      </c>
      <c r="F64" s="65">
        <f t="shared" si="17"/>
        <v>2.4000000000000021</v>
      </c>
      <c r="G64" s="65">
        <f t="shared" si="17"/>
        <v>4.2000000000000011</v>
      </c>
      <c r="H64" s="65">
        <f t="shared" si="17"/>
        <v>4.7999999999999989</v>
      </c>
      <c r="I64" s="65">
        <f t="shared" si="17"/>
        <v>2.4000000000000021</v>
      </c>
      <c r="J64" s="65" t="e">
        <f t="shared" si="17"/>
        <v>#N/A</v>
      </c>
      <c r="K64" s="65">
        <f t="shared" si="17"/>
        <v>2.4000000000000021</v>
      </c>
      <c r="L64" s="65">
        <f t="shared" si="17"/>
        <v>0</v>
      </c>
      <c r="M64" s="65">
        <f t="shared" si="17"/>
        <v>8.8000000000000043</v>
      </c>
      <c r="N64" s="65">
        <f t="shared" si="17"/>
        <v>9.6000000000000014</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-2.4000000000000021</v>
      </c>
      <c r="D65" s="65">
        <f t="shared" si="18"/>
        <v>-3.6000000000000032</v>
      </c>
      <c r="E65" s="65">
        <f t="shared" si="18"/>
        <v>-3.6000000000000032</v>
      </c>
      <c r="F65" s="65">
        <f t="shared" si="18"/>
        <v>-2.4000000000000021</v>
      </c>
      <c r="G65" s="65">
        <f t="shared" si="18"/>
        <v>-4.2000000000000011</v>
      </c>
      <c r="H65" s="65">
        <f t="shared" si="18"/>
        <v>-4.7999999999999989</v>
      </c>
      <c r="I65" s="65">
        <f t="shared" si="18"/>
        <v>-2.4000000000000021</v>
      </c>
      <c r="J65" s="65" t="e">
        <f t="shared" si="18"/>
        <v>#N/A</v>
      </c>
      <c r="K65" s="65">
        <f t="shared" si="18"/>
        <v>-2.4000000000000021</v>
      </c>
      <c r="L65" s="65">
        <f t="shared" si="18"/>
        <v>0</v>
      </c>
      <c r="M65" s="65">
        <f t="shared" si="18"/>
        <v>-8.8000000000000043</v>
      </c>
      <c r="N65" s="65">
        <f t="shared" si="18"/>
        <v>-9.6000000000000014</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32" t="str">
        <f>'Field data and Sidoli'!C1:D1</f>
        <v>PAN-032366</v>
      </c>
      <c r="D1" s="133"/>
      <c r="E1" s="106" t="s">
        <v>45</v>
      </c>
      <c r="F1" s="113">
        <f>'Field data and Sidoli'!F1</f>
        <v>42.93</v>
      </c>
      <c r="G1" s="134" t="s">
        <v>43</v>
      </c>
      <c r="H1" s="135"/>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6" t="s">
        <v>87</v>
      </c>
      <c r="B2" s="137"/>
      <c r="C2" s="138" t="str">
        <f>'Field data and Sidoli'!C2:D2</f>
        <v>EPR/GP3697ES</v>
      </c>
      <c r="D2" s="139"/>
      <c r="E2" s="96" t="s">
        <v>109</v>
      </c>
      <c r="F2" s="110"/>
      <c r="G2" s="140" t="s">
        <v>110</v>
      </c>
      <c r="H2" s="141"/>
      <c r="I2" s="110"/>
      <c r="J2" s="136" t="s">
        <v>158</v>
      </c>
      <c r="K2" s="137"/>
      <c r="L2" s="110"/>
      <c r="AB2" s="22" t="s">
        <v>56</v>
      </c>
      <c r="AC2" s="13"/>
      <c r="AD2" s="22" t="s">
        <v>70</v>
      </c>
      <c r="AE2" s="13"/>
      <c r="AF2" s="13"/>
      <c r="AG2" s="34" t="s">
        <v>76</v>
      </c>
      <c r="AH2" s="13"/>
      <c r="AI2" s="35" t="s">
        <v>126</v>
      </c>
      <c r="AJ2" s="36">
        <v>0</v>
      </c>
      <c r="AK2" s="37">
        <v>0</v>
      </c>
      <c r="AL2" s="7">
        <v>0</v>
      </c>
      <c r="AM2" s="9">
        <v>0</v>
      </c>
      <c r="AN2" s="9">
        <v>0</v>
      </c>
    </row>
    <row r="3" spans="1:41" ht="13" x14ac:dyDescent="0.25">
      <c r="A3" s="142" t="s">
        <v>42</v>
      </c>
      <c r="B3" s="143"/>
      <c r="C3" s="138" t="str">
        <f>'Field data and Sidoli'!C3:D3</f>
        <v>Mr Andrew Thomas and Mr Bryan Thomas</v>
      </c>
      <c r="D3" s="139"/>
      <c r="E3" s="96" t="s">
        <v>108</v>
      </c>
      <c r="F3" s="111"/>
      <c r="G3" s="136" t="s">
        <v>159</v>
      </c>
      <c r="H3" s="137"/>
      <c r="I3" s="110"/>
      <c r="J3" s="142" t="s">
        <v>154</v>
      </c>
      <c r="K3" s="143"/>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6" t="s">
        <v>0</v>
      </c>
      <c r="B4" s="137"/>
      <c r="C4" s="144" t="str">
        <f>'Field data and Sidoli'!C4:D4</f>
        <v>Little Bank Farm, Church Stoke. SY15 6TL</v>
      </c>
      <c r="D4" s="145"/>
      <c r="E4" s="99" t="s">
        <v>1</v>
      </c>
      <c r="F4" s="110"/>
      <c r="G4" s="142"/>
      <c r="H4" s="143"/>
      <c r="I4" s="115"/>
      <c r="J4" s="142"/>
      <c r="K4" s="143"/>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8" t="s">
        <v>47</v>
      </c>
      <c r="B5" s="149"/>
      <c r="C5" s="150" t="str">
        <f>'Field data and Sidoli'!C5:D5</f>
        <v>Bryan Burn</v>
      </c>
      <c r="D5" s="151"/>
      <c r="E5" s="107"/>
      <c r="F5" s="114"/>
      <c r="G5" s="152"/>
      <c r="H5" s="153"/>
      <c r="I5" s="114"/>
      <c r="J5" s="152"/>
      <c r="K5" s="153"/>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4" t="s">
        <v>63</v>
      </c>
      <c r="B7" s="155"/>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6" t="s">
        <v>2</v>
      </c>
      <c r="B8" s="137"/>
      <c r="C8" s="49">
        <f>'Field data and Sidoli'!C8</f>
        <v>2</v>
      </c>
      <c r="D8" s="49">
        <f>'Field data and Sidoli'!D8</f>
        <v>3</v>
      </c>
      <c r="E8" s="49">
        <f>'Field data and Sidoli'!E8</f>
        <v>4</v>
      </c>
      <c r="F8" s="49">
        <f>'Field data and Sidoli'!F8</f>
        <v>6</v>
      </c>
      <c r="G8" s="49">
        <f>'Field data and Sidoli'!G8</f>
        <v>7</v>
      </c>
      <c r="H8" s="49">
        <f>'Field data and Sidoli'!H8</f>
        <v>11</v>
      </c>
      <c r="I8" s="49">
        <f>'Field data and Sidoli'!I8</f>
        <v>12</v>
      </c>
      <c r="J8" s="49">
        <f>'Field data and Sidoli'!J8</f>
        <v>13</v>
      </c>
      <c r="K8" s="49">
        <f>'Field data and Sidoli'!K8</f>
        <v>14</v>
      </c>
      <c r="L8" s="49">
        <f>'Field data and Sidoli'!L8</f>
        <v>16</v>
      </c>
      <c r="M8" s="49">
        <f>'Field data and Sidoli'!M8</f>
        <v>17</v>
      </c>
      <c r="N8" s="49">
        <f>'Field data and Sidoli'!N8</f>
        <v>6</v>
      </c>
      <c r="O8" s="49">
        <f>'Field data and Sidoli'!O8</f>
        <v>11</v>
      </c>
      <c r="P8" s="49">
        <f>'Field data and Sidoli'!P8</f>
        <v>0</v>
      </c>
      <c r="Q8" s="49">
        <f>'Field data and Sidoli'!Q8</f>
        <v>0</v>
      </c>
      <c r="R8" s="49">
        <f>'Field data and Sidoli'!R8</f>
        <v>0</v>
      </c>
      <c r="S8" s="49">
        <f>'Field data and Sidoli'!S8</f>
        <v>0</v>
      </c>
      <c r="T8" s="49">
        <f>'Field data and Sidoli'!T8</f>
        <v>0</v>
      </c>
      <c r="U8" s="49">
        <f>'Field data and Sidoli'!U8</f>
        <v>0</v>
      </c>
      <c r="V8" s="102">
        <f>'Field data and Sidoli'!V8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6" t="s">
        <v>3</v>
      </c>
      <c r="B9" s="137"/>
      <c r="C9" s="49" t="str">
        <f>'Field data and Sidoli'!C9</f>
        <v>mod</v>
      </c>
      <c r="D9" s="49" t="str">
        <f>'Field data and Sidoli'!D9</f>
        <v>mod</v>
      </c>
      <c r="E9" s="49" t="str">
        <f>'Field data and Sidoli'!E9</f>
        <v>mod</v>
      </c>
      <c r="F9" s="49">
        <f>'Field data and Sidoli'!F9</f>
        <v>1</v>
      </c>
      <c r="G9" s="49" t="str">
        <f>'Field data and Sidoli'!G9</f>
        <v>mod</v>
      </c>
      <c r="H9" s="49">
        <f>'Field data and Sidoli'!H9</f>
        <v>1</v>
      </c>
      <c r="I9" s="49" t="str">
        <f>'Field data and Sidoli'!I9</f>
        <v>mod</v>
      </c>
      <c r="J9" s="49" t="str">
        <f>'Field data and Sidoli'!J9</f>
        <v>mod</v>
      </c>
      <c r="K9" s="49" t="str">
        <f>'Field data and Sidoli'!K9</f>
        <v>removed</v>
      </c>
      <c r="L9" s="49" t="str">
        <f>'Field data and Sidoli'!L9</f>
        <v>mod</v>
      </c>
      <c r="M9" s="49" t="str">
        <f>'Field data and Sidoli'!M9</f>
        <v>mod</v>
      </c>
      <c r="N9" s="49">
        <f>'Field data and Sidoli'!N9</f>
        <v>1</v>
      </c>
      <c r="O9" s="49">
        <f>'Field data and Sidoli'!O9</f>
        <v>1</v>
      </c>
      <c r="P9" s="49">
        <f>'Field data and Sidoli'!P9</f>
        <v>0</v>
      </c>
      <c r="Q9" s="49">
        <f>'Field data and Sidoli'!Q9</f>
        <v>0</v>
      </c>
      <c r="R9" s="49">
        <f>'Field data and Sidoli'!R9</f>
        <v>0</v>
      </c>
      <c r="S9" s="49">
        <f>'Field data and Sidoli'!S9</f>
        <v>0</v>
      </c>
      <c r="T9" s="49">
        <f>'Field data and Sidoli'!T9</f>
        <v>0</v>
      </c>
      <c r="U9" s="49">
        <f>'Field data and Sidoli'!U9</f>
        <v>0</v>
      </c>
      <c r="V9" s="102">
        <f>'Field data and Sidoli'!V9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6" t="s">
        <v>4</v>
      </c>
      <c r="B10" s="137"/>
      <c r="C10" s="49">
        <f>'Field data and Sidoli'!C10</f>
        <v>5.8</v>
      </c>
      <c r="D10" s="49">
        <f>'Field data and Sidoli'!D10</f>
        <v>5.8</v>
      </c>
      <c r="E10" s="49">
        <f>'Field data and Sidoli'!E10</f>
        <v>5.6</v>
      </c>
      <c r="F10" s="49">
        <f>'Field data and Sidoli'!F10</f>
        <v>5.6</v>
      </c>
      <c r="G10" s="49">
        <f>'Field data and Sidoli'!G10</f>
        <v>5.8</v>
      </c>
      <c r="H10" s="49">
        <f>'Field data and Sidoli'!H10</f>
        <v>5.5</v>
      </c>
      <c r="I10" s="49">
        <f>'Field data and Sidoli'!I10</f>
        <v>5.4</v>
      </c>
      <c r="J10" s="49">
        <f>'Field data and Sidoli'!J10</f>
        <v>5.8</v>
      </c>
      <c r="K10" s="49">
        <f>'Field data and Sidoli'!K10</f>
        <v>0</v>
      </c>
      <c r="L10" s="49">
        <f>'Field data and Sidoli'!L10</f>
        <v>5.8</v>
      </c>
      <c r="M10" s="49">
        <f>'Field data and Sidoli'!M10</f>
        <v>6.2</v>
      </c>
      <c r="N10" s="49">
        <f>'Field data and Sidoli'!N10</f>
        <v>5.6</v>
      </c>
      <c r="O10" s="49">
        <f>'Field data and Sidoli'!O10</f>
        <v>5.5</v>
      </c>
      <c r="P10" s="49">
        <f>'Field data and Sidoli'!P10</f>
        <v>0</v>
      </c>
      <c r="Q10" s="49">
        <f>'Field data and Sidoli'!Q10</f>
        <v>0</v>
      </c>
      <c r="R10" s="49">
        <f>'Field data and Sidoli'!R10</f>
        <v>0</v>
      </c>
      <c r="S10" s="49">
        <f>'Field data and Sidoli'!S10</f>
        <v>0</v>
      </c>
      <c r="T10" s="49">
        <f>'Field data and Sidoli'!T10</f>
        <v>0</v>
      </c>
      <c r="U10" s="49">
        <f>'Field data and Sidoli'!U10</f>
        <v>0</v>
      </c>
      <c r="V10" s="102">
        <f>'Field data and Sidoli'!V10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6" t="s">
        <v>5</v>
      </c>
      <c r="B11" s="137"/>
      <c r="C11" s="49">
        <f>'Field data and Sidoli'!C11</f>
        <v>1</v>
      </c>
      <c r="D11" s="49">
        <f>'Field data and Sidoli'!D11</f>
        <v>1</v>
      </c>
      <c r="E11" s="49">
        <f>'Field data and Sidoli'!E11</f>
        <v>1</v>
      </c>
      <c r="F11" s="49">
        <f>'Field data and Sidoli'!F11</f>
        <v>1</v>
      </c>
      <c r="G11" s="49">
        <f>'Field data and Sidoli'!G11</f>
        <v>1</v>
      </c>
      <c r="H11" s="49">
        <f>'Field data and Sidoli'!H11</f>
        <v>1</v>
      </c>
      <c r="I11" s="49">
        <f>'Field data and Sidoli'!I11</f>
        <v>1</v>
      </c>
      <c r="J11" s="49">
        <f>'Field data and Sidoli'!J11</f>
        <v>1</v>
      </c>
      <c r="K11" s="49">
        <f>'Field data and Sidoli'!K11</f>
        <v>0</v>
      </c>
      <c r="L11" s="49">
        <f>'Field data and Sidoli'!L11</f>
        <v>1</v>
      </c>
      <c r="M11" s="49">
        <f>'Field data and Sidoli'!M11</f>
        <v>1</v>
      </c>
      <c r="N11" s="49">
        <f>'Field data and Sidoli'!N11</f>
        <v>1</v>
      </c>
      <c r="O11" s="49">
        <f>'Field data and Sidoli'!O11</f>
        <v>1</v>
      </c>
      <c r="P11" s="49">
        <f>'Field data and Sidoli'!P11</f>
        <v>0</v>
      </c>
      <c r="Q11" s="49">
        <f>'Field data and Sidoli'!Q11</f>
        <v>0</v>
      </c>
      <c r="R11" s="49">
        <f>'Field data and Sidoli'!R11</f>
        <v>0</v>
      </c>
      <c r="S11" s="49">
        <f>'Field data and Sidoli'!S11</f>
        <v>0</v>
      </c>
      <c r="T11" s="49">
        <f>'Field data and Sidoli'!T11</f>
        <v>0</v>
      </c>
      <c r="U11" s="49">
        <f>'Field data and Sidoli'!U11</f>
        <v>0</v>
      </c>
      <c r="V11" s="102">
        <f>'Field data and Sidoli'!V11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6" t="s">
        <v>6</v>
      </c>
      <c r="B12" s="137"/>
      <c r="C12" s="49">
        <f>'Field data and Sidoli'!C12</f>
        <v>2</v>
      </c>
      <c r="D12" s="49">
        <f>'Field data and Sidoli'!D12</f>
        <v>2</v>
      </c>
      <c r="E12" s="49">
        <f>'Field data and Sidoli'!E12</f>
        <v>2</v>
      </c>
      <c r="F12" s="49">
        <f>'Field data and Sidoli'!F12</f>
        <v>2</v>
      </c>
      <c r="G12" s="49">
        <f>'Field data and Sidoli'!G12</f>
        <v>1</v>
      </c>
      <c r="H12" s="49">
        <f>'Field data and Sidoli'!H12</f>
        <v>2</v>
      </c>
      <c r="I12" s="49">
        <f>'Field data and Sidoli'!I12</f>
        <v>2</v>
      </c>
      <c r="J12" s="49">
        <f>'Field data and Sidoli'!J12</f>
        <v>2</v>
      </c>
      <c r="K12" s="49">
        <f>'Field data and Sidoli'!K12</f>
        <v>0</v>
      </c>
      <c r="L12" s="49">
        <f>'Field data and Sidoli'!L12</f>
        <v>2</v>
      </c>
      <c r="M12" s="49">
        <f>'Field data and Sidoli'!M12</f>
        <v>2</v>
      </c>
      <c r="N12" s="49">
        <f>'Field data and Sidoli'!N12</f>
        <v>2</v>
      </c>
      <c r="O12" s="49">
        <f>'Field data and Sidoli'!O12</f>
        <v>2</v>
      </c>
      <c r="P12" s="49">
        <f>'Field data and Sidoli'!P12</f>
        <v>0</v>
      </c>
      <c r="Q12" s="49">
        <f>'Field data and Sidoli'!Q12</f>
        <v>0</v>
      </c>
      <c r="R12" s="49">
        <f>'Field data and Sidoli'!R12</f>
        <v>0</v>
      </c>
      <c r="S12" s="49">
        <f>'Field data and Sidoli'!S12</f>
        <v>0</v>
      </c>
      <c r="T12" s="49">
        <f>'Field data and Sidoli'!T12</f>
        <v>0</v>
      </c>
      <c r="U12" s="49">
        <f>'Field data and Sidoli'!U12</f>
        <v>0</v>
      </c>
      <c r="V12" s="102">
        <f>'Field data and Sidoli'!V12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6" t="s">
        <v>7</v>
      </c>
      <c r="B13" s="137"/>
      <c r="C13" s="49">
        <f>'Field data and Sidoli'!C13</f>
        <v>3</v>
      </c>
      <c r="D13" s="49">
        <f>'Field data and Sidoli'!D13</f>
        <v>3</v>
      </c>
      <c r="E13" s="49">
        <f>'Field data and Sidoli'!E13</f>
        <v>3</v>
      </c>
      <c r="F13" s="49">
        <f>'Field data and Sidoli'!F13</f>
        <v>3</v>
      </c>
      <c r="G13" s="49">
        <f>'Field data and Sidoli'!G13</f>
        <v>3</v>
      </c>
      <c r="H13" s="49">
        <f>'Field data and Sidoli'!H13</f>
        <v>3</v>
      </c>
      <c r="I13" s="49">
        <f>'Field data and Sidoli'!I13</f>
        <v>3</v>
      </c>
      <c r="J13" s="49">
        <f>'Field data and Sidoli'!J13</f>
        <v>3</v>
      </c>
      <c r="K13" s="49">
        <f>'Field data and Sidoli'!K13</f>
        <v>0</v>
      </c>
      <c r="L13" s="49">
        <f>'Field data and Sidoli'!L13</f>
        <v>3</v>
      </c>
      <c r="M13" s="49">
        <f>'Field data and Sidoli'!M13</f>
        <v>3</v>
      </c>
      <c r="N13" s="49">
        <f>'Field data and Sidoli'!N13</f>
        <v>3</v>
      </c>
      <c r="O13" s="49">
        <f>'Field data and Sidoli'!O13</f>
        <v>3</v>
      </c>
      <c r="P13" s="49">
        <f>'Field data and Sidoli'!P13</f>
        <v>0</v>
      </c>
      <c r="Q13" s="49">
        <f>'Field data and Sidoli'!Q13</f>
        <v>0</v>
      </c>
      <c r="R13" s="49">
        <f>'Field data and Sidoli'!R13</f>
        <v>0</v>
      </c>
      <c r="S13" s="49">
        <f>'Field data and Sidoli'!S13</f>
        <v>0</v>
      </c>
      <c r="T13" s="49">
        <f>'Field data and Sidoli'!T13</f>
        <v>0</v>
      </c>
      <c r="U13" s="49">
        <f>'Field data and Sidoli'!U13</f>
        <v>0</v>
      </c>
      <c r="V13" s="102">
        <f>'Field data and Sidoli'!V13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6" t="s">
        <v>8</v>
      </c>
      <c r="B14" s="157"/>
      <c r="C14" s="83" t="str">
        <f>'Field data and Sidoli'!C14</f>
        <v xml:space="preserve">Grass Silage (25% DM) </v>
      </c>
      <c r="D14" s="83" t="str">
        <f>'Field data and Sidoli'!D14</f>
        <v xml:space="preserve">Grass Silage (25% DM) </v>
      </c>
      <c r="E14" s="83" t="str">
        <f>'Field data and Sidoli'!E14</f>
        <v xml:space="preserve">Grass Silage (25% DM) </v>
      </c>
      <c r="F14" s="83" t="str">
        <f>'Field data and Sidoli'!F14</f>
        <v xml:space="preserve">Grass Silage (25% DM) </v>
      </c>
      <c r="G14" s="83" t="str">
        <f>'Field data and Sidoli'!G14</f>
        <v xml:space="preserve">Grass Silage (25% DM) </v>
      </c>
      <c r="H14" s="83" t="str">
        <f>'Field data and Sidoli'!H14</f>
        <v xml:space="preserve">Grass Silage (25% DM) </v>
      </c>
      <c r="I14" s="83" t="str">
        <f>'Field data and Sidoli'!I14</f>
        <v xml:space="preserve">Grass Silage (25% DM) </v>
      </c>
      <c r="J14" s="83" t="str">
        <f>'Field data and Sidoli'!J14</f>
        <v xml:space="preserve">Grass Silage (25% DM) </v>
      </c>
      <c r="K14" s="83">
        <f>'Field data and Sidoli'!K14</f>
        <v>0</v>
      </c>
      <c r="L14" s="83" t="str">
        <f>'Field data and Sidoli'!L14</f>
        <v xml:space="preserve">Grass Silage (25% DM) </v>
      </c>
      <c r="M14" s="83" t="str">
        <f>'Field data and Sidoli'!M14</f>
        <v xml:space="preserve">Grass Silage (25% DM) </v>
      </c>
      <c r="N14" s="83" t="str">
        <f>'Field data and Sidoli'!N14</f>
        <v>Maize- Silage (30% DM)</v>
      </c>
      <c r="O14" s="83" t="str">
        <f>'Field data and Sidoli'!O14</f>
        <v>Spring wheat/barley</v>
      </c>
      <c r="P14" s="83">
        <f>'Field data and Sidoli'!P14</f>
        <v>0</v>
      </c>
      <c r="Q14" s="83">
        <f>'Field data and Sidoli'!Q14</f>
        <v>0</v>
      </c>
      <c r="R14" s="83">
        <f>'Field data and Sidoli'!R14</f>
        <v>0</v>
      </c>
      <c r="S14" s="83">
        <f>'Field data and Sidoli'!S14</f>
        <v>0</v>
      </c>
      <c r="T14" s="83">
        <f>'Field data and Sidoli'!T14</f>
        <v>0</v>
      </c>
      <c r="U14" s="83">
        <f>'Field data and Sidoli'!U14</f>
        <v>0</v>
      </c>
      <c r="V14" s="103">
        <f>'Field data and Sidoli'!V14</f>
        <v>0</v>
      </c>
      <c r="AD14" s="22" t="s">
        <v>138</v>
      </c>
      <c r="AE14" s="22">
        <v>6</v>
      </c>
      <c r="AI14" s="43" t="s">
        <v>119</v>
      </c>
      <c r="AJ14" s="44">
        <v>0.8</v>
      </c>
      <c r="AK14" s="45">
        <v>1.7</v>
      </c>
      <c r="AL14" s="9">
        <v>12</v>
      </c>
      <c r="AM14" s="9">
        <v>6.7</v>
      </c>
      <c r="AN14" s="9" t="s">
        <v>135</v>
      </c>
    </row>
    <row r="15" spans="1:41" ht="13" x14ac:dyDescent="0.25">
      <c r="A15" s="146" t="s">
        <v>9</v>
      </c>
      <c r="B15" s="147"/>
      <c r="C15" s="49">
        <f>'Field data and Sidoli'!C15</f>
        <v>38</v>
      </c>
      <c r="D15" s="49">
        <f>'Field data and Sidoli'!D15</f>
        <v>38</v>
      </c>
      <c r="E15" s="49">
        <f>'Field data and Sidoli'!E15</f>
        <v>38</v>
      </c>
      <c r="F15" s="49">
        <f>'Field data and Sidoli'!F15</f>
        <v>38</v>
      </c>
      <c r="G15" s="49">
        <f>'Field data and Sidoli'!G15</f>
        <v>38</v>
      </c>
      <c r="H15" s="49">
        <f>'Field data and Sidoli'!H15</f>
        <v>38</v>
      </c>
      <c r="I15" s="49">
        <f>'Field data and Sidoli'!I15</f>
        <v>38</v>
      </c>
      <c r="J15" s="49">
        <f>'Field data and Sidoli'!J15</f>
        <v>38</v>
      </c>
      <c r="K15" s="49">
        <f>'Field data and Sidoli'!K15</f>
        <v>0</v>
      </c>
      <c r="L15" s="49">
        <f>'Field data and Sidoli'!L15</f>
        <v>38</v>
      </c>
      <c r="M15" s="49">
        <f>'Field data and Sidoli'!M15</f>
        <v>38</v>
      </c>
      <c r="N15" s="49">
        <f>'Field data and Sidoli'!N15</f>
        <v>50</v>
      </c>
      <c r="O15" s="49">
        <f>'Field data and Sidoli'!O15</f>
        <v>6.5</v>
      </c>
      <c r="P15" s="49">
        <f>'Field data and Sidoli'!P15</f>
        <v>0</v>
      </c>
      <c r="Q15" s="49">
        <f>'Field data and Sidoli'!Q15</f>
        <v>0</v>
      </c>
      <c r="R15" s="49">
        <f>'Field data and Sidoli'!R15</f>
        <v>0</v>
      </c>
      <c r="S15" s="49">
        <f>'Field data and Sidoli'!S15</f>
        <v>0</v>
      </c>
      <c r="T15" s="49">
        <f>'Field data and Sidoli'!T15</f>
        <v>0</v>
      </c>
      <c r="U15" s="49">
        <f>'Field data and Sidoli'!U15</f>
        <v>0</v>
      </c>
      <c r="V15" s="102">
        <f>'Field data and Sidoli'!V15</f>
        <v>0</v>
      </c>
      <c r="AD15" s="22" t="s">
        <v>144</v>
      </c>
      <c r="AE15" s="22">
        <v>7</v>
      </c>
      <c r="AI15" s="43" t="s">
        <v>101</v>
      </c>
      <c r="AJ15" s="51">
        <v>1.8</v>
      </c>
      <c r="AK15" s="45">
        <v>5.4</v>
      </c>
      <c r="AL15" s="9">
        <v>13</v>
      </c>
      <c r="AM15" s="9">
        <v>6.7</v>
      </c>
      <c r="AN15" s="9" t="s">
        <v>135</v>
      </c>
    </row>
    <row r="16" spans="1:41" ht="13.5" thickBot="1" x14ac:dyDescent="0.3">
      <c r="A16" s="164" t="s">
        <v>44</v>
      </c>
      <c r="B16" s="165"/>
      <c r="C16" s="104" t="str">
        <f>'Field data and Sidoli'!C16</f>
        <v>Medium/Clay</v>
      </c>
      <c r="D16" s="104" t="str">
        <f>'Field data and Sidoli'!D16</f>
        <v>Medium/Clay</v>
      </c>
      <c r="E16" s="104" t="str">
        <f>'Field data and Sidoli'!E16</f>
        <v>Medium/Clay</v>
      </c>
      <c r="F16" s="104" t="str">
        <f>'Field data and Sidoli'!F16</f>
        <v>Medium/Clay</v>
      </c>
      <c r="G16" s="104" t="str">
        <f>'Field data and Sidoli'!G16</f>
        <v>Medium/Clay</v>
      </c>
      <c r="H16" s="104" t="str">
        <f>'Field data and Sidoli'!H16</f>
        <v>Medium/Clay</v>
      </c>
      <c r="I16" s="104" t="str">
        <f>'Field data and Sidoli'!I16</f>
        <v>Medium/Clay</v>
      </c>
      <c r="J16" s="104" t="str">
        <f>'Field data and Sidoli'!J16</f>
        <v>Medium/Clay</v>
      </c>
      <c r="K16" s="104">
        <f>'Field data and Sidoli'!K16</f>
        <v>0</v>
      </c>
      <c r="L16" s="104" t="str">
        <f>'Field data and Sidoli'!L16</f>
        <v>Medium/Clay</v>
      </c>
      <c r="M16" s="104" t="str">
        <f>'Field data and Sidoli'!M16</f>
        <v>Medium/Clay</v>
      </c>
      <c r="N16" s="104" t="str">
        <f>'Field data and Sidoli'!N16</f>
        <v>Medium/Clay</v>
      </c>
      <c r="O16" s="104" t="str">
        <f>'Field data and Sidoli'!O16</f>
        <v>Medium/Clay</v>
      </c>
      <c r="P16" s="104">
        <f>'Field data and Sidoli'!P16</f>
        <v>0</v>
      </c>
      <c r="Q16" s="104">
        <f>'Field data and Sidoli'!Q16</f>
        <v>0</v>
      </c>
      <c r="R16" s="104">
        <f>'Field data and Sidoli'!R16</f>
        <v>0</v>
      </c>
      <c r="S16" s="104">
        <f>'Field data and Sidoli'!S16</f>
        <v>0</v>
      </c>
      <c r="T16" s="104">
        <f>'Field data and Sidoli'!T16</f>
        <v>0</v>
      </c>
      <c r="U16" s="104">
        <f>'Field data and Sidoli'!U16</f>
        <v>0</v>
      </c>
      <c r="V16" s="105">
        <f>'Field data and Sidoli'!V16</f>
        <v>0</v>
      </c>
      <c r="AD16" s="42" t="s">
        <v>145</v>
      </c>
      <c r="AE16" s="22">
        <v>8</v>
      </c>
      <c r="AI16" s="43" t="s">
        <v>118</v>
      </c>
      <c r="AJ16" s="44">
        <v>8</v>
      </c>
      <c r="AK16" s="45">
        <v>5.5</v>
      </c>
      <c r="AL16" s="7">
        <v>14</v>
      </c>
      <c r="AM16" s="9">
        <v>6.7</v>
      </c>
      <c r="AN16" s="9" t="s">
        <v>135</v>
      </c>
    </row>
    <row r="17" spans="1:40" ht="13" x14ac:dyDescent="0.25">
      <c r="A17" s="154" t="s">
        <v>69</v>
      </c>
      <c r="B17" s="155"/>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f t="shared" si="0"/>
        <v>64.599999999999994</v>
      </c>
      <c r="M17" s="20">
        <f t="shared" si="0"/>
        <v>64.599999999999994</v>
      </c>
      <c r="N17" s="20">
        <f t="shared" si="0"/>
        <v>70</v>
      </c>
      <c r="O17" s="20">
        <f t="shared" si="0"/>
        <v>55.25</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8" t="s">
        <v>23</v>
      </c>
      <c r="B18" s="15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8" t="s">
        <v>90</v>
      </c>
      <c r="B19" s="15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t="e">
        <f t="shared" si="1"/>
        <v>#N/A</v>
      </c>
      <c r="L19" s="12">
        <f t="shared" si="1"/>
        <v>-64.599999999999994</v>
      </c>
      <c r="M19" s="12">
        <f t="shared" si="1"/>
        <v>-64.599999999999994</v>
      </c>
      <c r="N19" s="12">
        <f t="shared" si="1"/>
        <v>-70</v>
      </c>
      <c r="O19" s="12">
        <f t="shared" si="1"/>
        <v>-55.25</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60" t="s">
        <v>91</v>
      </c>
      <c r="B20" s="161"/>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4" t="s">
        <v>88</v>
      </c>
      <c r="B21" s="155"/>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f t="shared" si="2"/>
        <v>228</v>
      </c>
      <c r="M21" s="20">
        <f t="shared" si="2"/>
        <v>228</v>
      </c>
      <c r="N21" s="20">
        <f t="shared" si="2"/>
        <v>220.00000000000003</v>
      </c>
      <c r="O21" s="20">
        <f t="shared" si="2"/>
        <v>78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8" t="s">
        <v>89</v>
      </c>
      <c r="B22" s="15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8" t="s">
        <v>92</v>
      </c>
      <c r="B23" s="15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t="e">
        <f t="shared" si="3"/>
        <v>#N/A</v>
      </c>
      <c r="L23" s="12">
        <f t="shared" si="3"/>
        <v>-228</v>
      </c>
      <c r="M23" s="12">
        <f t="shared" si="3"/>
        <v>-228</v>
      </c>
      <c r="N23" s="12">
        <f t="shared" si="3"/>
        <v>-220.00000000000003</v>
      </c>
      <c r="O23" s="12">
        <f t="shared" si="3"/>
        <v>-78</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60" t="s">
        <v>93</v>
      </c>
      <c r="B24" s="161"/>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11</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12</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13</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14</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16</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v>
      </c>
      <c r="C57" s="8">
        <f t="shared" ref="C57:U57" si="13">D8</f>
        <v>3</v>
      </c>
      <c r="D57" s="8">
        <f t="shared" si="13"/>
        <v>4</v>
      </c>
      <c r="E57" s="8">
        <f t="shared" si="13"/>
        <v>6</v>
      </c>
      <c r="F57" s="8">
        <f t="shared" si="13"/>
        <v>7</v>
      </c>
      <c r="G57" s="8">
        <f t="shared" si="13"/>
        <v>11</v>
      </c>
      <c r="H57" s="8">
        <f t="shared" si="13"/>
        <v>12</v>
      </c>
      <c r="I57" s="8">
        <f t="shared" si="13"/>
        <v>13</v>
      </c>
      <c r="J57" s="8">
        <f t="shared" si="13"/>
        <v>14</v>
      </c>
      <c r="K57" s="8">
        <f t="shared" si="13"/>
        <v>16</v>
      </c>
      <c r="L57" s="8">
        <f t="shared" si="13"/>
        <v>17</v>
      </c>
      <c r="M57" s="8">
        <f t="shared" si="13"/>
        <v>6</v>
      </c>
      <c r="N57" s="8">
        <f t="shared" si="13"/>
        <v>11</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e">
        <f>K16&amp;" I "&amp;(VLOOKUP(K14,Table245810[],6,FALSE))</f>
        <v>#N/A</v>
      </c>
      <c r="K58" s="10" t="str">
        <f>L16&amp;" I "&amp;(VLOOKUP(L14,Table245810[],6,FALSE))</f>
        <v>Medium/Clay I Grass</v>
      </c>
      <c r="L58" s="10" t="str">
        <f>M16&amp;" I "&amp;(VLOOKUP(M14,Table245810[],6,FALSE))</f>
        <v>Medium/Clay I Grass</v>
      </c>
      <c r="M58" s="10" t="str">
        <f>N16&amp;" I "&amp;(VLOOKUP(N14,Table245810[],6,FALSE))</f>
        <v>Medium/Clay I Arable</v>
      </c>
      <c r="N58" s="10" t="str">
        <f>O16&amp;" I "&amp;(VLOOKUP(O14,Table245810[],6,FALSE))</f>
        <v>Medium/Clay I Arable</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t="e">
        <f>VLOOKUP(K$14,Table245810[],5,FALSE)</f>
        <v>#N/A</v>
      </c>
      <c r="K59" s="64">
        <f>VLOOKUP(L$14,Table245810[],5,FALSE)</f>
        <v>6.2</v>
      </c>
      <c r="L59" s="64">
        <f>VLOOKUP(M$14,Table245810[],5,FALSE)</f>
        <v>6.2</v>
      </c>
      <c r="M59" s="64">
        <f>VLOOKUP(N$14,Table245810[],5,FALSE)</f>
        <v>6.7</v>
      </c>
      <c r="N59" s="64">
        <f>VLOOKUP(O$14,Table245810[],5,FALSE)</f>
        <v>6.7</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5.8</v>
      </c>
      <c r="C60" s="64">
        <f t="shared" ref="C60:U60" si="14">D10</f>
        <v>5.8</v>
      </c>
      <c r="D60" s="64">
        <f t="shared" si="14"/>
        <v>5.6</v>
      </c>
      <c r="E60" s="64">
        <f t="shared" si="14"/>
        <v>5.6</v>
      </c>
      <c r="F60" s="64">
        <f t="shared" si="14"/>
        <v>5.8</v>
      </c>
      <c r="G60" s="64">
        <f t="shared" si="14"/>
        <v>5.5</v>
      </c>
      <c r="H60" s="64">
        <f t="shared" si="14"/>
        <v>5.4</v>
      </c>
      <c r="I60" s="64">
        <f t="shared" si="14"/>
        <v>5.8</v>
      </c>
      <c r="J60" s="64">
        <f t="shared" si="14"/>
        <v>0</v>
      </c>
      <c r="K60" s="64">
        <f t="shared" si="14"/>
        <v>5.8</v>
      </c>
      <c r="L60" s="64">
        <f t="shared" si="14"/>
        <v>6.2</v>
      </c>
      <c r="M60" s="64">
        <f t="shared" si="14"/>
        <v>5.6</v>
      </c>
      <c r="N60" s="64">
        <f t="shared" si="14"/>
        <v>5.5</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f t="shared" si="15"/>
        <v>6</v>
      </c>
      <c r="L61" s="64">
        <f t="shared" si="15"/>
        <v>6</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2.4000000000000021</v>
      </c>
      <c r="D64" s="65">
        <f t="shared" si="17"/>
        <v>3.6000000000000032</v>
      </c>
      <c r="E64" s="65">
        <f t="shared" si="17"/>
        <v>3.6000000000000032</v>
      </c>
      <c r="F64" s="65">
        <f t="shared" si="17"/>
        <v>2.4000000000000021</v>
      </c>
      <c r="G64" s="65">
        <f t="shared" si="17"/>
        <v>4.2000000000000011</v>
      </c>
      <c r="H64" s="65">
        <f t="shared" si="17"/>
        <v>4.7999999999999989</v>
      </c>
      <c r="I64" s="65">
        <f t="shared" si="17"/>
        <v>2.4000000000000021</v>
      </c>
      <c r="J64" s="65" t="e">
        <f t="shared" si="17"/>
        <v>#N/A</v>
      </c>
      <c r="K64" s="65">
        <f t="shared" si="17"/>
        <v>2.4000000000000021</v>
      </c>
      <c r="L64" s="65">
        <f t="shared" si="17"/>
        <v>0</v>
      </c>
      <c r="M64" s="65">
        <f t="shared" si="17"/>
        <v>8.8000000000000043</v>
      </c>
      <c r="N64" s="65">
        <f t="shared" si="17"/>
        <v>9.6000000000000014</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-2.4000000000000021</v>
      </c>
      <c r="D65" s="65">
        <f t="shared" si="18"/>
        <v>-3.6000000000000032</v>
      </c>
      <c r="E65" s="65">
        <f t="shared" si="18"/>
        <v>-3.6000000000000032</v>
      </c>
      <c r="F65" s="65">
        <f t="shared" si="18"/>
        <v>-2.4000000000000021</v>
      </c>
      <c r="G65" s="65">
        <f t="shared" si="18"/>
        <v>-4.2000000000000011</v>
      </c>
      <c r="H65" s="65">
        <f t="shared" si="18"/>
        <v>-4.7999999999999989</v>
      </c>
      <c r="I65" s="65">
        <f t="shared" si="18"/>
        <v>-2.4000000000000021</v>
      </c>
      <c r="J65" s="65" t="e">
        <f t="shared" si="18"/>
        <v>#N/A</v>
      </c>
      <c r="K65" s="65">
        <f t="shared" si="18"/>
        <v>-2.4000000000000021</v>
      </c>
      <c r="L65" s="65">
        <f t="shared" si="18"/>
        <v>0</v>
      </c>
      <c r="M65" s="65">
        <f t="shared" si="18"/>
        <v>-8.8000000000000043</v>
      </c>
      <c r="N65" s="65">
        <f t="shared" si="18"/>
        <v>-9.6000000000000014</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32" t="str">
        <f>'Field data and Sidoli'!C1:D1</f>
        <v>PAN-032366</v>
      </c>
      <c r="D1" s="133"/>
      <c r="E1" s="106" t="s">
        <v>45</v>
      </c>
      <c r="F1" s="113">
        <f>'Field data and Sidoli'!F1</f>
        <v>42.93</v>
      </c>
      <c r="G1" s="134" t="s">
        <v>43</v>
      </c>
      <c r="H1" s="135"/>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6" t="s">
        <v>87</v>
      </c>
      <c r="B2" s="137"/>
      <c r="C2" s="138" t="str">
        <f>'Field data and Sidoli'!C2:D2</f>
        <v>EPR/GP3697ES</v>
      </c>
      <c r="D2" s="139"/>
      <c r="E2" s="96" t="s">
        <v>109</v>
      </c>
      <c r="F2" s="110"/>
      <c r="G2" s="140" t="s">
        <v>110</v>
      </c>
      <c r="H2" s="141"/>
      <c r="I2" s="110"/>
      <c r="J2" s="136" t="s">
        <v>158</v>
      </c>
      <c r="K2" s="137"/>
      <c r="L2" s="110"/>
      <c r="AB2" s="22" t="s">
        <v>56</v>
      </c>
      <c r="AC2" s="13"/>
      <c r="AD2" s="22" t="s">
        <v>70</v>
      </c>
      <c r="AE2" s="13"/>
      <c r="AF2" s="13"/>
      <c r="AG2" s="34" t="s">
        <v>76</v>
      </c>
      <c r="AH2" s="13"/>
      <c r="AI2" s="35" t="s">
        <v>126</v>
      </c>
      <c r="AJ2" s="36">
        <v>0</v>
      </c>
      <c r="AK2" s="37">
        <v>0</v>
      </c>
      <c r="AL2" s="7">
        <v>0</v>
      </c>
      <c r="AM2" s="9">
        <v>0</v>
      </c>
      <c r="AN2" s="9">
        <v>0</v>
      </c>
    </row>
    <row r="3" spans="1:41" ht="13" x14ac:dyDescent="0.25">
      <c r="A3" s="142" t="s">
        <v>42</v>
      </c>
      <c r="B3" s="143"/>
      <c r="C3" s="138" t="str">
        <f>'Field data and Sidoli'!C3:D3</f>
        <v>Mr Andrew Thomas and Mr Bryan Thomas</v>
      </c>
      <c r="D3" s="139"/>
      <c r="E3" s="96" t="s">
        <v>108</v>
      </c>
      <c r="F3" s="111"/>
      <c r="G3" s="136" t="s">
        <v>159</v>
      </c>
      <c r="H3" s="137"/>
      <c r="I3" s="110"/>
      <c r="J3" s="142" t="s">
        <v>154</v>
      </c>
      <c r="K3" s="143"/>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6" t="s">
        <v>0</v>
      </c>
      <c r="B4" s="137"/>
      <c r="C4" s="144" t="str">
        <f>'Field data and Sidoli'!C4:D4</f>
        <v>Little Bank Farm, Church Stoke. SY15 6TL</v>
      </c>
      <c r="D4" s="145"/>
      <c r="E4" s="99" t="s">
        <v>1</v>
      </c>
      <c r="F4" s="110"/>
      <c r="G4" s="142"/>
      <c r="H4" s="143"/>
      <c r="I4" s="115"/>
      <c r="J4" s="142"/>
      <c r="K4" s="143"/>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8" t="s">
        <v>47</v>
      </c>
      <c r="B5" s="149"/>
      <c r="C5" s="150" t="str">
        <f>'Field data and Sidoli'!C5:D5</f>
        <v>Bryan Burn</v>
      </c>
      <c r="D5" s="151"/>
      <c r="E5" s="107"/>
      <c r="F5" s="114"/>
      <c r="G5" s="152"/>
      <c r="H5" s="153"/>
      <c r="I5" s="114"/>
      <c r="J5" s="152"/>
      <c r="K5" s="153"/>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4" t="s">
        <v>63</v>
      </c>
      <c r="B7" s="155"/>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6" t="s">
        <v>2</v>
      </c>
      <c r="B8" s="137"/>
      <c r="C8" s="49">
        <f>'Field data and Sidoli'!C8</f>
        <v>2</v>
      </c>
      <c r="D8" s="49">
        <f>'Field data and Sidoli'!D8</f>
        <v>3</v>
      </c>
      <c r="E8" s="49">
        <f>'Field data and Sidoli'!E8</f>
        <v>4</v>
      </c>
      <c r="F8" s="49">
        <f>'Field data and Sidoli'!F8</f>
        <v>6</v>
      </c>
      <c r="G8" s="49">
        <f>'Field data and Sidoli'!G8</f>
        <v>7</v>
      </c>
      <c r="H8" s="49">
        <f>'Field data and Sidoli'!H8</f>
        <v>11</v>
      </c>
      <c r="I8" s="49">
        <f>'Field data and Sidoli'!I8</f>
        <v>12</v>
      </c>
      <c r="J8" s="49">
        <f>'Field data and Sidoli'!J8</f>
        <v>13</v>
      </c>
      <c r="K8" s="49">
        <f>'Field data and Sidoli'!K8</f>
        <v>14</v>
      </c>
      <c r="L8" s="49">
        <f>'Field data and Sidoli'!L8</f>
        <v>16</v>
      </c>
      <c r="M8" s="49">
        <f>'Field data and Sidoli'!M8</f>
        <v>17</v>
      </c>
      <c r="N8" s="49">
        <f>'Field data and Sidoli'!N8</f>
        <v>6</v>
      </c>
      <c r="O8" s="49">
        <f>'Field data and Sidoli'!O8</f>
        <v>11</v>
      </c>
      <c r="P8" s="49">
        <f>'Field data and Sidoli'!P8</f>
        <v>0</v>
      </c>
      <c r="Q8" s="49">
        <f>'Field data and Sidoli'!Q8</f>
        <v>0</v>
      </c>
      <c r="R8" s="49">
        <f>'Field data and Sidoli'!R8</f>
        <v>0</v>
      </c>
      <c r="S8" s="49">
        <f>'Field data and Sidoli'!S8</f>
        <v>0</v>
      </c>
      <c r="T8" s="49">
        <f>'Field data and Sidoli'!T8</f>
        <v>0</v>
      </c>
      <c r="U8" s="49">
        <f>'Field data and Sidoli'!U8</f>
        <v>0</v>
      </c>
      <c r="V8" s="102">
        <f>'Field data and Sidoli'!V8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6" t="s">
        <v>3</v>
      </c>
      <c r="B9" s="137"/>
      <c r="C9" s="49" t="str">
        <f>'Field data and Sidoli'!C9</f>
        <v>mod</v>
      </c>
      <c r="D9" s="49" t="str">
        <f>'Field data and Sidoli'!D9</f>
        <v>mod</v>
      </c>
      <c r="E9" s="49" t="str">
        <f>'Field data and Sidoli'!E9</f>
        <v>mod</v>
      </c>
      <c r="F9" s="49">
        <f>'Field data and Sidoli'!F9</f>
        <v>1</v>
      </c>
      <c r="G9" s="49" t="str">
        <f>'Field data and Sidoli'!G9</f>
        <v>mod</v>
      </c>
      <c r="H9" s="49">
        <f>'Field data and Sidoli'!H9</f>
        <v>1</v>
      </c>
      <c r="I9" s="49" t="str">
        <f>'Field data and Sidoli'!I9</f>
        <v>mod</v>
      </c>
      <c r="J9" s="49" t="str">
        <f>'Field data and Sidoli'!J9</f>
        <v>mod</v>
      </c>
      <c r="K9" s="49" t="str">
        <f>'Field data and Sidoli'!K9</f>
        <v>removed</v>
      </c>
      <c r="L9" s="49" t="str">
        <f>'Field data and Sidoli'!L9</f>
        <v>mod</v>
      </c>
      <c r="M9" s="49" t="str">
        <f>'Field data and Sidoli'!M9</f>
        <v>mod</v>
      </c>
      <c r="N9" s="49">
        <f>'Field data and Sidoli'!N9</f>
        <v>1</v>
      </c>
      <c r="O9" s="49">
        <f>'Field data and Sidoli'!O9</f>
        <v>1</v>
      </c>
      <c r="P9" s="49">
        <f>'Field data and Sidoli'!P9</f>
        <v>0</v>
      </c>
      <c r="Q9" s="49">
        <f>'Field data and Sidoli'!Q9</f>
        <v>0</v>
      </c>
      <c r="R9" s="49">
        <f>'Field data and Sidoli'!R9</f>
        <v>0</v>
      </c>
      <c r="S9" s="49">
        <f>'Field data and Sidoli'!S9</f>
        <v>0</v>
      </c>
      <c r="T9" s="49">
        <f>'Field data and Sidoli'!T9</f>
        <v>0</v>
      </c>
      <c r="U9" s="49">
        <f>'Field data and Sidoli'!U9</f>
        <v>0</v>
      </c>
      <c r="V9" s="102">
        <f>'Field data and Sidoli'!V9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6" t="s">
        <v>4</v>
      </c>
      <c r="B10" s="137"/>
      <c r="C10" s="49">
        <f>'Field data and Sidoli'!C10</f>
        <v>5.8</v>
      </c>
      <c r="D10" s="49">
        <f>'Field data and Sidoli'!D10</f>
        <v>5.8</v>
      </c>
      <c r="E10" s="49">
        <f>'Field data and Sidoli'!E10</f>
        <v>5.6</v>
      </c>
      <c r="F10" s="49">
        <f>'Field data and Sidoli'!F10</f>
        <v>5.6</v>
      </c>
      <c r="G10" s="49">
        <f>'Field data and Sidoli'!G10</f>
        <v>5.8</v>
      </c>
      <c r="H10" s="49">
        <f>'Field data and Sidoli'!H10</f>
        <v>5.5</v>
      </c>
      <c r="I10" s="49">
        <f>'Field data and Sidoli'!I10</f>
        <v>5.4</v>
      </c>
      <c r="J10" s="49">
        <f>'Field data and Sidoli'!J10</f>
        <v>5.8</v>
      </c>
      <c r="K10" s="49">
        <f>'Field data and Sidoli'!K10</f>
        <v>0</v>
      </c>
      <c r="L10" s="49">
        <f>'Field data and Sidoli'!L10</f>
        <v>5.8</v>
      </c>
      <c r="M10" s="49">
        <f>'Field data and Sidoli'!M10</f>
        <v>6.2</v>
      </c>
      <c r="N10" s="49">
        <f>'Field data and Sidoli'!N10</f>
        <v>5.6</v>
      </c>
      <c r="O10" s="49">
        <f>'Field data and Sidoli'!O10</f>
        <v>5.5</v>
      </c>
      <c r="P10" s="49">
        <f>'Field data and Sidoli'!P10</f>
        <v>0</v>
      </c>
      <c r="Q10" s="49">
        <f>'Field data and Sidoli'!Q10</f>
        <v>0</v>
      </c>
      <c r="R10" s="49">
        <f>'Field data and Sidoli'!R10</f>
        <v>0</v>
      </c>
      <c r="S10" s="49">
        <f>'Field data and Sidoli'!S10</f>
        <v>0</v>
      </c>
      <c r="T10" s="49">
        <f>'Field data and Sidoli'!T10</f>
        <v>0</v>
      </c>
      <c r="U10" s="49">
        <f>'Field data and Sidoli'!U10</f>
        <v>0</v>
      </c>
      <c r="V10" s="102">
        <f>'Field data and Sidoli'!V10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6" t="s">
        <v>5</v>
      </c>
      <c r="B11" s="137"/>
      <c r="C11" s="49">
        <f>'Field data and Sidoli'!C11</f>
        <v>1</v>
      </c>
      <c r="D11" s="49">
        <f>'Field data and Sidoli'!D11</f>
        <v>1</v>
      </c>
      <c r="E11" s="49">
        <f>'Field data and Sidoli'!E11</f>
        <v>1</v>
      </c>
      <c r="F11" s="49">
        <f>'Field data and Sidoli'!F11</f>
        <v>1</v>
      </c>
      <c r="G11" s="49">
        <f>'Field data and Sidoli'!G11</f>
        <v>1</v>
      </c>
      <c r="H11" s="49">
        <f>'Field data and Sidoli'!H11</f>
        <v>1</v>
      </c>
      <c r="I11" s="49">
        <f>'Field data and Sidoli'!I11</f>
        <v>1</v>
      </c>
      <c r="J11" s="49">
        <f>'Field data and Sidoli'!J11</f>
        <v>1</v>
      </c>
      <c r="K11" s="49">
        <f>'Field data and Sidoli'!K11</f>
        <v>0</v>
      </c>
      <c r="L11" s="49">
        <f>'Field data and Sidoli'!L11</f>
        <v>1</v>
      </c>
      <c r="M11" s="49">
        <f>'Field data and Sidoli'!M11</f>
        <v>1</v>
      </c>
      <c r="N11" s="49">
        <f>'Field data and Sidoli'!N11</f>
        <v>1</v>
      </c>
      <c r="O11" s="49">
        <f>'Field data and Sidoli'!O11</f>
        <v>1</v>
      </c>
      <c r="P11" s="49">
        <f>'Field data and Sidoli'!P11</f>
        <v>0</v>
      </c>
      <c r="Q11" s="49">
        <f>'Field data and Sidoli'!Q11</f>
        <v>0</v>
      </c>
      <c r="R11" s="49">
        <f>'Field data and Sidoli'!R11</f>
        <v>0</v>
      </c>
      <c r="S11" s="49">
        <f>'Field data and Sidoli'!S11</f>
        <v>0</v>
      </c>
      <c r="T11" s="49">
        <f>'Field data and Sidoli'!T11</f>
        <v>0</v>
      </c>
      <c r="U11" s="49">
        <f>'Field data and Sidoli'!U11</f>
        <v>0</v>
      </c>
      <c r="V11" s="102">
        <f>'Field data and Sidoli'!V11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6" t="s">
        <v>6</v>
      </c>
      <c r="B12" s="137"/>
      <c r="C12" s="49">
        <f>'Field data and Sidoli'!C12</f>
        <v>2</v>
      </c>
      <c r="D12" s="49">
        <f>'Field data and Sidoli'!D12</f>
        <v>2</v>
      </c>
      <c r="E12" s="49">
        <f>'Field data and Sidoli'!E12</f>
        <v>2</v>
      </c>
      <c r="F12" s="49">
        <f>'Field data and Sidoli'!F12</f>
        <v>2</v>
      </c>
      <c r="G12" s="49">
        <f>'Field data and Sidoli'!G12</f>
        <v>1</v>
      </c>
      <c r="H12" s="49">
        <f>'Field data and Sidoli'!H12</f>
        <v>2</v>
      </c>
      <c r="I12" s="49">
        <f>'Field data and Sidoli'!I12</f>
        <v>2</v>
      </c>
      <c r="J12" s="49">
        <f>'Field data and Sidoli'!J12</f>
        <v>2</v>
      </c>
      <c r="K12" s="49">
        <f>'Field data and Sidoli'!K12</f>
        <v>0</v>
      </c>
      <c r="L12" s="49">
        <f>'Field data and Sidoli'!L12</f>
        <v>2</v>
      </c>
      <c r="M12" s="49">
        <f>'Field data and Sidoli'!M12</f>
        <v>2</v>
      </c>
      <c r="N12" s="49">
        <f>'Field data and Sidoli'!N12</f>
        <v>2</v>
      </c>
      <c r="O12" s="49">
        <f>'Field data and Sidoli'!O12</f>
        <v>2</v>
      </c>
      <c r="P12" s="49">
        <f>'Field data and Sidoli'!P12</f>
        <v>0</v>
      </c>
      <c r="Q12" s="49">
        <f>'Field data and Sidoli'!Q12</f>
        <v>0</v>
      </c>
      <c r="R12" s="49">
        <f>'Field data and Sidoli'!R12</f>
        <v>0</v>
      </c>
      <c r="S12" s="49">
        <f>'Field data and Sidoli'!S12</f>
        <v>0</v>
      </c>
      <c r="T12" s="49">
        <f>'Field data and Sidoli'!T12</f>
        <v>0</v>
      </c>
      <c r="U12" s="49">
        <f>'Field data and Sidoli'!U12</f>
        <v>0</v>
      </c>
      <c r="V12" s="102">
        <f>'Field data and Sidoli'!V12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6" t="s">
        <v>7</v>
      </c>
      <c r="B13" s="137"/>
      <c r="C13" s="49">
        <f>'Field data and Sidoli'!C13</f>
        <v>3</v>
      </c>
      <c r="D13" s="49">
        <f>'Field data and Sidoli'!D13</f>
        <v>3</v>
      </c>
      <c r="E13" s="49">
        <f>'Field data and Sidoli'!E13</f>
        <v>3</v>
      </c>
      <c r="F13" s="49">
        <f>'Field data and Sidoli'!F13</f>
        <v>3</v>
      </c>
      <c r="G13" s="49">
        <f>'Field data and Sidoli'!G13</f>
        <v>3</v>
      </c>
      <c r="H13" s="49">
        <f>'Field data and Sidoli'!H13</f>
        <v>3</v>
      </c>
      <c r="I13" s="49">
        <f>'Field data and Sidoli'!I13</f>
        <v>3</v>
      </c>
      <c r="J13" s="49">
        <f>'Field data and Sidoli'!J13</f>
        <v>3</v>
      </c>
      <c r="K13" s="49">
        <f>'Field data and Sidoli'!K13</f>
        <v>0</v>
      </c>
      <c r="L13" s="49">
        <f>'Field data and Sidoli'!L13</f>
        <v>3</v>
      </c>
      <c r="M13" s="49">
        <f>'Field data and Sidoli'!M13</f>
        <v>3</v>
      </c>
      <c r="N13" s="49">
        <f>'Field data and Sidoli'!N13</f>
        <v>3</v>
      </c>
      <c r="O13" s="49">
        <f>'Field data and Sidoli'!O13</f>
        <v>3</v>
      </c>
      <c r="P13" s="49">
        <f>'Field data and Sidoli'!P13</f>
        <v>0</v>
      </c>
      <c r="Q13" s="49">
        <f>'Field data and Sidoli'!Q13</f>
        <v>0</v>
      </c>
      <c r="R13" s="49">
        <f>'Field data and Sidoli'!R13</f>
        <v>0</v>
      </c>
      <c r="S13" s="49">
        <f>'Field data and Sidoli'!S13</f>
        <v>0</v>
      </c>
      <c r="T13" s="49">
        <f>'Field data and Sidoli'!T13</f>
        <v>0</v>
      </c>
      <c r="U13" s="49">
        <f>'Field data and Sidoli'!U13</f>
        <v>0</v>
      </c>
      <c r="V13" s="102">
        <f>'Field data and Sidoli'!V13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6" t="s">
        <v>8</v>
      </c>
      <c r="B14" s="157"/>
      <c r="C14" s="83" t="str">
        <f>'Field data and Sidoli'!C14</f>
        <v xml:space="preserve">Grass Silage (25% DM) </v>
      </c>
      <c r="D14" s="83" t="str">
        <f>'Field data and Sidoli'!D14</f>
        <v xml:space="preserve">Grass Silage (25% DM) </v>
      </c>
      <c r="E14" s="83" t="str">
        <f>'Field data and Sidoli'!E14</f>
        <v xml:space="preserve">Grass Silage (25% DM) </v>
      </c>
      <c r="F14" s="83" t="str">
        <f>'Field data and Sidoli'!F14</f>
        <v xml:space="preserve">Grass Silage (25% DM) </v>
      </c>
      <c r="G14" s="83" t="str">
        <f>'Field data and Sidoli'!G14</f>
        <v xml:space="preserve">Grass Silage (25% DM) </v>
      </c>
      <c r="H14" s="83" t="str">
        <f>'Field data and Sidoli'!H14</f>
        <v xml:space="preserve">Grass Silage (25% DM) </v>
      </c>
      <c r="I14" s="83" t="str">
        <f>'Field data and Sidoli'!I14</f>
        <v xml:space="preserve">Grass Silage (25% DM) </v>
      </c>
      <c r="J14" s="83" t="str">
        <f>'Field data and Sidoli'!J14</f>
        <v xml:space="preserve">Grass Silage (25% DM) </v>
      </c>
      <c r="K14" s="83">
        <f>'Field data and Sidoli'!K14</f>
        <v>0</v>
      </c>
      <c r="L14" s="83" t="str">
        <f>'Field data and Sidoli'!L14</f>
        <v xml:space="preserve">Grass Silage (25% DM) </v>
      </c>
      <c r="M14" s="83" t="str">
        <f>'Field data and Sidoli'!M14</f>
        <v xml:space="preserve">Grass Silage (25% DM) </v>
      </c>
      <c r="N14" s="83" t="str">
        <f>'Field data and Sidoli'!N14</f>
        <v>Maize- Silage (30% DM)</v>
      </c>
      <c r="O14" s="83" t="str">
        <f>'Field data and Sidoli'!O14</f>
        <v>Spring wheat/barley</v>
      </c>
      <c r="P14" s="83">
        <f>'Field data and Sidoli'!P14</f>
        <v>0</v>
      </c>
      <c r="Q14" s="83">
        <f>'Field data and Sidoli'!Q14</f>
        <v>0</v>
      </c>
      <c r="R14" s="83">
        <f>'Field data and Sidoli'!R14</f>
        <v>0</v>
      </c>
      <c r="S14" s="83">
        <f>'Field data and Sidoli'!S14</f>
        <v>0</v>
      </c>
      <c r="T14" s="83">
        <f>'Field data and Sidoli'!T14</f>
        <v>0</v>
      </c>
      <c r="U14" s="83">
        <f>'Field data and Sidoli'!U14</f>
        <v>0</v>
      </c>
      <c r="V14" s="103">
        <f>'Field data and Sidoli'!V14</f>
        <v>0</v>
      </c>
      <c r="AD14" s="22" t="s">
        <v>138</v>
      </c>
      <c r="AE14" s="22">
        <v>6</v>
      </c>
      <c r="AI14" s="43" t="s">
        <v>119</v>
      </c>
      <c r="AJ14" s="44">
        <v>0.8</v>
      </c>
      <c r="AK14" s="45">
        <v>1.7</v>
      </c>
      <c r="AL14" s="9">
        <v>12</v>
      </c>
      <c r="AM14" s="9">
        <v>6.7</v>
      </c>
      <c r="AN14" s="9" t="s">
        <v>135</v>
      </c>
    </row>
    <row r="15" spans="1:41" ht="13" x14ac:dyDescent="0.25">
      <c r="A15" s="146" t="s">
        <v>9</v>
      </c>
      <c r="B15" s="147"/>
      <c r="C15" s="49">
        <f>'Field data and Sidoli'!C15</f>
        <v>38</v>
      </c>
      <c r="D15" s="49">
        <f>'Field data and Sidoli'!D15</f>
        <v>38</v>
      </c>
      <c r="E15" s="49">
        <f>'Field data and Sidoli'!E15</f>
        <v>38</v>
      </c>
      <c r="F15" s="49">
        <f>'Field data and Sidoli'!F15</f>
        <v>38</v>
      </c>
      <c r="G15" s="49">
        <f>'Field data and Sidoli'!G15</f>
        <v>38</v>
      </c>
      <c r="H15" s="49">
        <f>'Field data and Sidoli'!H15</f>
        <v>38</v>
      </c>
      <c r="I15" s="49">
        <f>'Field data and Sidoli'!I15</f>
        <v>38</v>
      </c>
      <c r="J15" s="49">
        <f>'Field data and Sidoli'!J15</f>
        <v>38</v>
      </c>
      <c r="K15" s="49">
        <f>'Field data and Sidoli'!K15</f>
        <v>0</v>
      </c>
      <c r="L15" s="49">
        <f>'Field data and Sidoli'!L15</f>
        <v>38</v>
      </c>
      <c r="M15" s="49">
        <f>'Field data and Sidoli'!M15</f>
        <v>38</v>
      </c>
      <c r="N15" s="49">
        <f>'Field data and Sidoli'!N15</f>
        <v>50</v>
      </c>
      <c r="O15" s="49">
        <f>'Field data and Sidoli'!O15</f>
        <v>6.5</v>
      </c>
      <c r="P15" s="49">
        <f>'Field data and Sidoli'!P15</f>
        <v>0</v>
      </c>
      <c r="Q15" s="49">
        <f>'Field data and Sidoli'!Q15</f>
        <v>0</v>
      </c>
      <c r="R15" s="49">
        <f>'Field data and Sidoli'!R15</f>
        <v>0</v>
      </c>
      <c r="S15" s="49">
        <f>'Field data and Sidoli'!S15</f>
        <v>0</v>
      </c>
      <c r="T15" s="49">
        <f>'Field data and Sidoli'!T15</f>
        <v>0</v>
      </c>
      <c r="U15" s="49">
        <f>'Field data and Sidoli'!U15</f>
        <v>0</v>
      </c>
      <c r="V15" s="102">
        <f>'Field data and Sidoli'!V15</f>
        <v>0</v>
      </c>
      <c r="AD15" s="22" t="s">
        <v>144</v>
      </c>
      <c r="AE15" s="22">
        <v>7</v>
      </c>
      <c r="AI15" s="43" t="s">
        <v>101</v>
      </c>
      <c r="AJ15" s="51">
        <v>1.8</v>
      </c>
      <c r="AK15" s="45">
        <v>5.4</v>
      </c>
      <c r="AL15" s="9">
        <v>13</v>
      </c>
      <c r="AM15" s="9">
        <v>6.7</v>
      </c>
      <c r="AN15" s="9" t="s">
        <v>135</v>
      </c>
    </row>
    <row r="16" spans="1:41" ht="13.5" thickBot="1" x14ac:dyDescent="0.3">
      <c r="A16" s="164" t="s">
        <v>44</v>
      </c>
      <c r="B16" s="165"/>
      <c r="C16" s="104" t="str">
        <f>'Field data and Sidoli'!C16</f>
        <v>Medium/Clay</v>
      </c>
      <c r="D16" s="104" t="str">
        <f>'Field data and Sidoli'!D16</f>
        <v>Medium/Clay</v>
      </c>
      <c r="E16" s="104" t="str">
        <f>'Field data and Sidoli'!E16</f>
        <v>Medium/Clay</v>
      </c>
      <c r="F16" s="104" t="str">
        <f>'Field data and Sidoli'!F16</f>
        <v>Medium/Clay</v>
      </c>
      <c r="G16" s="104" t="str">
        <f>'Field data and Sidoli'!G16</f>
        <v>Medium/Clay</v>
      </c>
      <c r="H16" s="104" t="str">
        <f>'Field data and Sidoli'!H16</f>
        <v>Medium/Clay</v>
      </c>
      <c r="I16" s="104" t="str">
        <f>'Field data and Sidoli'!I16</f>
        <v>Medium/Clay</v>
      </c>
      <c r="J16" s="104" t="str">
        <f>'Field data and Sidoli'!J16</f>
        <v>Medium/Clay</v>
      </c>
      <c r="K16" s="104">
        <f>'Field data and Sidoli'!K16</f>
        <v>0</v>
      </c>
      <c r="L16" s="104" t="str">
        <f>'Field data and Sidoli'!L16</f>
        <v>Medium/Clay</v>
      </c>
      <c r="M16" s="104" t="str">
        <f>'Field data and Sidoli'!M16</f>
        <v>Medium/Clay</v>
      </c>
      <c r="N16" s="104" t="str">
        <f>'Field data and Sidoli'!N16</f>
        <v>Medium/Clay</v>
      </c>
      <c r="O16" s="104" t="str">
        <f>'Field data and Sidoli'!O16</f>
        <v>Medium/Clay</v>
      </c>
      <c r="P16" s="104">
        <f>'Field data and Sidoli'!P16</f>
        <v>0</v>
      </c>
      <c r="Q16" s="104">
        <f>'Field data and Sidoli'!Q16</f>
        <v>0</v>
      </c>
      <c r="R16" s="104">
        <f>'Field data and Sidoli'!R16</f>
        <v>0</v>
      </c>
      <c r="S16" s="104">
        <f>'Field data and Sidoli'!S16</f>
        <v>0</v>
      </c>
      <c r="T16" s="104">
        <f>'Field data and Sidoli'!T16</f>
        <v>0</v>
      </c>
      <c r="U16" s="104">
        <f>'Field data and Sidoli'!U16</f>
        <v>0</v>
      </c>
      <c r="V16" s="105">
        <f>'Field data and Sidoli'!V16</f>
        <v>0</v>
      </c>
      <c r="AD16" s="42" t="s">
        <v>145</v>
      </c>
      <c r="AE16" s="22">
        <v>8</v>
      </c>
      <c r="AI16" s="43" t="s">
        <v>118</v>
      </c>
      <c r="AJ16" s="44">
        <v>8</v>
      </c>
      <c r="AK16" s="45">
        <v>5.5</v>
      </c>
      <c r="AL16" s="7">
        <v>14</v>
      </c>
      <c r="AM16" s="9">
        <v>6.7</v>
      </c>
      <c r="AN16" s="9" t="s">
        <v>135</v>
      </c>
    </row>
    <row r="17" spans="1:40" ht="13" x14ac:dyDescent="0.25">
      <c r="A17" s="154" t="s">
        <v>69</v>
      </c>
      <c r="B17" s="155"/>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f t="shared" si="0"/>
        <v>64.599999999999994</v>
      </c>
      <c r="M17" s="20">
        <f t="shared" si="0"/>
        <v>64.599999999999994</v>
      </c>
      <c r="N17" s="20">
        <f t="shared" si="0"/>
        <v>70</v>
      </c>
      <c r="O17" s="20">
        <f t="shared" si="0"/>
        <v>55.25</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8" t="s">
        <v>23</v>
      </c>
      <c r="B18" s="15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8" t="s">
        <v>90</v>
      </c>
      <c r="B19" s="15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t="e">
        <f t="shared" si="1"/>
        <v>#N/A</v>
      </c>
      <c r="L19" s="12">
        <f t="shared" si="1"/>
        <v>-64.599999999999994</v>
      </c>
      <c r="M19" s="12">
        <f t="shared" si="1"/>
        <v>-64.599999999999994</v>
      </c>
      <c r="N19" s="12">
        <f t="shared" si="1"/>
        <v>-70</v>
      </c>
      <c r="O19" s="12">
        <f t="shared" si="1"/>
        <v>-55.25</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60" t="s">
        <v>91</v>
      </c>
      <c r="B20" s="161"/>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4" t="s">
        <v>88</v>
      </c>
      <c r="B21" s="155"/>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f t="shared" si="2"/>
        <v>228</v>
      </c>
      <c r="M21" s="20">
        <f t="shared" si="2"/>
        <v>228</v>
      </c>
      <c r="N21" s="20">
        <f t="shared" si="2"/>
        <v>220.00000000000003</v>
      </c>
      <c r="O21" s="20">
        <f t="shared" si="2"/>
        <v>78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8" t="s">
        <v>89</v>
      </c>
      <c r="B22" s="15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8" t="s">
        <v>92</v>
      </c>
      <c r="B23" s="15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t="e">
        <f t="shared" si="3"/>
        <v>#N/A</v>
      </c>
      <c r="L23" s="12">
        <f t="shared" si="3"/>
        <v>-228</v>
      </c>
      <c r="M23" s="12">
        <f t="shared" si="3"/>
        <v>-228</v>
      </c>
      <c r="N23" s="12">
        <f t="shared" si="3"/>
        <v>-220.00000000000003</v>
      </c>
      <c r="O23" s="12">
        <f t="shared" si="3"/>
        <v>-78</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60" t="s">
        <v>93</v>
      </c>
      <c r="B24" s="161"/>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11</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12</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13</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14</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16</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v>
      </c>
      <c r="C57" s="8">
        <f t="shared" ref="C57:U57" si="13">D8</f>
        <v>3</v>
      </c>
      <c r="D57" s="8">
        <f t="shared" si="13"/>
        <v>4</v>
      </c>
      <c r="E57" s="8">
        <f t="shared" si="13"/>
        <v>6</v>
      </c>
      <c r="F57" s="8">
        <f t="shared" si="13"/>
        <v>7</v>
      </c>
      <c r="G57" s="8">
        <f t="shared" si="13"/>
        <v>11</v>
      </c>
      <c r="H57" s="8">
        <f t="shared" si="13"/>
        <v>12</v>
      </c>
      <c r="I57" s="8">
        <f t="shared" si="13"/>
        <v>13</v>
      </c>
      <c r="J57" s="8">
        <f t="shared" si="13"/>
        <v>14</v>
      </c>
      <c r="K57" s="8">
        <f t="shared" si="13"/>
        <v>16</v>
      </c>
      <c r="L57" s="8">
        <f t="shared" si="13"/>
        <v>17</v>
      </c>
      <c r="M57" s="8">
        <f t="shared" si="13"/>
        <v>6</v>
      </c>
      <c r="N57" s="8">
        <f t="shared" si="13"/>
        <v>11</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e">
        <f>K16&amp;" I "&amp;(VLOOKUP(K14,Table2458[],6,FALSE))</f>
        <v>#N/A</v>
      </c>
      <c r="K58" s="10" t="str">
        <f>L16&amp;" I "&amp;(VLOOKUP(L14,Table2458[],6,FALSE))</f>
        <v>Medium/Clay I Grass</v>
      </c>
      <c r="L58" s="10" t="str">
        <f>M16&amp;" I "&amp;(VLOOKUP(M14,Table2458[],6,FALSE))</f>
        <v>Medium/Clay I Grass</v>
      </c>
      <c r="M58" s="10" t="str">
        <f>N16&amp;" I "&amp;(VLOOKUP(N14,Table2458[],6,FALSE))</f>
        <v>Medium/Clay I Arable</v>
      </c>
      <c r="N58" s="10" t="str">
        <f>O16&amp;" I "&amp;(VLOOKUP(O14,Table2458[],6,FALSE))</f>
        <v>Medium/Clay I Arable</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t="e">
        <f>VLOOKUP(K$14,Table2458[],5,FALSE)</f>
        <v>#N/A</v>
      </c>
      <c r="K59" s="64">
        <f>VLOOKUP(L$14,Table2458[],5,FALSE)</f>
        <v>6.2</v>
      </c>
      <c r="L59" s="64">
        <f>VLOOKUP(M$14,Table2458[],5,FALSE)</f>
        <v>6.2</v>
      </c>
      <c r="M59" s="64">
        <f>VLOOKUP(N$14,Table2458[],5,FALSE)</f>
        <v>6.7</v>
      </c>
      <c r="N59" s="64">
        <f>VLOOKUP(O$14,Table2458[],5,FALSE)</f>
        <v>6.7</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5.8</v>
      </c>
      <c r="C60" s="64">
        <f t="shared" ref="C60:U60" si="14">D10</f>
        <v>5.8</v>
      </c>
      <c r="D60" s="64">
        <f t="shared" si="14"/>
        <v>5.6</v>
      </c>
      <c r="E60" s="64">
        <f t="shared" si="14"/>
        <v>5.6</v>
      </c>
      <c r="F60" s="64">
        <f t="shared" si="14"/>
        <v>5.8</v>
      </c>
      <c r="G60" s="64">
        <f t="shared" si="14"/>
        <v>5.5</v>
      </c>
      <c r="H60" s="64">
        <f t="shared" si="14"/>
        <v>5.4</v>
      </c>
      <c r="I60" s="64">
        <f t="shared" si="14"/>
        <v>5.8</v>
      </c>
      <c r="J60" s="64">
        <f t="shared" si="14"/>
        <v>0</v>
      </c>
      <c r="K60" s="64">
        <f t="shared" si="14"/>
        <v>5.8</v>
      </c>
      <c r="L60" s="64">
        <f t="shared" si="14"/>
        <v>6.2</v>
      </c>
      <c r="M60" s="64">
        <f t="shared" si="14"/>
        <v>5.6</v>
      </c>
      <c r="N60" s="64">
        <f t="shared" si="14"/>
        <v>5.5</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f t="shared" si="15"/>
        <v>6</v>
      </c>
      <c r="L61" s="64">
        <f t="shared" si="15"/>
        <v>6</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2.4000000000000021</v>
      </c>
      <c r="D64" s="65">
        <f t="shared" si="17"/>
        <v>3.6000000000000032</v>
      </c>
      <c r="E64" s="65">
        <f t="shared" si="17"/>
        <v>3.6000000000000032</v>
      </c>
      <c r="F64" s="65">
        <f t="shared" si="17"/>
        <v>2.4000000000000021</v>
      </c>
      <c r="G64" s="65">
        <f t="shared" si="17"/>
        <v>4.2000000000000011</v>
      </c>
      <c r="H64" s="65">
        <f t="shared" si="17"/>
        <v>4.7999999999999989</v>
      </c>
      <c r="I64" s="65">
        <f t="shared" si="17"/>
        <v>2.4000000000000021</v>
      </c>
      <c r="J64" s="65" t="e">
        <f t="shared" si="17"/>
        <v>#N/A</v>
      </c>
      <c r="K64" s="65">
        <f t="shared" si="17"/>
        <v>2.4000000000000021</v>
      </c>
      <c r="L64" s="65">
        <f t="shared" si="17"/>
        <v>0</v>
      </c>
      <c r="M64" s="65">
        <f t="shared" si="17"/>
        <v>8.8000000000000043</v>
      </c>
      <c r="N64" s="65">
        <f t="shared" si="17"/>
        <v>9.6000000000000014</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-2.4000000000000021</v>
      </c>
      <c r="D65" s="65">
        <f t="shared" si="18"/>
        <v>-3.6000000000000032</v>
      </c>
      <c r="E65" s="65">
        <f t="shared" si="18"/>
        <v>-3.6000000000000032</v>
      </c>
      <c r="F65" s="65">
        <f t="shared" si="18"/>
        <v>-2.4000000000000021</v>
      </c>
      <c r="G65" s="65">
        <f t="shared" si="18"/>
        <v>-4.2000000000000011</v>
      </c>
      <c r="H65" s="65">
        <f t="shared" si="18"/>
        <v>-4.7999999999999989</v>
      </c>
      <c r="I65" s="65">
        <f t="shared" si="18"/>
        <v>-2.4000000000000021</v>
      </c>
      <c r="J65" s="65" t="e">
        <f t="shared" si="18"/>
        <v>#N/A</v>
      </c>
      <c r="K65" s="65">
        <f t="shared" si="18"/>
        <v>-2.4000000000000021</v>
      </c>
      <c r="L65" s="65">
        <f t="shared" si="18"/>
        <v>0</v>
      </c>
      <c r="M65" s="65">
        <f t="shared" si="18"/>
        <v>-8.8000000000000043</v>
      </c>
      <c r="N65" s="65">
        <f t="shared" si="18"/>
        <v>-9.6000000000000014</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32" t="str">
        <f>'Field data and Sidoli'!C1:D1</f>
        <v>PAN-032366</v>
      </c>
      <c r="D1" s="133"/>
      <c r="E1" s="106" t="s">
        <v>45</v>
      </c>
      <c r="F1" s="113">
        <f>'Field data and Sidoli'!F1</f>
        <v>42.93</v>
      </c>
      <c r="G1" s="134" t="s">
        <v>43</v>
      </c>
      <c r="H1" s="135"/>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6" t="s">
        <v>87</v>
      </c>
      <c r="B2" s="137"/>
      <c r="C2" s="138" t="str">
        <f>'Field data and Sidoli'!C2:D2</f>
        <v>EPR/GP3697ES</v>
      </c>
      <c r="D2" s="139"/>
      <c r="E2" s="96" t="s">
        <v>109</v>
      </c>
      <c r="F2" s="110"/>
      <c r="G2" s="140" t="s">
        <v>110</v>
      </c>
      <c r="H2" s="141"/>
      <c r="I2" s="110"/>
      <c r="J2" s="136" t="s">
        <v>158</v>
      </c>
      <c r="K2" s="137"/>
      <c r="L2" s="110"/>
      <c r="AB2" s="22" t="s">
        <v>56</v>
      </c>
      <c r="AC2" s="13"/>
      <c r="AD2" s="22" t="s">
        <v>70</v>
      </c>
      <c r="AE2" s="13"/>
      <c r="AF2" s="13"/>
      <c r="AG2" s="34" t="s">
        <v>76</v>
      </c>
      <c r="AH2" s="13"/>
      <c r="AI2" s="35" t="s">
        <v>126</v>
      </c>
      <c r="AJ2" s="36">
        <v>0</v>
      </c>
      <c r="AK2" s="37">
        <v>0</v>
      </c>
      <c r="AL2" s="7">
        <v>0</v>
      </c>
      <c r="AM2" s="9">
        <v>0</v>
      </c>
      <c r="AN2" s="9">
        <v>0</v>
      </c>
    </row>
    <row r="3" spans="1:41" ht="13" x14ac:dyDescent="0.25">
      <c r="A3" s="142" t="s">
        <v>42</v>
      </c>
      <c r="B3" s="143"/>
      <c r="C3" s="138" t="str">
        <f>'Field data and Sidoli'!C3:D3</f>
        <v>Mr Andrew Thomas and Mr Bryan Thomas</v>
      </c>
      <c r="D3" s="139"/>
      <c r="E3" s="96" t="s">
        <v>108</v>
      </c>
      <c r="F3" s="111"/>
      <c r="G3" s="136" t="s">
        <v>159</v>
      </c>
      <c r="H3" s="137"/>
      <c r="I3" s="110"/>
      <c r="J3" s="142" t="s">
        <v>154</v>
      </c>
      <c r="K3" s="143"/>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6" t="s">
        <v>0</v>
      </c>
      <c r="B4" s="137"/>
      <c r="C4" s="144" t="str">
        <f>'Field data and Sidoli'!C4:D4</f>
        <v>Little Bank Farm, Church Stoke. SY15 6TL</v>
      </c>
      <c r="D4" s="145"/>
      <c r="E4" s="99" t="s">
        <v>1</v>
      </c>
      <c r="F4" s="110"/>
      <c r="G4" s="142"/>
      <c r="H4" s="143"/>
      <c r="I4" s="115"/>
      <c r="J4" s="142"/>
      <c r="K4" s="143"/>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8" t="s">
        <v>47</v>
      </c>
      <c r="B5" s="149"/>
      <c r="C5" s="150" t="str">
        <f>'Field data and Sidoli'!C5:D5</f>
        <v>Bryan Burn</v>
      </c>
      <c r="D5" s="151"/>
      <c r="E5" s="107"/>
      <c r="F5" s="114"/>
      <c r="G5" s="152"/>
      <c r="H5" s="153"/>
      <c r="I5" s="114"/>
      <c r="J5" s="152"/>
      <c r="K5" s="153"/>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4" t="s">
        <v>63</v>
      </c>
      <c r="B7" s="155"/>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6" t="s">
        <v>2</v>
      </c>
      <c r="B8" s="137"/>
      <c r="C8" s="49">
        <f>'Field data and Sidoli'!C8</f>
        <v>2</v>
      </c>
      <c r="D8" s="49">
        <f>'Field data and Sidoli'!D8</f>
        <v>3</v>
      </c>
      <c r="E8" s="49">
        <f>'Field data and Sidoli'!E8</f>
        <v>4</v>
      </c>
      <c r="F8" s="49">
        <f>'Field data and Sidoli'!F8</f>
        <v>6</v>
      </c>
      <c r="G8" s="49">
        <f>'Field data and Sidoli'!G8</f>
        <v>7</v>
      </c>
      <c r="H8" s="49">
        <f>'Field data and Sidoli'!H8</f>
        <v>11</v>
      </c>
      <c r="I8" s="49">
        <f>'Field data and Sidoli'!I8</f>
        <v>12</v>
      </c>
      <c r="J8" s="49">
        <f>'Field data and Sidoli'!J8</f>
        <v>13</v>
      </c>
      <c r="K8" s="49">
        <f>'Field data and Sidoli'!K8</f>
        <v>14</v>
      </c>
      <c r="L8" s="49">
        <f>'Field data and Sidoli'!L8</f>
        <v>16</v>
      </c>
      <c r="M8" s="49">
        <f>'Field data and Sidoli'!M8</f>
        <v>17</v>
      </c>
      <c r="N8" s="49">
        <f>'Field data and Sidoli'!N8</f>
        <v>6</v>
      </c>
      <c r="O8" s="49">
        <f>'Field data and Sidoli'!O8</f>
        <v>11</v>
      </c>
      <c r="P8" s="49">
        <f>'Field data and Sidoli'!P8</f>
        <v>0</v>
      </c>
      <c r="Q8" s="49">
        <f>'Field data and Sidoli'!Q8</f>
        <v>0</v>
      </c>
      <c r="R8" s="49">
        <f>'Field data and Sidoli'!R8</f>
        <v>0</v>
      </c>
      <c r="S8" s="49">
        <f>'Field data and Sidoli'!S8</f>
        <v>0</v>
      </c>
      <c r="T8" s="49">
        <f>'Field data and Sidoli'!T8</f>
        <v>0</v>
      </c>
      <c r="U8" s="49">
        <f>'Field data and Sidoli'!U8</f>
        <v>0</v>
      </c>
      <c r="V8" s="102">
        <f>'Field data and Sidoli'!V8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6" t="s">
        <v>3</v>
      </c>
      <c r="B9" s="137"/>
      <c r="C9" s="49" t="str">
        <f>'Field data and Sidoli'!C9</f>
        <v>mod</v>
      </c>
      <c r="D9" s="49" t="str">
        <f>'Field data and Sidoli'!D9</f>
        <v>mod</v>
      </c>
      <c r="E9" s="49" t="str">
        <f>'Field data and Sidoli'!E9</f>
        <v>mod</v>
      </c>
      <c r="F9" s="49">
        <f>'Field data and Sidoli'!F9</f>
        <v>1</v>
      </c>
      <c r="G9" s="49" t="str">
        <f>'Field data and Sidoli'!G9</f>
        <v>mod</v>
      </c>
      <c r="H9" s="49">
        <f>'Field data and Sidoli'!H9</f>
        <v>1</v>
      </c>
      <c r="I9" s="49" t="str">
        <f>'Field data and Sidoli'!I9</f>
        <v>mod</v>
      </c>
      <c r="J9" s="49" t="str">
        <f>'Field data and Sidoli'!J9</f>
        <v>mod</v>
      </c>
      <c r="K9" s="49" t="str">
        <f>'Field data and Sidoli'!K9</f>
        <v>removed</v>
      </c>
      <c r="L9" s="49" t="str">
        <f>'Field data and Sidoli'!L9</f>
        <v>mod</v>
      </c>
      <c r="M9" s="49" t="str">
        <f>'Field data and Sidoli'!M9</f>
        <v>mod</v>
      </c>
      <c r="N9" s="49">
        <f>'Field data and Sidoli'!N9</f>
        <v>1</v>
      </c>
      <c r="O9" s="49">
        <f>'Field data and Sidoli'!O9</f>
        <v>1</v>
      </c>
      <c r="P9" s="49">
        <f>'Field data and Sidoli'!P9</f>
        <v>0</v>
      </c>
      <c r="Q9" s="49">
        <f>'Field data and Sidoli'!Q9</f>
        <v>0</v>
      </c>
      <c r="R9" s="49">
        <f>'Field data and Sidoli'!R9</f>
        <v>0</v>
      </c>
      <c r="S9" s="49">
        <f>'Field data and Sidoli'!S9</f>
        <v>0</v>
      </c>
      <c r="T9" s="49">
        <f>'Field data and Sidoli'!T9</f>
        <v>0</v>
      </c>
      <c r="U9" s="49">
        <f>'Field data and Sidoli'!U9</f>
        <v>0</v>
      </c>
      <c r="V9" s="102">
        <f>'Field data and Sidoli'!V9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6" t="s">
        <v>4</v>
      </c>
      <c r="B10" s="137"/>
      <c r="C10" s="49">
        <f>'Field data and Sidoli'!C10</f>
        <v>5.8</v>
      </c>
      <c r="D10" s="49">
        <f>'Field data and Sidoli'!D10</f>
        <v>5.8</v>
      </c>
      <c r="E10" s="49">
        <f>'Field data and Sidoli'!E10</f>
        <v>5.6</v>
      </c>
      <c r="F10" s="49">
        <f>'Field data and Sidoli'!F10</f>
        <v>5.6</v>
      </c>
      <c r="G10" s="49">
        <f>'Field data and Sidoli'!G10</f>
        <v>5.8</v>
      </c>
      <c r="H10" s="49">
        <f>'Field data and Sidoli'!H10</f>
        <v>5.5</v>
      </c>
      <c r="I10" s="49">
        <f>'Field data and Sidoli'!I10</f>
        <v>5.4</v>
      </c>
      <c r="J10" s="49">
        <f>'Field data and Sidoli'!J10</f>
        <v>5.8</v>
      </c>
      <c r="K10" s="49">
        <f>'Field data and Sidoli'!K10</f>
        <v>0</v>
      </c>
      <c r="L10" s="49">
        <f>'Field data and Sidoli'!L10</f>
        <v>5.8</v>
      </c>
      <c r="M10" s="49">
        <f>'Field data and Sidoli'!M10</f>
        <v>6.2</v>
      </c>
      <c r="N10" s="49">
        <f>'Field data and Sidoli'!N10</f>
        <v>5.6</v>
      </c>
      <c r="O10" s="49">
        <f>'Field data and Sidoli'!O10</f>
        <v>5.5</v>
      </c>
      <c r="P10" s="49">
        <f>'Field data and Sidoli'!P10</f>
        <v>0</v>
      </c>
      <c r="Q10" s="49">
        <f>'Field data and Sidoli'!Q10</f>
        <v>0</v>
      </c>
      <c r="R10" s="49">
        <f>'Field data and Sidoli'!R10</f>
        <v>0</v>
      </c>
      <c r="S10" s="49">
        <f>'Field data and Sidoli'!S10</f>
        <v>0</v>
      </c>
      <c r="T10" s="49">
        <f>'Field data and Sidoli'!T10</f>
        <v>0</v>
      </c>
      <c r="U10" s="49">
        <f>'Field data and Sidoli'!U10</f>
        <v>0</v>
      </c>
      <c r="V10" s="102">
        <f>'Field data and Sidoli'!V10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6" t="s">
        <v>5</v>
      </c>
      <c r="B11" s="137"/>
      <c r="C11" s="49">
        <f>'Field data and Sidoli'!C11</f>
        <v>1</v>
      </c>
      <c r="D11" s="49">
        <f>'Field data and Sidoli'!D11</f>
        <v>1</v>
      </c>
      <c r="E11" s="49">
        <f>'Field data and Sidoli'!E11</f>
        <v>1</v>
      </c>
      <c r="F11" s="49">
        <f>'Field data and Sidoli'!F11</f>
        <v>1</v>
      </c>
      <c r="G11" s="49">
        <f>'Field data and Sidoli'!G11</f>
        <v>1</v>
      </c>
      <c r="H11" s="49">
        <f>'Field data and Sidoli'!H11</f>
        <v>1</v>
      </c>
      <c r="I11" s="49">
        <f>'Field data and Sidoli'!I11</f>
        <v>1</v>
      </c>
      <c r="J11" s="49">
        <f>'Field data and Sidoli'!J11</f>
        <v>1</v>
      </c>
      <c r="K11" s="49">
        <f>'Field data and Sidoli'!K11</f>
        <v>0</v>
      </c>
      <c r="L11" s="49">
        <f>'Field data and Sidoli'!L11</f>
        <v>1</v>
      </c>
      <c r="M11" s="49">
        <f>'Field data and Sidoli'!M11</f>
        <v>1</v>
      </c>
      <c r="N11" s="49">
        <f>'Field data and Sidoli'!N11</f>
        <v>1</v>
      </c>
      <c r="O11" s="49">
        <f>'Field data and Sidoli'!O11</f>
        <v>1</v>
      </c>
      <c r="P11" s="49">
        <f>'Field data and Sidoli'!P11</f>
        <v>0</v>
      </c>
      <c r="Q11" s="49">
        <f>'Field data and Sidoli'!Q11</f>
        <v>0</v>
      </c>
      <c r="R11" s="49">
        <f>'Field data and Sidoli'!R11</f>
        <v>0</v>
      </c>
      <c r="S11" s="49">
        <f>'Field data and Sidoli'!S11</f>
        <v>0</v>
      </c>
      <c r="T11" s="49">
        <f>'Field data and Sidoli'!T11</f>
        <v>0</v>
      </c>
      <c r="U11" s="49">
        <f>'Field data and Sidoli'!U11</f>
        <v>0</v>
      </c>
      <c r="V11" s="102">
        <f>'Field data and Sidoli'!V11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6" t="s">
        <v>6</v>
      </c>
      <c r="B12" s="137"/>
      <c r="C12" s="49">
        <f>'Field data and Sidoli'!C12</f>
        <v>2</v>
      </c>
      <c r="D12" s="49">
        <f>'Field data and Sidoli'!D12</f>
        <v>2</v>
      </c>
      <c r="E12" s="49">
        <f>'Field data and Sidoli'!E12</f>
        <v>2</v>
      </c>
      <c r="F12" s="49">
        <f>'Field data and Sidoli'!F12</f>
        <v>2</v>
      </c>
      <c r="G12" s="49">
        <f>'Field data and Sidoli'!G12</f>
        <v>1</v>
      </c>
      <c r="H12" s="49">
        <f>'Field data and Sidoli'!H12</f>
        <v>2</v>
      </c>
      <c r="I12" s="49">
        <f>'Field data and Sidoli'!I12</f>
        <v>2</v>
      </c>
      <c r="J12" s="49">
        <f>'Field data and Sidoli'!J12</f>
        <v>2</v>
      </c>
      <c r="K12" s="49">
        <f>'Field data and Sidoli'!K12</f>
        <v>0</v>
      </c>
      <c r="L12" s="49">
        <f>'Field data and Sidoli'!L12</f>
        <v>2</v>
      </c>
      <c r="M12" s="49">
        <f>'Field data and Sidoli'!M12</f>
        <v>2</v>
      </c>
      <c r="N12" s="49">
        <f>'Field data and Sidoli'!N12</f>
        <v>2</v>
      </c>
      <c r="O12" s="49">
        <f>'Field data and Sidoli'!O12</f>
        <v>2</v>
      </c>
      <c r="P12" s="49">
        <f>'Field data and Sidoli'!P12</f>
        <v>0</v>
      </c>
      <c r="Q12" s="49">
        <f>'Field data and Sidoli'!Q12</f>
        <v>0</v>
      </c>
      <c r="R12" s="49">
        <f>'Field data and Sidoli'!R12</f>
        <v>0</v>
      </c>
      <c r="S12" s="49">
        <f>'Field data and Sidoli'!S12</f>
        <v>0</v>
      </c>
      <c r="T12" s="49">
        <f>'Field data and Sidoli'!T12</f>
        <v>0</v>
      </c>
      <c r="U12" s="49">
        <f>'Field data and Sidoli'!U12</f>
        <v>0</v>
      </c>
      <c r="V12" s="102">
        <f>'Field data and Sidoli'!V12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6" t="s">
        <v>7</v>
      </c>
      <c r="B13" s="137"/>
      <c r="C13" s="49">
        <f>'Field data and Sidoli'!C13</f>
        <v>3</v>
      </c>
      <c r="D13" s="49">
        <f>'Field data and Sidoli'!D13</f>
        <v>3</v>
      </c>
      <c r="E13" s="49">
        <f>'Field data and Sidoli'!E13</f>
        <v>3</v>
      </c>
      <c r="F13" s="49">
        <f>'Field data and Sidoli'!F13</f>
        <v>3</v>
      </c>
      <c r="G13" s="49">
        <f>'Field data and Sidoli'!G13</f>
        <v>3</v>
      </c>
      <c r="H13" s="49">
        <f>'Field data and Sidoli'!H13</f>
        <v>3</v>
      </c>
      <c r="I13" s="49">
        <f>'Field data and Sidoli'!I13</f>
        <v>3</v>
      </c>
      <c r="J13" s="49">
        <f>'Field data and Sidoli'!J13</f>
        <v>3</v>
      </c>
      <c r="K13" s="49">
        <f>'Field data and Sidoli'!K13</f>
        <v>0</v>
      </c>
      <c r="L13" s="49">
        <f>'Field data and Sidoli'!L13</f>
        <v>3</v>
      </c>
      <c r="M13" s="49">
        <f>'Field data and Sidoli'!M13</f>
        <v>3</v>
      </c>
      <c r="N13" s="49">
        <f>'Field data and Sidoli'!N13</f>
        <v>3</v>
      </c>
      <c r="O13" s="49">
        <f>'Field data and Sidoli'!O13</f>
        <v>3</v>
      </c>
      <c r="P13" s="49">
        <f>'Field data and Sidoli'!P13</f>
        <v>0</v>
      </c>
      <c r="Q13" s="49">
        <f>'Field data and Sidoli'!Q13</f>
        <v>0</v>
      </c>
      <c r="R13" s="49">
        <f>'Field data and Sidoli'!R13</f>
        <v>0</v>
      </c>
      <c r="S13" s="49">
        <f>'Field data and Sidoli'!S13</f>
        <v>0</v>
      </c>
      <c r="T13" s="49">
        <f>'Field data and Sidoli'!T13</f>
        <v>0</v>
      </c>
      <c r="U13" s="49">
        <f>'Field data and Sidoli'!U13</f>
        <v>0</v>
      </c>
      <c r="V13" s="102">
        <f>'Field data and Sidoli'!V13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6" t="s">
        <v>8</v>
      </c>
      <c r="B14" s="157"/>
      <c r="C14" s="83" t="str">
        <f>'Field data and Sidoli'!C14</f>
        <v xml:space="preserve">Grass Silage (25% DM) </v>
      </c>
      <c r="D14" s="83" t="str">
        <f>'Field data and Sidoli'!D14</f>
        <v xml:space="preserve">Grass Silage (25% DM) </v>
      </c>
      <c r="E14" s="83" t="str">
        <f>'Field data and Sidoli'!E14</f>
        <v xml:space="preserve">Grass Silage (25% DM) </v>
      </c>
      <c r="F14" s="83" t="str">
        <f>'Field data and Sidoli'!F14</f>
        <v xml:space="preserve">Grass Silage (25% DM) </v>
      </c>
      <c r="G14" s="83" t="str">
        <f>'Field data and Sidoli'!G14</f>
        <v xml:space="preserve">Grass Silage (25% DM) </v>
      </c>
      <c r="H14" s="83" t="str">
        <f>'Field data and Sidoli'!H14</f>
        <v xml:space="preserve">Grass Silage (25% DM) </v>
      </c>
      <c r="I14" s="83" t="str">
        <f>'Field data and Sidoli'!I14</f>
        <v xml:space="preserve">Grass Silage (25% DM) </v>
      </c>
      <c r="J14" s="83" t="str">
        <f>'Field data and Sidoli'!J14</f>
        <v xml:space="preserve">Grass Silage (25% DM) </v>
      </c>
      <c r="K14" s="83">
        <f>'Field data and Sidoli'!K14</f>
        <v>0</v>
      </c>
      <c r="L14" s="83" t="str">
        <f>'Field data and Sidoli'!L14</f>
        <v xml:space="preserve">Grass Silage (25% DM) </v>
      </c>
      <c r="M14" s="83" t="str">
        <f>'Field data and Sidoli'!M14</f>
        <v xml:space="preserve">Grass Silage (25% DM) </v>
      </c>
      <c r="N14" s="83" t="str">
        <f>'Field data and Sidoli'!N14</f>
        <v>Maize- Silage (30% DM)</v>
      </c>
      <c r="O14" s="83" t="str">
        <f>'Field data and Sidoli'!O14</f>
        <v>Spring wheat/barley</v>
      </c>
      <c r="P14" s="83">
        <f>'Field data and Sidoli'!P14</f>
        <v>0</v>
      </c>
      <c r="Q14" s="83">
        <f>'Field data and Sidoli'!Q14</f>
        <v>0</v>
      </c>
      <c r="R14" s="83">
        <f>'Field data and Sidoli'!R14</f>
        <v>0</v>
      </c>
      <c r="S14" s="83">
        <f>'Field data and Sidoli'!S14</f>
        <v>0</v>
      </c>
      <c r="T14" s="83">
        <f>'Field data and Sidoli'!T14</f>
        <v>0</v>
      </c>
      <c r="U14" s="83">
        <f>'Field data and Sidoli'!U14</f>
        <v>0</v>
      </c>
      <c r="V14" s="103">
        <f>'Field data and Sidoli'!V14</f>
        <v>0</v>
      </c>
      <c r="AD14" s="22" t="s">
        <v>138</v>
      </c>
      <c r="AE14" s="22">
        <v>6</v>
      </c>
      <c r="AI14" s="43" t="s">
        <v>119</v>
      </c>
      <c r="AJ14" s="44">
        <v>0.8</v>
      </c>
      <c r="AK14" s="45">
        <v>1.7</v>
      </c>
      <c r="AL14" s="9">
        <v>12</v>
      </c>
      <c r="AM14" s="9">
        <v>6.7</v>
      </c>
      <c r="AN14" s="9" t="s">
        <v>135</v>
      </c>
    </row>
    <row r="15" spans="1:41" ht="13" x14ac:dyDescent="0.25">
      <c r="A15" s="146" t="s">
        <v>9</v>
      </c>
      <c r="B15" s="147"/>
      <c r="C15" s="49">
        <f>'Field data and Sidoli'!C15</f>
        <v>38</v>
      </c>
      <c r="D15" s="49">
        <f>'Field data and Sidoli'!D15</f>
        <v>38</v>
      </c>
      <c r="E15" s="49">
        <f>'Field data and Sidoli'!E15</f>
        <v>38</v>
      </c>
      <c r="F15" s="49">
        <f>'Field data and Sidoli'!F15</f>
        <v>38</v>
      </c>
      <c r="G15" s="49">
        <f>'Field data and Sidoli'!G15</f>
        <v>38</v>
      </c>
      <c r="H15" s="49">
        <f>'Field data and Sidoli'!H15</f>
        <v>38</v>
      </c>
      <c r="I15" s="49">
        <f>'Field data and Sidoli'!I15</f>
        <v>38</v>
      </c>
      <c r="J15" s="49">
        <f>'Field data and Sidoli'!J15</f>
        <v>38</v>
      </c>
      <c r="K15" s="49">
        <f>'Field data and Sidoli'!K15</f>
        <v>0</v>
      </c>
      <c r="L15" s="49">
        <f>'Field data and Sidoli'!L15</f>
        <v>38</v>
      </c>
      <c r="M15" s="49">
        <f>'Field data and Sidoli'!M15</f>
        <v>38</v>
      </c>
      <c r="N15" s="49">
        <f>'Field data and Sidoli'!N15</f>
        <v>50</v>
      </c>
      <c r="O15" s="49">
        <f>'Field data and Sidoli'!O15</f>
        <v>6.5</v>
      </c>
      <c r="P15" s="49">
        <f>'Field data and Sidoli'!P15</f>
        <v>0</v>
      </c>
      <c r="Q15" s="49">
        <f>'Field data and Sidoli'!Q15</f>
        <v>0</v>
      </c>
      <c r="R15" s="49">
        <f>'Field data and Sidoli'!R15</f>
        <v>0</v>
      </c>
      <c r="S15" s="49">
        <f>'Field data and Sidoli'!S15</f>
        <v>0</v>
      </c>
      <c r="T15" s="49">
        <f>'Field data and Sidoli'!T15</f>
        <v>0</v>
      </c>
      <c r="U15" s="49">
        <f>'Field data and Sidoli'!U15</f>
        <v>0</v>
      </c>
      <c r="V15" s="102">
        <f>'Field data and Sidoli'!V15</f>
        <v>0</v>
      </c>
      <c r="AD15" s="22" t="s">
        <v>144</v>
      </c>
      <c r="AE15" s="22">
        <v>7</v>
      </c>
      <c r="AI15" s="43" t="s">
        <v>101</v>
      </c>
      <c r="AJ15" s="51">
        <v>1.8</v>
      </c>
      <c r="AK15" s="45">
        <v>5.4</v>
      </c>
      <c r="AL15" s="9">
        <v>13</v>
      </c>
      <c r="AM15" s="9">
        <v>6.7</v>
      </c>
      <c r="AN15" s="9" t="s">
        <v>135</v>
      </c>
    </row>
    <row r="16" spans="1:41" ht="13.5" thickBot="1" x14ac:dyDescent="0.3">
      <c r="A16" s="164" t="s">
        <v>44</v>
      </c>
      <c r="B16" s="165"/>
      <c r="C16" s="104" t="str">
        <f>'Field data and Sidoli'!C16</f>
        <v>Medium/Clay</v>
      </c>
      <c r="D16" s="104" t="str">
        <f>'Field data and Sidoli'!D16</f>
        <v>Medium/Clay</v>
      </c>
      <c r="E16" s="104" t="str">
        <f>'Field data and Sidoli'!E16</f>
        <v>Medium/Clay</v>
      </c>
      <c r="F16" s="104" t="str">
        <f>'Field data and Sidoli'!F16</f>
        <v>Medium/Clay</v>
      </c>
      <c r="G16" s="104" t="str">
        <f>'Field data and Sidoli'!G16</f>
        <v>Medium/Clay</v>
      </c>
      <c r="H16" s="104" t="str">
        <f>'Field data and Sidoli'!H16</f>
        <v>Medium/Clay</v>
      </c>
      <c r="I16" s="104" t="str">
        <f>'Field data and Sidoli'!I16</f>
        <v>Medium/Clay</v>
      </c>
      <c r="J16" s="104" t="str">
        <f>'Field data and Sidoli'!J16</f>
        <v>Medium/Clay</v>
      </c>
      <c r="K16" s="104">
        <f>'Field data and Sidoli'!K16</f>
        <v>0</v>
      </c>
      <c r="L16" s="104" t="str">
        <f>'Field data and Sidoli'!L16</f>
        <v>Medium/Clay</v>
      </c>
      <c r="M16" s="104" t="str">
        <f>'Field data and Sidoli'!M16</f>
        <v>Medium/Clay</v>
      </c>
      <c r="N16" s="104" t="str">
        <f>'Field data and Sidoli'!N16</f>
        <v>Medium/Clay</v>
      </c>
      <c r="O16" s="104" t="str">
        <f>'Field data and Sidoli'!O16</f>
        <v>Medium/Clay</v>
      </c>
      <c r="P16" s="104">
        <f>'Field data and Sidoli'!P16</f>
        <v>0</v>
      </c>
      <c r="Q16" s="104">
        <f>'Field data and Sidoli'!Q16</f>
        <v>0</v>
      </c>
      <c r="R16" s="104">
        <f>'Field data and Sidoli'!R16</f>
        <v>0</v>
      </c>
      <c r="S16" s="104">
        <f>'Field data and Sidoli'!S16</f>
        <v>0</v>
      </c>
      <c r="T16" s="104">
        <f>'Field data and Sidoli'!T16</f>
        <v>0</v>
      </c>
      <c r="U16" s="104">
        <f>'Field data and Sidoli'!U16</f>
        <v>0</v>
      </c>
      <c r="V16" s="105">
        <f>'Field data and Sidoli'!V16</f>
        <v>0</v>
      </c>
      <c r="AD16" s="42" t="s">
        <v>145</v>
      </c>
      <c r="AE16" s="22">
        <v>8</v>
      </c>
      <c r="AI16" s="43" t="s">
        <v>118</v>
      </c>
      <c r="AJ16" s="44">
        <v>8</v>
      </c>
      <c r="AK16" s="45">
        <v>5.5</v>
      </c>
      <c r="AL16" s="7">
        <v>14</v>
      </c>
      <c r="AM16" s="9">
        <v>6.7</v>
      </c>
      <c r="AN16" s="9" t="s">
        <v>135</v>
      </c>
    </row>
    <row r="17" spans="1:40" ht="13" x14ac:dyDescent="0.25">
      <c r="A17" s="154" t="s">
        <v>69</v>
      </c>
      <c r="B17" s="155"/>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f t="shared" si="0"/>
        <v>64.599999999999994</v>
      </c>
      <c r="M17" s="20">
        <f t="shared" si="0"/>
        <v>64.599999999999994</v>
      </c>
      <c r="N17" s="20">
        <f t="shared" si="0"/>
        <v>70</v>
      </c>
      <c r="O17" s="20">
        <f t="shared" si="0"/>
        <v>55.25</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8" t="s">
        <v>23</v>
      </c>
      <c r="B18" s="15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8" t="s">
        <v>90</v>
      </c>
      <c r="B19" s="15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t="e">
        <f t="shared" si="1"/>
        <v>#N/A</v>
      </c>
      <c r="L19" s="12">
        <f t="shared" si="1"/>
        <v>-64.599999999999994</v>
      </c>
      <c r="M19" s="12">
        <f t="shared" si="1"/>
        <v>-64.599999999999994</v>
      </c>
      <c r="N19" s="12">
        <f t="shared" si="1"/>
        <v>-70</v>
      </c>
      <c r="O19" s="12">
        <f t="shared" si="1"/>
        <v>-55.25</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60" t="s">
        <v>91</v>
      </c>
      <c r="B20" s="161"/>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4" t="s">
        <v>88</v>
      </c>
      <c r="B21" s="155"/>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f t="shared" si="2"/>
        <v>228</v>
      </c>
      <c r="M21" s="20">
        <f t="shared" si="2"/>
        <v>228</v>
      </c>
      <c r="N21" s="20">
        <f t="shared" si="2"/>
        <v>220.00000000000003</v>
      </c>
      <c r="O21" s="20">
        <f t="shared" si="2"/>
        <v>78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8" t="s">
        <v>89</v>
      </c>
      <c r="B22" s="15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8" t="s">
        <v>92</v>
      </c>
      <c r="B23" s="15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t="e">
        <f t="shared" si="3"/>
        <v>#N/A</v>
      </c>
      <c r="L23" s="12">
        <f t="shared" si="3"/>
        <v>-228</v>
      </c>
      <c r="M23" s="12">
        <f t="shared" si="3"/>
        <v>-228</v>
      </c>
      <c r="N23" s="12">
        <f t="shared" si="3"/>
        <v>-220.00000000000003</v>
      </c>
      <c r="O23" s="12">
        <f t="shared" si="3"/>
        <v>-78</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60" t="s">
        <v>93</v>
      </c>
      <c r="B24" s="161"/>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11</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12</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13</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14</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16</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v>
      </c>
      <c r="C57" s="8">
        <f t="shared" ref="C57:U57" si="13">D8</f>
        <v>3</v>
      </c>
      <c r="D57" s="8">
        <f t="shared" si="13"/>
        <v>4</v>
      </c>
      <c r="E57" s="8">
        <f t="shared" si="13"/>
        <v>6</v>
      </c>
      <c r="F57" s="8">
        <f t="shared" si="13"/>
        <v>7</v>
      </c>
      <c r="G57" s="8">
        <f t="shared" si="13"/>
        <v>11</v>
      </c>
      <c r="H57" s="8">
        <f t="shared" si="13"/>
        <v>12</v>
      </c>
      <c r="I57" s="8">
        <f t="shared" si="13"/>
        <v>13</v>
      </c>
      <c r="J57" s="8">
        <f t="shared" si="13"/>
        <v>14</v>
      </c>
      <c r="K57" s="8">
        <f t="shared" si="13"/>
        <v>16</v>
      </c>
      <c r="L57" s="8">
        <f t="shared" si="13"/>
        <v>17</v>
      </c>
      <c r="M57" s="8">
        <f t="shared" si="13"/>
        <v>6</v>
      </c>
      <c r="N57" s="8">
        <f t="shared" si="13"/>
        <v>11</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e">
        <f>K16&amp;" I "&amp;(VLOOKUP(K14,Table24581113[],6,FALSE))</f>
        <v>#N/A</v>
      </c>
      <c r="K58" s="10" t="str">
        <f>L16&amp;" I "&amp;(VLOOKUP(L14,Table24581113[],6,FALSE))</f>
        <v>Medium/Clay I Grass</v>
      </c>
      <c r="L58" s="10" t="str">
        <f>M16&amp;" I "&amp;(VLOOKUP(M14,Table24581113[],6,FALSE))</f>
        <v>Medium/Clay I Grass</v>
      </c>
      <c r="M58" s="10" t="str">
        <f>N16&amp;" I "&amp;(VLOOKUP(N14,Table24581113[],6,FALSE))</f>
        <v>Medium/Clay I Arable</v>
      </c>
      <c r="N58" s="10" t="str">
        <f>O16&amp;" I "&amp;(VLOOKUP(O14,Table24581113[],6,FALSE))</f>
        <v>Medium/Clay I Arable</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t="e">
        <f>VLOOKUP(K$14,Table24581113[],5,FALSE)</f>
        <v>#N/A</v>
      </c>
      <c r="K59" s="64">
        <f>VLOOKUP(L$14,Table24581113[],5,FALSE)</f>
        <v>6.2</v>
      </c>
      <c r="L59" s="64">
        <f>VLOOKUP(M$14,Table24581113[],5,FALSE)</f>
        <v>6.2</v>
      </c>
      <c r="M59" s="64">
        <f>VLOOKUP(N$14,Table24581113[],5,FALSE)</f>
        <v>6.7</v>
      </c>
      <c r="N59" s="64">
        <f>VLOOKUP(O$14,Table24581113[],5,FALSE)</f>
        <v>6.7</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5.8</v>
      </c>
      <c r="C60" s="64">
        <f t="shared" ref="C60:U60" si="14">D10</f>
        <v>5.8</v>
      </c>
      <c r="D60" s="64">
        <f t="shared" si="14"/>
        <v>5.6</v>
      </c>
      <c r="E60" s="64">
        <f t="shared" si="14"/>
        <v>5.6</v>
      </c>
      <c r="F60" s="64">
        <f t="shared" si="14"/>
        <v>5.8</v>
      </c>
      <c r="G60" s="64">
        <f t="shared" si="14"/>
        <v>5.5</v>
      </c>
      <c r="H60" s="64">
        <f t="shared" si="14"/>
        <v>5.4</v>
      </c>
      <c r="I60" s="64">
        <f t="shared" si="14"/>
        <v>5.8</v>
      </c>
      <c r="J60" s="64">
        <f t="shared" si="14"/>
        <v>0</v>
      </c>
      <c r="K60" s="64">
        <f t="shared" si="14"/>
        <v>5.8</v>
      </c>
      <c r="L60" s="64">
        <f t="shared" si="14"/>
        <v>6.2</v>
      </c>
      <c r="M60" s="64">
        <f t="shared" si="14"/>
        <v>5.6</v>
      </c>
      <c r="N60" s="64">
        <f t="shared" si="14"/>
        <v>5.5</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f t="shared" si="15"/>
        <v>6</v>
      </c>
      <c r="L61" s="64">
        <f t="shared" si="15"/>
        <v>6</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2.4000000000000021</v>
      </c>
      <c r="D64" s="65">
        <f t="shared" si="17"/>
        <v>3.6000000000000032</v>
      </c>
      <c r="E64" s="65">
        <f t="shared" si="17"/>
        <v>3.6000000000000032</v>
      </c>
      <c r="F64" s="65">
        <f t="shared" si="17"/>
        <v>2.4000000000000021</v>
      </c>
      <c r="G64" s="65">
        <f t="shared" si="17"/>
        <v>4.2000000000000011</v>
      </c>
      <c r="H64" s="65">
        <f t="shared" si="17"/>
        <v>4.7999999999999989</v>
      </c>
      <c r="I64" s="65">
        <f t="shared" si="17"/>
        <v>2.4000000000000021</v>
      </c>
      <c r="J64" s="65" t="e">
        <f t="shared" si="17"/>
        <v>#N/A</v>
      </c>
      <c r="K64" s="65">
        <f t="shared" si="17"/>
        <v>2.4000000000000021</v>
      </c>
      <c r="L64" s="65">
        <f t="shared" si="17"/>
        <v>0</v>
      </c>
      <c r="M64" s="65">
        <f t="shared" si="17"/>
        <v>8.8000000000000043</v>
      </c>
      <c r="N64" s="65">
        <f t="shared" si="17"/>
        <v>9.6000000000000014</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-2.4000000000000021</v>
      </c>
      <c r="D65" s="65">
        <f t="shared" si="18"/>
        <v>-3.6000000000000032</v>
      </c>
      <c r="E65" s="65">
        <f t="shared" si="18"/>
        <v>-3.6000000000000032</v>
      </c>
      <c r="F65" s="65">
        <f t="shared" si="18"/>
        <v>-2.4000000000000021</v>
      </c>
      <c r="G65" s="65">
        <f t="shared" si="18"/>
        <v>-4.2000000000000011</v>
      </c>
      <c r="H65" s="65">
        <f t="shared" si="18"/>
        <v>-4.7999999999999989</v>
      </c>
      <c r="I65" s="65">
        <f t="shared" si="18"/>
        <v>-2.4000000000000021</v>
      </c>
      <c r="J65" s="65" t="e">
        <f t="shared" si="18"/>
        <v>#N/A</v>
      </c>
      <c r="K65" s="65">
        <f t="shared" si="18"/>
        <v>-2.4000000000000021</v>
      </c>
      <c r="L65" s="65">
        <f t="shared" si="18"/>
        <v>0</v>
      </c>
      <c r="M65" s="65">
        <f t="shared" si="18"/>
        <v>-8.8000000000000043</v>
      </c>
      <c r="N65" s="65">
        <f t="shared" si="18"/>
        <v>-9.6000000000000014</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32" t="str">
        <f>'Field data and Sidoli'!C1:D1</f>
        <v>PAN-032366</v>
      </c>
      <c r="D1" s="133"/>
      <c r="E1" s="106" t="s">
        <v>45</v>
      </c>
      <c r="F1" s="113">
        <f>'Field data and Sidoli'!F1</f>
        <v>42.93</v>
      </c>
      <c r="G1" s="134" t="s">
        <v>43</v>
      </c>
      <c r="H1" s="135"/>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6" t="s">
        <v>87</v>
      </c>
      <c r="B2" s="137"/>
      <c r="C2" s="138" t="str">
        <f>'Field data and Sidoli'!C2:D2</f>
        <v>EPR/GP3697ES</v>
      </c>
      <c r="D2" s="139"/>
      <c r="E2" s="96" t="s">
        <v>109</v>
      </c>
      <c r="F2" s="110"/>
      <c r="G2" s="140" t="s">
        <v>110</v>
      </c>
      <c r="H2" s="141"/>
      <c r="I2" s="110"/>
      <c r="J2" s="136" t="s">
        <v>158</v>
      </c>
      <c r="K2" s="137"/>
      <c r="L2" s="110"/>
      <c r="AB2" s="22" t="s">
        <v>56</v>
      </c>
      <c r="AC2" s="13"/>
      <c r="AD2" s="22" t="s">
        <v>70</v>
      </c>
      <c r="AE2" s="13"/>
      <c r="AF2" s="13"/>
      <c r="AG2" s="34" t="s">
        <v>76</v>
      </c>
      <c r="AH2" s="13"/>
      <c r="AI2" s="35" t="s">
        <v>126</v>
      </c>
      <c r="AJ2" s="36">
        <v>0</v>
      </c>
      <c r="AK2" s="37">
        <v>0</v>
      </c>
      <c r="AL2" s="7">
        <v>0</v>
      </c>
      <c r="AM2" s="9">
        <v>0</v>
      </c>
      <c r="AN2" s="9">
        <v>0</v>
      </c>
    </row>
    <row r="3" spans="1:41" ht="13" x14ac:dyDescent="0.25">
      <c r="A3" s="142" t="s">
        <v>42</v>
      </c>
      <c r="B3" s="143"/>
      <c r="C3" s="138" t="str">
        <f>'Field data and Sidoli'!C3:D3</f>
        <v>Mr Andrew Thomas and Mr Bryan Thomas</v>
      </c>
      <c r="D3" s="139"/>
      <c r="E3" s="96" t="s">
        <v>108</v>
      </c>
      <c r="F3" s="111"/>
      <c r="G3" s="136" t="s">
        <v>159</v>
      </c>
      <c r="H3" s="137"/>
      <c r="I3" s="110"/>
      <c r="J3" s="142" t="s">
        <v>154</v>
      </c>
      <c r="K3" s="143"/>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6" t="s">
        <v>0</v>
      </c>
      <c r="B4" s="137"/>
      <c r="C4" s="144" t="str">
        <f>'Field data and Sidoli'!C4:D4</f>
        <v>Little Bank Farm, Church Stoke. SY15 6TL</v>
      </c>
      <c r="D4" s="145"/>
      <c r="E4" s="99" t="s">
        <v>1</v>
      </c>
      <c r="F4" s="110"/>
      <c r="G4" s="142"/>
      <c r="H4" s="143"/>
      <c r="I4" s="115"/>
      <c r="J4" s="142"/>
      <c r="K4" s="143"/>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8" t="s">
        <v>47</v>
      </c>
      <c r="B5" s="149"/>
      <c r="C5" s="150" t="str">
        <f>'Field data and Sidoli'!C5:D5</f>
        <v>Bryan Burn</v>
      </c>
      <c r="D5" s="151"/>
      <c r="E5" s="107"/>
      <c r="F5" s="114"/>
      <c r="G5" s="152"/>
      <c r="H5" s="153"/>
      <c r="I5" s="114"/>
      <c r="J5" s="152"/>
      <c r="K5" s="153"/>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4" t="s">
        <v>63</v>
      </c>
      <c r="B7" s="155"/>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6" t="s">
        <v>2</v>
      </c>
      <c r="B8" s="137"/>
      <c r="C8" s="49">
        <f>'Field data and Sidoli'!C8</f>
        <v>2</v>
      </c>
      <c r="D8" s="49">
        <f>'Field data and Sidoli'!D8</f>
        <v>3</v>
      </c>
      <c r="E8" s="49">
        <f>'Field data and Sidoli'!E8</f>
        <v>4</v>
      </c>
      <c r="F8" s="49">
        <f>'Field data and Sidoli'!F8</f>
        <v>6</v>
      </c>
      <c r="G8" s="49">
        <f>'Field data and Sidoli'!G8</f>
        <v>7</v>
      </c>
      <c r="H8" s="49">
        <f>'Field data and Sidoli'!H8</f>
        <v>11</v>
      </c>
      <c r="I8" s="49">
        <f>'Field data and Sidoli'!I8</f>
        <v>12</v>
      </c>
      <c r="J8" s="49">
        <f>'Field data and Sidoli'!J8</f>
        <v>13</v>
      </c>
      <c r="K8" s="49">
        <f>'Field data and Sidoli'!K8</f>
        <v>14</v>
      </c>
      <c r="L8" s="49">
        <f>'Field data and Sidoli'!L8</f>
        <v>16</v>
      </c>
      <c r="M8" s="49">
        <f>'Field data and Sidoli'!M8</f>
        <v>17</v>
      </c>
      <c r="N8" s="49">
        <f>'Field data and Sidoli'!N8</f>
        <v>6</v>
      </c>
      <c r="O8" s="49">
        <f>'Field data and Sidoli'!O8</f>
        <v>11</v>
      </c>
      <c r="P8" s="49">
        <f>'Field data and Sidoli'!P8</f>
        <v>0</v>
      </c>
      <c r="Q8" s="49">
        <f>'Field data and Sidoli'!Q8</f>
        <v>0</v>
      </c>
      <c r="R8" s="49">
        <f>'Field data and Sidoli'!R8</f>
        <v>0</v>
      </c>
      <c r="S8" s="49">
        <f>'Field data and Sidoli'!S8</f>
        <v>0</v>
      </c>
      <c r="T8" s="49">
        <f>'Field data and Sidoli'!T8</f>
        <v>0</v>
      </c>
      <c r="U8" s="49">
        <f>'Field data and Sidoli'!U8</f>
        <v>0</v>
      </c>
      <c r="V8" s="102">
        <f>'Field data and Sidoli'!V8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6" t="s">
        <v>3</v>
      </c>
      <c r="B9" s="137"/>
      <c r="C9" s="49" t="str">
        <f>'Field data and Sidoli'!C9</f>
        <v>mod</v>
      </c>
      <c r="D9" s="49" t="str">
        <f>'Field data and Sidoli'!D9</f>
        <v>mod</v>
      </c>
      <c r="E9" s="49" t="str">
        <f>'Field data and Sidoli'!E9</f>
        <v>mod</v>
      </c>
      <c r="F9" s="49">
        <f>'Field data and Sidoli'!F9</f>
        <v>1</v>
      </c>
      <c r="G9" s="49" t="str">
        <f>'Field data and Sidoli'!G9</f>
        <v>mod</v>
      </c>
      <c r="H9" s="49">
        <f>'Field data and Sidoli'!H9</f>
        <v>1</v>
      </c>
      <c r="I9" s="49" t="str">
        <f>'Field data and Sidoli'!I9</f>
        <v>mod</v>
      </c>
      <c r="J9" s="49" t="str">
        <f>'Field data and Sidoli'!J9</f>
        <v>mod</v>
      </c>
      <c r="K9" s="49" t="str">
        <f>'Field data and Sidoli'!K9</f>
        <v>removed</v>
      </c>
      <c r="L9" s="49" t="str">
        <f>'Field data and Sidoli'!L9</f>
        <v>mod</v>
      </c>
      <c r="M9" s="49" t="str">
        <f>'Field data and Sidoli'!M9</f>
        <v>mod</v>
      </c>
      <c r="N9" s="49">
        <f>'Field data and Sidoli'!N9</f>
        <v>1</v>
      </c>
      <c r="O9" s="49">
        <f>'Field data and Sidoli'!O9</f>
        <v>1</v>
      </c>
      <c r="P9" s="49">
        <f>'Field data and Sidoli'!P9</f>
        <v>0</v>
      </c>
      <c r="Q9" s="49">
        <f>'Field data and Sidoli'!Q9</f>
        <v>0</v>
      </c>
      <c r="R9" s="49">
        <f>'Field data and Sidoli'!R9</f>
        <v>0</v>
      </c>
      <c r="S9" s="49">
        <f>'Field data and Sidoli'!S9</f>
        <v>0</v>
      </c>
      <c r="T9" s="49">
        <f>'Field data and Sidoli'!T9</f>
        <v>0</v>
      </c>
      <c r="U9" s="49">
        <f>'Field data and Sidoli'!U9</f>
        <v>0</v>
      </c>
      <c r="V9" s="102">
        <f>'Field data and Sidoli'!V9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6" t="s">
        <v>4</v>
      </c>
      <c r="B10" s="137"/>
      <c r="C10" s="49">
        <f>'Field data and Sidoli'!C10</f>
        <v>5.8</v>
      </c>
      <c r="D10" s="49">
        <f>'Field data and Sidoli'!D10</f>
        <v>5.8</v>
      </c>
      <c r="E10" s="49">
        <f>'Field data and Sidoli'!E10</f>
        <v>5.6</v>
      </c>
      <c r="F10" s="49">
        <f>'Field data and Sidoli'!F10</f>
        <v>5.6</v>
      </c>
      <c r="G10" s="49">
        <f>'Field data and Sidoli'!G10</f>
        <v>5.8</v>
      </c>
      <c r="H10" s="49">
        <f>'Field data and Sidoli'!H10</f>
        <v>5.5</v>
      </c>
      <c r="I10" s="49">
        <f>'Field data and Sidoli'!I10</f>
        <v>5.4</v>
      </c>
      <c r="J10" s="49">
        <f>'Field data and Sidoli'!J10</f>
        <v>5.8</v>
      </c>
      <c r="K10" s="49">
        <f>'Field data and Sidoli'!K10</f>
        <v>0</v>
      </c>
      <c r="L10" s="49">
        <f>'Field data and Sidoli'!L10</f>
        <v>5.8</v>
      </c>
      <c r="M10" s="49">
        <f>'Field data and Sidoli'!M10</f>
        <v>6.2</v>
      </c>
      <c r="N10" s="49">
        <f>'Field data and Sidoli'!N10</f>
        <v>5.6</v>
      </c>
      <c r="O10" s="49">
        <f>'Field data and Sidoli'!O10</f>
        <v>5.5</v>
      </c>
      <c r="P10" s="49">
        <f>'Field data and Sidoli'!P10</f>
        <v>0</v>
      </c>
      <c r="Q10" s="49">
        <f>'Field data and Sidoli'!Q10</f>
        <v>0</v>
      </c>
      <c r="R10" s="49">
        <f>'Field data and Sidoli'!R10</f>
        <v>0</v>
      </c>
      <c r="S10" s="49">
        <f>'Field data and Sidoli'!S10</f>
        <v>0</v>
      </c>
      <c r="T10" s="49">
        <f>'Field data and Sidoli'!T10</f>
        <v>0</v>
      </c>
      <c r="U10" s="49">
        <f>'Field data and Sidoli'!U10</f>
        <v>0</v>
      </c>
      <c r="V10" s="102">
        <f>'Field data and Sidoli'!V10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6" t="s">
        <v>5</v>
      </c>
      <c r="B11" s="137"/>
      <c r="C11" s="49">
        <f>'Field data and Sidoli'!C11</f>
        <v>1</v>
      </c>
      <c r="D11" s="49">
        <f>'Field data and Sidoli'!D11</f>
        <v>1</v>
      </c>
      <c r="E11" s="49">
        <f>'Field data and Sidoli'!E11</f>
        <v>1</v>
      </c>
      <c r="F11" s="49">
        <f>'Field data and Sidoli'!F11</f>
        <v>1</v>
      </c>
      <c r="G11" s="49">
        <f>'Field data and Sidoli'!G11</f>
        <v>1</v>
      </c>
      <c r="H11" s="49">
        <f>'Field data and Sidoli'!H11</f>
        <v>1</v>
      </c>
      <c r="I11" s="49">
        <f>'Field data and Sidoli'!I11</f>
        <v>1</v>
      </c>
      <c r="J11" s="49">
        <f>'Field data and Sidoli'!J11</f>
        <v>1</v>
      </c>
      <c r="K11" s="49">
        <f>'Field data and Sidoli'!K11</f>
        <v>0</v>
      </c>
      <c r="L11" s="49">
        <f>'Field data and Sidoli'!L11</f>
        <v>1</v>
      </c>
      <c r="M11" s="49">
        <f>'Field data and Sidoli'!M11</f>
        <v>1</v>
      </c>
      <c r="N11" s="49">
        <f>'Field data and Sidoli'!N11</f>
        <v>1</v>
      </c>
      <c r="O11" s="49">
        <f>'Field data and Sidoli'!O11</f>
        <v>1</v>
      </c>
      <c r="P11" s="49">
        <f>'Field data and Sidoli'!P11</f>
        <v>0</v>
      </c>
      <c r="Q11" s="49">
        <f>'Field data and Sidoli'!Q11</f>
        <v>0</v>
      </c>
      <c r="R11" s="49">
        <f>'Field data and Sidoli'!R11</f>
        <v>0</v>
      </c>
      <c r="S11" s="49">
        <f>'Field data and Sidoli'!S11</f>
        <v>0</v>
      </c>
      <c r="T11" s="49">
        <f>'Field data and Sidoli'!T11</f>
        <v>0</v>
      </c>
      <c r="U11" s="49">
        <f>'Field data and Sidoli'!U11</f>
        <v>0</v>
      </c>
      <c r="V11" s="102">
        <f>'Field data and Sidoli'!V11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6" t="s">
        <v>6</v>
      </c>
      <c r="B12" s="137"/>
      <c r="C12" s="49">
        <f>'Field data and Sidoli'!C12</f>
        <v>2</v>
      </c>
      <c r="D12" s="49">
        <f>'Field data and Sidoli'!D12</f>
        <v>2</v>
      </c>
      <c r="E12" s="49">
        <f>'Field data and Sidoli'!E12</f>
        <v>2</v>
      </c>
      <c r="F12" s="49">
        <f>'Field data and Sidoli'!F12</f>
        <v>2</v>
      </c>
      <c r="G12" s="49">
        <f>'Field data and Sidoli'!G12</f>
        <v>1</v>
      </c>
      <c r="H12" s="49">
        <f>'Field data and Sidoli'!H12</f>
        <v>2</v>
      </c>
      <c r="I12" s="49">
        <f>'Field data and Sidoli'!I12</f>
        <v>2</v>
      </c>
      <c r="J12" s="49">
        <f>'Field data and Sidoli'!J12</f>
        <v>2</v>
      </c>
      <c r="K12" s="49">
        <f>'Field data and Sidoli'!K12</f>
        <v>0</v>
      </c>
      <c r="L12" s="49">
        <f>'Field data and Sidoli'!L12</f>
        <v>2</v>
      </c>
      <c r="M12" s="49">
        <f>'Field data and Sidoli'!M12</f>
        <v>2</v>
      </c>
      <c r="N12" s="49">
        <f>'Field data and Sidoli'!N12</f>
        <v>2</v>
      </c>
      <c r="O12" s="49">
        <f>'Field data and Sidoli'!O12</f>
        <v>2</v>
      </c>
      <c r="P12" s="49">
        <f>'Field data and Sidoli'!P12</f>
        <v>0</v>
      </c>
      <c r="Q12" s="49">
        <f>'Field data and Sidoli'!Q12</f>
        <v>0</v>
      </c>
      <c r="R12" s="49">
        <f>'Field data and Sidoli'!R12</f>
        <v>0</v>
      </c>
      <c r="S12" s="49">
        <f>'Field data and Sidoli'!S12</f>
        <v>0</v>
      </c>
      <c r="T12" s="49">
        <f>'Field data and Sidoli'!T12</f>
        <v>0</v>
      </c>
      <c r="U12" s="49">
        <f>'Field data and Sidoli'!U12</f>
        <v>0</v>
      </c>
      <c r="V12" s="102">
        <f>'Field data and Sidoli'!V12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6" t="s">
        <v>7</v>
      </c>
      <c r="B13" s="137"/>
      <c r="C13" s="49">
        <f>'Field data and Sidoli'!C13</f>
        <v>3</v>
      </c>
      <c r="D13" s="49">
        <f>'Field data and Sidoli'!D13</f>
        <v>3</v>
      </c>
      <c r="E13" s="49">
        <f>'Field data and Sidoli'!E13</f>
        <v>3</v>
      </c>
      <c r="F13" s="49">
        <f>'Field data and Sidoli'!F13</f>
        <v>3</v>
      </c>
      <c r="G13" s="49">
        <f>'Field data and Sidoli'!G13</f>
        <v>3</v>
      </c>
      <c r="H13" s="49">
        <f>'Field data and Sidoli'!H13</f>
        <v>3</v>
      </c>
      <c r="I13" s="49">
        <f>'Field data and Sidoli'!I13</f>
        <v>3</v>
      </c>
      <c r="J13" s="49">
        <f>'Field data and Sidoli'!J13</f>
        <v>3</v>
      </c>
      <c r="K13" s="49">
        <f>'Field data and Sidoli'!K13</f>
        <v>0</v>
      </c>
      <c r="L13" s="49">
        <f>'Field data and Sidoli'!L13</f>
        <v>3</v>
      </c>
      <c r="M13" s="49">
        <f>'Field data and Sidoli'!M13</f>
        <v>3</v>
      </c>
      <c r="N13" s="49">
        <f>'Field data and Sidoli'!N13</f>
        <v>3</v>
      </c>
      <c r="O13" s="49">
        <f>'Field data and Sidoli'!O13</f>
        <v>3</v>
      </c>
      <c r="P13" s="49">
        <f>'Field data and Sidoli'!P13</f>
        <v>0</v>
      </c>
      <c r="Q13" s="49">
        <f>'Field data and Sidoli'!Q13</f>
        <v>0</v>
      </c>
      <c r="R13" s="49">
        <f>'Field data and Sidoli'!R13</f>
        <v>0</v>
      </c>
      <c r="S13" s="49">
        <f>'Field data and Sidoli'!S13</f>
        <v>0</v>
      </c>
      <c r="T13" s="49">
        <f>'Field data and Sidoli'!T13</f>
        <v>0</v>
      </c>
      <c r="U13" s="49">
        <f>'Field data and Sidoli'!U13</f>
        <v>0</v>
      </c>
      <c r="V13" s="102">
        <f>'Field data and Sidoli'!V13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6" t="s">
        <v>8</v>
      </c>
      <c r="B14" s="157"/>
      <c r="C14" s="83" t="str">
        <f>'Field data and Sidoli'!C14</f>
        <v xml:space="preserve">Grass Silage (25% DM) </v>
      </c>
      <c r="D14" s="83" t="str">
        <f>'Field data and Sidoli'!D14</f>
        <v xml:space="preserve">Grass Silage (25% DM) </v>
      </c>
      <c r="E14" s="83" t="str">
        <f>'Field data and Sidoli'!E14</f>
        <v xml:space="preserve">Grass Silage (25% DM) </v>
      </c>
      <c r="F14" s="83" t="str">
        <f>'Field data and Sidoli'!F14</f>
        <v xml:space="preserve">Grass Silage (25% DM) </v>
      </c>
      <c r="G14" s="83" t="str">
        <f>'Field data and Sidoli'!G14</f>
        <v xml:space="preserve">Grass Silage (25% DM) </v>
      </c>
      <c r="H14" s="83" t="str">
        <f>'Field data and Sidoli'!H14</f>
        <v xml:space="preserve">Grass Silage (25% DM) </v>
      </c>
      <c r="I14" s="83" t="str">
        <f>'Field data and Sidoli'!I14</f>
        <v xml:space="preserve">Grass Silage (25% DM) </v>
      </c>
      <c r="J14" s="83" t="str">
        <f>'Field data and Sidoli'!J14</f>
        <v xml:space="preserve">Grass Silage (25% DM) </v>
      </c>
      <c r="K14" s="83">
        <f>'Field data and Sidoli'!K14</f>
        <v>0</v>
      </c>
      <c r="L14" s="83" t="str">
        <f>'Field data and Sidoli'!L14</f>
        <v xml:space="preserve">Grass Silage (25% DM) </v>
      </c>
      <c r="M14" s="83" t="str">
        <f>'Field data and Sidoli'!M14</f>
        <v xml:space="preserve">Grass Silage (25% DM) </v>
      </c>
      <c r="N14" s="83" t="str">
        <f>'Field data and Sidoli'!N14</f>
        <v>Maize- Silage (30% DM)</v>
      </c>
      <c r="O14" s="83" t="str">
        <f>'Field data and Sidoli'!O14</f>
        <v>Spring wheat/barley</v>
      </c>
      <c r="P14" s="83">
        <f>'Field data and Sidoli'!P14</f>
        <v>0</v>
      </c>
      <c r="Q14" s="83">
        <f>'Field data and Sidoli'!Q14</f>
        <v>0</v>
      </c>
      <c r="R14" s="83">
        <f>'Field data and Sidoli'!R14</f>
        <v>0</v>
      </c>
      <c r="S14" s="83">
        <f>'Field data and Sidoli'!S14</f>
        <v>0</v>
      </c>
      <c r="T14" s="83">
        <f>'Field data and Sidoli'!T14</f>
        <v>0</v>
      </c>
      <c r="U14" s="83">
        <f>'Field data and Sidoli'!U14</f>
        <v>0</v>
      </c>
      <c r="V14" s="103">
        <f>'Field data and Sidoli'!V14</f>
        <v>0</v>
      </c>
      <c r="AD14" s="22" t="s">
        <v>138</v>
      </c>
      <c r="AE14" s="22">
        <v>6</v>
      </c>
      <c r="AI14" s="43" t="s">
        <v>119</v>
      </c>
      <c r="AJ14" s="44">
        <v>0.8</v>
      </c>
      <c r="AK14" s="45">
        <v>1.7</v>
      </c>
      <c r="AL14" s="9">
        <v>12</v>
      </c>
      <c r="AM14" s="9">
        <v>6.7</v>
      </c>
      <c r="AN14" s="9" t="s">
        <v>135</v>
      </c>
    </row>
    <row r="15" spans="1:41" ht="13" x14ac:dyDescent="0.25">
      <c r="A15" s="146" t="s">
        <v>9</v>
      </c>
      <c r="B15" s="147"/>
      <c r="C15" s="49">
        <f>'Field data and Sidoli'!C15</f>
        <v>38</v>
      </c>
      <c r="D15" s="49">
        <f>'Field data and Sidoli'!D15</f>
        <v>38</v>
      </c>
      <c r="E15" s="49">
        <f>'Field data and Sidoli'!E15</f>
        <v>38</v>
      </c>
      <c r="F15" s="49">
        <f>'Field data and Sidoli'!F15</f>
        <v>38</v>
      </c>
      <c r="G15" s="49">
        <f>'Field data and Sidoli'!G15</f>
        <v>38</v>
      </c>
      <c r="H15" s="49">
        <f>'Field data and Sidoli'!H15</f>
        <v>38</v>
      </c>
      <c r="I15" s="49">
        <f>'Field data and Sidoli'!I15</f>
        <v>38</v>
      </c>
      <c r="J15" s="49">
        <f>'Field data and Sidoli'!J15</f>
        <v>38</v>
      </c>
      <c r="K15" s="49">
        <f>'Field data and Sidoli'!K15</f>
        <v>0</v>
      </c>
      <c r="L15" s="49">
        <f>'Field data and Sidoli'!L15</f>
        <v>38</v>
      </c>
      <c r="M15" s="49">
        <f>'Field data and Sidoli'!M15</f>
        <v>38</v>
      </c>
      <c r="N15" s="49">
        <f>'Field data and Sidoli'!N15</f>
        <v>50</v>
      </c>
      <c r="O15" s="49">
        <f>'Field data and Sidoli'!O15</f>
        <v>6.5</v>
      </c>
      <c r="P15" s="49">
        <f>'Field data and Sidoli'!P15</f>
        <v>0</v>
      </c>
      <c r="Q15" s="49">
        <f>'Field data and Sidoli'!Q15</f>
        <v>0</v>
      </c>
      <c r="R15" s="49">
        <f>'Field data and Sidoli'!R15</f>
        <v>0</v>
      </c>
      <c r="S15" s="49">
        <f>'Field data and Sidoli'!S15</f>
        <v>0</v>
      </c>
      <c r="T15" s="49">
        <f>'Field data and Sidoli'!T15</f>
        <v>0</v>
      </c>
      <c r="U15" s="49">
        <f>'Field data and Sidoli'!U15</f>
        <v>0</v>
      </c>
      <c r="V15" s="102">
        <f>'Field data and Sidoli'!V15</f>
        <v>0</v>
      </c>
      <c r="AD15" s="22" t="s">
        <v>144</v>
      </c>
      <c r="AE15" s="22">
        <v>7</v>
      </c>
      <c r="AI15" s="43" t="s">
        <v>101</v>
      </c>
      <c r="AJ15" s="51">
        <v>1.8</v>
      </c>
      <c r="AK15" s="45">
        <v>5.4</v>
      </c>
      <c r="AL15" s="9">
        <v>13</v>
      </c>
      <c r="AM15" s="9">
        <v>6.7</v>
      </c>
      <c r="AN15" s="9" t="s">
        <v>135</v>
      </c>
    </row>
    <row r="16" spans="1:41" ht="13.5" thickBot="1" x14ac:dyDescent="0.3">
      <c r="A16" s="164" t="s">
        <v>44</v>
      </c>
      <c r="B16" s="165"/>
      <c r="C16" s="104" t="str">
        <f>'Field data and Sidoli'!C16</f>
        <v>Medium/Clay</v>
      </c>
      <c r="D16" s="104" t="str">
        <f>'Field data and Sidoli'!D16</f>
        <v>Medium/Clay</v>
      </c>
      <c r="E16" s="104" t="str">
        <f>'Field data and Sidoli'!E16</f>
        <v>Medium/Clay</v>
      </c>
      <c r="F16" s="104" t="str">
        <f>'Field data and Sidoli'!F16</f>
        <v>Medium/Clay</v>
      </c>
      <c r="G16" s="104" t="str">
        <f>'Field data and Sidoli'!G16</f>
        <v>Medium/Clay</v>
      </c>
      <c r="H16" s="104" t="str">
        <f>'Field data and Sidoli'!H16</f>
        <v>Medium/Clay</v>
      </c>
      <c r="I16" s="104" t="str">
        <f>'Field data and Sidoli'!I16</f>
        <v>Medium/Clay</v>
      </c>
      <c r="J16" s="104" t="str">
        <f>'Field data and Sidoli'!J16</f>
        <v>Medium/Clay</v>
      </c>
      <c r="K16" s="104">
        <f>'Field data and Sidoli'!K16</f>
        <v>0</v>
      </c>
      <c r="L16" s="104" t="str">
        <f>'Field data and Sidoli'!L16</f>
        <v>Medium/Clay</v>
      </c>
      <c r="M16" s="104" t="str">
        <f>'Field data and Sidoli'!M16</f>
        <v>Medium/Clay</v>
      </c>
      <c r="N16" s="104" t="str">
        <f>'Field data and Sidoli'!N16</f>
        <v>Medium/Clay</v>
      </c>
      <c r="O16" s="104" t="str">
        <f>'Field data and Sidoli'!O16</f>
        <v>Medium/Clay</v>
      </c>
      <c r="P16" s="104">
        <f>'Field data and Sidoli'!P16</f>
        <v>0</v>
      </c>
      <c r="Q16" s="104">
        <f>'Field data and Sidoli'!Q16</f>
        <v>0</v>
      </c>
      <c r="R16" s="104">
        <f>'Field data and Sidoli'!R16</f>
        <v>0</v>
      </c>
      <c r="S16" s="104">
        <f>'Field data and Sidoli'!S16</f>
        <v>0</v>
      </c>
      <c r="T16" s="104">
        <f>'Field data and Sidoli'!T16</f>
        <v>0</v>
      </c>
      <c r="U16" s="104">
        <f>'Field data and Sidoli'!U16</f>
        <v>0</v>
      </c>
      <c r="V16" s="105">
        <f>'Field data and Sidoli'!V16</f>
        <v>0</v>
      </c>
      <c r="AD16" s="42" t="s">
        <v>145</v>
      </c>
      <c r="AE16" s="22">
        <v>8</v>
      </c>
      <c r="AI16" s="43" t="s">
        <v>118</v>
      </c>
      <c r="AJ16" s="44">
        <v>8</v>
      </c>
      <c r="AK16" s="45">
        <v>5.5</v>
      </c>
      <c r="AL16" s="7">
        <v>14</v>
      </c>
      <c r="AM16" s="9">
        <v>6.7</v>
      </c>
      <c r="AN16" s="9" t="s">
        <v>135</v>
      </c>
    </row>
    <row r="17" spans="1:40" ht="13" x14ac:dyDescent="0.25">
      <c r="A17" s="154" t="s">
        <v>69</v>
      </c>
      <c r="B17" s="155"/>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f t="shared" si="0"/>
        <v>64.599999999999994</v>
      </c>
      <c r="M17" s="20">
        <f t="shared" si="0"/>
        <v>64.599999999999994</v>
      </c>
      <c r="N17" s="20">
        <f t="shared" si="0"/>
        <v>70</v>
      </c>
      <c r="O17" s="20">
        <f t="shared" si="0"/>
        <v>55.25</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8" t="s">
        <v>23</v>
      </c>
      <c r="B18" s="15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8" t="s">
        <v>90</v>
      </c>
      <c r="B19" s="15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t="e">
        <f t="shared" si="1"/>
        <v>#N/A</v>
      </c>
      <c r="L19" s="12">
        <f t="shared" si="1"/>
        <v>-64.599999999999994</v>
      </c>
      <c r="M19" s="12">
        <f t="shared" si="1"/>
        <v>-64.599999999999994</v>
      </c>
      <c r="N19" s="12">
        <f t="shared" si="1"/>
        <v>-70</v>
      </c>
      <c r="O19" s="12">
        <f t="shared" si="1"/>
        <v>-55.25</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60" t="s">
        <v>91</v>
      </c>
      <c r="B20" s="161"/>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4" t="s">
        <v>88</v>
      </c>
      <c r="B21" s="155"/>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f t="shared" si="2"/>
        <v>228</v>
      </c>
      <c r="M21" s="20">
        <f t="shared" si="2"/>
        <v>228</v>
      </c>
      <c r="N21" s="20">
        <f t="shared" si="2"/>
        <v>220.00000000000003</v>
      </c>
      <c r="O21" s="20">
        <f t="shared" si="2"/>
        <v>78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8" t="s">
        <v>89</v>
      </c>
      <c r="B22" s="15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8" t="s">
        <v>92</v>
      </c>
      <c r="B23" s="15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t="e">
        <f t="shared" si="3"/>
        <v>#N/A</v>
      </c>
      <c r="L23" s="12">
        <f t="shared" si="3"/>
        <v>-228</v>
      </c>
      <c r="M23" s="12">
        <f t="shared" si="3"/>
        <v>-228</v>
      </c>
      <c r="N23" s="12">
        <f t="shared" si="3"/>
        <v>-220.00000000000003</v>
      </c>
      <c r="O23" s="12">
        <f t="shared" si="3"/>
        <v>-78</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60" t="s">
        <v>93</v>
      </c>
      <c r="B24" s="161"/>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11</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12</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13</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14</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16</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v>
      </c>
      <c r="C57" s="8">
        <f t="shared" ref="C57:U57" si="13">D8</f>
        <v>3</v>
      </c>
      <c r="D57" s="8">
        <f t="shared" si="13"/>
        <v>4</v>
      </c>
      <c r="E57" s="8">
        <f t="shared" si="13"/>
        <v>6</v>
      </c>
      <c r="F57" s="8">
        <f t="shared" si="13"/>
        <v>7</v>
      </c>
      <c r="G57" s="8">
        <f t="shared" si="13"/>
        <v>11</v>
      </c>
      <c r="H57" s="8">
        <f t="shared" si="13"/>
        <v>12</v>
      </c>
      <c r="I57" s="8">
        <f t="shared" si="13"/>
        <v>13</v>
      </c>
      <c r="J57" s="8">
        <f t="shared" si="13"/>
        <v>14</v>
      </c>
      <c r="K57" s="8">
        <f t="shared" si="13"/>
        <v>16</v>
      </c>
      <c r="L57" s="8">
        <f t="shared" si="13"/>
        <v>17</v>
      </c>
      <c r="M57" s="8">
        <f t="shared" si="13"/>
        <v>6</v>
      </c>
      <c r="N57" s="8">
        <f t="shared" si="13"/>
        <v>11</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e">
        <f>K16&amp;" I "&amp;(VLOOKUP(K14,Table24567[],6,FALSE))</f>
        <v>#N/A</v>
      </c>
      <c r="K58" s="10" t="str">
        <f>L16&amp;" I "&amp;(VLOOKUP(L14,Table24567[],6,FALSE))</f>
        <v>Medium/Clay I Grass</v>
      </c>
      <c r="L58" s="10" t="str">
        <f>M16&amp;" I "&amp;(VLOOKUP(M14,Table24567[],6,FALSE))</f>
        <v>Medium/Clay I Grass</v>
      </c>
      <c r="M58" s="10" t="str">
        <f>N16&amp;" I "&amp;(VLOOKUP(N14,Table24567[],6,FALSE))</f>
        <v>Medium/Clay I Arable</v>
      </c>
      <c r="N58" s="10" t="str">
        <f>O16&amp;" I "&amp;(VLOOKUP(O14,Table24567[],6,FALSE))</f>
        <v>Medium/Clay I Arable</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t="e">
        <f>VLOOKUP(K$14,Table24567[],5,FALSE)</f>
        <v>#N/A</v>
      </c>
      <c r="K59" s="64">
        <f>VLOOKUP(L$14,Table24567[],5,FALSE)</f>
        <v>6.2</v>
      </c>
      <c r="L59" s="64">
        <f>VLOOKUP(M$14,Table24567[],5,FALSE)</f>
        <v>6.2</v>
      </c>
      <c r="M59" s="64">
        <f>VLOOKUP(N$14,Table24567[],5,FALSE)</f>
        <v>6.7</v>
      </c>
      <c r="N59" s="64">
        <f>VLOOKUP(O$14,Table24567[],5,FALSE)</f>
        <v>6.7</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5.8</v>
      </c>
      <c r="C60" s="64">
        <f t="shared" ref="C60:U60" si="14">D10</f>
        <v>5.8</v>
      </c>
      <c r="D60" s="64">
        <f t="shared" si="14"/>
        <v>5.6</v>
      </c>
      <c r="E60" s="64">
        <f t="shared" si="14"/>
        <v>5.6</v>
      </c>
      <c r="F60" s="64">
        <f t="shared" si="14"/>
        <v>5.8</v>
      </c>
      <c r="G60" s="64">
        <f t="shared" si="14"/>
        <v>5.5</v>
      </c>
      <c r="H60" s="64">
        <f t="shared" si="14"/>
        <v>5.4</v>
      </c>
      <c r="I60" s="64">
        <f t="shared" si="14"/>
        <v>5.8</v>
      </c>
      <c r="J60" s="64">
        <f t="shared" si="14"/>
        <v>0</v>
      </c>
      <c r="K60" s="64">
        <f t="shared" si="14"/>
        <v>5.8</v>
      </c>
      <c r="L60" s="64">
        <f t="shared" si="14"/>
        <v>6.2</v>
      </c>
      <c r="M60" s="64">
        <f t="shared" si="14"/>
        <v>5.6</v>
      </c>
      <c r="N60" s="64">
        <f t="shared" si="14"/>
        <v>5.5</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f t="shared" si="15"/>
        <v>6</v>
      </c>
      <c r="L61" s="64">
        <f t="shared" si="15"/>
        <v>6</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2.4000000000000021</v>
      </c>
      <c r="D64" s="65">
        <f t="shared" si="17"/>
        <v>3.6000000000000032</v>
      </c>
      <c r="E64" s="65">
        <f t="shared" si="17"/>
        <v>3.6000000000000032</v>
      </c>
      <c r="F64" s="65">
        <f t="shared" si="17"/>
        <v>2.4000000000000021</v>
      </c>
      <c r="G64" s="65">
        <f t="shared" si="17"/>
        <v>4.2000000000000011</v>
      </c>
      <c r="H64" s="65">
        <f t="shared" si="17"/>
        <v>4.7999999999999989</v>
      </c>
      <c r="I64" s="65">
        <f t="shared" si="17"/>
        <v>2.4000000000000021</v>
      </c>
      <c r="J64" s="65" t="e">
        <f t="shared" si="17"/>
        <v>#N/A</v>
      </c>
      <c r="K64" s="65">
        <f t="shared" si="17"/>
        <v>2.4000000000000021</v>
      </c>
      <c r="L64" s="65">
        <f t="shared" si="17"/>
        <v>0</v>
      </c>
      <c r="M64" s="65">
        <f t="shared" si="17"/>
        <v>8.8000000000000043</v>
      </c>
      <c r="N64" s="65">
        <f t="shared" si="17"/>
        <v>9.6000000000000014</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-2.4000000000000021</v>
      </c>
      <c r="D65" s="65">
        <f t="shared" si="18"/>
        <v>-3.6000000000000032</v>
      </c>
      <c r="E65" s="65">
        <f t="shared" si="18"/>
        <v>-3.6000000000000032</v>
      </c>
      <c r="F65" s="65">
        <f t="shared" si="18"/>
        <v>-2.4000000000000021</v>
      </c>
      <c r="G65" s="65">
        <f t="shared" si="18"/>
        <v>-4.2000000000000011</v>
      </c>
      <c r="H65" s="65">
        <f t="shared" si="18"/>
        <v>-4.7999999999999989</v>
      </c>
      <c r="I65" s="65">
        <f t="shared" si="18"/>
        <v>-2.4000000000000021</v>
      </c>
      <c r="J65" s="65" t="e">
        <f t="shared" si="18"/>
        <v>#N/A</v>
      </c>
      <c r="K65" s="65">
        <f t="shared" si="18"/>
        <v>-2.4000000000000021</v>
      </c>
      <c r="L65" s="65">
        <f t="shared" si="18"/>
        <v>0</v>
      </c>
      <c r="M65" s="65">
        <f t="shared" si="18"/>
        <v>-8.8000000000000043</v>
      </c>
      <c r="N65" s="65">
        <f t="shared" si="18"/>
        <v>-9.6000000000000014</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32" t="str">
        <f>'Field data and Sidoli'!C1:D1</f>
        <v>PAN-032366</v>
      </c>
      <c r="D1" s="133"/>
      <c r="E1" s="106" t="s">
        <v>45</v>
      </c>
      <c r="F1" s="113">
        <f>'Field data and Sidoli'!F1</f>
        <v>42.93</v>
      </c>
      <c r="G1" s="134" t="s">
        <v>43</v>
      </c>
      <c r="H1" s="135"/>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6" t="s">
        <v>87</v>
      </c>
      <c r="B2" s="137"/>
      <c r="C2" s="138" t="str">
        <f>'Field data and Sidoli'!C2:D2</f>
        <v>EPR/GP3697ES</v>
      </c>
      <c r="D2" s="139"/>
      <c r="E2" s="96" t="s">
        <v>109</v>
      </c>
      <c r="F2" s="110"/>
      <c r="G2" s="140" t="s">
        <v>110</v>
      </c>
      <c r="H2" s="141"/>
      <c r="I2" s="110"/>
      <c r="J2" s="136" t="s">
        <v>158</v>
      </c>
      <c r="K2" s="137"/>
      <c r="L2" s="110"/>
      <c r="AB2" s="22" t="s">
        <v>56</v>
      </c>
      <c r="AC2" s="13"/>
      <c r="AD2" s="22" t="s">
        <v>70</v>
      </c>
      <c r="AE2" s="13"/>
      <c r="AF2" s="13"/>
      <c r="AG2" s="34" t="s">
        <v>76</v>
      </c>
      <c r="AH2" s="13"/>
      <c r="AI2" s="35" t="s">
        <v>126</v>
      </c>
      <c r="AJ2" s="36">
        <v>0</v>
      </c>
      <c r="AK2" s="37">
        <v>0</v>
      </c>
      <c r="AL2" s="7">
        <v>0</v>
      </c>
      <c r="AM2" s="9">
        <v>0</v>
      </c>
      <c r="AN2" s="9">
        <v>0</v>
      </c>
    </row>
    <row r="3" spans="1:41" ht="13" x14ac:dyDescent="0.25">
      <c r="A3" s="142" t="s">
        <v>42</v>
      </c>
      <c r="B3" s="143"/>
      <c r="C3" s="138" t="str">
        <f>'Field data and Sidoli'!C3:D3</f>
        <v>Mr Andrew Thomas and Mr Bryan Thomas</v>
      </c>
      <c r="D3" s="139"/>
      <c r="E3" s="96" t="s">
        <v>108</v>
      </c>
      <c r="F3" s="111"/>
      <c r="G3" s="136" t="s">
        <v>159</v>
      </c>
      <c r="H3" s="137"/>
      <c r="I3" s="110"/>
      <c r="J3" s="142" t="s">
        <v>154</v>
      </c>
      <c r="K3" s="143"/>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6" t="s">
        <v>0</v>
      </c>
      <c r="B4" s="137"/>
      <c r="C4" s="144" t="str">
        <f>'Field data and Sidoli'!C4:D4</f>
        <v>Little Bank Farm, Church Stoke. SY15 6TL</v>
      </c>
      <c r="D4" s="145"/>
      <c r="E4" s="99" t="s">
        <v>1</v>
      </c>
      <c r="F4" s="110"/>
      <c r="G4" s="142"/>
      <c r="H4" s="143"/>
      <c r="I4" s="115"/>
      <c r="J4" s="142"/>
      <c r="K4" s="143"/>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8" t="s">
        <v>47</v>
      </c>
      <c r="B5" s="149"/>
      <c r="C5" s="150" t="str">
        <f>'Field data and Sidoli'!C5:D5</f>
        <v>Bryan Burn</v>
      </c>
      <c r="D5" s="151"/>
      <c r="E5" s="107"/>
      <c r="F5" s="114"/>
      <c r="G5" s="152"/>
      <c r="H5" s="153"/>
      <c r="I5" s="114"/>
      <c r="J5" s="152"/>
      <c r="K5" s="153"/>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4" t="s">
        <v>63</v>
      </c>
      <c r="B7" s="155"/>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6" t="s">
        <v>2</v>
      </c>
      <c r="B8" s="137"/>
      <c r="C8" s="49">
        <f>'Field data and Sidoli'!C8</f>
        <v>2</v>
      </c>
      <c r="D8" s="49">
        <f>'Field data and Sidoli'!D8</f>
        <v>3</v>
      </c>
      <c r="E8" s="49">
        <f>'Field data and Sidoli'!E8</f>
        <v>4</v>
      </c>
      <c r="F8" s="49">
        <f>'Field data and Sidoli'!F8</f>
        <v>6</v>
      </c>
      <c r="G8" s="49">
        <f>'Field data and Sidoli'!G8</f>
        <v>7</v>
      </c>
      <c r="H8" s="49">
        <f>'Field data and Sidoli'!H8</f>
        <v>11</v>
      </c>
      <c r="I8" s="49">
        <f>'Field data and Sidoli'!I8</f>
        <v>12</v>
      </c>
      <c r="J8" s="49">
        <f>'Field data and Sidoli'!J8</f>
        <v>13</v>
      </c>
      <c r="K8" s="49">
        <f>'Field data and Sidoli'!K8</f>
        <v>14</v>
      </c>
      <c r="L8" s="49">
        <f>'Field data and Sidoli'!L8</f>
        <v>16</v>
      </c>
      <c r="M8" s="49">
        <f>'Field data and Sidoli'!M8</f>
        <v>17</v>
      </c>
      <c r="N8" s="49">
        <f>'Field data and Sidoli'!N8</f>
        <v>6</v>
      </c>
      <c r="O8" s="49">
        <f>'Field data and Sidoli'!O8</f>
        <v>11</v>
      </c>
      <c r="P8" s="49">
        <f>'Field data and Sidoli'!P8</f>
        <v>0</v>
      </c>
      <c r="Q8" s="49">
        <f>'Field data and Sidoli'!Q8</f>
        <v>0</v>
      </c>
      <c r="R8" s="49">
        <f>'Field data and Sidoli'!R8</f>
        <v>0</v>
      </c>
      <c r="S8" s="49">
        <f>'Field data and Sidoli'!S8</f>
        <v>0</v>
      </c>
      <c r="T8" s="49">
        <f>'Field data and Sidoli'!T8</f>
        <v>0</v>
      </c>
      <c r="U8" s="49">
        <f>'Field data and Sidoli'!U8</f>
        <v>0</v>
      </c>
      <c r="V8" s="102">
        <f>'Field data and Sidoli'!V8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6" t="s">
        <v>3</v>
      </c>
      <c r="B9" s="137"/>
      <c r="C9" s="49" t="str">
        <f>'Field data and Sidoli'!C9</f>
        <v>mod</v>
      </c>
      <c r="D9" s="49" t="str">
        <f>'Field data and Sidoli'!D9</f>
        <v>mod</v>
      </c>
      <c r="E9" s="49" t="str">
        <f>'Field data and Sidoli'!E9</f>
        <v>mod</v>
      </c>
      <c r="F9" s="49">
        <f>'Field data and Sidoli'!F9</f>
        <v>1</v>
      </c>
      <c r="G9" s="49" t="str">
        <f>'Field data and Sidoli'!G9</f>
        <v>mod</v>
      </c>
      <c r="H9" s="49">
        <f>'Field data and Sidoli'!H9</f>
        <v>1</v>
      </c>
      <c r="I9" s="49" t="str">
        <f>'Field data and Sidoli'!I9</f>
        <v>mod</v>
      </c>
      <c r="J9" s="49" t="str">
        <f>'Field data and Sidoli'!J9</f>
        <v>mod</v>
      </c>
      <c r="K9" s="49" t="str">
        <f>'Field data and Sidoli'!K9</f>
        <v>removed</v>
      </c>
      <c r="L9" s="49" t="str">
        <f>'Field data and Sidoli'!L9</f>
        <v>mod</v>
      </c>
      <c r="M9" s="49" t="str">
        <f>'Field data and Sidoli'!M9</f>
        <v>mod</v>
      </c>
      <c r="N9" s="49">
        <f>'Field data and Sidoli'!N9</f>
        <v>1</v>
      </c>
      <c r="O9" s="49">
        <f>'Field data and Sidoli'!O9</f>
        <v>1</v>
      </c>
      <c r="P9" s="49">
        <f>'Field data and Sidoli'!P9</f>
        <v>0</v>
      </c>
      <c r="Q9" s="49">
        <f>'Field data and Sidoli'!Q9</f>
        <v>0</v>
      </c>
      <c r="R9" s="49">
        <f>'Field data and Sidoli'!R9</f>
        <v>0</v>
      </c>
      <c r="S9" s="49">
        <f>'Field data and Sidoli'!S9</f>
        <v>0</v>
      </c>
      <c r="T9" s="49">
        <f>'Field data and Sidoli'!T9</f>
        <v>0</v>
      </c>
      <c r="U9" s="49">
        <f>'Field data and Sidoli'!U9</f>
        <v>0</v>
      </c>
      <c r="V9" s="102">
        <f>'Field data and Sidoli'!V9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6" t="s">
        <v>4</v>
      </c>
      <c r="B10" s="137"/>
      <c r="C10" s="49">
        <f>'Field data and Sidoli'!C10</f>
        <v>5.8</v>
      </c>
      <c r="D10" s="49">
        <f>'Field data and Sidoli'!D10</f>
        <v>5.8</v>
      </c>
      <c r="E10" s="49">
        <f>'Field data and Sidoli'!E10</f>
        <v>5.6</v>
      </c>
      <c r="F10" s="49">
        <f>'Field data and Sidoli'!F10</f>
        <v>5.6</v>
      </c>
      <c r="G10" s="49">
        <f>'Field data and Sidoli'!G10</f>
        <v>5.8</v>
      </c>
      <c r="H10" s="49">
        <f>'Field data and Sidoli'!H10</f>
        <v>5.5</v>
      </c>
      <c r="I10" s="49">
        <f>'Field data and Sidoli'!I10</f>
        <v>5.4</v>
      </c>
      <c r="J10" s="49">
        <f>'Field data and Sidoli'!J10</f>
        <v>5.8</v>
      </c>
      <c r="K10" s="49">
        <f>'Field data and Sidoli'!K10</f>
        <v>0</v>
      </c>
      <c r="L10" s="49">
        <f>'Field data and Sidoli'!L10</f>
        <v>5.8</v>
      </c>
      <c r="M10" s="49">
        <f>'Field data and Sidoli'!M10</f>
        <v>6.2</v>
      </c>
      <c r="N10" s="49">
        <f>'Field data and Sidoli'!N10</f>
        <v>5.6</v>
      </c>
      <c r="O10" s="49">
        <f>'Field data and Sidoli'!O10</f>
        <v>5.5</v>
      </c>
      <c r="P10" s="49">
        <f>'Field data and Sidoli'!P10</f>
        <v>0</v>
      </c>
      <c r="Q10" s="49">
        <f>'Field data and Sidoli'!Q10</f>
        <v>0</v>
      </c>
      <c r="R10" s="49">
        <f>'Field data and Sidoli'!R10</f>
        <v>0</v>
      </c>
      <c r="S10" s="49">
        <f>'Field data and Sidoli'!S10</f>
        <v>0</v>
      </c>
      <c r="T10" s="49">
        <f>'Field data and Sidoli'!T10</f>
        <v>0</v>
      </c>
      <c r="U10" s="49">
        <f>'Field data and Sidoli'!U10</f>
        <v>0</v>
      </c>
      <c r="V10" s="102">
        <f>'Field data and Sidoli'!V10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6" t="s">
        <v>5</v>
      </c>
      <c r="B11" s="137"/>
      <c r="C11" s="49">
        <f>'Field data and Sidoli'!C11</f>
        <v>1</v>
      </c>
      <c r="D11" s="49">
        <f>'Field data and Sidoli'!D11</f>
        <v>1</v>
      </c>
      <c r="E11" s="49">
        <f>'Field data and Sidoli'!E11</f>
        <v>1</v>
      </c>
      <c r="F11" s="49">
        <f>'Field data and Sidoli'!F11</f>
        <v>1</v>
      </c>
      <c r="G11" s="49">
        <f>'Field data and Sidoli'!G11</f>
        <v>1</v>
      </c>
      <c r="H11" s="49">
        <f>'Field data and Sidoli'!H11</f>
        <v>1</v>
      </c>
      <c r="I11" s="49">
        <f>'Field data and Sidoli'!I11</f>
        <v>1</v>
      </c>
      <c r="J11" s="49">
        <f>'Field data and Sidoli'!J11</f>
        <v>1</v>
      </c>
      <c r="K11" s="49">
        <f>'Field data and Sidoli'!K11</f>
        <v>0</v>
      </c>
      <c r="L11" s="49">
        <f>'Field data and Sidoli'!L11</f>
        <v>1</v>
      </c>
      <c r="M11" s="49">
        <f>'Field data and Sidoli'!M11</f>
        <v>1</v>
      </c>
      <c r="N11" s="49">
        <f>'Field data and Sidoli'!N11</f>
        <v>1</v>
      </c>
      <c r="O11" s="49">
        <f>'Field data and Sidoli'!O11</f>
        <v>1</v>
      </c>
      <c r="P11" s="49">
        <f>'Field data and Sidoli'!P11</f>
        <v>0</v>
      </c>
      <c r="Q11" s="49">
        <f>'Field data and Sidoli'!Q11</f>
        <v>0</v>
      </c>
      <c r="R11" s="49">
        <f>'Field data and Sidoli'!R11</f>
        <v>0</v>
      </c>
      <c r="S11" s="49">
        <f>'Field data and Sidoli'!S11</f>
        <v>0</v>
      </c>
      <c r="T11" s="49">
        <f>'Field data and Sidoli'!T11</f>
        <v>0</v>
      </c>
      <c r="U11" s="49">
        <f>'Field data and Sidoli'!U11</f>
        <v>0</v>
      </c>
      <c r="V11" s="102">
        <f>'Field data and Sidoli'!V11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6" t="s">
        <v>6</v>
      </c>
      <c r="B12" s="137"/>
      <c r="C12" s="49">
        <f>'Field data and Sidoli'!C12</f>
        <v>2</v>
      </c>
      <c r="D12" s="49">
        <f>'Field data and Sidoli'!D12</f>
        <v>2</v>
      </c>
      <c r="E12" s="49">
        <f>'Field data and Sidoli'!E12</f>
        <v>2</v>
      </c>
      <c r="F12" s="49">
        <f>'Field data and Sidoli'!F12</f>
        <v>2</v>
      </c>
      <c r="G12" s="49">
        <f>'Field data and Sidoli'!G12</f>
        <v>1</v>
      </c>
      <c r="H12" s="49">
        <f>'Field data and Sidoli'!H12</f>
        <v>2</v>
      </c>
      <c r="I12" s="49">
        <f>'Field data and Sidoli'!I12</f>
        <v>2</v>
      </c>
      <c r="J12" s="49">
        <f>'Field data and Sidoli'!J12</f>
        <v>2</v>
      </c>
      <c r="K12" s="49">
        <f>'Field data and Sidoli'!K12</f>
        <v>0</v>
      </c>
      <c r="L12" s="49">
        <f>'Field data and Sidoli'!L12</f>
        <v>2</v>
      </c>
      <c r="M12" s="49">
        <f>'Field data and Sidoli'!M12</f>
        <v>2</v>
      </c>
      <c r="N12" s="49">
        <f>'Field data and Sidoli'!N12</f>
        <v>2</v>
      </c>
      <c r="O12" s="49">
        <f>'Field data and Sidoli'!O12</f>
        <v>2</v>
      </c>
      <c r="P12" s="49">
        <f>'Field data and Sidoli'!P12</f>
        <v>0</v>
      </c>
      <c r="Q12" s="49">
        <f>'Field data and Sidoli'!Q12</f>
        <v>0</v>
      </c>
      <c r="R12" s="49">
        <f>'Field data and Sidoli'!R12</f>
        <v>0</v>
      </c>
      <c r="S12" s="49">
        <f>'Field data and Sidoli'!S12</f>
        <v>0</v>
      </c>
      <c r="T12" s="49">
        <f>'Field data and Sidoli'!T12</f>
        <v>0</v>
      </c>
      <c r="U12" s="49">
        <f>'Field data and Sidoli'!U12</f>
        <v>0</v>
      </c>
      <c r="V12" s="102">
        <f>'Field data and Sidoli'!V12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6" t="s">
        <v>7</v>
      </c>
      <c r="B13" s="137"/>
      <c r="C13" s="49">
        <f>'Field data and Sidoli'!C13</f>
        <v>3</v>
      </c>
      <c r="D13" s="49">
        <f>'Field data and Sidoli'!D13</f>
        <v>3</v>
      </c>
      <c r="E13" s="49">
        <f>'Field data and Sidoli'!E13</f>
        <v>3</v>
      </c>
      <c r="F13" s="49">
        <f>'Field data and Sidoli'!F13</f>
        <v>3</v>
      </c>
      <c r="G13" s="49">
        <f>'Field data and Sidoli'!G13</f>
        <v>3</v>
      </c>
      <c r="H13" s="49">
        <f>'Field data and Sidoli'!H13</f>
        <v>3</v>
      </c>
      <c r="I13" s="49">
        <f>'Field data and Sidoli'!I13</f>
        <v>3</v>
      </c>
      <c r="J13" s="49">
        <f>'Field data and Sidoli'!J13</f>
        <v>3</v>
      </c>
      <c r="K13" s="49">
        <f>'Field data and Sidoli'!K13</f>
        <v>0</v>
      </c>
      <c r="L13" s="49">
        <f>'Field data and Sidoli'!L13</f>
        <v>3</v>
      </c>
      <c r="M13" s="49">
        <f>'Field data and Sidoli'!M13</f>
        <v>3</v>
      </c>
      <c r="N13" s="49">
        <f>'Field data and Sidoli'!N13</f>
        <v>3</v>
      </c>
      <c r="O13" s="49">
        <f>'Field data and Sidoli'!O13</f>
        <v>3</v>
      </c>
      <c r="P13" s="49">
        <f>'Field data and Sidoli'!P13</f>
        <v>0</v>
      </c>
      <c r="Q13" s="49">
        <f>'Field data and Sidoli'!Q13</f>
        <v>0</v>
      </c>
      <c r="R13" s="49">
        <f>'Field data and Sidoli'!R13</f>
        <v>0</v>
      </c>
      <c r="S13" s="49">
        <f>'Field data and Sidoli'!S13</f>
        <v>0</v>
      </c>
      <c r="T13" s="49">
        <f>'Field data and Sidoli'!T13</f>
        <v>0</v>
      </c>
      <c r="U13" s="49">
        <f>'Field data and Sidoli'!U13</f>
        <v>0</v>
      </c>
      <c r="V13" s="102">
        <f>'Field data and Sidoli'!V13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6" t="s">
        <v>8</v>
      </c>
      <c r="B14" s="157"/>
      <c r="C14" s="83" t="str">
        <f>'Field data and Sidoli'!C14</f>
        <v xml:space="preserve">Grass Silage (25% DM) </v>
      </c>
      <c r="D14" s="83" t="str">
        <f>'Field data and Sidoli'!D14</f>
        <v xml:space="preserve">Grass Silage (25% DM) </v>
      </c>
      <c r="E14" s="83" t="str">
        <f>'Field data and Sidoli'!E14</f>
        <v xml:space="preserve">Grass Silage (25% DM) </v>
      </c>
      <c r="F14" s="83" t="str">
        <f>'Field data and Sidoli'!F14</f>
        <v xml:space="preserve">Grass Silage (25% DM) </v>
      </c>
      <c r="G14" s="83" t="str">
        <f>'Field data and Sidoli'!G14</f>
        <v xml:space="preserve">Grass Silage (25% DM) </v>
      </c>
      <c r="H14" s="83" t="str">
        <f>'Field data and Sidoli'!H14</f>
        <v xml:space="preserve">Grass Silage (25% DM) </v>
      </c>
      <c r="I14" s="83" t="str">
        <f>'Field data and Sidoli'!I14</f>
        <v xml:space="preserve">Grass Silage (25% DM) </v>
      </c>
      <c r="J14" s="83" t="str">
        <f>'Field data and Sidoli'!J14</f>
        <v xml:space="preserve">Grass Silage (25% DM) </v>
      </c>
      <c r="K14" s="83">
        <f>'Field data and Sidoli'!K14</f>
        <v>0</v>
      </c>
      <c r="L14" s="83" t="str">
        <f>'Field data and Sidoli'!L14</f>
        <v xml:space="preserve">Grass Silage (25% DM) </v>
      </c>
      <c r="M14" s="83" t="str">
        <f>'Field data and Sidoli'!M14</f>
        <v xml:space="preserve">Grass Silage (25% DM) </v>
      </c>
      <c r="N14" s="83" t="str">
        <f>'Field data and Sidoli'!N14</f>
        <v>Maize- Silage (30% DM)</v>
      </c>
      <c r="O14" s="83" t="str">
        <f>'Field data and Sidoli'!O14</f>
        <v>Spring wheat/barley</v>
      </c>
      <c r="P14" s="83">
        <f>'Field data and Sidoli'!P14</f>
        <v>0</v>
      </c>
      <c r="Q14" s="83">
        <f>'Field data and Sidoli'!Q14</f>
        <v>0</v>
      </c>
      <c r="R14" s="83">
        <f>'Field data and Sidoli'!R14</f>
        <v>0</v>
      </c>
      <c r="S14" s="83">
        <f>'Field data and Sidoli'!S14</f>
        <v>0</v>
      </c>
      <c r="T14" s="83">
        <f>'Field data and Sidoli'!T14</f>
        <v>0</v>
      </c>
      <c r="U14" s="83">
        <f>'Field data and Sidoli'!U14</f>
        <v>0</v>
      </c>
      <c r="V14" s="103">
        <f>'Field data and Sidoli'!V14</f>
        <v>0</v>
      </c>
      <c r="AD14" s="22" t="s">
        <v>138</v>
      </c>
      <c r="AE14" s="22">
        <v>6</v>
      </c>
      <c r="AI14" s="43" t="s">
        <v>119</v>
      </c>
      <c r="AJ14" s="44">
        <v>0.8</v>
      </c>
      <c r="AK14" s="45">
        <v>1.7</v>
      </c>
      <c r="AL14" s="9">
        <v>12</v>
      </c>
      <c r="AM14" s="9">
        <v>6.7</v>
      </c>
      <c r="AN14" s="9" t="s">
        <v>135</v>
      </c>
    </row>
    <row r="15" spans="1:41" ht="13" x14ac:dyDescent="0.25">
      <c r="A15" s="146" t="s">
        <v>9</v>
      </c>
      <c r="B15" s="147"/>
      <c r="C15" s="49">
        <f>'Field data and Sidoli'!C15</f>
        <v>38</v>
      </c>
      <c r="D15" s="49">
        <f>'Field data and Sidoli'!D15</f>
        <v>38</v>
      </c>
      <c r="E15" s="49">
        <f>'Field data and Sidoli'!E15</f>
        <v>38</v>
      </c>
      <c r="F15" s="49">
        <f>'Field data and Sidoli'!F15</f>
        <v>38</v>
      </c>
      <c r="G15" s="49">
        <f>'Field data and Sidoli'!G15</f>
        <v>38</v>
      </c>
      <c r="H15" s="49">
        <f>'Field data and Sidoli'!H15</f>
        <v>38</v>
      </c>
      <c r="I15" s="49">
        <f>'Field data and Sidoli'!I15</f>
        <v>38</v>
      </c>
      <c r="J15" s="49">
        <f>'Field data and Sidoli'!J15</f>
        <v>38</v>
      </c>
      <c r="K15" s="49">
        <f>'Field data and Sidoli'!K15</f>
        <v>0</v>
      </c>
      <c r="L15" s="49">
        <f>'Field data and Sidoli'!L15</f>
        <v>38</v>
      </c>
      <c r="M15" s="49">
        <f>'Field data and Sidoli'!M15</f>
        <v>38</v>
      </c>
      <c r="N15" s="49">
        <f>'Field data and Sidoli'!N15</f>
        <v>50</v>
      </c>
      <c r="O15" s="49">
        <f>'Field data and Sidoli'!O15</f>
        <v>6.5</v>
      </c>
      <c r="P15" s="49">
        <f>'Field data and Sidoli'!P15</f>
        <v>0</v>
      </c>
      <c r="Q15" s="49">
        <f>'Field data and Sidoli'!Q15</f>
        <v>0</v>
      </c>
      <c r="R15" s="49">
        <f>'Field data and Sidoli'!R15</f>
        <v>0</v>
      </c>
      <c r="S15" s="49">
        <f>'Field data and Sidoli'!S15</f>
        <v>0</v>
      </c>
      <c r="T15" s="49">
        <f>'Field data and Sidoli'!T15</f>
        <v>0</v>
      </c>
      <c r="U15" s="49">
        <f>'Field data and Sidoli'!U15</f>
        <v>0</v>
      </c>
      <c r="V15" s="102">
        <f>'Field data and Sidoli'!V15</f>
        <v>0</v>
      </c>
      <c r="AD15" s="22" t="s">
        <v>144</v>
      </c>
      <c r="AE15" s="22">
        <v>7</v>
      </c>
      <c r="AI15" s="43" t="s">
        <v>101</v>
      </c>
      <c r="AJ15" s="51">
        <v>1.8</v>
      </c>
      <c r="AK15" s="45">
        <v>5.4</v>
      </c>
      <c r="AL15" s="9">
        <v>13</v>
      </c>
      <c r="AM15" s="9">
        <v>6.7</v>
      </c>
      <c r="AN15" s="9" t="s">
        <v>135</v>
      </c>
    </row>
    <row r="16" spans="1:41" ht="13.5" thickBot="1" x14ac:dyDescent="0.3">
      <c r="A16" s="164" t="s">
        <v>44</v>
      </c>
      <c r="B16" s="165"/>
      <c r="C16" s="104" t="str">
        <f>'Field data and Sidoli'!C16</f>
        <v>Medium/Clay</v>
      </c>
      <c r="D16" s="104" t="str">
        <f>'Field data and Sidoli'!D16</f>
        <v>Medium/Clay</v>
      </c>
      <c r="E16" s="104" t="str">
        <f>'Field data and Sidoli'!E16</f>
        <v>Medium/Clay</v>
      </c>
      <c r="F16" s="104" t="str">
        <f>'Field data and Sidoli'!F16</f>
        <v>Medium/Clay</v>
      </c>
      <c r="G16" s="104" t="str">
        <f>'Field data and Sidoli'!G16</f>
        <v>Medium/Clay</v>
      </c>
      <c r="H16" s="104" t="str">
        <f>'Field data and Sidoli'!H16</f>
        <v>Medium/Clay</v>
      </c>
      <c r="I16" s="104" t="str">
        <f>'Field data and Sidoli'!I16</f>
        <v>Medium/Clay</v>
      </c>
      <c r="J16" s="104" t="str">
        <f>'Field data and Sidoli'!J16</f>
        <v>Medium/Clay</v>
      </c>
      <c r="K16" s="104">
        <f>'Field data and Sidoli'!K16</f>
        <v>0</v>
      </c>
      <c r="L16" s="104" t="str">
        <f>'Field data and Sidoli'!L16</f>
        <v>Medium/Clay</v>
      </c>
      <c r="M16" s="104" t="str">
        <f>'Field data and Sidoli'!M16</f>
        <v>Medium/Clay</v>
      </c>
      <c r="N16" s="104" t="str">
        <f>'Field data and Sidoli'!N16</f>
        <v>Medium/Clay</v>
      </c>
      <c r="O16" s="104" t="str">
        <f>'Field data and Sidoli'!O16</f>
        <v>Medium/Clay</v>
      </c>
      <c r="P16" s="104">
        <f>'Field data and Sidoli'!P16</f>
        <v>0</v>
      </c>
      <c r="Q16" s="104">
        <f>'Field data and Sidoli'!Q16</f>
        <v>0</v>
      </c>
      <c r="R16" s="104">
        <f>'Field data and Sidoli'!R16</f>
        <v>0</v>
      </c>
      <c r="S16" s="104">
        <f>'Field data and Sidoli'!S16</f>
        <v>0</v>
      </c>
      <c r="T16" s="104">
        <f>'Field data and Sidoli'!T16</f>
        <v>0</v>
      </c>
      <c r="U16" s="104">
        <f>'Field data and Sidoli'!U16</f>
        <v>0</v>
      </c>
      <c r="V16" s="105">
        <f>'Field data and Sidoli'!V16</f>
        <v>0</v>
      </c>
      <c r="AD16" s="42" t="s">
        <v>145</v>
      </c>
      <c r="AE16" s="22">
        <v>8</v>
      </c>
      <c r="AI16" s="43" t="s">
        <v>118</v>
      </c>
      <c r="AJ16" s="44">
        <v>8</v>
      </c>
      <c r="AK16" s="45">
        <v>5.5</v>
      </c>
      <c r="AL16" s="7">
        <v>14</v>
      </c>
      <c r="AM16" s="9">
        <v>6.7</v>
      </c>
      <c r="AN16" s="9" t="s">
        <v>135</v>
      </c>
    </row>
    <row r="17" spans="1:40" ht="13" x14ac:dyDescent="0.25">
      <c r="A17" s="154" t="s">
        <v>69</v>
      </c>
      <c r="B17" s="155"/>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f t="shared" si="0"/>
        <v>64.599999999999994</v>
      </c>
      <c r="M17" s="20">
        <f t="shared" si="0"/>
        <v>64.599999999999994</v>
      </c>
      <c r="N17" s="20">
        <f t="shared" si="0"/>
        <v>70</v>
      </c>
      <c r="O17" s="20">
        <f t="shared" si="0"/>
        <v>55.25</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8" t="s">
        <v>23</v>
      </c>
      <c r="B18" s="15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8" t="s">
        <v>90</v>
      </c>
      <c r="B19" s="15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t="e">
        <f t="shared" si="1"/>
        <v>#N/A</v>
      </c>
      <c r="L19" s="12">
        <f t="shared" si="1"/>
        <v>-64.599999999999994</v>
      </c>
      <c r="M19" s="12">
        <f t="shared" si="1"/>
        <v>-64.599999999999994</v>
      </c>
      <c r="N19" s="12">
        <f t="shared" si="1"/>
        <v>-70</v>
      </c>
      <c r="O19" s="12">
        <f t="shared" si="1"/>
        <v>-55.25</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60" t="s">
        <v>91</v>
      </c>
      <c r="B20" s="161"/>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4" t="s">
        <v>88</v>
      </c>
      <c r="B21" s="155"/>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f t="shared" si="2"/>
        <v>228</v>
      </c>
      <c r="M21" s="20">
        <f t="shared" si="2"/>
        <v>228</v>
      </c>
      <c r="N21" s="20">
        <f t="shared" si="2"/>
        <v>220.00000000000003</v>
      </c>
      <c r="O21" s="20">
        <f t="shared" si="2"/>
        <v>78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8" t="s">
        <v>89</v>
      </c>
      <c r="B22" s="15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8" t="s">
        <v>92</v>
      </c>
      <c r="B23" s="15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t="e">
        <f t="shared" si="3"/>
        <v>#N/A</v>
      </c>
      <c r="L23" s="12">
        <f t="shared" si="3"/>
        <v>-228</v>
      </c>
      <c r="M23" s="12">
        <f t="shared" si="3"/>
        <v>-228</v>
      </c>
      <c r="N23" s="12">
        <f t="shared" si="3"/>
        <v>-220.00000000000003</v>
      </c>
      <c r="O23" s="12">
        <f t="shared" si="3"/>
        <v>-78</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60" t="s">
        <v>93</v>
      </c>
      <c r="B24" s="161"/>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6</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11</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12</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13</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14</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16</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17</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6</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v>
      </c>
      <c r="C57" s="8">
        <f t="shared" ref="C57:U57" si="13">D8</f>
        <v>3</v>
      </c>
      <c r="D57" s="8">
        <f t="shared" si="13"/>
        <v>4</v>
      </c>
      <c r="E57" s="8">
        <f t="shared" si="13"/>
        <v>6</v>
      </c>
      <c r="F57" s="8">
        <f t="shared" si="13"/>
        <v>7</v>
      </c>
      <c r="G57" s="8">
        <f t="shared" si="13"/>
        <v>11</v>
      </c>
      <c r="H57" s="8">
        <f t="shared" si="13"/>
        <v>12</v>
      </c>
      <c r="I57" s="8">
        <f t="shared" si="13"/>
        <v>13</v>
      </c>
      <c r="J57" s="8">
        <f t="shared" si="13"/>
        <v>14</v>
      </c>
      <c r="K57" s="8">
        <f t="shared" si="13"/>
        <v>16</v>
      </c>
      <c r="L57" s="8">
        <f t="shared" si="13"/>
        <v>17</v>
      </c>
      <c r="M57" s="8">
        <f t="shared" si="13"/>
        <v>6</v>
      </c>
      <c r="N57" s="8">
        <f t="shared" si="13"/>
        <v>11</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e">
        <f>K16&amp;" I "&amp;(VLOOKUP(K14,Table2456[],6,FALSE))</f>
        <v>#N/A</v>
      </c>
      <c r="K58" s="10" t="str">
        <f>L16&amp;" I "&amp;(VLOOKUP(L14,Table2456[],6,FALSE))</f>
        <v>Medium/Clay I Grass</v>
      </c>
      <c r="L58" s="10" t="str">
        <f>M16&amp;" I "&amp;(VLOOKUP(M14,Table2456[],6,FALSE))</f>
        <v>Medium/Clay I Grass</v>
      </c>
      <c r="M58" s="10" t="str">
        <f>N16&amp;" I "&amp;(VLOOKUP(N14,Table2456[],6,FALSE))</f>
        <v>Medium/Clay I Arable</v>
      </c>
      <c r="N58" s="10" t="str">
        <f>O16&amp;" I "&amp;(VLOOKUP(O14,Table2456[],6,FALSE))</f>
        <v>Medium/Clay I Arable</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t="e">
        <f>VLOOKUP(K$14,Table2456[],5,FALSE)</f>
        <v>#N/A</v>
      </c>
      <c r="K59" s="64">
        <f>VLOOKUP(L$14,Table2456[],5,FALSE)</f>
        <v>6.2</v>
      </c>
      <c r="L59" s="64">
        <f>VLOOKUP(M$14,Table2456[],5,FALSE)</f>
        <v>6.2</v>
      </c>
      <c r="M59" s="64">
        <f>VLOOKUP(N$14,Table2456[],5,FALSE)</f>
        <v>6.7</v>
      </c>
      <c r="N59" s="64">
        <f>VLOOKUP(O$14,Table2456[],5,FALSE)</f>
        <v>6.7</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5.8</v>
      </c>
      <c r="C60" s="64">
        <f t="shared" ref="C60:U60" si="14">D10</f>
        <v>5.8</v>
      </c>
      <c r="D60" s="64">
        <f t="shared" si="14"/>
        <v>5.6</v>
      </c>
      <c r="E60" s="64">
        <f t="shared" si="14"/>
        <v>5.6</v>
      </c>
      <c r="F60" s="64">
        <f t="shared" si="14"/>
        <v>5.8</v>
      </c>
      <c r="G60" s="64">
        <f t="shared" si="14"/>
        <v>5.5</v>
      </c>
      <c r="H60" s="64">
        <f t="shared" si="14"/>
        <v>5.4</v>
      </c>
      <c r="I60" s="64">
        <f t="shared" si="14"/>
        <v>5.8</v>
      </c>
      <c r="J60" s="64">
        <f t="shared" si="14"/>
        <v>0</v>
      </c>
      <c r="K60" s="64">
        <f t="shared" si="14"/>
        <v>5.8</v>
      </c>
      <c r="L60" s="64">
        <f t="shared" si="14"/>
        <v>6.2</v>
      </c>
      <c r="M60" s="64">
        <f t="shared" si="14"/>
        <v>5.6</v>
      </c>
      <c r="N60" s="64">
        <f t="shared" si="14"/>
        <v>5.5</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f t="shared" si="15"/>
        <v>6</v>
      </c>
      <c r="L61" s="64">
        <f t="shared" si="15"/>
        <v>6</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2.4000000000000021</v>
      </c>
      <c r="D64" s="65">
        <f t="shared" si="17"/>
        <v>3.6000000000000032</v>
      </c>
      <c r="E64" s="65">
        <f t="shared" si="17"/>
        <v>3.6000000000000032</v>
      </c>
      <c r="F64" s="65">
        <f t="shared" si="17"/>
        <v>2.4000000000000021</v>
      </c>
      <c r="G64" s="65">
        <f t="shared" si="17"/>
        <v>4.2000000000000011</v>
      </c>
      <c r="H64" s="65">
        <f t="shared" si="17"/>
        <v>4.7999999999999989</v>
      </c>
      <c r="I64" s="65">
        <f t="shared" si="17"/>
        <v>2.4000000000000021</v>
      </c>
      <c r="J64" s="65" t="e">
        <f t="shared" si="17"/>
        <v>#N/A</v>
      </c>
      <c r="K64" s="65">
        <f t="shared" si="17"/>
        <v>2.4000000000000021</v>
      </c>
      <c r="L64" s="65">
        <f t="shared" si="17"/>
        <v>0</v>
      </c>
      <c r="M64" s="65">
        <f t="shared" si="17"/>
        <v>8.8000000000000043</v>
      </c>
      <c r="N64" s="65">
        <f t="shared" si="17"/>
        <v>9.6000000000000014</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-2.4000000000000021</v>
      </c>
      <c r="D65" s="65">
        <f t="shared" si="18"/>
        <v>-3.6000000000000032</v>
      </c>
      <c r="E65" s="65">
        <f t="shared" si="18"/>
        <v>-3.6000000000000032</v>
      </c>
      <c r="F65" s="65">
        <f t="shared" si="18"/>
        <v>-2.4000000000000021</v>
      </c>
      <c r="G65" s="65">
        <f t="shared" si="18"/>
        <v>-4.2000000000000011</v>
      </c>
      <c r="H65" s="65">
        <f t="shared" si="18"/>
        <v>-4.7999999999999989</v>
      </c>
      <c r="I65" s="65">
        <f t="shared" si="18"/>
        <v>-2.4000000000000021</v>
      </c>
      <c r="J65" s="65" t="e">
        <f t="shared" si="18"/>
        <v>#N/A</v>
      </c>
      <c r="K65" s="65">
        <f t="shared" si="18"/>
        <v>-2.4000000000000021</v>
      </c>
      <c r="L65" s="65">
        <f t="shared" si="18"/>
        <v>0</v>
      </c>
      <c r="M65" s="65">
        <f t="shared" si="18"/>
        <v>-8.8000000000000043</v>
      </c>
      <c r="N65" s="65">
        <f t="shared" si="18"/>
        <v>-9.6000000000000014</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Sidoli'!B29</f>
        <v>Application Rate</v>
      </c>
      <c r="C1" s="29" t="str">
        <f>'Field data and Sidoli'!C29</f>
        <v>Nitrogen Addition</v>
      </c>
      <c r="D1" s="29" t="str">
        <f>'Field data and Sidoli'!D29</f>
        <v>Phosphate Addition</v>
      </c>
      <c r="E1" s="29" t="str">
        <f>'Field data and Sidoli'!E29</f>
        <v>Potash  Addition</v>
      </c>
      <c r="F1" s="29" t="str">
        <f>'Field data and Sidoli'!F29</f>
        <v>Mg Oxide Addition</v>
      </c>
      <c r="G1" s="29" t="str">
        <f>'Field data and Sidoli'!G29</f>
        <v>Copper Addition</v>
      </c>
      <c r="H1" s="29" t="str">
        <f>'Field data and Sidoli'!H29</f>
        <v>Zinc Addition</v>
      </c>
      <c r="I1" s="29" t="str">
        <f>'Field data and Sidoli'!I29</f>
        <v>Lead Addition</v>
      </c>
      <c r="J1" s="29" t="str">
        <f>'Field data and Sidoli'!J29</f>
        <v>Cadmium Addition</v>
      </c>
      <c r="K1" s="29" t="str">
        <f>'Field data and Sidoli'!K29</f>
        <v>Mercury Addition</v>
      </c>
      <c r="L1" s="29" t="str">
        <f>'Field data and Sidoli'!L29</f>
        <v>Nickel Addition</v>
      </c>
      <c r="M1" s="29" t="str">
        <f>'Field data and Sidoli'!M29</f>
        <v>Chromium Addition</v>
      </c>
      <c r="N1" s="29" t="str">
        <f>'Field data and Sidoli'!N29</f>
        <v>Aluminium Addition</v>
      </c>
      <c r="O1" s="29" t="str">
        <f>'Field data and Sidoli'!O29</f>
        <v>Iron Addition</v>
      </c>
      <c r="P1" s="29" t="str">
        <f>'Field data and Sidoli'!P29</f>
        <v xml:space="preserve">Sodium Addition                 </v>
      </c>
      <c r="Q1" s="29" t="str">
        <f>'Field data and Sidoli'!Q29</f>
        <v>SO3  Addition                             kg/ha</v>
      </c>
      <c r="R1" s="29" t="str">
        <f>'Field data and Sidoli'!R29</f>
        <v xml:space="preserve">Selenium Addition </v>
      </c>
      <c r="S1" s="29" t="str">
        <f>'Field data and Sidoli'!S29</f>
        <v xml:space="preserve">Arsenic  Addition  </v>
      </c>
      <c r="T1" s="29" t="str">
        <f>'Field data and Sidoli'!T29</f>
        <v xml:space="preserve">Molybdenum Addition  </v>
      </c>
      <c r="U1" s="29" t="str">
        <f>'Field data and Sidoli'!U29</f>
        <v xml:space="preserve">Fluoride Addition </v>
      </c>
    </row>
    <row r="2" spans="1:21" ht="25" x14ac:dyDescent="0.25">
      <c r="A2" s="174"/>
      <c r="B2" s="29" t="str">
        <f>'Field data and Sidoli'!B30</f>
        <v>tonnes/ha</v>
      </c>
      <c r="C2" s="29" t="str">
        <f>'Field data and Sidoli'!C30</f>
        <v>kg/ha</v>
      </c>
      <c r="D2" s="29" t="str">
        <f>'Field data and Sidoli'!D30</f>
        <v>P2O5 
kg/ha</v>
      </c>
      <c r="E2" s="29" t="str">
        <f>'Field data and Sidoli'!E30</f>
        <v>K2O 
kg/ha</v>
      </c>
      <c r="F2" s="29" t="str">
        <f>'Field data and Sidoli'!F30</f>
        <v>MgO 
kg/ha</v>
      </c>
      <c r="G2" s="29" t="str">
        <f>'Field data and Sidoli'!G30</f>
        <v>kg/ha</v>
      </c>
      <c r="H2" s="29" t="str">
        <f>'Field data and Sidoli'!H30</f>
        <v>kg/ha</v>
      </c>
      <c r="I2" s="29" t="str">
        <f>'Field data and Sidoli'!I30</f>
        <v>kg/ha</v>
      </c>
      <c r="J2" s="29" t="str">
        <f>'Field data and Sidoli'!J30</f>
        <v>kg/ha</v>
      </c>
      <c r="K2" s="29" t="str">
        <f>'Field data and Sidoli'!K30</f>
        <v>kg/ha</v>
      </c>
      <c r="L2" s="29" t="str">
        <f>'Field data and Sidoli'!L30</f>
        <v>kg/ha</v>
      </c>
      <c r="M2" s="29" t="str">
        <f>'Field data and Sidoli'!M30</f>
        <v>kg/ha</v>
      </c>
      <c r="N2" s="29" t="str">
        <f>'Field data and Sidoli'!N30</f>
        <v>kg/ha</v>
      </c>
      <c r="O2" s="29" t="str">
        <f>'Field data and Sidoli'!O30</f>
        <v>kg/ha</v>
      </c>
      <c r="P2" s="29" t="str">
        <f>'Field data and Sidoli'!P30</f>
        <v>kg/ha</v>
      </c>
      <c r="Q2" s="29" t="str">
        <f>'Field data and Sidoli'!Q30</f>
        <v>kg/ha</v>
      </c>
      <c r="R2" s="29" t="str">
        <f>'Field data and Sidoli'!R30</f>
        <v>kg/ha</v>
      </c>
      <c r="S2" s="29" t="str">
        <f>'Field data and Sidoli'!S30</f>
        <v>kg/ha</v>
      </c>
      <c r="T2" s="29" t="str">
        <f>'Field data and Sidoli'!T30</f>
        <v>kg/ha</v>
      </c>
      <c r="U2" s="29" t="str">
        <f>'Field data and Sidoli'!U30</f>
        <v>kg/ha</v>
      </c>
    </row>
    <row r="3" spans="1:21" x14ac:dyDescent="0.25">
      <c r="A3" s="27">
        <v>1</v>
      </c>
      <c r="B3" s="24">
        <f>'Field data and Sidoli'!B31</f>
        <v>150</v>
      </c>
      <c r="C3" s="24">
        <f>'Field data and Sidoli'!C31</f>
        <v>180</v>
      </c>
      <c r="D3" s="24">
        <f>'Field data and Sidoli'!D31</f>
        <v>132.99254999999999</v>
      </c>
      <c r="E3" s="24">
        <f>'Field data and Sidoli'!E31</f>
        <v>100.49700000000001</v>
      </c>
      <c r="F3" s="24">
        <f>'Field data and Sidoli'!F31</f>
        <v>39.294599999999996</v>
      </c>
      <c r="G3" s="24">
        <f>'Field data and Sidoli'!G31</f>
        <v>0.1305</v>
      </c>
      <c r="H3" s="24">
        <f>'Field data and Sidoli'!H31</f>
        <v>0.59550000000000003</v>
      </c>
      <c r="I3" s="24">
        <f>'Field data and Sidoli'!I31</f>
        <v>7.4999999999999997E-2</v>
      </c>
      <c r="J3" s="24">
        <f>'Field data and Sidoli'!J31</f>
        <v>1.5E-3</v>
      </c>
      <c r="K3" s="24">
        <f>'Field data and Sidoli'!K31</f>
        <v>7.5000000000000006E-3</v>
      </c>
      <c r="L3" s="24">
        <f>'Field data and Sidoli'!L31</f>
        <v>3.7499999999999999E-2</v>
      </c>
      <c r="M3" s="24">
        <f>'Field data and Sidoli'!M31</f>
        <v>6.3E-2</v>
      </c>
      <c r="N3" s="24">
        <f>'Field data and Sidoli'!N31</f>
        <v>0</v>
      </c>
      <c r="O3" s="24">
        <f>'Field data and Sidoli'!O31</f>
        <v>0</v>
      </c>
      <c r="P3" s="24">
        <f>'Field data and Sidoli'!P31</f>
        <v>98.25</v>
      </c>
      <c r="Q3" s="24">
        <f>'Field data and Sidoli'!Q31</f>
        <v>102.00000000000001</v>
      </c>
      <c r="R3" s="24">
        <f>'Field data and Sidoli'!R31</f>
        <v>0</v>
      </c>
      <c r="S3" s="24">
        <f>'Field data and Sidoli'!S31</f>
        <v>0</v>
      </c>
      <c r="T3" s="24">
        <f>'Field data and Sidoli'!T31</f>
        <v>0</v>
      </c>
      <c r="U3" s="24">
        <f>'Field data and Sidoli'!U31</f>
        <v>0</v>
      </c>
    </row>
    <row r="4" spans="1:21" x14ac:dyDescent="0.25">
      <c r="A4" s="27">
        <v>2</v>
      </c>
      <c r="B4" s="24">
        <f>Muller!B31</f>
        <v>147</v>
      </c>
      <c r="C4" s="24">
        <f>Muller!C31</f>
        <v>249.90000000000003</v>
      </c>
      <c r="D4" s="24">
        <f>Muller!D31</f>
        <v>131.34303</v>
      </c>
      <c r="E4" s="24">
        <f>Muller!E31</f>
        <v>56.683199999999999</v>
      </c>
      <c r="F4" s="24">
        <f>Muller!F31</f>
        <v>19.303099199999998</v>
      </c>
      <c r="G4" s="24">
        <f>Muller!G31</f>
        <v>8.0850000000000005E-2</v>
      </c>
      <c r="H4" s="24">
        <f>Muller!H31</f>
        <v>0.38367000000000001</v>
      </c>
      <c r="I4" s="24">
        <f>Muller!I31</f>
        <v>7.3499999999999996E-2</v>
      </c>
      <c r="J4" s="24">
        <f>Muller!J31</f>
        <v>1.4700000000000002E-3</v>
      </c>
      <c r="K4" s="24">
        <f>Muller!K31</f>
        <v>7.3500000000000006E-3</v>
      </c>
      <c r="L4" s="24">
        <f>Muller!L31</f>
        <v>2.9400000000000003E-2</v>
      </c>
      <c r="M4" s="24">
        <f>Muller!M31</f>
        <v>4.8509999999999998E-2</v>
      </c>
      <c r="N4" s="24">
        <f>Muller!N31</f>
        <v>0</v>
      </c>
      <c r="O4" s="24">
        <f>Muller!O31</f>
        <v>0</v>
      </c>
      <c r="P4" s="24">
        <f>Muller!P31</f>
        <v>63.21</v>
      </c>
      <c r="Q4" s="24">
        <f>Muller!Q31</f>
        <v>54.022499999999994</v>
      </c>
      <c r="R4" s="24">
        <f>Muller!R31</f>
        <v>0</v>
      </c>
      <c r="S4" s="24">
        <f>Muller!S31</f>
        <v>0</v>
      </c>
      <c r="T4" s="24">
        <f>Muller!T31</f>
        <v>0</v>
      </c>
      <c r="U4" s="24">
        <f>Muller!U31</f>
        <v>0</v>
      </c>
    </row>
    <row r="5" spans="1:21" x14ac:dyDescent="0.25">
      <c r="A5" s="27">
        <v>3</v>
      </c>
      <c r="B5" s="24">
        <f>'Waste 3'!B31</f>
        <v>0</v>
      </c>
      <c r="C5" s="24">
        <f>'Waste 3'!C31</f>
        <v>0</v>
      </c>
      <c r="D5" s="24">
        <f>'Waste 3'!D31</f>
        <v>0</v>
      </c>
      <c r="E5" s="24">
        <f>'Waste 3'!E31</f>
        <v>0</v>
      </c>
      <c r="F5" s="24">
        <f>'Waste 3'!F31</f>
        <v>0</v>
      </c>
      <c r="G5" s="24">
        <f>'Waste 3'!G31</f>
        <v>0</v>
      </c>
      <c r="H5" s="24">
        <f>'Waste 3'!H31</f>
        <v>0</v>
      </c>
      <c r="I5" s="24">
        <f>'Waste 3'!I31</f>
        <v>0</v>
      </c>
      <c r="J5" s="24">
        <f>'Waste 3'!J31</f>
        <v>0</v>
      </c>
      <c r="K5" s="24">
        <f>'Waste 3'!K31</f>
        <v>0</v>
      </c>
      <c r="L5" s="24">
        <f>'Waste 3'!L31</f>
        <v>0</v>
      </c>
      <c r="M5" s="24">
        <f>'Waste 3'!M31</f>
        <v>0</v>
      </c>
      <c r="N5" s="24">
        <f>'Waste 3'!N31</f>
        <v>0</v>
      </c>
      <c r="O5" s="24">
        <f>'Waste 3'!O31</f>
        <v>0</v>
      </c>
      <c r="P5" s="24">
        <f>'Waste 3'!P31</f>
        <v>0</v>
      </c>
      <c r="Q5" s="24">
        <f>'Waste 3'!Q31</f>
        <v>0</v>
      </c>
      <c r="R5" s="24">
        <f>'Waste 3'!R31</f>
        <v>0</v>
      </c>
      <c r="S5" s="24">
        <f>'Waste 3'!S31</f>
        <v>0</v>
      </c>
      <c r="T5" s="24">
        <f>'Waste 3'!T31</f>
        <v>0</v>
      </c>
      <c r="U5" s="24">
        <f>'Waste 3'!U31</f>
        <v>0</v>
      </c>
    </row>
    <row r="6" spans="1:21" x14ac:dyDescent="0.25">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297</v>
      </c>
      <c r="C13" s="68">
        <f t="shared" ref="C13:U13" si="0">SUM(C3:C12)</f>
        <v>429.90000000000003</v>
      </c>
      <c r="D13" s="68">
        <f t="shared" si="0"/>
        <v>264.33557999999999</v>
      </c>
      <c r="E13" s="68">
        <f t="shared" si="0"/>
        <v>157.18020000000001</v>
      </c>
      <c r="F13" s="68">
        <f t="shared" si="0"/>
        <v>58.597699199999994</v>
      </c>
      <c r="G13" s="68">
        <f t="shared" si="0"/>
        <v>0.21135000000000001</v>
      </c>
      <c r="H13" s="68">
        <f t="shared" si="0"/>
        <v>0.9791700000000001</v>
      </c>
      <c r="I13" s="68">
        <f t="shared" si="0"/>
        <v>0.14849999999999999</v>
      </c>
      <c r="J13" s="68">
        <f t="shared" si="0"/>
        <v>2.9700000000000004E-3</v>
      </c>
      <c r="K13" s="68">
        <f t="shared" si="0"/>
        <v>1.4850000000000002E-2</v>
      </c>
      <c r="L13" s="68">
        <f t="shared" si="0"/>
        <v>6.6900000000000001E-2</v>
      </c>
      <c r="M13" s="68">
        <f t="shared" si="0"/>
        <v>0.11151</v>
      </c>
      <c r="N13" s="68">
        <f t="shared" si="0"/>
        <v>0</v>
      </c>
      <c r="O13" s="68">
        <f t="shared" si="0"/>
        <v>0</v>
      </c>
      <c r="P13" s="68">
        <f t="shared" si="0"/>
        <v>161.46</v>
      </c>
      <c r="Q13" s="68">
        <f t="shared" si="0"/>
        <v>156.02250000000001</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Sidoli'!B29</f>
        <v>Application Rate</v>
      </c>
      <c r="D1" s="26" t="str">
        <f>'Field data and Sidoli'!C29</f>
        <v>Nitrogen Addition</v>
      </c>
      <c r="E1" s="26" t="str">
        <f>'Field data and Sidoli'!D29</f>
        <v>Phosphate Addition</v>
      </c>
      <c r="F1" s="26" t="str">
        <f>'Field data and Sidoli'!E29</f>
        <v>Potash  Addition</v>
      </c>
      <c r="G1" s="26" t="str">
        <f>'Field data and Sidoli'!F29</f>
        <v>Mg Oxide Addition</v>
      </c>
      <c r="H1" s="26" t="str">
        <f>'Field data and Sidoli'!G29</f>
        <v>Copper Addition</v>
      </c>
      <c r="I1" s="26" t="str">
        <f>'Field data and Sidoli'!H29</f>
        <v>Zinc Addition</v>
      </c>
      <c r="J1" s="26" t="str">
        <f>'Field data and Sidoli'!I29</f>
        <v>Lead Addition</v>
      </c>
      <c r="K1" s="26" t="str">
        <f>'Field data and Sidoli'!J29</f>
        <v>Cadmium Addition</v>
      </c>
      <c r="L1" s="26" t="str">
        <f>'Field data and Sidoli'!K29</f>
        <v>Mercury Addition</v>
      </c>
      <c r="M1" s="26" t="str">
        <f>'Field data and Sidoli'!L29</f>
        <v>Nickel Addition</v>
      </c>
      <c r="N1" s="26" t="str">
        <f>'Field data and Sidoli'!M29</f>
        <v>Chromium Addition</v>
      </c>
      <c r="O1" s="26" t="str">
        <f>'Field data and Sidoli'!N29</f>
        <v>Aluminium Addition</v>
      </c>
      <c r="P1" s="26" t="str">
        <f>'Field data and Sidoli'!O29</f>
        <v>Iron Addition</v>
      </c>
      <c r="Q1" s="26" t="str">
        <f>'Field data and Sidoli'!P29</f>
        <v xml:space="preserve">Sodium Addition                 </v>
      </c>
      <c r="R1" s="26" t="str">
        <f>'Field data and Sidoli'!Q29</f>
        <v>SO3  Addition                             kg/ha</v>
      </c>
      <c r="S1" s="26" t="str">
        <f>'Field data and Sidoli'!R29</f>
        <v xml:space="preserve">Selenium Addition </v>
      </c>
      <c r="T1" s="26" t="str">
        <f>'Field data and Sidoli'!S29</f>
        <v xml:space="preserve">Arsenic  Addition  </v>
      </c>
      <c r="U1" s="26" t="str">
        <f>'Field data and Sidoli'!T29</f>
        <v xml:space="preserve">Molybdenum Addition  </v>
      </c>
      <c r="V1" s="26" t="str">
        <f>'Field data and Sidoli'!U29</f>
        <v xml:space="preserve">Fluoride Addition </v>
      </c>
    </row>
    <row r="2" spans="1:22" s="70" customFormat="1" ht="25" x14ac:dyDescent="0.35">
      <c r="A2" s="175"/>
      <c r="B2" s="23" t="s">
        <v>46</v>
      </c>
      <c r="C2" s="26" t="str">
        <f>'Field data and Sidoli'!B30</f>
        <v>tonnes/ha</v>
      </c>
      <c r="D2" s="26" t="str">
        <f>'Field data and Sidoli'!C30</f>
        <v>kg/ha</v>
      </c>
      <c r="E2" s="26" t="str">
        <f>'Field data and Sidoli'!D30</f>
        <v>P2O5 
kg/ha</v>
      </c>
      <c r="F2" s="26" t="str">
        <f>'Field data and Sidoli'!E30</f>
        <v>K2O 
kg/ha</v>
      </c>
      <c r="G2" s="26" t="str">
        <f>'Field data and Sidoli'!F30</f>
        <v>MgO 
kg/ha</v>
      </c>
      <c r="H2" s="26" t="str">
        <f>'Field data and Sidoli'!G30</f>
        <v>kg/ha</v>
      </c>
      <c r="I2" s="26" t="str">
        <f>'Field data and Sidoli'!H30</f>
        <v>kg/ha</v>
      </c>
      <c r="J2" s="26" t="str">
        <f>'Field data and Sidoli'!I30</f>
        <v>kg/ha</v>
      </c>
      <c r="K2" s="26" t="str">
        <f>'Field data and Sidoli'!J30</f>
        <v>kg/ha</v>
      </c>
      <c r="L2" s="26" t="str">
        <f>'Field data and Sidoli'!K30</f>
        <v>kg/ha</v>
      </c>
      <c r="M2" s="26" t="str">
        <f>'Field data and Sidoli'!L30</f>
        <v>kg/ha</v>
      </c>
      <c r="N2" s="26" t="str">
        <f>'Field data and Sidoli'!M30</f>
        <v>kg/ha</v>
      </c>
      <c r="O2" s="26" t="str">
        <f>'Field data and Sidoli'!N30</f>
        <v>kg/ha</v>
      </c>
      <c r="P2" s="26" t="str">
        <f>'Field data and Sidoli'!O30</f>
        <v>kg/ha</v>
      </c>
      <c r="Q2" s="26" t="str">
        <f>'Field data and Sidoli'!P30</f>
        <v>kg/ha</v>
      </c>
      <c r="R2" s="26" t="str">
        <f>'Field data and Sidoli'!Q30</f>
        <v>kg/ha</v>
      </c>
      <c r="S2" s="26" t="str">
        <f>'Field data and Sidoli'!R30</f>
        <v>kg/ha</v>
      </c>
      <c r="T2" s="26" t="str">
        <f>'Field data and Sidoli'!S30</f>
        <v>kg/ha</v>
      </c>
      <c r="U2" s="26" t="str">
        <f>'Field data and Sidoli'!T30</f>
        <v>kg/ha</v>
      </c>
      <c r="V2" s="26" t="str">
        <f>'Field data and Sidoli'!U30</f>
        <v>kg/ha</v>
      </c>
    </row>
    <row r="3" spans="1:22" x14ac:dyDescent="0.25">
      <c r="A3" s="27">
        <v>1</v>
      </c>
      <c r="B3" s="78"/>
      <c r="C3" s="24">
        <f>'Field data and Sidoli'!B31</f>
        <v>150</v>
      </c>
      <c r="D3" s="24">
        <f>'Field data and Sidoli'!C31</f>
        <v>180</v>
      </c>
      <c r="E3" s="24">
        <f>'Field data and Sidoli'!D31</f>
        <v>132.99254999999999</v>
      </c>
      <c r="F3" s="24">
        <f>'Field data and Sidoli'!E31</f>
        <v>100.49700000000001</v>
      </c>
      <c r="G3" s="24">
        <f>'Field data and Sidoli'!F31</f>
        <v>39.294599999999996</v>
      </c>
      <c r="H3" s="24">
        <f>'Field data and Sidoli'!G31</f>
        <v>0.1305</v>
      </c>
      <c r="I3" s="24">
        <f>'Field data and Sidoli'!H31</f>
        <v>0.59550000000000003</v>
      </c>
      <c r="J3" s="24">
        <f>'Field data and Sidoli'!I31</f>
        <v>7.4999999999999997E-2</v>
      </c>
      <c r="K3" s="24">
        <f>'Field data and Sidoli'!J31</f>
        <v>1.5E-3</v>
      </c>
      <c r="L3" s="24">
        <f>'Field data and Sidoli'!K31</f>
        <v>7.5000000000000006E-3</v>
      </c>
      <c r="M3" s="24">
        <f>'Field data and Sidoli'!L31</f>
        <v>3.7499999999999999E-2</v>
      </c>
      <c r="N3" s="24">
        <f>'Field data and Sidoli'!M31</f>
        <v>6.3E-2</v>
      </c>
      <c r="O3" s="24">
        <f>'Field data and Sidoli'!N31</f>
        <v>0</v>
      </c>
      <c r="P3" s="24">
        <f>'Field data and Sidoli'!O31</f>
        <v>0</v>
      </c>
      <c r="Q3" s="24">
        <f>'Field data and Sidoli'!P31</f>
        <v>98.25</v>
      </c>
      <c r="R3" s="24">
        <f>'Field data and Sidoli'!Q31</f>
        <v>102.00000000000001</v>
      </c>
      <c r="S3" s="24">
        <f>'Field data and Sidoli'!R31</f>
        <v>0</v>
      </c>
      <c r="T3" s="24">
        <f>'Field data and Sidoli'!S31</f>
        <v>0</v>
      </c>
      <c r="U3" s="24">
        <f>'Field data and Sidoli'!T31</f>
        <v>0</v>
      </c>
      <c r="V3" s="24">
        <f>'Field data and Sidoli'!U31</f>
        <v>0</v>
      </c>
    </row>
    <row r="4" spans="1:22" x14ac:dyDescent="0.25">
      <c r="A4" s="27">
        <v>2</v>
      </c>
      <c r="B4" s="78"/>
      <c r="C4" s="24">
        <f>Muller!B31</f>
        <v>147</v>
      </c>
      <c r="D4" s="24">
        <f>Muller!C31</f>
        <v>249.90000000000003</v>
      </c>
      <c r="E4" s="24">
        <f>Muller!D31</f>
        <v>131.34303</v>
      </c>
      <c r="F4" s="24">
        <f>Muller!E31</f>
        <v>56.683199999999999</v>
      </c>
      <c r="G4" s="24">
        <f>Muller!F31</f>
        <v>19.303099199999998</v>
      </c>
      <c r="H4" s="24">
        <f>Muller!G31</f>
        <v>8.0850000000000005E-2</v>
      </c>
      <c r="I4" s="24">
        <f>Muller!H31</f>
        <v>0.38367000000000001</v>
      </c>
      <c r="J4" s="24">
        <f>Muller!I31</f>
        <v>7.3499999999999996E-2</v>
      </c>
      <c r="K4" s="24">
        <f>Muller!J31</f>
        <v>1.4700000000000002E-3</v>
      </c>
      <c r="L4" s="24">
        <f>Muller!K31</f>
        <v>7.3500000000000006E-3</v>
      </c>
      <c r="M4" s="24">
        <f>Muller!L31</f>
        <v>2.9400000000000003E-2</v>
      </c>
      <c r="N4" s="24">
        <f>Muller!M31</f>
        <v>4.8509999999999998E-2</v>
      </c>
      <c r="O4" s="24">
        <f>Muller!N31</f>
        <v>0</v>
      </c>
      <c r="P4" s="24">
        <f>Muller!O31</f>
        <v>0</v>
      </c>
      <c r="Q4" s="24">
        <f>Muller!P31</f>
        <v>63.21</v>
      </c>
      <c r="R4" s="24">
        <f>Muller!Q31</f>
        <v>54.022499999999994</v>
      </c>
      <c r="S4" s="24">
        <f>Muller!R31</f>
        <v>0</v>
      </c>
      <c r="T4" s="24">
        <f>Muller!S31</f>
        <v>0</v>
      </c>
      <c r="U4" s="24">
        <f>Muller!T31</f>
        <v>0</v>
      </c>
      <c r="V4" s="24">
        <f>Muller!U31</f>
        <v>0</v>
      </c>
    </row>
    <row r="5" spans="1:22" x14ac:dyDescent="0.25">
      <c r="A5" s="27">
        <v>3</v>
      </c>
      <c r="B5" s="78"/>
      <c r="C5" s="24">
        <f>'Waste 3'!B31</f>
        <v>0</v>
      </c>
      <c r="D5" s="24">
        <f>'Waste 3'!C31</f>
        <v>0</v>
      </c>
      <c r="E5" s="24">
        <f>'Waste 3'!D31</f>
        <v>0</v>
      </c>
      <c r="F5" s="24">
        <f>'Waste 3'!E31</f>
        <v>0</v>
      </c>
      <c r="G5" s="24">
        <f>'Waste 3'!F31</f>
        <v>0</v>
      </c>
      <c r="H5" s="24">
        <f>'Waste 3'!G31</f>
        <v>0</v>
      </c>
      <c r="I5" s="24">
        <f>'Waste 3'!H31</f>
        <v>0</v>
      </c>
      <c r="J5" s="24">
        <f>'Waste 3'!I31</f>
        <v>0</v>
      </c>
      <c r="K5" s="24">
        <f>'Waste 3'!J31</f>
        <v>0</v>
      </c>
      <c r="L5" s="24">
        <f>'Waste 3'!K31</f>
        <v>0</v>
      </c>
      <c r="M5" s="24">
        <f>'Waste 3'!L31</f>
        <v>0</v>
      </c>
      <c r="N5" s="24">
        <f>'Waste 3'!M31</f>
        <v>0</v>
      </c>
      <c r="O5" s="24">
        <f>'Waste 3'!N31</f>
        <v>0</v>
      </c>
      <c r="P5" s="24">
        <f>'Waste 3'!O31</f>
        <v>0</v>
      </c>
      <c r="Q5" s="24">
        <f>'Waste 3'!P31</f>
        <v>0</v>
      </c>
      <c r="R5" s="24">
        <f>'Waste 3'!Q31</f>
        <v>0</v>
      </c>
      <c r="S5" s="24">
        <f>'Waste 3'!R31</f>
        <v>0</v>
      </c>
      <c r="T5" s="24">
        <f>'Waste 3'!S31</f>
        <v>0</v>
      </c>
      <c r="U5" s="24">
        <f>'Waste 3'!T31</f>
        <v>0</v>
      </c>
      <c r="V5" s="24">
        <f>'Waste 3'!U31</f>
        <v>0</v>
      </c>
    </row>
    <row r="6" spans="1:22" x14ac:dyDescent="0.25">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Sidoli'!B43</f>
        <v>150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Sidoli'!B44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150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147</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REGU-52773391-595</_dlc_DocId>
    <_dlc_DocIdUrl xmlns="9be56660-2c31-41ef-bc00-23e72f632f2a">
      <Url>https://cyfoethnaturiolcymru.sharepoint.com/teams/Regulatory/Permitting/_layouts/15/DocIdRedir.aspx?ID=REGU-52773391-595</Url>
      <Description>REGU-52773391-595</Description>
    </_dlc_DocIdUrl>
    <Site_x0020_Name xmlns="859f7ad6-93f6-4205-b62b-a17f28acbbac">Thomas Brothers Contracting Mobile Plant</Site_x0020_Name>
    <Permit_x0020_Number xmlns="859f7ad6-93f6-4205-b62b-a17f28acbbac">EPR-GP3697ES</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Gwyns Barn Leighton Welshpool Powys SY21 8LL</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2026-06-14T23:00:00+00:00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Andrew Thomas And Mr Bryan Thomas</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E7F9F97C6136E546A2E37943E490DEBC" ma:contentTypeVersion="786" ma:contentTypeDescription="Permitting &amp; Compliance Excel Document" ma:contentTypeScope="" ma:versionID="7188470acfdf18dae69a31a395c440f2">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purl.org/dc/dcmitype/"/>
    <ds:schemaRef ds:uri="http://schemas.microsoft.com/office/2006/documentManagement/types"/>
    <ds:schemaRef ds:uri="9be56660-2c31-41ef-bc00-23e72f632f2a"/>
    <ds:schemaRef ds:uri="http://schemas.microsoft.com/office/2006/metadata/properties"/>
    <ds:schemaRef ds:uri="http://schemas.microsoft.com/office/infopath/2007/PartnerControls"/>
    <ds:schemaRef ds:uri="http://purl.org/dc/elements/1.1/"/>
    <ds:schemaRef ds:uri="http://schemas.openxmlformats.org/package/2006/metadata/core-properties"/>
    <ds:schemaRef ds:uri="http://www.w3.org/XML/1998/namespace"/>
    <ds:schemaRef ds:uri="http://purl.org/dc/term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D3B04A6B-63D0-47C7-B1CF-CFB74B39EAE7}"/>
</file>

<file path=customXml/itemProps4.xml><?xml version="1.0" encoding="utf-8"?>
<ds:datastoreItem xmlns:ds="http://schemas.openxmlformats.org/officeDocument/2006/customXml" ds:itemID="{9DCDF1B7-68D0-413F-9F07-AABACF448A14}"/>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Sidoli</vt:lpstr>
      <vt:lpstr>Muller</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2026-06-15T09:10:31Z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0x01010067EB80C5FE939D4A9B3D8BA62129B7F5020200E7F9F97C6136E546A2E37943E490DEBC</vt:lpwstr>
  </property>
  <property fmtid="{D5CDD505-2E9C-101B-9397-08002B2CF9AE}" pid="3" name="_dlc_DocIdItemGuid">
    <vt:lpwstr>c91948b5-59ef-47fb-818f-0111f739267b</vt:lpwstr>
  </property>
</Properties>
</file>