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comments1.xml" ContentType="application/vnd.openxmlformats-officedocument.spreadsheetml.comments+xml"/>
  <Override PartName="/xl/tables/table2.xml" ContentType="application/vnd.openxmlformats-officedocument.spreadsheetml.table+xml"/>
  <Override PartName="/xl/comments2.xml" ContentType="application/vnd.openxmlformats-officedocument.spreadsheetml.comments+xml"/>
  <Override PartName="/xl/tables/table3.xml" ContentType="application/vnd.openxmlformats-officedocument.spreadsheetml.table+xml"/>
  <Override PartName="/xl/comments3.xml" ContentType="application/vnd.openxmlformats-officedocument.spreadsheetml.comments+xml"/>
  <Override PartName="/xl/tables/table4.xml" ContentType="application/vnd.openxmlformats-officedocument.spreadsheetml.table+xml"/>
  <Override PartName="/xl/comments4.xml" ContentType="application/vnd.openxmlformats-officedocument.spreadsheetml.comments+xml"/>
  <Override PartName="/xl/tables/table5.xml" ContentType="application/vnd.openxmlformats-officedocument.spreadsheetml.table+xml"/>
  <Override PartName="/xl/comments5.xml" ContentType="application/vnd.openxmlformats-officedocument.spreadsheetml.comments+xml"/>
  <Override PartName="/xl/tables/table6.xml" ContentType="application/vnd.openxmlformats-officedocument.spreadsheetml.table+xml"/>
  <Override PartName="/xl/comments6.xml" ContentType="application/vnd.openxmlformats-officedocument.spreadsheetml.comments+xml"/>
  <Override PartName="/xl/tables/table7.xml" ContentType="application/vnd.openxmlformats-officedocument.spreadsheetml.table+xml"/>
  <Override PartName="/xl/comments7.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026"/>
  <workbookPr codeName="ThisWorkbook"/>
  <mc:AlternateContent xmlns:mc="http://schemas.openxmlformats.org/markup-compatibility/2006">
    <mc:Choice Requires="x15">
      <x15ac:absPath xmlns:x15ac="http://schemas.microsoft.com/office/spreadsheetml/2010/11/ac" url="https://cyfoethnaturiolcymru.sharepoint.com/teams/Regulatory/wip/WIP Waste Permitting Team LTD/Megan Tucker/PAN-032620/"/>
    </mc:Choice>
  </mc:AlternateContent>
  <xr:revisionPtr revIDLastSave="0" documentId="13_ncr:1_{460C6B52-2A3B-490D-95B6-B4E14AC97841}" xr6:coauthVersionLast="47" xr6:coauthVersionMax="47" xr10:uidLastSave="{00000000-0000-0000-0000-000000000000}"/>
  <bookViews>
    <workbookView xWindow="-110" yWindow="-110" windowWidth="22780" windowHeight="14540" tabRatio="870" xr2:uid="{00000000-000D-0000-FFFF-FFFF00000000}"/>
  </bookViews>
  <sheets>
    <sheet name="Alaw" sheetId="1" r:id="rId1"/>
    <sheet name="Cefni" sheetId="21" r:id="rId2"/>
    <sheet name="Cwellyn" sheetId="27" r:id="rId3"/>
    <sheet name="Dolbenmaen" sheetId="28" r:id="rId4"/>
    <sheet name="Garreglwyd" sheetId="30" r:id="rId5"/>
    <sheet name="Llyn Conwy" sheetId="26" r:id="rId6"/>
    <sheet name="Mynydd Llandegaai" sheetId="24" r:id="rId7"/>
    <sheet name="Additions" sheetId="20" r:id="rId8"/>
    <sheet name="Ratios" sheetId="19" r:id="rId9"/>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L3" i="24" l="1"/>
  <c r="L3" i="26"/>
  <c r="L3" i="30"/>
  <c r="L3" i="28"/>
  <c r="L3" i="27"/>
  <c r="L3" i="21"/>
  <c r="L3" i="1"/>
  <c r="H65" i="1" l="1"/>
  <c r="I65" i="1"/>
  <c r="J65" i="1"/>
  <c r="K65" i="1"/>
  <c r="L65" i="1"/>
  <c r="N65" i="1"/>
  <c r="P65" i="1"/>
  <c r="Q65" i="1"/>
  <c r="R65" i="1"/>
  <c r="S65" i="1"/>
  <c r="T65" i="1"/>
  <c r="U65" i="1"/>
  <c r="H65" i="21"/>
  <c r="I65" i="21"/>
  <c r="J65" i="21"/>
  <c r="K65" i="21"/>
  <c r="L65" i="21"/>
  <c r="N65" i="21"/>
  <c r="P65" i="21"/>
  <c r="Q65" i="21"/>
  <c r="R65" i="21"/>
  <c r="S65" i="21"/>
  <c r="T65" i="21"/>
  <c r="U65" i="21"/>
  <c r="H65" i="27"/>
  <c r="I65" i="27"/>
  <c r="J65" i="27"/>
  <c r="K65" i="27"/>
  <c r="L65" i="27"/>
  <c r="N65" i="27"/>
  <c r="P65" i="27"/>
  <c r="Q65" i="27"/>
  <c r="R65" i="27"/>
  <c r="S65" i="27"/>
  <c r="T65" i="27"/>
  <c r="U65" i="27"/>
  <c r="H65" i="28"/>
  <c r="I65" i="28"/>
  <c r="J65" i="28"/>
  <c r="K65" i="28"/>
  <c r="L65" i="28"/>
  <c r="N65" i="28"/>
  <c r="P65" i="28"/>
  <c r="Q65" i="28"/>
  <c r="R65" i="28"/>
  <c r="S65" i="28"/>
  <c r="T65" i="28"/>
  <c r="U65" i="28"/>
  <c r="H65" i="30"/>
  <c r="I65" i="30"/>
  <c r="J65" i="30"/>
  <c r="K65" i="30"/>
  <c r="L65" i="30"/>
  <c r="N65" i="30"/>
  <c r="P65" i="30"/>
  <c r="Q65" i="30"/>
  <c r="R65" i="30"/>
  <c r="S65" i="30"/>
  <c r="T65" i="30"/>
  <c r="U65" i="30"/>
  <c r="H65" i="26"/>
  <c r="I65" i="26"/>
  <c r="J65" i="26"/>
  <c r="K65" i="26"/>
  <c r="L65" i="26"/>
  <c r="N65" i="26"/>
  <c r="P65" i="26"/>
  <c r="Q65" i="26"/>
  <c r="R65" i="26"/>
  <c r="S65" i="26"/>
  <c r="T65" i="26"/>
  <c r="U65" i="26"/>
  <c r="H65" i="24"/>
  <c r="I65" i="24"/>
  <c r="J65" i="24"/>
  <c r="K65" i="24"/>
  <c r="L65" i="24"/>
  <c r="N65" i="24"/>
  <c r="P65" i="24"/>
  <c r="Q65" i="24"/>
  <c r="R65" i="24"/>
  <c r="S65" i="24"/>
  <c r="T65" i="24"/>
  <c r="U65" i="24"/>
  <c r="D21" i="1" l="1"/>
  <c r="E21" i="1"/>
  <c r="F21" i="1"/>
  <c r="G21" i="1"/>
  <c r="H21" i="1"/>
  <c r="I21" i="1"/>
  <c r="J21" i="1"/>
  <c r="K21" i="1"/>
  <c r="L21" i="1"/>
  <c r="M21" i="1"/>
  <c r="N21" i="1"/>
  <c r="O21" i="1"/>
  <c r="P21" i="1"/>
  <c r="Q21" i="1"/>
  <c r="R21" i="1"/>
  <c r="S21" i="1"/>
  <c r="T21" i="1"/>
  <c r="U21" i="1"/>
  <c r="V21" i="1"/>
  <c r="D17" i="1"/>
  <c r="E17" i="1"/>
  <c r="F17" i="1"/>
  <c r="G17" i="1"/>
  <c r="H17" i="1"/>
  <c r="I17" i="1"/>
  <c r="J17" i="1"/>
  <c r="K17" i="1"/>
  <c r="L17" i="1"/>
  <c r="M17" i="1"/>
  <c r="N17" i="1"/>
  <c r="O17" i="1"/>
  <c r="P17" i="1"/>
  <c r="Q17" i="1"/>
  <c r="R17" i="1"/>
  <c r="S17" i="1"/>
  <c r="T17" i="1"/>
  <c r="U17" i="1"/>
  <c r="V17" i="1"/>
  <c r="C21" i="1"/>
  <c r="C17" i="1"/>
  <c r="B18" i="19" l="1"/>
  <c r="B19" i="19"/>
  <c r="B20" i="19"/>
  <c r="B21" i="19"/>
  <c r="B22" i="19"/>
  <c r="B23" i="19"/>
  <c r="B24" i="19"/>
  <c r="B25" i="19"/>
  <c r="B26" i="19"/>
  <c r="B17" i="19"/>
  <c r="C16" i="19"/>
  <c r="C15" i="19"/>
  <c r="H10" i="19"/>
  <c r="H24" i="19" s="1"/>
  <c r="C12" i="19"/>
  <c r="C26" i="19" s="1"/>
  <c r="C11" i="19"/>
  <c r="C25" i="19" s="1"/>
  <c r="C10" i="19"/>
  <c r="C24" i="19" s="1"/>
  <c r="C9" i="19"/>
  <c r="C23" i="19" s="1"/>
  <c r="C8" i="19"/>
  <c r="C22" i="19" s="1"/>
  <c r="C7" i="19"/>
  <c r="C21" i="19" s="1"/>
  <c r="C6" i="19"/>
  <c r="C20" i="19" s="1"/>
  <c r="C5" i="19"/>
  <c r="C19" i="19" s="1"/>
  <c r="C4" i="19"/>
  <c r="C18" i="19" s="1"/>
  <c r="C3" i="19"/>
  <c r="C17" i="19" s="1"/>
  <c r="B12" i="20"/>
  <c r="B11" i="20"/>
  <c r="B10" i="20"/>
  <c r="B9" i="20"/>
  <c r="B8" i="20"/>
  <c r="B7" i="20"/>
  <c r="B6" i="20"/>
  <c r="B5" i="20"/>
  <c r="B4" i="20"/>
  <c r="B3" i="20"/>
  <c r="U62" i="30"/>
  <c r="T62" i="30"/>
  <c r="S62" i="30"/>
  <c r="R62" i="30"/>
  <c r="Q62" i="30"/>
  <c r="P62" i="30"/>
  <c r="O62" i="30"/>
  <c r="N62" i="30"/>
  <c r="M62" i="30"/>
  <c r="L62" i="30"/>
  <c r="K62" i="30"/>
  <c r="J62" i="30"/>
  <c r="I62" i="30"/>
  <c r="H62" i="30"/>
  <c r="G62" i="30"/>
  <c r="F62" i="30"/>
  <c r="E62" i="30"/>
  <c r="D62" i="30"/>
  <c r="C62" i="30"/>
  <c r="B62" i="30"/>
  <c r="G55" i="30"/>
  <c r="E55" i="30" s="1"/>
  <c r="U63" i="30" s="1"/>
  <c r="D55" i="30"/>
  <c r="U50" i="30"/>
  <c r="T50" i="30"/>
  <c r="S50" i="30"/>
  <c r="R50" i="30"/>
  <c r="Q50" i="30"/>
  <c r="P50" i="30"/>
  <c r="O50" i="30"/>
  <c r="N50" i="30"/>
  <c r="M50" i="30"/>
  <c r="L50" i="30"/>
  <c r="K50" i="30"/>
  <c r="J50" i="30"/>
  <c r="I50" i="30"/>
  <c r="H50" i="30"/>
  <c r="G50" i="30"/>
  <c r="F50" i="30"/>
  <c r="E50" i="30"/>
  <c r="V22" i="30" s="1"/>
  <c r="D50" i="30"/>
  <c r="C50" i="30"/>
  <c r="U49" i="30"/>
  <c r="T49" i="30"/>
  <c r="S49" i="30"/>
  <c r="R49" i="30"/>
  <c r="Q49" i="30"/>
  <c r="P49" i="30"/>
  <c r="O49" i="30"/>
  <c r="N49" i="30"/>
  <c r="M49" i="30"/>
  <c r="L49" i="30"/>
  <c r="K49" i="30"/>
  <c r="J49" i="30"/>
  <c r="I49" i="30"/>
  <c r="H49" i="30"/>
  <c r="G49" i="30"/>
  <c r="F49" i="30"/>
  <c r="E49" i="30"/>
  <c r="U22" i="30" s="1"/>
  <c r="D49" i="30"/>
  <c r="U18" i="30" s="1"/>
  <c r="C49" i="30"/>
  <c r="U48" i="30"/>
  <c r="T48" i="30"/>
  <c r="S48" i="30"/>
  <c r="R48" i="30"/>
  <c r="Q48" i="30"/>
  <c r="P48" i="30"/>
  <c r="O48" i="30"/>
  <c r="N48" i="30"/>
  <c r="M48" i="30"/>
  <c r="L48" i="30"/>
  <c r="K48" i="30"/>
  <c r="J48" i="30"/>
  <c r="I48" i="30"/>
  <c r="H48" i="30"/>
  <c r="G48" i="30"/>
  <c r="F48" i="30"/>
  <c r="E48" i="30"/>
  <c r="T22" i="30" s="1"/>
  <c r="D48" i="30"/>
  <c r="C48" i="30"/>
  <c r="U47" i="30"/>
  <c r="T47" i="30"/>
  <c r="S47" i="30"/>
  <c r="R47" i="30"/>
  <c r="Q47" i="30"/>
  <c r="P47" i="30"/>
  <c r="O47" i="30"/>
  <c r="N47" i="30"/>
  <c r="M47" i="30"/>
  <c r="L47" i="30"/>
  <c r="K47" i="30"/>
  <c r="J47" i="30"/>
  <c r="I47" i="30"/>
  <c r="H47" i="30"/>
  <c r="G47" i="30"/>
  <c r="F47" i="30"/>
  <c r="E47" i="30"/>
  <c r="S22" i="30" s="1"/>
  <c r="D47" i="30"/>
  <c r="S18" i="30" s="1"/>
  <c r="C47" i="30"/>
  <c r="U46" i="30"/>
  <c r="T46" i="30"/>
  <c r="S46" i="30"/>
  <c r="R46" i="30"/>
  <c r="Q46" i="30"/>
  <c r="P46" i="30"/>
  <c r="O46" i="30"/>
  <c r="N46" i="30"/>
  <c r="M46" i="30"/>
  <c r="L46" i="30"/>
  <c r="K46" i="30"/>
  <c r="J46" i="30"/>
  <c r="I46" i="30"/>
  <c r="H46" i="30"/>
  <c r="G46" i="30"/>
  <c r="F46" i="30"/>
  <c r="E46" i="30"/>
  <c r="R22" i="30" s="1"/>
  <c r="D46" i="30"/>
  <c r="R18" i="30" s="1"/>
  <c r="C46" i="30"/>
  <c r="U45" i="30"/>
  <c r="T45" i="30"/>
  <c r="S45" i="30"/>
  <c r="R45" i="30"/>
  <c r="Q45" i="30"/>
  <c r="P45" i="30"/>
  <c r="O45" i="30"/>
  <c r="N45" i="30"/>
  <c r="M45" i="30"/>
  <c r="L45" i="30"/>
  <c r="K45" i="30"/>
  <c r="J45" i="30"/>
  <c r="I45" i="30"/>
  <c r="H45" i="30"/>
  <c r="G45" i="30"/>
  <c r="F45" i="30"/>
  <c r="E45" i="30"/>
  <c r="Q22" i="30" s="1"/>
  <c r="D45" i="30"/>
  <c r="Q18" i="30" s="1"/>
  <c r="C45" i="30"/>
  <c r="U44" i="30"/>
  <c r="T44" i="30"/>
  <c r="S44" i="30"/>
  <c r="R44" i="30"/>
  <c r="Q44" i="30"/>
  <c r="P44" i="30"/>
  <c r="O44" i="30"/>
  <c r="N44" i="30"/>
  <c r="M44" i="30"/>
  <c r="L44" i="30"/>
  <c r="K44" i="30"/>
  <c r="J44" i="30"/>
  <c r="I44" i="30"/>
  <c r="H44" i="30"/>
  <c r="G44" i="30"/>
  <c r="F44" i="30"/>
  <c r="E44" i="30"/>
  <c r="P22" i="30" s="1"/>
  <c r="D44" i="30"/>
  <c r="P18" i="30" s="1"/>
  <c r="C44" i="30"/>
  <c r="U43" i="30"/>
  <c r="T43" i="30"/>
  <c r="S43" i="30"/>
  <c r="R43" i="30"/>
  <c r="Q43" i="30"/>
  <c r="P43" i="30"/>
  <c r="O43" i="30"/>
  <c r="N43" i="30"/>
  <c r="M43" i="30"/>
  <c r="L43" i="30"/>
  <c r="K43" i="30"/>
  <c r="J43" i="30"/>
  <c r="I43" i="30"/>
  <c r="H43" i="30"/>
  <c r="G43" i="30"/>
  <c r="F43" i="30"/>
  <c r="E43" i="30"/>
  <c r="O22" i="30" s="1"/>
  <c r="D43" i="30"/>
  <c r="O18" i="30" s="1"/>
  <c r="C43" i="30"/>
  <c r="U42" i="30"/>
  <c r="T42" i="30"/>
  <c r="S42" i="30"/>
  <c r="R42" i="30"/>
  <c r="Q42" i="30"/>
  <c r="P42" i="30"/>
  <c r="O42" i="30"/>
  <c r="N42" i="30"/>
  <c r="M42" i="30"/>
  <c r="L42" i="30"/>
  <c r="K42" i="30"/>
  <c r="J42" i="30"/>
  <c r="I42" i="30"/>
  <c r="H42" i="30"/>
  <c r="G42" i="30"/>
  <c r="F42" i="30"/>
  <c r="E42" i="30"/>
  <c r="N22" i="30" s="1"/>
  <c r="D42" i="30"/>
  <c r="N18" i="30" s="1"/>
  <c r="C42" i="30"/>
  <c r="U41" i="30"/>
  <c r="T41" i="30"/>
  <c r="S41" i="30"/>
  <c r="R41" i="30"/>
  <c r="Q41" i="30"/>
  <c r="P41" i="30"/>
  <c r="O41" i="30"/>
  <c r="N41" i="30"/>
  <c r="M41" i="30"/>
  <c r="L41" i="30"/>
  <c r="K41" i="30"/>
  <c r="J41" i="30"/>
  <c r="I41" i="30"/>
  <c r="H41" i="30"/>
  <c r="G41" i="30"/>
  <c r="F41" i="30"/>
  <c r="E41" i="30"/>
  <c r="D41" i="30"/>
  <c r="M18" i="30" s="1"/>
  <c r="C41" i="30"/>
  <c r="U40" i="30"/>
  <c r="T40" i="30"/>
  <c r="S40" i="30"/>
  <c r="R40" i="30"/>
  <c r="Q40" i="30"/>
  <c r="P40" i="30"/>
  <c r="O40" i="30"/>
  <c r="N40" i="30"/>
  <c r="M40" i="30"/>
  <c r="L40" i="30"/>
  <c r="K40" i="30"/>
  <c r="J40" i="30"/>
  <c r="I40" i="30"/>
  <c r="H40" i="30"/>
  <c r="G40" i="30"/>
  <c r="F40" i="30"/>
  <c r="E40" i="30"/>
  <c r="L22" i="30" s="1"/>
  <c r="D40" i="30"/>
  <c r="L18" i="30" s="1"/>
  <c r="C40" i="30"/>
  <c r="U39" i="30"/>
  <c r="T39" i="30"/>
  <c r="S39" i="30"/>
  <c r="R39" i="30"/>
  <c r="Q39" i="30"/>
  <c r="P39" i="30"/>
  <c r="O39" i="30"/>
  <c r="N39" i="30"/>
  <c r="M39" i="30"/>
  <c r="L39" i="30"/>
  <c r="K39" i="30"/>
  <c r="J39" i="30"/>
  <c r="I39" i="30"/>
  <c r="H39" i="30"/>
  <c r="G39" i="30"/>
  <c r="F39" i="30"/>
  <c r="E39" i="30"/>
  <c r="K22" i="30" s="1"/>
  <c r="D39" i="30"/>
  <c r="K18" i="30" s="1"/>
  <c r="C39" i="30"/>
  <c r="U38" i="30"/>
  <c r="T38" i="30"/>
  <c r="S38" i="30"/>
  <c r="R38" i="30"/>
  <c r="Q38" i="30"/>
  <c r="P38" i="30"/>
  <c r="O38" i="30"/>
  <c r="N38" i="30"/>
  <c r="M38" i="30"/>
  <c r="L38" i="30"/>
  <c r="K38" i="30"/>
  <c r="J38" i="30"/>
  <c r="I38" i="30"/>
  <c r="H38" i="30"/>
  <c r="G38" i="30"/>
  <c r="F38" i="30"/>
  <c r="E38" i="30"/>
  <c r="J22" i="30" s="1"/>
  <c r="D38" i="30"/>
  <c r="C38" i="30"/>
  <c r="U37" i="30"/>
  <c r="T37" i="30"/>
  <c r="S37" i="30"/>
  <c r="R37" i="30"/>
  <c r="Q37" i="30"/>
  <c r="P37" i="30"/>
  <c r="O37" i="30"/>
  <c r="N37" i="30"/>
  <c r="M37" i="30"/>
  <c r="L37" i="30"/>
  <c r="K37" i="30"/>
  <c r="J37" i="30"/>
  <c r="I37" i="30"/>
  <c r="H37" i="30"/>
  <c r="G37" i="30"/>
  <c r="F37" i="30"/>
  <c r="E37" i="30"/>
  <c r="I22" i="30" s="1"/>
  <c r="D37" i="30"/>
  <c r="C37" i="30"/>
  <c r="U36" i="30"/>
  <c r="T36" i="30"/>
  <c r="S36" i="30"/>
  <c r="R36" i="30"/>
  <c r="Q36" i="30"/>
  <c r="P36" i="30"/>
  <c r="O36" i="30"/>
  <c r="N36" i="30"/>
  <c r="M36" i="30"/>
  <c r="L36" i="30"/>
  <c r="K36" i="30"/>
  <c r="J36" i="30"/>
  <c r="I36" i="30"/>
  <c r="H36" i="30"/>
  <c r="G36" i="30"/>
  <c r="F36" i="30"/>
  <c r="E36" i="30"/>
  <c r="H22" i="30" s="1"/>
  <c r="D36" i="30"/>
  <c r="H18" i="30" s="1"/>
  <c r="C36" i="30"/>
  <c r="U35" i="30"/>
  <c r="T35" i="30"/>
  <c r="S35" i="30"/>
  <c r="R35" i="30"/>
  <c r="Q35" i="30"/>
  <c r="P35" i="30"/>
  <c r="O35" i="30"/>
  <c r="N35" i="30"/>
  <c r="M35" i="30"/>
  <c r="L35" i="30"/>
  <c r="K35" i="30"/>
  <c r="J35" i="30"/>
  <c r="I35" i="30"/>
  <c r="H35" i="30"/>
  <c r="G35" i="30"/>
  <c r="F35" i="30"/>
  <c r="E35" i="30"/>
  <c r="G22" i="30" s="1"/>
  <c r="D35" i="30"/>
  <c r="G18" i="30" s="1"/>
  <c r="C35" i="30"/>
  <c r="U34" i="30"/>
  <c r="T34" i="30"/>
  <c r="S34" i="30"/>
  <c r="R34" i="30"/>
  <c r="Q34" i="30"/>
  <c r="P34" i="30"/>
  <c r="O34" i="30"/>
  <c r="N34" i="30"/>
  <c r="M34" i="30"/>
  <c r="L34" i="30"/>
  <c r="K34" i="30"/>
  <c r="J34" i="30"/>
  <c r="I34" i="30"/>
  <c r="H34" i="30"/>
  <c r="G34" i="30"/>
  <c r="F34" i="30"/>
  <c r="E34" i="30"/>
  <c r="F22" i="30" s="1"/>
  <c r="D34" i="30"/>
  <c r="F18" i="30" s="1"/>
  <c r="C34" i="30"/>
  <c r="U33" i="30"/>
  <c r="T33" i="30"/>
  <c r="S33" i="30"/>
  <c r="R33" i="30"/>
  <c r="Q33" i="30"/>
  <c r="P33" i="30"/>
  <c r="O33" i="30"/>
  <c r="N33" i="30"/>
  <c r="M33" i="30"/>
  <c r="L33" i="30"/>
  <c r="K33" i="30"/>
  <c r="J33" i="30"/>
  <c r="I33" i="30"/>
  <c r="H33" i="30"/>
  <c r="G33" i="30"/>
  <c r="F33" i="30"/>
  <c r="E33" i="30"/>
  <c r="E22" i="30" s="1"/>
  <c r="D33" i="30"/>
  <c r="E18" i="30" s="1"/>
  <c r="C33" i="30"/>
  <c r="U32" i="30"/>
  <c r="T32" i="30"/>
  <c r="S32" i="30"/>
  <c r="R32" i="30"/>
  <c r="Q32" i="30"/>
  <c r="P32" i="30"/>
  <c r="O32" i="30"/>
  <c r="N32" i="30"/>
  <c r="M32" i="30"/>
  <c r="L32" i="30"/>
  <c r="K32" i="30"/>
  <c r="J32" i="30"/>
  <c r="I32" i="30"/>
  <c r="H32" i="30"/>
  <c r="G32" i="30"/>
  <c r="F32" i="30"/>
  <c r="E32" i="30"/>
  <c r="D22" i="30" s="1"/>
  <c r="D32" i="30"/>
  <c r="D18" i="30" s="1"/>
  <c r="C32" i="30"/>
  <c r="U31" i="30"/>
  <c r="U7" i="20" s="1"/>
  <c r="T31" i="30"/>
  <c r="T7" i="20" s="1"/>
  <c r="S31" i="30"/>
  <c r="S7" i="20" s="1"/>
  <c r="R31" i="30"/>
  <c r="R7" i="20" s="1"/>
  <c r="Q31" i="30"/>
  <c r="R7" i="19" s="1"/>
  <c r="R21" i="19" s="1"/>
  <c r="P31" i="30"/>
  <c r="P7" i="20" s="1"/>
  <c r="O31" i="30"/>
  <c r="O7" i="20" s="1"/>
  <c r="N31" i="30"/>
  <c r="N7" i="20" s="1"/>
  <c r="M31" i="30"/>
  <c r="M7" i="20" s="1"/>
  <c r="L31" i="30"/>
  <c r="L7" i="20" s="1"/>
  <c r="K31" i="30"/>
  <c r="K7" i="20" s="1"/>
  <c r="J31" i="30"/>
  <c r="J7" i="20" s="1"/>
  <c r="I31" i="30"/>
  <c r="J7" i="19" s="1"/>
  <c r="J21" i="19" s="1"/>
  <c r="H31" i="30"/>
  <c r="H7" i="20" s="1"/>
  <c r="G31" i="30"/>
  <c r="G7" i="20" s="1"/>
  <c r="F31" i="30"/>
  <c r="F7" i="20" s="1"/>
  <c r="E31" i="30"/>
  <c r="C22" i="30" s="1"/>
  <c r="D31" i="30"/>
  <c r="C18" i="30" s="1"/>
  <c r="C31" i="30"/>
  <c r="C7" i="20" s="1"/>
  <c r="M22" i="30"/>
  <c r="V20" i="30"/>
  <c r="U20" i="30"/>
  <c r="T20" i="30"/>
  <c r="S20" i="30"/>
  <c r="R20" i="30"/>
  <c r="Q20" i="30"/>
  <c r="P20" i="30"/>
  <c r="O20" i="30"/>
  <c r="N20" i="30"/>
  <c r="M20" i="30"/>
  <c r="L20" i="30"/>
  <c r="K20" i="30"/>
  <c r="J20" i="30"/>
  <c r="I20" i="30"/>
  <c r="V18" i="30"/>
  <c r="T18" i="30"/>
  <c r="J18" i="30"/>
  <c r="I18" i="30"/>
  <c r="V16" i="30"/>
  <c r="U16" i="30"/>
  <c r="T16" i="30"/>
  <c r="S16" i="30"/>
  <c r="R16" i="30"/>
  <c r="Q16" i="30"/>
  <c r="P16" i="30"/>
  <c r="O16" i="30"/>
  <c r="N16" i="30"/>
  <c r="M16" i="30"/>
  <c r="L16" i="30"/>
  <c r="K16" i="30"/>
  <c r="J16" i="30"/>
  <c r="I16" i="30"/>
  <c r="H16" i="30"/>
  <c r="G16" i="30"/>
  <c r="F16" i="30"/>
  <c r="E16" i="30"/>
  <c r="D16" i="30"/>
  <c r="C16" i="30"/>
  <c r="V15" i="30"/>
  <c r="U15" i="30"/>
  <c r="T15" i="30"/>
  <c r="S15" i="30"/>
  <c r="R15" i="30"/>
  <c r="Q15" i="30"/>
  <c r="P15" i="30"/>
  <c r="O15" i="30"/>
  <c r="N15" i="30"/>
  <c r="M15" i="30"/>
  <c r="L15" i="30"/>
  <c r="K15" i="30"/>
  <c r="J15" i="30"/>
  <c r="I15" i="30"/>
  <c r="H15" i="30"/>
  <c r="G15" i="30"/>
  <c r="F15" i="30"/>
  <c r="E15" i="30"/>
  <c r="D15" i="30"/>
  <c r="C15" i="30"/>
  <c r="V14" i="30"/>
  <c r="U14" i="30"/>
  <c r="T14" i="30"/>
  <c r="S14" i="30"/>
  <c r="R14" i="30"/>
  <c r="Q14" i="30"/>
  <c r="P14" i="30"/>
  <c r="O14" i="30"/>
  <c r="N14" i="30"/>
  <c r="M14" i="30"/>
  <c r="L14" i="30"/>
  <c r="K14" i="30"/>
  <c r="J14" i="30"/>
  <c r="I14" i="30"/>
  <c r="H14" i="30"/>
  <c r="G14" i="30"/>
  <c r="F14" i="30"/>
  <c r="E14" i="30"/>
  <c r="D14" i="30"/>
  <c r="C14" i="30"/>
  <c r="V13" i="30"/>
  <c r="U13" i="30"/>
  <c r="T13" i="30"/>
  <c r="S13" i="30"/>
  <c r="R13" i="30"/>
  <c r="Q13" i="30"/>
  <c r="P13" i="30"/>
  <c r="O13" i="30"/>
  <c r="N13" i="30"/>
  <c r="M13" i="30"/>
  <c r="L13" i="30"/>
  <c r="K13" i="30"/>
  <c r="J13" i="30"/>
  <c r="I13" i="30"/>
  <c r="H13" i="30"/>
  <c r="G13" i="30"/>
  <c r="F13" i="30"/>
  <c r="E13" i="30"/>
  <c r="D13" i="30"/>
  <c r="C13" i="30"/>
  <c r="V12" i="30"/>
  <c r="U12" i="30"/>
  <c r="T12" i="30"/>
  <c r="S12" i="30"/>
  <c r="R12" i="30"/>
  <c r="Q12" i="30"/>
  <c r="P12" i="30"/>
  <c r="O12" i="30"/>
  <c r="N12" i="30"/>
  <c r="M12" i="30"/>
  <c r="L12" i="30"/>
  <c r="K12" i="30"/>
  <c r="J12" i="30"/>
  <c r="I12" i="30"/>
  <c r="H12" i="30"/>
  <c r="G12" i="30"/>
  <c r="F12" i="30"/>
  <c r="E12" i="30"/>
  <c r="D12" i="30"/>
  <c r="C12" i="30"/>
  <c r="V11" i="30"/>
  <c r="U11" i="30"/>
  <c r="T11" i="30"/>
  <c r="S11" i="30"/>
  <c r="R11" i="30"/>
  <c r="Q11" i="30"/>
  <c r="P11" i="30"/>
  <c r="O11" i="30"/>
  <c r="N11" i="30"/>
  <c r="M11" i="30"/>
  <c r="L11" i="30"/>
  <c r="K11" i="30"/>
  <c r="J11" i="30"/>
  <c r="I11" i="30"/>
  <c r="H11" i="30"/>
  <c r="G11" i="30"/>
  <c r="F11" i="30"/>
  <c r="E11" i="30"/>
  <c r="D11" i="30"/>
  <c r="C11" i="30"/>
  <c r="V10" i="30"/>
  <c r="U60" i="30" s="1"/>
  <c r="U10" i="30"/>
  <c r="T60" i="30" s="1"/>
  <c r="T10" i="30"/>
  <c r="S60" i="30" s="1"/>
  <c r="S10" i="30"/>
  <c r="R60" i="30" s="1"/>
  <c r="R10" i="30"/>
  <c r="Q60" i="30" s="1"/>
  <c r="Q10" i="30"/>
  <c r="P60" i="30" s="1"/>
  <c r="P10" i="30"/>
  <c r="O60" i="30" s="1"/>
  <c r="O10" i="30"/>
  <c r="N60" i="30" s="1"/>
  <c r="N10" i="30"/>
  <c r="M60" i="30" s="1"/>
  <c r="M10" i="30"/>
  <c r="L60" i="30" s="1"/>
  <c r="L10" i="30"/>
  <c r="K60" i="30" s="1"/>
  <c r="K10" i="30"/>
  <c r="J60" i="30" s="1"/>
  <c r="J10" i="30"/>
  <c r="I60" i="30" s="1"/>
  <c r="I10" i="30"/>
  <c r="H60" i="30" s="1"/>
  <c r="H10" i="30"/>
  <c r="G60" i="30" s="1"/>
  <c r="G10" i="30"/>
  <c r="F60" i="30" s="1"/>
  <c r="F10" i="30"/>
  <c r="E60" i="30" s="1"/>
  <c r="E10" i="30"/>
  <c r="D60" i="30" s="1"/>
  <c r="D10" i="30"/>
  <c r="C60" i="30" s="1"/>
  <c r="C10" i="30"/>
  <c r="B60" i="30" s="1"/>
  <c r="V9" i="30"/>
  <c r="U9" i="30"/>
  <c r="T9" i="30"/>
  <c r="S9" i="30"/>
  <c r="R9" i="30"/>
  <c r="Q9" i="30"/>
  <c r="P9" i="30"/>
  <c r="O9" i="30"/>
  <c r="N9" i="30"/>
  <c r="M9" i="30"/>
  <c r="L9" i="30"/>
  <c r="K9" i="30"/>
  <c r="J9" i="30"/>
  <c r="I9" i="30"/>
  <c r="H9" i="30"/>
  <c r="G9" i="30"/>
  <c r="F9" i="30"/>
  <c r="E9" i="30"/>
  <c r="D9" i="30"/>
  <c r="C9" i="30"/>
  <c r="V8" i="30"/>
  <c r="U57" i="30" s="1"/>
  <c r="U8" i="30"/>
  <c r="T57" i="30" s="1"/>
  <c r="T8" i="30"/>
  <c r="S57" i="30" s="1"/>
  <c r="S8" i="30"/>
  <c r="R57" i="30" s="1"/>
  <c r="R8" i="30"/>
  <c r="A46" i="30" s="1"/>
  <c r="Q8" i="30"/>
  <c r="A45" i="30" s="1"/>
  <c r="P8" i="30"/>
  <c r="A44" i="30" s="1"/>
  <c r="O8" i="30"/>
  <c r="A43" i="30" s="1"/>
  <c r="N8" i="30"/>
  <c r="M57" i="30" s="1"/>
  <c r="M8" i="30"/>
  <c r="L57" i="30" s="1"/>
  <c r="L8" i="30"/>
  <c r="K57" i="30" s="1"/>
  <c r="K8" i="30"/>
  <c r="J57" i="30" s="1"/>
  <c r="J8" i="30"/>
  <c r="A38" i="30" s="1"/>
  <c r="I8" i="30"/>
  <c r="A37" i="30" s="1"/>
  <c r="H8" i="30"/>
  <c r="A36" i="30" s="1"/>
  <c r="G8" i="30"/>
  <c r="A35" i="30" s="1"/>
  <c r="F8" i="30"/>
  <c r="E57" i="30" s="1"/>
  <c r="E8" i="30"/>
  <c r="D57" i="30" s="1"/>
  <c r="D8" i="30"/>
  <c r="C57" i="30" s="1"/>
  <c r="C8" i="30"/>
  <c r="B57" i="30" s="1"/>
  <c r="C5" i="30"/>
  <c r="C4" i="30"/>
  <c r="C3" i="30"/>
  <c r="C2" i="30"/>
  <c r="F1" i="30"/>
  <c r="C1" i="30"/>
  <c r="U10" i="20"/>
  <c r="T10" i="19"/>
  <c r="T24" i="19" s="1"/>
  <c r="R10" i="20"/>
  <c r="Q10" i="20"/>
  <c r="P10" i="20"/>
  <c r="O10" i="20"/>
  <c r="N10" i="20"/>
  <c r="M10" i="20"/>
  <c r="K10" i="20"/>
  <c r="J10" i="20"/>
  <c r="I10" i="20"/>
  <c r="H10" i="20"/>
  <c r="G10" i="20"/>
  <c r="F10" i="20"/>
  <c r="C10" i="20"/>
  <c r="N63" i="28"/>
  <c r="U62" i="28"/>
  <c r="T62" i="28"/>
  <c r="S62" i="28"/>
  <c r="R62" i="28"/>
  <c r="Q62" i="28"/>
  <c r="P62" i="28"/>
  <c r="O62" i="28"/>
  <c r="N62" i="28"/>
  <c r="M62" i="28"/>
  <c r="L62" i="28"/>
  <c r="K62" i="28"/>
  <c r="J62" i="28"/>
  <c r="I62" i="28"/>
  <c r="H62" i="28"/>
  <c r="G62" i="28"/>
  <c r="F62" i="28"/>
  <c r="F63" i="28" s="1"/>
  <c r="E62" i="28"/>
  <c r="D62" i="28"/>
  <c r="C62" i="28"/>
  <c r="B62" i="28"/>
  <c r="G55" i="28"/>
  <c r="E55" i="28"/>
  <c r="U63" i="28" s="1"/>
  <c r="D55" i="28"/>
  <c r="U50" i="28"/>
  <c r="T50" i="28"/>
  <c r="S50" i="28"/>
  <c r="R50" i="28"/>
  <c r="Q50" i="28"/>
  <c r="P50" i="28"/>
  <c r="O50" i="28"/>
  <c r="N50" i="28"/>
  <c r="M50" i="28"/>
  <c r="L50" i="28"/>
  <c r="K50" i="28"/>
  <c r="J50" i="28"/>
  <c r="I50" i="28"/>
  <c r="H50" i="28"/>
  <c r="G50" i="28"/>
  <c r="F50" i="28"/>
  <c r="E50" i="28"/>
  <c r="V22" i="28" s="1"/>
  <c r="D50" i="28"/>
  <c r="V18" i="28" s="1"/>
  <c r="C50" i="28"/>
  <c r="U49" i="28"/>
  <c r="T49" i="28"/>
  <c r="S49" i="28"/>
  <c r="R49" i="28"/>
  <c r="Q49" i="28"/>
  <c r="P49" i="28"/>
  <c r="O49" i="28"/>
  <c r="N49" i="28"/>
  <c r="M49" i="28"/>
  <c r="L49" i="28"/>
  <c r="K49" i="28"/>
  <c r="J49" i="28"/>
  <c r="I49" i="28"/>
  <c r="H49" i="28"/>
  <c r="G49" i="28"/>
  <c r="F49" i="28"/>
  <c r="E49" i="28"/>
  <c r="U22" i="28" s="1"/>
  <c r="D49" i="28"/>
  <c r="U18" i="28" s="1"/>
  <c r="C49" i="28"/>
  <c r="U48" i="28"/>
  <c r="T48" i="28"/>
  <c r="S48" i="28"/>
  <c r="R48" i="28"/>
  <c r="Q48" i="28"/>
  <c r="P48" i="28"/>
  <c r="O48" i="28"/>
  <c r="N48" i="28"/>
  <c r="M48" i="28"/>
  <c r="L48" i="28"/>
  <c r="K48" i="28"/>
  <c r="J48" i="28"/>
  <c r="I48" i="28"/>
  <c r="H48" i="28"/>
  <c r="G48" i="28"/>
  <c r="F48" i="28"/>
  <c r="E48" i="28"/>
  <c r="T22" i="28" s="1"/>
  <c r="D48" i="28"/>
  <c r="T18" i="28" s="1"/>
  <c r="C48" i="28"/>
  <c r="U47" i="28"/>
  <c r="T47" i="28"/>
  <c r="S47" i="28"/>
  <c r="R47" i="28"/>
  <c r="Q47" i="28"/>
  <c r="P47" i="28"/>
  <c r="O47" i="28"/>
  <c r="N47" i="28"/>
  <c r="M47" i="28"/>
  <c r="L47" i="28"/>
  <c r="K47" i="28"/>
  <c r="J47" i="28"/>
  <c r="I47" i="28"/>
  <c r="H47" i="28"/>
  <c r="G47" i="28"/>
  <c r="F47" i="28"/>
  <c r="E47" i="28"/>
  <c r="S22" i="28" s="1"/>
  <c r="D47" i="28"/>
  <c r="S18" i="28" s="1"/>
  <c r="C47" i="28"/>
  <c r="U46" i="28"/>
  <c r="T46" i="28"/>
  <c r="S46" i="28"/>
  <c r="R46" i="28"/>
  <c r="Q46" i="28"/>
  <c r="P46" i="28"/>
  <c r="O46" i="28"/>
  <c r="N46" i="28"/>
  <c r="M46" i="28"/>
  <c r="L46" i="28"/>
  <c r="K46" i="28"/>
  <c r="J46" i="28"/>
  <c r="I46" i="28"/>
  <c r="H46" i="28"/>
  <c r="G46" i="28"/>
  <c r="F46" i="28"/>
  <c r="E46" i="28"/>
  <c r="R22" i="28" s="1"/>
  <c r="D46" i="28"/>
  <c r="R18" i="28" s="1"/>
  <c r="C46" i="28"/>
  <c r="U45" i="28"/>
  <c r="T45" i="28"/>
  <c r="S45" i="28"/>
  <c r="R45" i="28"/>
  <c r="Q45" i="28"/>
  <c r="P45" i="28"/>
  <c r="O45" i="28"/>
  <c r="N45" i="28"/>
  <c r="M45" i="28"/>
  <c r="L45" i="28"/>
  <c r="K45" i="28"/>
  <c r="J45" i="28"/>
  <c r="I45" i="28"/>
  <c r="H45" i="28"/>
  <c r="G45" i="28"/>
  <c r="F45" i="28"/>
  <c r="E45" i="28"/>
  <c r="Q22" i="28" s="1"/>
  <c r="D45" i="28"/>
  <c r="Q18" i="28" s="1"/>
  <c r="C45" i="28"/>
  <c r="U44" i="28"/>
  <c r="T44" i="28"/>
  <c r="S44" i="28"/>
  <c r="R44" i="28"/>
  <c r="Q44" i="28"/>
  <c r="P44" i="28"/>
  <c r="O44" i="28"/>
  <c r="N44" i="28"/>
  <c r="M44" i="28"/>
  <c r="L44" i="28"/>
  <c r="K44" i="28"/>
  <c r="J44" i="28"/>
  <c r="I44" i="28"/>
  <c r="H44" i="28"/>
  <c r="G44" i="28"/>
  <c r="F44" i="28"/>
  <c r="E44" i="28"/>
  <c r="P22" i="28" s="1"/>
  <c r="D44" i="28"/>
  <c r="P18" i="28" s="1"/>
  <c r="C44" i="28"/>
  <c r="U43" i="28"/>
  <c r="T43" i="28"/>
  <c r="S43" i="28"/>
  <c r="R43" i="28"/>
  <c r="Q43" i="28"/>
  <c r="P43" i="28"/>
  <c r="O43" i="28"/>
  <c r="N43" i="28"/>
  <c r="M43" i="28"/>
  <c r="L43" i="28"/>
  <c r="K43" i="28"/>
  <c r="J43" i="28"/>
  <c r="I43" i="28"/>
  <c r="H43" i="28"/>
  <c r="G43" i="28"/>
  <c r="F43" i="28"/>
  <c r="E43" i="28"/>
  <c r="O22" i="28" s="1"/>
  <c r="D43" i="28"/>
  <c r="O18" i="28" s="1"/>
  <c r="C43" i="28"/>
  <c r="U42" i="28"/>
  <c r="T42" i="28"/>
  <c r="S42" i="28"/>
  <c r="R42" i="28"/>
  <c r="Q42" i="28"/>
  <c r="P42" i="28"/>
  <c r="O42" i="28"/>
  <c r="N42" i="28"/>
  <c r="M42" i="28"/>
  <c r="L42" i="28"/>
  <c r="K42" i="28"/>
  <c r="J42" i="28"/>
  <c r="I42" i="28"/>
  <c r="H42" i="28"/>
  <c r="G42" i="28"/>
  <c r="F42" i="28"/>
  <c r="E42" i="28"/>
  <c r="N22" i="28" s="1"/>
  <c r="D42" i="28"/>
  <c r="N18" i="28" s="1"/>
  <c r="C42" i="28"/>
  <c r="U41" i="28"/>
  <c r="T41" i="28"/>
  <c r="S41" i="28"/>
  <c r="R41" i="28"/>
  <c r="Q41" i="28"/>
  <c r="P41" i="28"/>
  <c r="O41" i="28"/>
  <c r="N41" i="28"/>
  <c r="M41" i="28"/>
  <c r="L41" i="28"/>
  <c r="K41" i="28"/>
  <c r="J41" i="28"/>
  <c r="I41" i="28"/>
  <c r="H41" i="28"/>
  <c r="G41" i="28"/>
  <c r="F41" i="28"/>
  <c r="E41" i="28"/>
  <c r="M22" i="28" s="1"/>
  <c r="D41" i="28"/>
  <c r="M18" i="28" s="1"/>
  <c r="C41" i="28"/>
  <c r="U40" i="28"/>
  <c r="T40" i="28"/>
  <c r="S40" i="28"/>
  <c r="R40" i="28"/>
  <c r="Q40" i="28"/>
  <c r="P40" i="28"/>
  <c r="O40" i="28"/>
  <c r="N40" i="28"/>
  <c r="M40" i="28"/>
  <c r="L40" i="28"/>
  <c r="K40" i="28"/>
  <c r="J40" i="28"/>
  <c r="I40" i="28"/>
  <c r="H40" i="28"/>
  <c r="G40" i="28"/>
  <c r="F40" i="28"/>
  <c r="E40" i="28"/>
  <c r="L22" i="28" s="1"/>
  <c r="D40" i="28"/>
  <c r="L18" i="28" s="1"/>
  <c r="C40" i="28"/>
  <c r="U39" i="28"/>
  <c r="T39" i="28"/>
  <c r="S39" i="28"/>
  <c r="R39" i="28"/>
  <c r="Q39" i="28"/>
  <c r="P39" i="28"/>
  <c r="O39" i="28"/>
  <c r="N39" i="28"/>
  <c r="M39" i="28"/>
  <c r="L39" i="28"/>
  <c r="K39" i="28"/>
  <c r="J39" i="28"/>
  <c r="I39" i="28"/>
  <c r="H39" i="28"/>
  <c r="G39" i="28"/>
  <c r="F39" i="28"/>
  <c r="E39" i="28"/>
  <c r="K22" i="28" s="1"/>
  <c r="D39" i="28"/>
  <c r="K18" i="28" s="1"/>
  <c r="C39" i="28"/>
  <c r="U38" i="28"/>
  <c r="T38" i="28"/>
  <c r="S38" i="28"/>
  <c r="R38" i="28"/>
  <c r="Q38" i="28"/>
  <c r="P38" i="28"/>
  <c r="O38" i="28"/>
  <c r="N38" i="28"/>
  <c r="M38" i="28"/>
  <c r="L38" i="28"/>
  <c r="K38" i="28"/>
  <c r="J38" i="28"/>
  <c r="I38" i="28"/>
  <c r="H38" i="28"/>
  <c r="G38" i="28"/>
  <c r="F38" i="28"/>
  <c r="E38" i="28"/>
  <c r="J22" i="28" s="1"/>
  <c r="D38" i="28"/>
  <c r="J18" i="28" s="1"/>
  <c r="C38" i="28"/>
  <c r="U37" i="28"/>
  <c r="T37" i="28"/>
  <c r="S37" i="28"/>
  <c r="R37" i="28"/>
  <c r="Q37" i="28"/>
  <c r="P37" i="28"/>
  <c r="O37" i="28"/>
  <c r="N37" i="28"/>
  <c r="M37" i="28"/>
  <c r="L37" i="28"/>
  <c r="K37" i="28"/>
  <c r="J37" i="28"/>
  <c r="I37" i="28"/>
  <c r="H37" i="28"/>
  <c r="G37" i="28"/>
  <c r="F37" i="28"/>
  <c r="E37" i="28"/>
  <c r="I22" i="28" s="1"/>
  <c r="D37" i="28"/>
  <c r="I18" i="28" s="1"/>
  <c r="C37" i="28"/>
  <c r="U36" i="28"/>
  <c r="T36" i="28"/>
  <c r="S36" i="28"/>
  <c r="R36" i="28"/>
  <c r="Q36" i="28"/>
  <c r="P36" i="28"/>
  <c r="O36" i="28"/>
  <c r="N36" i="28"/>
  <c r="M36" i="28"/>
  <c r="L36" i="28"/>
  <c r="K36" i="28"/>
  <c r="J36" i="28"/>
  <c r="I36" i="28"/>
  <c r="H36" i="28"/>
  <c r="G36" i="28"/>
  <c r="F36" i="28"/>
  <c r="E36" i="28"/>
  <c r="H22" i="28" s="1"/>
  <c r="D36" i="28"/>
  <c r="H18" i="28" s="1"/>
  <c r="C36" i="28"/>
  <c r="U35" i="28"/>
  <c r="T35" i="28"/>
  <c r="S35" i="28"/>
  <c r="R35" i="28"/>
  <c r="Q35" i="28"/>
  <c r="P35" i="28"/>
  <c r="O35" i="28"/>
  <c r="N35" i="28"/>
  <c r="M35" i="28"/>
  <c r="L35" i="28"/>
  <c r="K35" i="28"/>
  <c r="J35" i="28"/>
  <c r="I35" i="28"/>
  <c r="H35" i="28"/>
  <c r="G35" i="28"/>
  <c r="F35" i="28"/>
  <c r="E35" i="28"/>
  <c r="G22" i="28" s="1"/>
  <c r="D35" i="28"/>
  <c r="G18" i="28" s="1"/>
  <c r="C35" i="28"/>
  <c r="U34" i="28"/>
  <c r="T34" i="28"/>
  <c r="S34" i="28"/>
  <c r="R34" i="28"/>
  <c r="Q34" i="28"/>
  <c r="P34" i="28"/>
  <c r="O34" i="28"/>
  <c r="N34" i="28"/>
  <c r="M34" i="28"/>
  <c r="L34" i="28"/>
  <c r="K34" i="28"/>
  <c r="J34" i="28"/>
  <c r="I34" i="28"/>
  <c r="H34" i="28"/>
  <c r="G34" i="28"/>
  <c r="F34" i="28"/>
  <c r="E34" i="28"/>
  <c r="F22" i="28" s="1"/>
  <c r="D34" i="28"/>
  <c r="F18" i="28" s="1"/>
  <c r="C34" i="28"/>
  <c r="U33" i="28"/>
  <c r="T33" i="28"/>
  <c r="S33" i="28"/>
  <c r="R33" i="28"/>
  <c r="Q33" i="28"/>
  <c r="P33" i="28"/>
  <c r="O33" i="28"/>
  <c r="N33" i="28"/>
  <c r="M33" i="28"/>
  <c r="L33" i="28"/>
  <c r="K33" i="28"/>
  <c r="J33" i="28"/>
  <c r="I33" i="28"/>
  <c r="H33" i="28"/>
  <c r="G33" i="28"/>
  <c r="F33" i="28"/>
  <c r="E33" i="28"/>
  <c r="E22" i="28" s="1"/>
  <c r="D33" i="28"/>
  <c r="E18" i="28" s="1"/>
  <c r="C33" i="28"/>
  <c r="U32" i="28"/>
  <c r="T32" i="28"/>
  <c r="S32" i="28"/>
  <c r="R32" i="28"/>
  <c r="Q32" i="28"/>
  <c r="P32" i="28"/>
  <c r="O32" i="28"/>
  <c r="N32" i="28"/>
  <c r="M32" i="28"/>
  <c r="L32" i="28"/>
  <c r="K32" i="28"/>
  <c r="J32" i="28"/>
  <c r="I32" i="28"/>
  <c r="H32" i="28"/>
  <c r="G32" i="28"/>
  <c r="F32" i="28"/>
  <c r="E32" i="28"/>
  <c r="D22" i="28" s="1"/>
  <c r="D32" i="28"/>
  <c r="D18" i="28" s="1"/>
  <c r="C32" i="28"/>
  <c r="U31" i="28"/>
  <c r="U6" i="20" s="1"/>
  <c r="T31" i="28"/>
  <c r="T6" i="20" s="1"/>
  <c r="S31" i="28"/>
  <c r="S6" i="20" s="1"/>
  <c r="R31" i="28"/>
  <c r="R6" i="20" s="1"/>
  <c r="Q31" i="28"/>
  <c r="Q6" i="20" s="1"/>
  <c r="P31" i="28"/>
  <c r="P6" i="20" s="1"/>
  <c r="O31" i="28"/>
  <c r="N31" i="28"/>
  <c r="N6" i="20" s="1"/>
  <c r="M31" i="28"/>
  <c r="M6" i="20" s="1"/>
  <c r="L31" i="28"/>
  <c r="L6" i="20" s="1"/>
  <c r="K31" i="28"/>
  <c r="K6" i="20" s="1"/>
  <c r="J31" i="28"/>
  <c r="J6" i="20" s="1"/>
  <c r="I31" i="28"/>
  <c r="I6" i="20" s="1"/>
  <c r="H31" i="28"/>
  <c r="H6" i="20" s="1"/>
  <c r="G31" i="28"/>
  <c r="F31" i="28"/>
  <c r="F6" i="20" s="1"/>
  <c r="E31" i="28"/>
  <c r="C22" i="28" s="1"/>
  <c r="D31" i="28"/>
  <c r="C18" i="28" s="1"/>
  <c r="C31" i="28"/>
  <c r="C6" i="20" s="1"/>
  <c r="V20" i="28"/>
  <c r="U20" i="28"/>
  <c r="T20" i="28"/>
  <c r="S20" i="28"/>
  <c r="R20" i="28"/>
  <c r="Q20" i="28"/>
  <c r="P20" i="28"/>
  <c r="O20" i="28"/>
  <c r="N20" i="28"/>
  <c r="M20" i="28"/>
  <c r="L20" i="28"/>
  <c r="K20" i="28"/>
  <c r="J20" i="28"/>
  <c r="I20" i="28"/>
  <c r="V16" i="28"/>
  <c r="U16" i="28"/>
  <c r="T16" i="28"/>
  <c r="S16" i="28"/>
  <c r="R16" i="28"/>
  <c r="Q16" i="28"/>
  <c r="P16" i="28"/>
  <c r="O16" i="28"/>
  <c r="N16" i="28"/>
  <c r="M16" i="28"/>
  <c r="L16" i="28"/>
  <c r="K16" i="28"/>
  <c r="J16" i="28"/>
  <c r="I16" i="28"/>
  <c r="H16" i="28"/>
  <c r="G16" i="28"/>
  <c r="F16" i="28"/>
  <c r="E16" i="28"/>
  <c r="D16" i="28"/>
  <c r="C16" i="28"/>
  <c r="V15" i="28"/>
  <c r="U15" i="28"/>
  <c r="T15" i="28"/>
  <c r="S15" i="28"/>
  <c r="R15" i="28"/>
  <c r="Q15" i="28"/>
  <c r="P15" i="28"/>
  <c r="O15" i="28"/>
  <c r="N15" i="28"/>
  <c r="M15" i="28"/>
  <c r="L15" i="28"/>
  <c r="K15" i="28"/>
  <c r="J15" i="28"/>
  <c r="I15" i="28"/>
  <c r="H15" i="28"/>
  <c r="G15" i="28"/>
  <c r="F15" i="28"/>
  <c r="E15" i="28"/>
  <c r="D15" i="28"/>
  <c r="C15" i="28"/>
  <c r="V14" i="28"/>
  <c r="U14" i="28"/>
  <c r="T14" i="28"/>
  <c r="S14" i="28"/>
  <c r="R14" i="28"/>
  <c r="Q14" i="28"/>
  <c r="P14" i="28"/>
  <c r="O14" i="28"/>
  <c r="N14" i="28"/>
  <c r="M14" i="28"/>
  <c r="L14" i="28"/>
  <c r="K14" i="28"/>
  <c r="J14" i="28"/>
  <c r="I14" i="28"/>
  <c r="H14" i="28"/>
  <c r="G14" i="28"/>
  <c r="F14" i="28"/>
  <c r="E14" i="28"/>
  <c r="D14" i="28"/>
  <c r="C14" i="28"/>
  <c r="V13" i="28"/>
  <c r="U13" i="28"/>
  <c r="T13" i="28"/>
  <c r="S13" i="28"/>
  <c r="R13" i="28"/>
  <c r="Q13" i="28"/>
  <c r="P13" i="28"/>
  <c r="O13" i="28"/>
  <c r="N13" i="28"/>
  <c r="M13" i="28"/>
  <c r="L13" i="28"/>
  <c r="K13" i="28"/>
  <c r="J13" i="28"/>
  <c r="I13" i="28"/>
  <c r="H13" i="28"/>
  <c r="G13" i="28"/>
  <c r="F13" i="28"/>
  <c r="E13" i="28"/>
  <c r="D13" i="28"/>
  <c r="C13" i="28"/>
  <c r="V12" i="28"/>
  <c r="U12" i="28"/>
  <c r="T12" i="28"/>
  <c r="S12" i="28"/>
  <c r="R12" i="28"/>
  <c r="Q12" i="28"/>
  <c r="P12" i="28"/>
  <c r="O12" i="28"/>
  <c r="N12" i="28"/>
  <c r="M12" i="28"/>
  <c r="L12" i="28"/>
  <c r="K12" i="28"/>
  <c r="J12" i="28"/>
  <c r="I12" i="28"/>
  <c r="H12" i="28"/>
  <c r="G12" i="28"/>
  <c r="F12" i="28"/>
  <c r="E12" i="28"/>
  <c r="D12" i="28"/>
  <c r="C12" i="28"/>
  <c r="V11" i="28"/>
  <c r="U11" i="28"/>
  <c r="T11" i="28"/>
  <c r="S11" i="28"/>
  <c r="R11" i="28"/>
  <c r="Q11" i="28"/>
  <c r="P11" i="28"/>
  <c r="O11" i="28"/>
  <c r="N11" i="28"/>
  <c r="M11" i="28"/>
  <c r="L11" i="28"/>
  <c r="K11" i="28"/>
  <c r="J11" i="28"/>
  <c r="I11" i="28"/>
  <c r="H11" i="28"/>
  <c r="G11" i="28"/>
  <c r="F11" i="28"/>
  <c r="E11" i="28"/>
  <c r="D11" i="28"/>
  <c r="C11" i="28"/>
  <c r="V10" i="28"/>
  <c r="U60" i="28" s="1"/>
  <c r="U10" i="28"/>
  <c r="T60" i="28" s="1"/>
  <c r="T10" i="28"/>
  <c r="S60" i="28" s="1"/>
  <c r="S10" i="28"/>
  <c r="R60" i="28" s="1"/>
  <c r="R10" i="28"/>
  <c r="Q60" i="28" s="1"/>
  <c r="Q10" i="28"/>
  <c r="P60" i="28" s="1"/>
  <c r="P10" i="28"/>
  <c r="O60" i="28" s="1"/>
  <c r="O10" i="28"/>
  <c r="N60" i="28" s="1"/>
  <c r="N10" i="28"/>
  <c r="M60" i="28" s="1"/>
  <c r="M10" i="28"/>
  <c r="L60" i="28" s="1"/>
  <c r="L10" i="28"/>
  <c r="K60" i="28" s="1"/>
  <c r="K10" i="28"/>
  <c r="J60" i="28" s="1"/>
  <c r="J10" i="28"/>
  <c r="I60" i="28" s="1"/>
  <c r="I10" i="28"/>
  <c r="H60" i="28" s="1"/>
  <c r="H10" i="28"/>
  <c r="G60" i="28" s="1"/>
  <c r="G10" i="28"/>
  <c r="F60" i="28" s="1"/>
  <c r="F10" i="28"/>
  <c r="E60" i="28" s="1"/>
  <c r="E10" i="28"/>
  <c r="D60" i="28" s="1"/>
  <c r="D10" i="28"/>
  <c r="C60" i="28" s="1"/>
  <c r="C10" i="28"/>
  <c r="B60" i="28" s="1"/>
  <c r="V9" i="28"/>
  <c r="U9" i="28"/>
  <c r="T9" i="28"/>
  <c r="S9" i="28"/>
  <c r="R9" i="28"/>
  <c r="Q9" i="28"/>
  <c r="P9" i="28"/>
  <c r="O9" i="28"/>
  <c r="N9" i="28"/>
  <c r="M9" i="28"/>
  <c r="L9" i="28"/>
  <c r="K9" i="28"/>
  <c r="J9" i="28"/>
  <c r="I9" i="28"/>
  <c r="H9" i="28"/>
  <c r="G9" i="28"/>
  <c r="F9" i="28"/>
  <c r="E9" i="28"/>
  <c r="D9" i="28"/>
  <c r="C9" i="28"/>
  <c r="V8" i="28"/>
  <c r="U57" i="28" s="1"/>
  <c r="U8" i="28"/>
  <c r="T57" i="28" s="1"/>
  <c r="T8" i="28"/>
  <c r="S57" i="28" s="1"/>
  <c r="S8" i="28"/>
  <c r="R57" i="28" s="1"/>
  <c r="R8" i="28"/>
  <c r="A46" i="28" s="1"/>
  <c r="Q8" i="28"/>
  <c r="P57" i="28" s="1"/>
  <c r="P8" i="28"/>
  <c r="A44" i="28" s="1"/>
  <c r="O8" i="28"/>
  <c r="A43" i="28" s="1"/>
  <c r="N8" i="28"/>
  <c r="M57" i="28" s="1"/>
  <c r="M8" i="28"/>
  <c r="L57" i="28" s="1"/>
  <c r="L8" i="28"/>
  <c r="K57" i="28" s="1"/>
  <c r="K8" i="28"/>
  <c r="J57" i="28" s="1"/>
  <c r="J8" i="28"/>
  <c r="A38" i="28" s="1"/>
  <c r="I8" i="28"/>
  <c r="H57" i="28" s="1"/>
  <c r="H8" i="28"/>
  <c r="A36" i="28" s="1"/>
  <c r="G8" i="28"/>
  <c r="A35" i="28" s="1"/>
  <c r="F8" i="28"/>
  <c r="E57" i="28" s="1"/>
  <c r="E8" i="28"/>
  <c r="D57" i="28" s="1"/>
  <c r="D8" i="28"/>
  <c r="C57" i="28" s="1"/>
  <c r="C8" i="28"/>
  <c r="B57" i="28" s="1"/>
  <c r="C5" i="28"/>
  <c r="C4" i="28"/>
  <c r="C3" i="28"/>
  <c r="C2" i="28"/>
  <c r="F1" i="28"/>
  <c r="C1" i="28"/>
  <c r="U62" i="27"/>
  <c r="T62" i="27"/>
  <c r="S62" i="27"/>
  <c r="R62" i="27"/>
  <c r="Q62" i="27"/>
  <c r="P62" i="27"/>
  <c r="O62" i="27"/>
  <c r="N62" i="27"/>
  <c r="M62" i="27"/>
  <c r="L62" i="27"/>
  <c r="K62" i="27"/>
  <c r="J62" i="27"/>
  <c r="I62" i="27"/>
  <c r="H62" i="27"/>
  <c r="G62" i="27"/>
  <c r="F62" i="27"/>
  <c r="E62" i="27"/>
  <c r="D62" i="27"/>
  <c r="C62" i="27"/>
  <c r="B62" i="27"/>
  <c r="G55" i="27"/>
  <c r="E55" i="27" s="1"/>
  <c r="U63" i="27" s="1"/>
  <c r="D55" i="27"/>
  <c r="U50" i="27"/>
  <c r="T50" i="27"/>
  <c r="S50" i="27"/>
  <c r="R50" i="27"/>
  <c r="Q50" i="27"/>
  <c r="P50" i="27"/>
  <c r="O50" i="27"/>
  <c r="N50" i="27"/>
  <c r="M50" i="27"/>
  <c r="L50" i="27"/>
  <c r="K50" i="27"/>
  <c r="J50" i="27"/>
  <c r="I50" i="27"/>
  <c r="H50" i="27"/>
  <c r="G50" i="27"/>
  <c r="F50" i="27"/>
  <c r="E50" i="27"/>
  <c r="V22" i="27" s="1"/>
  <c r="D50" i="27"/>
  <c r="V18" i="27" s="1"/>
  <c r="C50" i="27"/>
  <c r="U49" i="27"/>
  <c r="T49" i="27"/>
  <c r="S49" i="27"/>
  <c r="R49" i="27"/>
  <c r="Q49" i="27"/>
  <c r="P49" i="27"/>
  <c r="O49" i="27"/>
  <c r="N49" i="27"/>
  <c r="M49" i="27"/>
  <c r="L49" i="27"/>
  <c r="K49" i="27"/>
  <c r="J49" i="27"/>
  <c r="I49" i="27"/>
  <c r="H49" i="27"/>
  <c r="G49" i="27"/>
  <c r="F49" i="27"/>
  <c r="E49" i="27"/>
  <c r="U22" i="27" s="1"/>
  <c r="D49" i="27"/>
  <c r="U18" i="27" s="1"/>
  <c r="C49" i="27"/>
  <c r="U48" i="27"/>
  <c r="T48" i="27"/>
  <c r="S48" i="27"/>
  <c r="R48" i="27"/>
  <c r="Q48" i="27"/>
  <c r="P48" i="27"/>
  <c r="O48" i="27"/>
  <c r="N48" i="27"/>
  <c r="M48" i="27"/>
  <c r="L48" i="27"/>
  <c r="K48" i="27"/>
  <c r="J48" i="27"/>
  <c r="I48" i="27"/>
  <c r="H48" i="27"/>
  <c r="G48" i="27"/>
  <c r="F48" i="27"/>
  <c r="E48" i="27"/>
  <c r="T22" i="27" s="1"/>
  <c r="D48" i="27"/>
  <c r="C48" i="27"/>
  <c r="U47" i="27"/>
  <c r="T47" i="27"/>
  <c r="S47" i="27"/>
  <c r="R47" i="27"/>
  <c r="Q47" i="27"/>
  <c r="P47" i="27"/>
  <c r="O47" i="27"/>
  <c r="N47" i="27"/>
  <c r="M47" i="27"/>
  <c r="L47" i="27"/>
  <c r="K47" i="27"/>
  <c r="J47" i="27"/>
  <c r="I47" i="27"/>
  <c r="H47" i="27"/>
  <c r="G47" i="27"/>
  <c r="F47" i="27"/>
  <c r="E47" i="27"/>
  <c r="S22" i="27" s="1"/>
  <c r="D47" i="27"/>
  <c r="S18" i="27" s="1"/>
  <c r="C47" i="27"/>
  <c r="U46" i="27"/>
  <c r="T46" i="27"/>
  <c r="S46" i="27"/>
  <c r="R46" i="27"/>
  <c r="Q46" i="27"/>
  <c r="P46" i="27"/>
  <c r="O46" i="27"/>
  <c r="N46" i="27"/>
  <c r="M46" i="27"/>
  <c r="L46" i="27"/>
  <c r="K46" i="27"/>
  <c r="J46" i="27"/>
  <c r="I46" i="27"/>
  <c r="H46" i="27"/>
  <c r="G46" i="27"/>
  <c r="F46" i="27"/>
  <c r="E46" i="27"/>
  <c r="R22" i="27" s="1"/>
  <c r="D46" i="27"/>
  <c r="R18" i="27" s="1"/>
  <c r="C46" i="27"/>
  <c r="U45" i="27"/>
  <c r="T45" i="27"/>
  <c r="S45" i="27"/>
  <c r="R45" i="27"/>
  <c r="Q45" i="27"/>
  <c r="P45" i="27"/>
  <c r="O45" i="27"/>
  <c r="N45" i="27"/>
  <c r="M45" i="27"/>
  <c r="L45" i="27"/>
  <c r="K45" i="27"/>
  <c r="J45" i="27"/>
  <c r="I45" i="27"/>
  <c r="H45" i="27"/>
  <c r="G45" i="27"/>
  <c r="F45" i="27"/>
  <c r="E45" i="27"/>
  <c r="Q22" i="27" s="1"/>
  <c r="D45" i="27"/>
  <c r="Q18" i="27" s="1"/>
  <c r="C45" i="27"/>
  <c r="U44" i="27"/>
  <c r="T44" i="27"/>
  <c r="S44" i="27"/>
  <c r="R44" i="27"/>
  <c r="Q44" i="27"/>
  <c r="P44" i="27"/>
  <c r="O44" i="27"/>
  <c r="N44" i="27"/>
  <c r="M44" i="27"/>
  <c r="L44" i="27"/>
  <c r="K44" i="27"/>
  <c r="J44" i="27"/>
  <c r="I44" i="27"/>
  <c r="H44" i="27"/>
  <c r="G44" i="27"/>
  <c r="F44" i="27"/>
  <c r="E44" i="27"/>
  <c r="P22" i="27" s="1"/>
  <c r="D44" i="27"/>
  <c r="P18" i="27" s="1"/>
  <c r="C44" i="27"/>
  <c r="U43" i="27"/>
  <c r="T43" i="27"/>
  <c r="S43" i="27"/>
  <c r="R43" i="27"/>
  <c r="Q43" i="27"/>
  <c r="P43" i="27"/>
  <c r="O43" i="27"/>
  <c r="N43" i="27"/>
  <c r="M43" i="27"/>
  <c r="L43" i="27"/>
  <c r="K43" i="27"/>
  <c r="J43" i="27"/>
  <c r="I43" i="27"/>
  <c r="H43" i="27"/>
  <c r="G43" i="27"/>
  <c r="F43" i="27"/>
  <c r="E43" i="27"/>
  <c r="O22" i="27" s="1"/>
  <c r="D43" i="27"/>
  <c r="O18" i="27" s="1"/>
  <c r="C43" i="27"/>
  <c r="U42" i="27"/>
  <c r="T42" i="27"/>
  <c r="S42" i="27"/>
  <c r="R42" i="27"/>
  <c r="Q42" i="27"/>
  <c r="P42" i="27"/>
  <c r="O42" i="27"/>
  <c r="N42" i="27"/>
  <c r="M42" i="27"/>
  <c r="L42" i="27"/>
  <c r="K42" i="27"/>
  <c r="J42" i="27"/>
  <c r="I42" i="27"/>
  <c r="H42" i="27"/>
  <c r="G42" i="27"/>
  <c r="F42" i="27"/>
  <c r="E42" i="27"/>
  <c r="N22" i="27" s="1"/>
  <c r="D42" i="27"/>
  <c r="N18" i="27" s="1"/>
  <c r="C42" i="27"/>
  <c r="U41" i="27"/>
  <c r="T41" i="27"/>
  <c r="S41" i="27"/>
  <c r="R41" i="27"/>
  <c r="Q41" i="27"/>
  <c r="P41" i="27"/>
  <c r="O41" i="27"/>
  <c r="N41" i="27"/>
  <c r="M41" i="27"/>
  <c r="L41" i="27"/>
  <c r="K41" i="27"/>
  <c r="J41" i="27"/>
  <c r="I41" i="27"/>
  <c r="H41" i="27"/>
  <c r="G41" i="27"/>
  <c r="F41" i="27"/>
  <c r="E41" i="27"/>
  <c r="M22" i="27" s="1"/>
  <c r="D41" i="27"/>
  <c r="M18" i="27" s="1"/>
  <c r="C41" i="27"/>
  <c r="U40" i="27"/>
  <c r="T40" i="27"/>
  <c r="S40" i="27"/>
  <c r="R40" i="27"/>
  <c r="Q40" i="27"/>
  <c r="P40" i="27"/>
  <c r="O40" i="27"/>
  <c r="N40" i="27"/>
  <c r="M40" i="27"/>
  <c r="L40" i="27"/>
  <c r="K40" i="27"/>
  <c r="J40" i="27"/>
  <c r="I40" i="27"/>
  <c r="H40" i="27"/>
  <c r="G40" i="27"/>
  <c r="F40" i="27"/>
  <c r="E40" i="27"/>
  <c r="L22" i="27" s="1"/>
  <c r="D40" i="27"/>
  <c r="L18" i="27" s="1"/>
  <c r="C40" i="27"/>
  <c r="U39" i="27"/>
  <c r="T39" i="27"/>
  <c r="S39" i="27"/>
  <c r="R39" i="27"/>
  <c r="Q39" i="27"/>
  <c r="P39" i="27"/>
  <c r="O39" i="27"/>
  <c r="N39" i="27"/>
  <c r="M39" i="27"/>
  <c r="L39" i="27"/>
  <c r="K39" i="27"/>
  <c r="J39" i="27"/>
  <c r="I39" i="27"/>
  <c r="H39" i="27"/>
  <c r="G39" i="27"/>
  <c r="F39" i="27"/>
  <c r="E39" i="27"/>
  <c r="K22" i="27" s="1"/>
  <c r="D39" i="27"/>
  <c r="C39" i="27"/>
  <c r="U38" i="27"/>
  <c r="T38" i="27"/>
  <c r="S38" i="27"/>
  <c r="R38" i="27"/>
  <c r="Q38" i="27"/>
  <c r="P38" i="27"/>
  <c r="O38" i="27"/>
  <c r="N38" i="27"/>
  <c r="M38" i="27"/>
  <c r="L38" i="27"/>
  <c r="K38" i="27"/>
  <c r="J38" i="27"/>
  <c r="I38" i="27"/>
  <c r="H38" i="27"/>
  <c r="G38" i="27"/>
  <c r="F38" i="27"/>
  <c r="E38" i="27"/>
  <c r="J22" i="27" s="1"/>
  <c r="D38" i="27"/>
  <c r="J18" i="27" s="1"/>
  <c r="C38" i="27"/>
  <c r="U37" i="27"/>
  <c r="T37" i="27"/>
  <c r="S37" i="27"/>
  <c r="R37" i="27"/>
  <c r="Q37" i="27"/>
  <c r="P37" i="27"/>
  <c r="O37" i="27"/>
  <c r="N37" i="27"/>
  <c r="M37" i="27"/>
  <c r="L37" i="27"/>
  <c r="K37" i="27"/>
  <c r="J37" i="27"/>
  <c r="I37" i="27"/>
  <c r="H37" i="27"/>
  <c r="G37" i="27"/>
  <c r="F37" i="27"/>
  <c r="E37" i="27"/>
  <c r="I22" i="27" s="1"/>
  <c r="D37" i="27"/>
  <c r="I18" i="27" s="1"/>
  <c r="C37" i="27"/>
  <c r="U36" i="27"/>
  <c r="T36" i="27"/>
  <c r="S36" i="27"/>
  <c r="R36" i="27"/>
  <c r="Q36" i="27"/>
  <c r="P36" i="27"/>
  <c r="O36" i="27"/>
  <c r="N36" i="27"/>
  <c r="M36" i="27"/>
  <c r="L36" i="27"/>
  <c r="K36" i="27"/>
  <c r="J36" i="27"/>
  <c r="I36" i="27"/>
  <c r="H36" i="27"/>
  <c r="G36" i="27"/>
  <c r="F36" i="27"/>
  <c r="E36" i="27"/>
  <c r="H22" i="27" s="1"/>
  <c r="D36" i="27"/>
  <c r="H18" i="27" s="1"/>
  <c r="C36" i="27"/>
  <c r="U35" i="27"/>
  <c r="T35" i="27"/>
  <c r="S35" i="27"/>
  <c r="R35" i="27"/>
  <c r="Q35" i="27"/>
  <c r="P35" i="27"/>
  <c r="O35" i="27"/>
  <c r="N35" i="27"/>
  <c r="M35" i="27"/>
  <c r="L35" i="27"/>
  <c r="K35" i="27"/>
  <c r="J35" i="27"/>
  <c r="I35" i="27"/>
  <c r="H35" i="27"/>
  <c r="G35" i="27"/>
  <c r="F35" i="27"/>
  <c r="E35" i="27"/>
  <c r="G22" i="27" s="1"/>
  <c r="D35" i="27"/>
  <c r="G18" i="27" s="1"/>
  <c r="C35" i="27"/>
  <c r="U34" i="27"/>
  <c r="T34" i="27"/>
  <c r="S34" i="27"/>
  <c r="R34" i="27"/>
  <c r="Q34" i="27"/>
  <c r="P34" i="27"/>
  <c r="O34" i="27"/>
  <c r="N34" i="27"/>
  <c r="M34" i="27"/>
  <c r="L34" i="27"/>
  <c r="K34" i="27"/>
  <c r="J34" i="27"/>
  <c r="I34" i="27"/>
  <c r="H34" i="27"/>
  <c r="G34" i="27"/>
  <c r="F34" i="27"/>
  <c r="E34" i="27"/>
  <c r="F22" i="27" s="1"/>
  <c r="D34" i="27"/>
  <c r="F18" i="27" s="1"/>
  <c r="C34" i="27"/>
  <c r="U33" i="27"/>
  <c r="T33" i="27"/>
  <c r="S33" i="27"/>
  <c r="R33" i="27"/>
  <c r="Q33" i="27"/>
  <c r="P33" i="27"/>
  <c r="O33" i="27"/>
  <c r="N33" i="27"/>
  <c r="M33" i="27"/>
  <c r="L33" i="27"/>
  <c r="K33" i="27"/>
  <c r="J33" i="27"/>
  <c r="I33" i="27"/>
  <c r="H33" i="27"/>
  <c r="G33" i="27"/>
  <c r="F33" i="27"/>
  <c r="E33" i="27"/>
  <c r="E22" i="27" s="1"/>
  <c r="D33" i="27"/>
  <c r="E18" i="27" s="1"/>
  <c r="C33" i="27"/>
  <c r="U32" i="27"/>
  <c r="T32" i="27"/>
  <c r="S32" i="27"/>
  <c r="R32" i="27"/>
  <c r="Q32" i="27"/>
  <c r="P32" i="27"/>
  <c r="O32" i="27"/>
  <c r="N32" i="27"/>
  <c r="M32" i="27"/>
  <c r="L32" i="27"/>
  <c r="K32" i="27"/>
  <c r="J32" i="27"/>
  <c r="I32" i="27"/>
  <c r="H32" i="27"/>
  <c r="G32" i="27"/>
  <c r="F32" i="27"/>
  <c r="E32" i="27"/>
  <c r="D22" i="27" s="1"/>
  <c r="D32" i="27"/>
  <c r="C32" i="27"/>
  <c r="U31" i="27"/>
  <c r="U5" i="20" s="1"/>
  <c r="T31" i="27"/>
  <c r="T5" i="20" s="1"/>
  <c r="S31" i="27"/>
  <c r="S5" i="20" s="1"/>
  <c r="R31" i="27"/>
  <c r="R5" i="20" s="1"/>
  <c r="Q31" i="27"/>
  <c r="Q5" i="20" s="1"/>
  <c r="P31" i="27"/>
  <c r="P5" i="20" s="1"/>
  <c r="O31" i="27"/>
  <c r="O5" i="20" s="1"/>
  <c r="N31" i="27"/>
  <c r="M31" i="27"/>
  <c r="M5" i="20" s="1"/>
  <c r="L31" i="27"/>
  <c r="M5" i="19" s="1"/>
  <c r="M19" i="19" s="1"/>
  <c r="K31" i="27"/>
  <c r="K5" i="20" s="1"/>
  <c r="J31" i="27"/>
  <c r="J5" i="20" s="1"/>
  <c r="I31" i="27"/>
  <c r="I5" i="20" s="1"/>
  <c r="H31" i="27"/>
  <c r="H5" i="20" s="1"/>
  <c r="G31" i="27"/>
  <c r="G5" i="20" s="1"/>
  <c r="F31" i="27"/>
  <c r="E31" i="27"/>
  <c r="C22" i="27" s="1"/>
  <c r="D31" i="27"/>
  <c r="C18" i="27" s="1"/>
  <c r="C31" i="27"/>
  <c r="C5" i="20" s="1"/>
  <c r="V20" i="27"/>
  <c r="U20" i="27"/>
  <c r="T20" i="27"/>
  <c r="S20" i="27"/>
  <c r="R20" i="27"/>
  <c r="Q20" i="27"/>
  <c r="P20" i="27"/>
  <c r="O20" i="27"/>
  <c r="N20" i="27"/>
  <c r="M20" i="27"/>
  <c r="L20" i="27"/>
  <c r="K20" i="27"/>
  <c r="J20" i="27"/>
  <c r="I20" i="27"/>
  <c r="T18" i="27"/>
  <c r="K18" i="27"/>
  <c r="D18" i="27"/>
  <c r="V16" i="27"/>
  <c r="U16" i="27"/>
  <c r="T16" i="27"/>
  <c r="S16" i="27"/>
  <c r="R16" i="27"/>
  <c r="Q16" i="27"/>
  <c r="P16" i="27"/>
  <c r="O16" i="27"/>
  <c r="N16" i="27"/>
  <c r="M16" i="27"/>
  <c r="L16" i="27"/>
  <c r="K16" i="27"/>
  <c r="J16" i="27"/>
  <c r="I16" i="27"/>
  <c r="H16" i="27"/>
  <c r="G16" i="27"/>
  <c r="F16" i="27"/>
  <c r="E16" i="27"/>
  <c r="D16" i="27"/>
  <c r="C16" i="27"/>
  <c r="V15" i="27"/>
  <c r="U15" i="27"/>
  <c r="T15" i="27"/>
  <c r="S15" i="27"/>
  <c r="R15" i="27"/>
  <c r="Q15" i="27"/>
  <c r="P15" i="27"/>
  <c r="O15" i="27"/>
  <c r="N15" i="27"/>
  <c r="M15" i="27"/>
  <c r="L15" i="27"/>
  <c r="K15" i="27"/>
  <c r="J15" i="27"/>
  <c r="I15" i="27"/>
  <c r="H15" i="27"/>
  <c r="G15" i="27"/>
  <c r="F15" i="27"/>
  <c r="E15" i="27"/>
  <c r="D15" i="27"/>
  <c r="C15" i="27"/>
  <c r="V14" i="27"/>
  <c r="U14" i="27"/>
  <c r="T14" i="27"/>
  <c r="S14" i="27"/>
  <c r="R14" i="27"/>
  <c r="Q14" i="27"/>
  <c r="P14" i="27"/>
  <c r="O14" i="27"/>
  <c r="N14" i="27"/>
  <c r="M14" i="27"/>
  <c r="L14" i="27"/>
  <c r="K14" i="27"/>
  <c r="J14" i="27"/>
  <c r="I14" i="27"/>
  <c r="H14" i="27"/>
  <c r="G14" i="27"/>
  <c r="F14" i="27"/>
  <c r="E14" i="27"/>
  <c r="D14" i="27"/>
  <c r="C14" i="27"/>
  <c r="V13" i="27"/>
  <c r="U13" i="27"/>
  <c r="T13" i="27"/>
  <c r="S13" i="27"/>
  <c r="R13" i="27"/>
  <c r="Q13" i="27"/>
  <c r="P13" i="27"/>
  <c r="O13" i="27"/>
  <c r="N13" i="27"/>
  <c r="M13" i="27"/>
  <c r="L13" i="27"/>
  <c r="K13" i="27"/>
  <c r="J13" i="27"/>
  <c r="I13" i="27"/>
  <c r="H13" i="27"/>
  <c r="G13" i="27"/>
  <c r="F13" i="27"/>
  <c r="E13" i="27"/>
  <c r="D13" i="27"/>
  <c r="C13" i="27"/>
  <c r="V12" i="27"/>
  <c r="U12" i="27"/>
  <c r="T12" i="27"/>
  <c r="S12" i="27"/>
  <c r="R12" i="27"/>
  <c r="Q12" i="27"/>
  <c r="P12" i="27"/>
  <c r="O12" i="27"/>
  <c r="N12" i="27"/>
  <c r="M12" i="27"/>
  <c r="L12" i="27"/>
  <c r="K12" i="27"/>
  <c r="J12" i="27"/>
  <c r="I12" i="27"/>
  <c r="H12" i="27"/>
  <c r="G12" i="27"/>
  <c r="F12" i="27"/>
  <c r="E12" i="27"/>
  <c r="D12" i="27"/>
  <c r="C12" i="27"/>
  <c r="V11" i="27"/>
  <c r="U11" i="27"/>
  <c r="T11" i="27"/>
  <c r="S11" i="27"/>
  <c r="R11" i="27"/>
  <c r="Q11" i="27"/>
  <c r="P11" i="27"/>
  <c r="O11" i="27"/>
  <c r="N11" i="27"/>
  <c r="M11" i="27"/>
  <c r="L11" i="27"/>
  <c r="K11" i="27"/>
  <c r="J11" i="27"/>
  <c r="I11" i="27"/>
  <c r="H11" i="27"/>
  <c r="G11" i="27"/>
  <c r="F11" i="27"/>
  <c r="E11" i="27"/>
  <c r="D11" i="27"/>
  <c r="C11" i="27"/>
  <c r="V10" i="27"/>
  <c r="U60" i="27" s="1"/>
  <c r="U10" i="27"/>
  <c r="T60" i="27" s="1"/>
  <c r="T10" i="27"/>
  <c r="S60" i="27" s="1"/>
  <c r="S10" i="27"/>
  <c r="R60" i="27" s="1"/>
  <c r="R10" i="27"/>
  <c r="Q60" i="27" s="1"/>
  <c r="Q10" i="27"/>
  <c r="P60" i="27" s="1"/>
  <c r="P10" i="27"/>
  <c r="O60" i="27" s="1"/>
  <c r="O10" i="27"/>
  <c r="N60" i="27" s="1"/>
  <c r="N10" i="27"/>
  <c r="M60" i="27" s="1"/>
  <c r="M10" i="27"/>
  <c r="L60" i="27" s="1"/>
  <c r="L10" i="27"/>
  <c r="K60" i="27" s="1"/>
  <c r="K10" i="27"/>
  <c r="J60" i="27" s="1"/>
  <c r="J10" i="27"/>
  <c r="I60" i="27" s="1"/>
  <c r="I10" i="27"/>
  <c r="H60" i="27" s="1"/>
  <c r="H10" i="27"/>
  <c r="G60" i="27" s="1"/>
  <c r="G10" i="27"/>
  <c r="F60" i="27" s="1"/>
  <c r="F10" i="27"/>
  <c r="E60" i="27" s="1"/>
  <c r="E10" i="27"/>
  <c r="D60" i="27" s="1"/>
  <c r="D10" i="27"/>
  <c r="C60" i="27" s="1"/>
  <c r="C10" i="27"/>
  <c r="B60" i="27" s="1"/>
  <c r="V9" i="27"/>
  <c r="U9" i="27"/>
  <c r="T9" i="27"/>
  <c r="S9" i="27"/>
  <c r="R9" i="27"/>
  <c r="Q9" i="27"/>
  <c r="P9" i="27"/>
  <c r="O9" i="27"/>
  <c r="N9" i="27"/>
  <c r="M9" i="27"/>
  <c r="L9" i="27"/>
  <c r="K9" i="27"/>
  <c r="J9" i="27"/>
  <c r="I9" i="27"/>
  <c r="H9" i="27"/>
  <c r="G9" i="27"/>
  <c r="F9" i="27"/>
  <c r="E9" i="27"/>
  <c r="D9" i="27"/>
  <c r="C9" i="27"/>
  <c r="V8" i="27"/>
  <c r="U57" i="27" s="1"/>
  <c r="U8" i="27"/>
  <c r="T57" i="27" s="1"/>
  <c r="T8" i="27"/>
  <c r="S57" i="27" s="1"/>
  <c r="S8" i="27"/>
  <c r="R57" i="27" s="1"/>
  <c r="R8" i="27"/>
  <c r="A46" i="27" s="1"/>
  <c r="Q8" i="27"/>
  <c r="A45" i="27" s="1"/>
  <c r="P8" i="27"/>
  <c r="A44" i="27" s="1"/>
  <c r="O8" i="27"/>
  <c r="A43" i="27" s="1"/>
  <c r="N8" i="27"/>
  <c r="M57" i="27" s="1"/>
  <c r="M8" i="27"/>
  <c r="L57" i="27" s="1"/>
  <c r="L8" i="27"/>
  <c r="K57" i="27" s="1"/>
  <c r="K8" i="27"/>
  <c r="J57" i="27" s="1"/>
  <c r="J8" i="27"/>
  <c r="A38" i="27" s="1"/>
  <c r="I8" i="27"/>
  <c r="A37" i="27" s="1"/>
  <c r="H8" i="27"/>
  <c r="A36" i="27" s="1"/>
  <c r="G8" i="27"/>
  <c r="A35" i="27" s="1"/>
  <c r="F8" i="27"/>
  <c r="E57" i="27" s="1"/>
  <c r="E8" i="27"/>
  <c r="D57" i="27" s="1"/>
  <c r="D8" i="27"/>
  <c r="C57" i="27" s="1"/>
  <c r="C8" i="27"/>
  <c r="B57" i="27" s="1"/>
  <c r="C5" i="27"/>
  <c r="C4" i="27"/>
  <c r="C3" i="27"/>
  <c r="C2" i="27"/>
  <c r="F1" i="27"/>
  <c r="C1" i="27"/>
  <c r="U62" i="26"/>
  <c r="T62" i="26"/>
  <c r="S62" i="26"/>
  <c r="R62" i="26"/>
  <c r="Q62" i="26"/>
  <c r="P62" i="26"/>
  <c r="O62" i="26"/>
  <c r="N62" i="26"/>
  <c r="M62" i="26"/>
  <c r="L62" i="26"/>
  <c r="K62" i="26"/>
  <c r="J62" i="26"/>
  <c r="I62" i="26"/>
  <c r="H62" i="26"/>
  <c r="G62" i="26"/>
  <c r="F62" i="26"/>
  <c r="E62" i="26"/>
  <c r="D62" i="26"/>
  <c r="C62" i="26"/>
  <c r="B62" i="26"/>
  <c r="G55" i="26"/>
  <c r="E55" i="26" s="1"/>
  <c r="D55" i="26"/>
  <c r="U50" i="26"/>
  <c r="T50" i="26"/>
  <c r="S50" i="26"/>
  <c r="R50" i="26"/>
  <c r="Q50" i="26"/>
  <c r="P50" i="26"/>
  <c r="O50" i="26"/>
  <c r="N50" i="26"/>
  <c r="M50" i="26"/>
  <c r="L50" i="26"/>
  <c r="K50" i="26"/>
  <c r="J50" i="26"/>
  <c r="I50" i="26"/>
  <c r="H50" i="26"/>
  <c r="G50" i="26"/>
  <c r="F50" i="26"/>
  <c r="E50" i="26"/>
  <c r="V22" i="26" s="1"/>
  <c r="D50" i="26"/>
  <c r="V18" i="26" s="1"/>
  <c r="C50" i="26"/>
  <c r="U49" i="26"/>
  <c r="T49" i="26"/>
  <c r="S49" i="26"/>
  <c r="R49" i="26"/>
  <c r="Q49" i="26"/>
  <c r="P49" i="26"/>
  <c r="O49" i="26"/>
  <c r="N49" i="26"/>
  <c r="M49" i="26"/>
  <c r="L49" i="26"/>
  <c r="K49" i="26"/>
  <c r="J49" i="26"/>
  <c r="I49" i="26"/>
  <c r="H49" i="26"/>
  <c r="G49" i="26"/>
  <c r="F49" i="26"/>
  <c r="E49" i="26"/>
  <c r="U22" i="26" s="1"/>
  <c r="D49" i="26"/>
  <c r="U18" i="26" s="1"/>
  <c r="C49" i="26"/>
  <c r="U48" i="26"/>
  <c r="T48" i="26"/>
  <c r="S48" i="26"/>
  <c r="R48" i="26"/>
  <c r="Q48" i="26"/>
  <c r="P48" i="26"/>
  <c r="O48" i="26"/>
  <c r="N48" i="26"/>
  <c r="M48" i="26"/>
  <c r="L48" i="26"/>
  <c r="K48" i="26"/>
  <c r="J48" i="26"/>
  <c r="I48" i="26"/>
  <c r="H48" i="26"/>
  <c r="G48" i="26"/>
  <c r="F48" i="26"/>
  <c r="E48" i="26"/>
  <c r="T22" i="26" s="1"/>
  <c r="D48" i="26"/>
  <c r="T18" i="26" s="1"/>
  <c r="C48" i="26"/>
  <c r="U47" i="26"/>
  <c r="T47" i="26"/>
  <c r="S47" i="26"/>
  <c r="R47" i="26"/>
  <c r="Q47" i="26"/>
  <c r="P47" i="26"/>
  <c r="O47" i="26"/>
  <c r="N47" i="26"/>
  <c r="M47" i="26"/>
  <c r="L47" i="26"/>
  <c r="K47" i="26"/>
  <c r="J47" i="26"/>
  <c r="I47" i="26"/>
  <c r="H47" i="26"/>
  <c r="G47" i="26"/>
  <c r="F47" i="26"/>
  <c r="E47" i="26"/>
  <c r="S22" i="26" s="1"/>
  <c r="D47" i="26"/>
  <c r="S18" i="26" s="1"/>
  <c r="C47" i="26"/>
  <c r="U46" i="26"/>
  <c r="T46" i="26"/>
  <c r="S46" i="26"/>
  <c r="R46" i="26"/>
  <c r="Q46" i="26"/>
  <c r="P46" i="26"/>
  <c r="O46" i="26"/>
  <c r="N46" i="26"/>
  <c r="M46" i="26"/>
  <c r="L46" i="26"/>
  <c r="K46" i="26"/>
  <c r="J46" i="26"/>
  <c r="I46" i="26"/>
  <c r="H46" i="26"/>
  <c r="G46" i="26"/>
  <c r="F46" i="26"/>
  <c r="E46" i="26"/>
  <c r="R22" i="26" s="1"/>
  <c r="D46" i="26"/>
  <c r="R18" i="26" s="1"/>
  <c r="C46" i="26"/>
  <c r="U45" i="26"/>
  <c r="T45" i="26"/>
  <c r="S45" i="26"/>
  <c r="R45" i="26"/>
  <c r="Q45" i="26"/>
  <c r="P45" i="26"/>
  <c r="O45" i="26"/>
  <c r="N45" i="26"/>
  <c r="M45" i="26"/>
  <c r="L45" i="26"/>
  <c r="K45" i="26"/>
  <c r="J45" i="26"/>
  <c r="I45" i="26"/>
  <c r="H45" i="26"/>
  <c r="G45" i="26"/>
  <c r="F45" i="26"/>
  <c r="E45" i="26"/>
  <c r="Q22" i="26" s="1"/>
  <c r="D45" i="26"/>
  <c r="Q18" i="26" s="1"/>
  <c r="C45" i="26"/>
  <c r="U44" i="26"/>
  <c r="T44" i="26"/>
  <c r="S44" i="26"/>
  <c r="R44" i="26"/>
  <c r="Q44" i="26"/>
  <c r="P44" i="26"/>
  <c r="O44" i="26"/>
  <c r="N44" i="26"/>
  <c r="M44" i="26"/>
  <c r="L44" i="26"/>
  <c r="K44" i="26"/>
  <c r="J44" i="26"/>
  <c r="I44" i="26"/>
  <c r="H44" i="26"/>
  <c r="G44" i="26"/>
  <c r="F44" i="26"/>
  <c r="E44" i="26"/>
  <c r="P22" i="26" s="1"/>
  <c r="D44" i="26"/>
  <c r="P18" i="26" s="1"/>
  <c r="C44" i="26"/>
  <c r="U43" i="26"/>
  <c r="T43" i="26"/>
  <c r="S43" i="26"/>
  <c r="R43" i="26"/>
  <c r="Q43" i="26"/>
  <c r="P43" i="26"/>
  <c r="O43" i="26"/>
  <c r="N43" i="26"/>
  <c r="M43" i="26"/>
  <c r="L43" i="26"/>
  <c r="K43" i="26"/>
  <c r="J43" i="26"/>
  <c r="I43" i="26"/>
  <c r="H43" i="26"/>
  <c r="G43" i="26"/>
  <c r="F43" i="26"/>
  <c r="E43" i="26"/>
  <c r="O22" i="26" s="1"/>
  <c r="D43" i="26"/>
  <c r="O18" i="26" s="1"/>
  <c r="C43" i="26"/>
  <c r="U42" i="26"/>
  <c r="T42" i="26"/>
  <c r="S42" i="26"/>
  <c r="R42" i="26"/>
  <c r="Q42" i="26"/>
  <c r="P42" i="26"/>
  <c r="O42" i="26"/>
  <c r="N42" i="26"/>
  <c r="M42" i="26"/>
  <c r="L42" i="26"/>
  <c r="K42" i="26"/>
  <c r="J42" i="26"/>
  <c r="I42" i="26"/>
  <c r="H42" i="26"/>
  <c r="G42" i="26"/>
  <c r="F42" i="26"/>
  <c r="E42" i="26"/>
  <c r="N22" i="26" s="1"/>
  <c r="D42" i="26"/>
  <c r="N18" i="26" s="1"/>
  <c r="C42" i="26"/>
  <c r="U41" i="26"/>
  <c r="T41" i="26"/>
  <c r="S41" i="26"/>
  <c r="R41" i="26"/>
  <c r="Q41" i="26"/>
  <c r="P41" i="26"/>
  <c r="O41" i="26"/>
  <c r="N41" i="26"/>
  <c r="M41" i="26"/>
  <c r="L41" i="26"/>
  <c r="K41" i="26"/>
  <c r="J41" i="26"/>
  <c r="I41" i="26"/>
  <c r="H41" i="26"/>
  <c r="G41" i="26"/>
  <c r="F41" i="26"/>
  <c r="E41" i="26"/>
  <c r="M22" i="26" s="1"/>
  <c r="D41" i="26"/>
  <c r="M18" i="26" s="1"/>
  <c r="C41" i="26"/>
  <c r="U40" i="26"/>
  <c r="T40" i="26"/>
  <c r="S40" i="26"/>
  <c r="R40" i="26"/>
  <c r="Q40" i="26"/>
  <c r="P40" i="26"/>
  <c r="O40" i="26"/>
  <c r="N40" i="26"/>
  <c r="M40" i="26"/>
  <c r="L40" i="26"/>
  <c r="K40" i="26"/>
  <c r="J40" i="26"/>
  <c r="I40" i="26"/>
  <c r="H40" i="26"/>
  <c r="G40" i="26"/>
  <c r="F40" i="26"/>
  <c r="E40" i="26"/>
  <c r="L22" i="26" s="1"/>
  <c r="D40" i="26"/>
  <c r="L18" i="26" s="1"/>
  <c r="C40" i="26"/>
  <c r="U39" i="26"/>
  <c r="T39" i="26"/>
  <c r="S39" i="26"/>
  <c r="R39" i="26"/>
  <c r="Q39" i="26"/>
  <c r="P39" i="26"/>
  <c r="O39" i="26"/>
  <c r="N39" i="26"/>
  <c r="M39" i="26"/>
  <c r="L39" i="26"/>
  <c r="K39" i="26"/>
  <c r="J39" i="26"/>
  <c r="I39" i="26"/>
  <c r="H39" i="26"/>
  <c r="G39" i="26"/>
  <c r="F39" i="26"/>
  <c r="E39" i="26"/>
  <c r="K22" i="26" s="1"/>
  <c r="D39" i="26"/>
  <c r="K18" i="26" s="1"/>
  <c r="C39" i="26"/>
  <c r="U38" i="26"/>
  <c r="T38" i="26"/>
  <c r="S38" i="26"/>
  <c r="R38" i="26"/>
  <c r="Q38" i="26"/>
  <c r="P38" i="26"/>
  <c r="O38" i="26"/>
  <c r="N38" i="26"/>
  <c r="M38" i="26"/>
  <c r="L38" i="26"/>
  <c r="K38" i="26"/>
  <c r="J38" i="26"/>
  <c r="I38" i="26"/>
  <c r="H38" i="26"/>
  <c r="G38" i="26"/>
  <c r="F38" i="26"/>
  <c r="E38" i="26"/>
  <c r="J22" i="26" s="1"/>
  <c r="D38" i="26"/>
  <c r="J18" i="26" s="1"/>
  <c r="C38" i="26"/>
  <c r="U37" i="26"/>
  <c r="T37" i="26"/>
  <c r="S37" i="26"/>
  <c r="R37" i="26"/>
  <c r="Q37" i="26"/>
  <c r="P37" i="26"/>
  <c r="O37" i="26"/>
  <c r="N37" i="26"/>
  <c r="M37" i="26"/>
  <c r="L37" i="26"/>
  <c r="K37" i="26"/>
  <c r="J37" i="26"/>
  <c r="I37" i="26"/>
  <c r="H37" i="26"/>
  <c r="G37" i="26"/>
  <c r="F37" i="26"/>
  <c r="E37" i="26"/>
  <c r="I22" i="26" s="1"/>
  <c r="D37" i="26"/>
  <c r="I18" i="26" s="1"/>
  <c r="C37" i="26"/>
  <c r="U36" i="26"/>
  <c r="T36" i="26"/>
  <c r="S36" i="26"/>
  <c r="R36" i="26"/>
  <c r="Q36" i="26"/>
  <c r="P36" i="26"/>
  <c r="O36" i="26"/>
  <c r="N36" i="26"/>
  <c r="M36" i="26"/>
  <c r="L36" i="26"/>
  <c r="K36" i="26"/>
  <c r="J36" i="26"/>
  <c r="I36" i="26"/>
  <c r="H36" i="26"/>
  <c r="G36" i="26"/>
  <c r="F36" i="26"/>
  <c r="E36" i="26"/>
  <c r="H22" i="26" s="1"/>
  <c r="D36" i="26"/>
  <c r="H18" i="26" s="1"/>
  <c r="C36" i="26"/>
  <c r="U35" i="26"/>
  <c r="T35" i="26"/>
  <c r="S35" i="26"/>
  <c r="R35" i="26"/>
  <c r="Q35" i="26"/>
  <c r="P35" i="26"/>
  <c r="O35" i="26"/>
  <c r="N35" i="26"/>
  <c r="M35" i="26"/>
  <c r="L35" i="26"/>
  <c r="K35" i="26"/>
  <c r="J35" i="26"/>
  <c r="I35" i="26"/>
  <c r="H35" i="26"/>
  <c r="G35" i="26"/>
  <c r="F35" i="26"/>
  <c r="E35" i="26"/>
  <c r="G22" i="26" s="1"/>
  <c r="D35" i="26"/>
  <c r="G18" i="26" s="1"/>
  <c r="C35" i="26"/>
  <c r="U34" i="26"/>
  <c r="T34" i="26"/>
  <c r="S34" i="26"/>
  <c r="R34" i="26"/>
  <c r="Q34" i="26"/>
  <c r="P34" i="26"/>
  <c r="O34" i="26"/>
  <c r="N34" i="26"/>
  <c r="M34" i="26"/>
  <c r="L34" i="26"/>
  <c r="K34" i="26"/>
  <c r="J34" i="26"/>
  <c r="I34" i="26"/>
  <c r="H34" i="26"/>
  <c r="G34" i="26"/>
  <c r="F34" i="26"/>
  <c r="E34" i="26"/>
  <c r="F22" i="26" s="1"/>
  <c r="D34" i="26"/>
  <c r="F18" i="26" s="1"/>
  <c r="C34" i="26"/>
  <c r="U33" i="26"/>
  <c r="T33" i="26"/>
  <c r="S33" i="26"/>
  <c r="R33" i="26"/>
  <c r="Q33" i="26"/>
  <c r="P33" i="26"/>
  <c r="O33" i="26"/>
  <c r="N33" i="26"/>
  <c r="M33" i="26"/>
  <c r="L33" i="26"/>
  <c r="K33" i="26"/>
  <c r="J33" i="26"/>
  <c r="I33" i="26"/>
  <c r="H33" i="26"/>
  <c r="G33" i="26"/>
  <c r="F33" i="26"/>
  <c r="E33" i="26"/>
  <c r="E22" i="26" s="1"/>
  <c r="D33" i="26"/>
  <c r="E18" i="26" s="1"/>
  <c r="C33" i="26"/>
  <c r="U32" i="26"/>
  <c r="T32" i="26"/>
  <c r="S32" i="26"/>
  <c r="R32" i="26"/>
  <c r="Q32" i="26"/>
  <c r="P32" i="26"/>
  <c r="O32" i="26"/>
  <c r="N32" i="26"/>
  <c r="M32" i="26"/>
  <c r="L32" i="26"/>
  <c r="K32" i="26"/>
  <c r="J32" i="26"/>
  <c r="I32" i="26"/>
  <c r="H32" i="26"/>
  <c r="G32" i="26"/>
  <c r="F32" i="26"/>
  <c r="E32" i="26"/>
  <c r="D22" i="26" s="1"/>
  <c r="D32" i="26"/>
  <c r="D18" i="26" s="1"/>
  <c r="C32" i="26"/>
  <c r="U31" i="26"/>
  <c r="U8" i="20" s="1"/>
  <c r="T31" i="26"/>
  <c r="T8" i="20" s="1"/>
  <c r="S31" i="26"/>
  <c r="R31" i="26"/>
  <c r="R8" i="20" s="1"/>
  <c r="Q31" i="26"/>
  <c r="Q8" i="20" s="1"/>
  <c r="P31" i="26"/>
  <c r="P8" i="20" s="1"/>
  <c r="O31" i="26"/>
  <c r="O8" i="20" s="1"/>
  <c r="N31" i="26"/>
  <c r="N8" i="20" s="1"/>
  <c r="M31" i="26"/>
  <c r="M8" i="20" s="1"/>
  <c r="L31" i="26"/>
  <c r="L8" i="20" s="1"/>
  <c r="K31" i="26"/>
  <c r="J31" i="26"/>
  <c r="J8" i="20" s="1"/>
  <c r="I31" i="26"/>
  <c r="I8" i="20" s="1"/>
  <c r="H31" i="26"/>
  <c r="H8" i="20" s="1"/>
  <c r="G31" i="26"/>
  <c r="G8" i="20" s="1"/>
  <c r="F31" i="26"/>
  <c r="F8" i="20" s="1"/>
  <c r="E31" i="26"/>
  <c r="C22" i="26" s="1"/>
  <c r="D31" i="26"/>
  <c r="C18" i="26" s="1"/>
  <c r="C31" i="26"/>
  <c r="V20" i="26"/>
  <c r="U20" i="26"/>
  <c r="T20" i="26"/>
  <c r="S20" i="26"/>
  <c r="R20" i="26"/>
  <c r="Q20" i="26"/>
  <c r="P20" i="26"/>
  <c r="O20" i="26"/>
  <c r="N20" i="26"/>
  <c r="M20" i="26"/>
  <c r="L20" i="26"/>
  <c r="K20" i="26"/>
  <c r="J20" i="26"/>
  <c r="I20" i="26"/>
  <c r="V16" i="26"/>
  <c r="U16" i="26"/>
  <c r="T16" i="26"/>
  <c r="S16" i="26"/>
  <c r="R16" i="26"/>
  <c r="Q16" i="26"/>
  <c r="P16" i="26"/>
  <c r="O16" i="26"/>
  <c r="N16" i="26"/>
  <c r="M16" i="26"/>
  <c r="L16" i="26"/>
  <c r="K16" i="26"/>
  <c r="J16" i="26"/>
  <c r="I16" i="26"/>
  <c r="H16" i="26"/>
  <c r="G16" i="26"/>
  <c r="F16" i="26"/>
  <c r="E16" i="26"/>
  <c r="D16" i="26"/>
  <c r="C16" i="26"/>
  <c r="V15" i="26"/>
  <c r="U15" i="26"/>
  <c r="T15" i="26"/>
  <c r="S15" i="26"/>
  <c r="R15" i="26"/>
  <c r="Q15" i="26"/>
  <c r="P15" i="26"/>
  <c r="O15" i="26"/>
  <c r="N15" i="26"/>
  <c r="M15" i="26"/>
  <c r="L15" i="26"/>
  <c r="K15" i="26"/>
  <c r="J15" i="26"/>
  <c r="I15" i="26"/>
  <c r="H15" i="26"/>
  <c r="G15" i="26"/>
  <c r="F15" i="26"/>
  <c r="E15" i="26"/>
  <c r="D15" i="26"/>
  <c r="C15" i="26"/>
  <c r="V14" i="26"/>
  <c r="U14" i="26"/>
  <c r="T14" i="26"/>
  <c r="S14" i="26"/>
  <c r="R14" i="26"/>
  <c r="Q14" i="26"/>
  <c r="P14" i="26"/>
  <c r="O14" i="26"/>
  <c r="N14" i="26"/>
  <c r="M14" i="26"/>
  <c r="L14" i="26"/>
  <c r="K14" i="26"/>
  <c r="J14" i="26"/>
  <c r="I14" i="26"/>
  <c r="H14" i="26"/>
  <c r="G14" i="26"/>
  <c r="F14" i="26"/>
  <c r="E14" i="26"/>
  <c r="D14" i="26"/>
  <c r="C14" i="26"/>
  <c r="V13" i="26"/>
  <c r="U13" i="26"/>
  <c r="T13" i="26"/>
  <c r="S13" i="26"/>
  <c r="R13" i="26"/>
  <c r="Q13" i="26"/>
  <c r="P13" i="26"/>
  <c r="O13" i="26"/>
  <c r="N13" i="26"/>
  <c r="M13" i="26"/>
  <c r="L13" i="26"/>
  <c r="K13" i="26"/>
  <c r="J13" i="26"/>
  <c r="I13" i="26"/>
  <c r="H13" i="26"/>
  <c r="G13" i="26"/>
  <c r="F13" i="26"/>
  <c r="E13" i="26"/>
  <c r="D13" i="26"/>
  <c r="C13" i="26"/>
  <c r="V12" i="26"/>
  <c r="U12" i="26"/>
  <c r="T12" i="26"/>
  <c r="S12" i="26"/>
  <c r="R12" i="26"/>
  <c r="Q12" i="26"/>
  <c r="P12" i="26"/>
  <c r="O12" i="26"/>
  <c r="N12" i="26"/>
  <c r="M12" i="26"/>
  <c r="L12" i="26"/>
  <c r="K12" i="26"/>
  <c r="J12" i="26"/>
  <c r="I12" i="26"/>
  <c r="H12" i="26"/>
  <c r="G12" i="26"/>
  <c r="F12" i="26"/>
  <c r="E12" i="26"/>
  <c r="D12" i="26"/>
  <c r="C12" i="26"/>
  <c r="V11" i="26"/>
  <c r="U11" i="26"/>
  <c r="T11" i="26"/>
  <c r="S11" i="26"/>
  <c r="R11" i="26"/>
  <c r="Q11" i="26"/>
  <c r="P11" i="26"/>
  <c r="O11" i="26"/>
  <c r="N11" i="26"/>
  <c r="M11" i="26"/>
  <c r="L11" i="26"/>
  <c r="K11" i="26"/>
  <c r="J11" i="26"/>
  <c r="I11" i="26"/>
  <c r="H11" i="26"/>
  <c r="G11" i="26"/>
  <c r="F11" i="26"/>
  <c r="E11" i="26"/>
  <c r="D11" i="26"/>
  <c r="C11" i="26"/>
  <c r="V10" i="26"/>
  <c r="U60" i="26" s="1"/>
  <c r="U10" i="26"/>
  <c r="T60" i="26" s="1"/>
  <c r="T10" i="26"/>
  <c r="S60" i="26" s="1"/>
  <c r="S10" i="26"/>
  <c r="R60" i="26" s="1"/>
  <c r="R10" i="26"/>
  <c r="Q60" i="26" s="1"/>
  <c r="Q10" i="26"/>
  <c r="P60" i="26" s="1"/>
  <c r="P10" i="26"/>
  <c r="O60" i="26" s="1"/>
  <c r="O10" i="26"/>
  <c r="N60" i="26" s="1"/>
  <c r="N10" i="26"/>
  <c r="M60" i="26" s="1"/>
  <c r="M10" i="26"/>
  <c r="L60" i="26" s="1"/>
  <c r="L10" i="26"/>
  <c r="K60" i="26" s="1"/>
  <c r="K10" i="26"/>
  <c r="J60" i="26" s="1"/>
  <c r="J10" i="26"/>
  <c r="I60" i="26" s="1"/>
  <c r="I10" i="26"/>
  <c r="H60" i="26" s="1"/>
  <c r="H10" i="26"/>
  <c r="G60" i="26" s="1"/>
  <c r="G10" i="26"/>
  <c r="F60" i="26" s="1"/>
  <c r="F10" i="26"/>
  <c r="E60" i="26" s="1"/>
  <c r="E10" i="26"/>
  <c r="D60" i="26" s="1"/>
  <c r="D10" i="26"/>
  <c r="C60" i="26" s="1"/>
  <c r="C10" i="26"/>
  <c r="B60" i="26" s="1"/>
  <c r="V9" i="26"/>
  <c r="U9" i="26"/>
  <c r="T9" i="26"/>
  <c r="S9" i="26"/>
  <c r="R9" i="26"/>
  <c r="Q9" i="26"/>
  <c r="P9" i="26"/>
  <c r="O9" i="26"/>
  <c r="N9" i="26"/>
  <c r="M9" i="26"/>
  <c r="L9" i="26"/>
  <c r="K9" i="26"/>
  <c r="J9" i="26"/>
  <c r="I9" i="26"/>
  <c r="H9" i="26"/>
  <c r="G9" i="26"/>
  <c r="F9" i="26"/>
  <c r="E9" i="26"/>
  <c r="D9" i="26"/>
  <c r="C9" i="26"/>
  <c r="V8" i="26"/>
  <c r="U57" i="26" s="1"/>
  <c r="U8" i="26"/>
  <c r="T57" i="26" s="1"/>
  <c r="T8" i="26"/>
  <c r="S57" i="26" s="1"/>
  <c r="S8" i="26"/>
  <c r="R57" i="26" s="1"/>
  <c r="R8" i="26"/>
  <c r="A46" i="26" s="1"/>
  <c r="Q8" i="26"/>
  <c r="P57" i="26" s="1"/>
  <c r="P8" i="26"/>
  <c r="A44" i="26" s="1"/>
  <c r="O8" i="26"/>
  <c r="A43" i="26" s="1"/>
  <c r="N8" i="26"/>
  <c r="M57" i="26" s="1"/>
  <c r="M8" i="26"/>
  <c r="L57" i="26" s="1"/>
  <c r="L8" i="26"/>
  <c r="K57" i="26" s="1"/>
  <c r="K8" i="26"/>
  <c r="J57" i="26" s="1"/>
  <c r="J8" i="26"/>
  <c r="A38" i="26" s="1"/>
  <c r="I8" i="26"/>
  <c r="H57" i="26" s="1"/>
  <c r="H8" i="26"/>
  <c r="A36" i="26" s="1"/>
  <c r="G8" i="26"/>
  <c r="A35" i="26" s="1"/>
  <c r="F8" i="26"/>
  <c r="E57" i="26" s="1"/>
  <c r="E8" i="26"/>
  <c r="D57" i="26" s="1"/>
  <c r="D8" i="26"/>
  <c r="C57" i="26" s="1"/>
  <c r="C8" i="26"/>
  <c r="B57" i="26" s="1"/>
  <c r="C5" i="26"/>
  <c r="C4" i="26"/>
  <c r="C3" i="26"/>
  <c r="C2" i="26"/>
  <c r="F1" i="26"/>
  <c r="C1" i="26"/>
  <c r="U62" i="24"/>
  <c r="T62" i="24"/>
  <c r="S62" i="24"/>
  <c r="R62" i="24"/>
  <c r="Q62" i="24"/>
  <c r="P62" i="24"/>
  <c r="O62" i="24"/>
  <c r="N62" i="24"/>
  <c r="M62" i="24"/>
  <c r="L62" i="24"/>
  <c r="K62" i="24"/>
  <c r="J62" i="24"/>
  <c r="I62" i="24"/>
  <c r="H62" i="24"/>
  <c r="G62" i="24"/>
  <c r="F62" i="24"/>
  <c r="E62" i="24"/>
  <c r="D62" i="24"/>
  <c r="C62" i="24"/>
  <c r="B62" i="24"/>
  <c r="G55" i="24"/>
  <c r="E55" i="24" s="1"/>
  <c r="D55" i="24"/>
  <c r="U50" i="24"/>
  <c r="T50" i="24"/>
  <c r="S50" i="24"/>
  <c r="R50" i="24"/>
  <c r="Q50" i="24"/>
  <c r="P50" i="24"/>
  <c r="O50" i="24"/>
  <c r="N50" i="24"/>
  <c r="M50" i="24"/>
  <c r="L50" i="24"/>
  <c r="K50" i="24"/>
  <c r="J50" i="24"/>
  <c r="I50" i="24"/>
  <c r="H50" i="24"/>
  <c r="G50" i="24"/>
  <c r="F50" i="24"/>
  <c r="E50" i="24"/>
  <c r="V22" i="24" s="1"/>
  <c r="D50" i="24"/>
  <c r="V18" i="24" s="1"/>
  <c r="C50" i="24"/>
  <c r="U49" i="24"/>
  <c r="T49" i="24"/>
  <c r="S49" i="24"/>
  <c r="R49" i="24"/>
  <c r="Q49" i="24"/>
  <c r="P49" i="24"/>
  <c r="O49" i="24"/>
  <c r="N49" i="24"/>
  <c r="M49" i="24"/>
  <c r="L49" i="24"/>
  <c r="K49" i="24"/>
  <c r="J49" i="24"/>
  <c r="I49" i="24"/>
  <c r="H49" i="24"/>
  <c r="G49" i="24"/>
  <c r="F49" i="24"/>
  <c r="E49" i="24"/>
  <c r="U22" i="24" s="1"/>
  <c r="D49" i="24"/>
  <c r="U18" i="24" s="1"/>
  <c r="C49" i="24"/>
  <c r="U48" i="24"/>
  <c r="T48" i="24"/>
  <c r="S48" i="24"/>
  <c r="R48" i="24"/>
  <c r="Q48" i="24"/>
  <c r="P48" i="24"/>
  <c r="O48" i="24"/>
  <c r="N48" i="24"/>
  <c r="M48" i="24"/>
  <c r="L48" i="24"/>
  <c r="K48" i="24"/>
  <c r="J48" i="24"/>
  <c r="I48" i="24"/>
  <c r="H48" i="24"/>
  <c r="G48" i="24"/>
  <c r="F48" i="24"/>
  <c r="E48" i="24"/>
  <c r="T22" i="24" s="1"/>
  <c r="D48" i="24"/>
  <c r="T18" i="24" s="1"/>
  <c r="C48" i="24"/>
  <c r="U47" i="24"/>
  <c r="T47" i="24"/>
  <c r="S47" i="24"/>
  <c r="R47" i="24"/>
  <c r="Q47" i="24"/>
  <c r="P47" i="24"/>
  <c r="O47" i="24"/>
  <c r="N47" i="24"/>
  <c r="M47" i="24"/>
  <c r="L47" i="24"/>
  <c r="K47" i="24"/>
  <c r="J47" i="24"/>
  <c r="I47" i="24"/>
  <c r="H47" i="24"/>
  <c r="G47" i="24"/>
  <c r="F47" i="24"/>
  <c r="E47" i="24"/>
  <c r="S22" i="24" s="1"/>
  <c r="D47" i="24"/>
  <c r="S18" i="24" s="1"/>
  <c r="C47" i="24"/>
  <c r="U46" i="24"/>
  <c r="T46" i="24"/>
  <c r="S46" i="24"/>
  <c r="R46" i="24"/>
  <c r="Q46" i="24"/>
  <c r="P46" i="24"/>
  <c r="O46" i="24"/>
  <c r="N46" i="24"/>
  <c r="M46" i="24"/>
  <c r="L46" i="24"/>
  <c r="K46" i="24"/>
  <c r="J46" i="24"/>
  <c r="I46" i="24"/>
  <c r="H46" i="24"/>
  <c r="G46" i="24"/>
  <c r="F46" i="24"/>
  <c r="E46" i="24"/>
  <c r="R22" i="24" s="1"/>
  <c r="D46" i="24"/>
  <c r="R18" i="24" s="1"/>
  <c r="C46" i="24"/>
  <c r="U45" i="24"/>
  <c r="T45" i="24"/>
  <c r="S45" i="24"/>
  <c r="R45" i="24"/>
  <c r="Q45" i="24"/>
  <c r="P45" i="24"/>
  <c r="O45" i="24"/>
  <c r="N45" i="24"/>
  <c r="M45" i="24"/>
  <c r="L45" i="24"/>
  <c r="K45" i="24"/>
  <c r="J45" i="24"/>
  <c r="I45" i="24"/>
  <c r="H45" i="24"/>
  <c r="G45" i="24"/>
  <c r="F45" i="24"/>
  <c r="E45" i="24"/>
  <c r="D45" i="24"/>
  <c r="Q18" i="24" s="1"/>
  <c r="C45" i="24"/>
  <c r="U44" i="24"/>
  <c r="T44" i="24"/>
  <c r="S44" i="24"/>
  <c r="R44" i="24"/>
  <c r="Q44" i="24"/>
  <c r="P44" i="24"/>
  <c r="O44" i="24"/>
  <c r="N44" i="24"/>
  <c r="M44" i="24"/>
  <c r="L44" i="24"/>
  <c r="K44" i="24"/>
  <c r="J44" i="24"/>
  <c r="I44" i="24"/>
  <c r="H44" i="24"/>
  <c r="G44" i="24"/>
  <c r="F44" i="24"/>
  <c r="E44" i="24"/>
  <c r="P22" i="24" s="1"/>
  <c r="D44" i="24"/>
  <c r="C44" i="24"/>
  <c r="U43" i="24"/>
  <c r="T43" i="24"/>
  <c r="S43" i="24"/>
  <c r="R43" i="24"/>
  <c r="Q43" i="24"/>
  <c r="P43" i="24"/>
  <c r="O43" i="24"/>
  <c r="N43" i="24"/>
  <c r="M43" i="24"/>
  <c r="L43" i="24"/>
  <c r="K43" i="24"/>
  <c r="J43" i="24"/>
  <c r="I43" i="24"/>
  <c r="H43" i="24"/>
  <c r="G43" i="24"/>
  <c r="F43" i="24"/>
  <c r="E43" i="24"/>
  <c r="O22" i="24" s="1"/>
  <c r="D43" i="24"/>
  <c r="O18" i="24" s="1"/>
  <c r="C43" i="24"/>
  <c r="U42" i="24"/>
  <c r="T42" i="24"/>
  <c r="S42" i="24"/>
  <c r="R42" i="24"/>
  <c r="Q42" i="24"/>
  <c r="P42" i="24"/>
  <c r="O42" i="24"/>
  <c r="N42" i="24"/>
  <c r="M42" i="24"/>
  <c r="L42" i="24"/>
  <c r="K42" i="24"/>
  <c r="J42" i="24"/>
  <c r="I42" i="24"/>
  <c r="H42" i="24"/>
  <c r="G42" i="24"/>
  <c r="F42" i="24"/>
  <c r="E42" i="24"/>
  <c r="N22" i="24" s="1"/>
  <c r="D42" i="24"/>
  <c r="N18" i="24" s="1"/>
  <c r="C42" i="24"/>
  <c r="U41" i="24"/>
  <c r="T41" i="24"/>
  <c r="S41" i="24"/>
  <c r="R41" i="24"/>
  <c r="Q41" i="24"/>
  <c r="P41" i="24"/>
  <c r="O41" i="24"/>
  <c r="N41" i="24"/>
  <c r="M41" i="24"/>
  <c r="L41" i="24"/>
  <c r="K41" i="24"/>
  <c r="J41" i="24"/>
  <c r="I41" i="24"/>
  <c r="H41" i="24"/>
  <c r="G41" i="24"/>
  <c r="F41" i="24"/>
  <c r="E41" i="24"/>
  <c r="D41" i="24"/>
  <c r="M18" i="24" s="1"/>
  <c r="C41" i="24"/>
  <c r="U40" i="24"/>
  <c r="T40" i="24"/>
  <c r="S40" i="24"/>
  <c r="R40" i="24"/>
  <c r="Q40" i="24"/>
  <c r="P40" i="24"/>
  <c r="O40" i="24"/>
  <c r="N40" i="24"/>
  <c r="M40" i="24"/>
  <c r="L40" i="24"/>
  <c r="K40" i="24"/>
  <c r="J40" i="24"/>
  <c r="I40" i="24"/>
  <c r="H40" i="24"/>
  <c r="G40" i="24"/>
  <c r="F40" i="24"/>
  <c r="E40" i="24"/>
  <c r="L22" i="24" s="1"/>
  <c r="D40" i="24"/>
  <c r="L18" i="24" s="1"/>
  <c r="C40" i="24"/>
  <c r="U39" i="24"/>
  <c r="T39" i="24"/>
  <c r="S39" i="24"/>
  <c r="R39" i="24"/>
  <c r="Q39" i="24"/>
  <c r="P39" i="24"/>
  <c r="O39" i="24"/>
  <c r="N39" i="24"/>
  <c r="M39" i="24"/>
  <c r="L39" i="24"/>
  <c r="K39" i="24"/>
  <c r="J39" i="24"/>
  <c r="I39" i="24"/>
  <c r="H39" i="24"/>
  <c r="G39" i="24"/>
  <c r="F39" i="24"/>
  <c r="E39" i="24"/>
  <c r="K22" i="24" s="1"/>
  <c r="D39" i="24"/>
  <c r="K18" i="24" s="1"/>
  <c r="C39" i="24"/>
  <c r="U38" i="24"/>
  <c r="T38" i="24"/>
  <c r="S38" i="24"/>
  <c r="R38" i="24"/>
  <c r="Q38" i="24"/>
  <c r="P38" i="24"/>
  <c r="O38" i="24"/>
  <c r="N38" i="24"/>
  <c r="M38" i="24"/>
  <c r="L38" i="24"/>
  <c r="K38" i="24"/>
  <c r="J38" i="24"/>
  <c r="I38" i="24"/>
  <c r="H38" i="24"/>
  <c r="G38" i="24"/>
  <c r="F38" i="24"/>
  <c r="E38" i="24"/>
  <c r="J22" i="24" s="1"/>
  <c r="D38" i="24"/>
  <c r="J18" i="24" s="1"/>
  <c r="C38" i="24"/>
  <c r="U37" i="24"/>
  <c r="T37" i="24"/>
  <c r="S37" i="24"/>
  <c r="R37" i="24"/>
  <c r="Q37" i="24"/>
  <c r="P37" i="24"/>
  <c r="O37" i="24"/>
  <c r="N37" i="24"/>
  <c r="M37" i="24"/>
  <c r="L37" i="24"/>
  <c r="K37" i="24"/>
  <c r="J37" i="24"/>
  <c r="I37" i="24"/>
  <c r="H37" i="24"/>
  <c r="G37" i="24"/>
  <c r="F37" i="24"/>
  <c r="E37" i="24"/>
  <c r="I22" i="24" s="1"/>
  <c r="D37" i="24"/>
  <c r="I18" i="24" s="1"/>
  <c r="C37" i="24"/>
  <c r="U36" i="24"/>
  <c r="T36" i="24"/>
  <c r="S36" i="24"/>
  <c r="R36" i="24"/>
  <c r="Q36" i="24"/>
  <c r="P36" i="24"/>
  <c r="O36" i="24"/>
  <c r="N36" i="24"/>
  <c r="M36" i="24"/>
  <c r="L36" i="24"/>
  <c r="K36" i="24"/>
  <c r="J36" i="24"/>
  <c r="I36" i="24"/>
  <c r="H36" i="24"/>
  <c r="G36" i="24"/>
  <c r="F36" i="24"/>
  <c r="E36" i="24"/>
  <c r="H22" i="24" s="1"/>
  <c r="D36" i="24"/>
  <c r="H18" i="24" s="1"/>
  <c r="C36" i="24"/>
  <c r="U35" i="24"/>
  <c r="T35" i="24"/>
  <c r="S35" i="24"/>
  <c r="R35" i="24"/>
  <c r="Q35" i="24"/>
  <c r="P35" i="24"/>
  <c r="O35" i="24"/>
  <c r="N35" i="24"/>
  <c r="M35" i="24"/>
  <c r="L35" i="24"/>
  <c r="K35" i="24"/>
  <c r="J35" i="24"/>
  <c r="I35" i="24"/>
  <c r="H35" i="24"/>
  <c r="G35" i="24"/>
  <c r="F35" i="24"/>
  <c r="E35" i="24"/>
  <c r="G22" i="24" s="1"/>
  <c r="D35" i="24"/>
  <c r="G18" i="24" s="1"/>
  <c r="C35" i="24"/>
  <c r="U34" i="24"/>
  <c r="T34" i="24"/>
  <c r="S34" i="24"/>
  <c r="R34" i="24"/>
  <c r="Q34" i="24"/>
  <c r="P34" i="24"/>
  <c r="O34" i="24"/>
  <c r="N34" i="24"/>
  <c r="M34" i="24"/>
  <c r="L34" i="24"/>
  <c r="K34" i="24"/>
  <c r="J34" i="24"/>
  <c r="I34" i="24"/>
  <c r="H34" i="24"/>
  <c r="G34" i="24"/>
  <c r="F34" i="24"/>
  <c r="E34" i="24"/>
  <c r="F22" i="24" s="1"/>
  <c r="D34" i="24"/>
  <c r="F18" i="24" s="1"/>
  <c r="C34" i="24"/>
  <c r="U33" i="24"/>
  <c r="T33" i="24"/>
  <c r="S33" i="24"/>
  <c r="R33" i="24"/>
  <c r="Q33" i="24"/>
  <c r="P33" i="24"/>
  <c r="O33" i="24"/>
  <c r="N33" i="24"/>
  <c r="M33" i="24"/>
  <c r="L33" i="24"/>
  <c r="K33" i="24"/>
  <c r="J33" i="24"/>
  <c r="I33" i="24"/>
  <c r="H33" i="24"/>
  <c r="G33" i="24"/>
  <c r="F33" i="24"/>
  <c r="E33" i="24"/>
  <c r="D33" i="24"/>
  <c r="C33" i="24"/>
  <c r="U32" i="24"/>
  <c r="T32" i="24"/>
  <c r="S32" i="24"/>
  <c r="R32" i="24"/>
  <c r="Q32" i="24"/>
  <c r="P32" i="24"/>
  <c r="O32" i="24"/>
  <c r="N32" i="24"/>
  <c r="M32" i="24"/>
  <c r="L32" i="24"/>
  <c r="K32" i="24"/>
  <c r="J32" i="24"/>
  <c r="I32" i="24"/>
  <c r="H32" i="24"/>
  <c r="G32" i="24"/>
  <c r="F32" i="24"/>
  <c r="E32" i="24"/>
  <c r="D22" i="24" s="1"/>
  <c r="D32" i="24"/>
  <c r="D18" i="24" s="1"/>
  <c r="C32" i="24"/>
  <c r="U31" i="24"/>
  <c r="U9" i="20" s="1"/>
  <c r="T31" i="24"/>
  <c r="T9" i="20" s="1"/>
  <c r="S31" i="24"/>
  <c r="S9" i="20" s="1"/>
  <c r="R31" i="24"/>
  <c r="R9" i="20" s="1"/>
  <c r="Q31" i="24"/>
  <c r="P31" i="24"/>
  <c r="P9" i="20" s="1"/>
  <c r="O31" i="24"/>
  <c r="O9" i="20" s="1"/>
  <c r="N31" i="24"/>
  <c r="N9" i="20" s="1"/>
  <c r="M31" i="24"/>
  <c r="M9" i="20" s="1"/>
  <c r="L31" i="24"/>
  <c r="L9" i="20" s="1"/>
  <c r="K31" i="24"/>
  <c r="K9" i="20" s="1"/>
  <c r="J31" i="24"/>
  <c r="J9" i="20" s="1"/>
  <c r="I31" i="24"/>
  <c r="H31" i="24"/>
  <c r="H9" i="20" s="1"/>
  <c r="G31" i="24"/>
  <c r="G9" i="20" s="1"/>
  <c r="F31" i="24"/>
  <c r="F9" i="20" s="1"/>
  <c r="E31" i="24"/>
  <c r="C22" i="24" s="1"/>
  <c r="D31" i="24"/>
  <c r="C18" i="24" s="1"/>
  <c r="C31" i="24"/>
  <c r="C9" i="20" s="1"/>
  <c r="Q22" i="24"/>
  <c r="M22" i="24"/>
  <c r="E22" i="24"/>
  <c r="V20" i="24"/>
  <c r="U20" i="24"/>
  <c r="T20" i="24"/>
  <c r="S20" i="24"/>
  <c r="R20" i="24"/>
  <c r="Q20" i="24"/>
  <c r="P20" i="24"/>
  <c r="O20" i="24"/>
  <c r="N20" i="24"/>
  <c r="M20" i="24"/>
  <c r="L20" i="24"/>
  <c r="K20" i="24"/>
  <c r="J20" i="24"/>
  <c r="I20" i="24"/>
  <c r="P18" i="24"/>
  <c r="E18" i="24"/>
  <c r="V16" i="24"/>
  <c r="U16" i="24"/>
  <c r="T16" i="24"/>
  <c r="S16" i="24"/>
  <c r="R16" i="24"/>
  <c r="Q16" i="24"/>
  <c r="P16" i="24"/>
  <c r="O16" i="24"/>
  <c r="N16" i="24"/>
  <c r="M16" i="24"/>
  <c r="L16" i="24"/>
  <c r="K16" i="24"/>
  <c r="J16" i="24"/>
  <c r="I16" i="24"/>
  <c r="H16" i="24"/>
  <c r="G16" i="24"/>
  <c r="F16" i="24"/>
  <c r="E16" i="24"/>
  <c r="D16" i="24"/>
  <c r="C16" i="24"/>
  <c r="V15" i="24"/>
  <c r="U15" i="24"/>
  <c r="T15" i="24"/>
  <c r="S15" i="24"/>
  <c r="R15" i="24"/>
  <c r="Q15" i="24"/>
  <c r="P15" i="24"/>
  <c r="O15" i="24"/>
  <c r="N15" i="24"/>
  <c r="M15" i="24"/>
  <c r="L15" i="24"/>
  <c r="K15" i="24"/>
  <c r="J15" i="24"/>
  <c r="I15" i="24"/>
  <c r="H15" i="24"/>
  <c r="G15" i="24"/>
  <c r="F15" i="24"/>
  <c r="E15" i="24"/>
  <c r="D15" i="24"/>
  <c r="C15" i="24"/>
  <c r="V14" i="24"/>
  <c r="U14" i="24"/>
  <c r="T14" i="24"/>
  <c r="S14" i="24"/>
  <c r="R14" i="24"/>
  <c r="Q14" i="24"/>
  <c r="P14" i="24"/>
  <c r="O14" i="24"/>
  <c r="N14" i="24"/>
  <c r="M14" i="24"/>
  <c r="L14" i="24"/>
  <c r="K14" i="24"/>
  <c r="J14" i="24"/>
  <c r="I14" i="24"/>
  <c r="H14" i="24"/>
  <c r="G14" i="24"/>
  <c r="F14" i="24"/>
  <c r="E14" i="24"/>
  <c r="D14" i="24"/>
  <c r="C14" i="24"/>
  <c r="V13" i="24"/>
  <c r="U13" i="24"/>
  <c r="T13" i="24"/>
  <c r="S13" i="24"/>
  <c r="R13" i="24"/>
  <c r="Q13" i="24"/>
  <c r="P13" i="24"/>
  <c r="O13" i="24"/>
  <c r="N13" i="24"/>
  <c r="M13" i="24"/>
  <c r="L13" i="24"/>
  <c r="K13" i="24"/>
  <c r="J13" i="24"/>
  <c r="I13" i="24"/>
  <c r="H13" i="24"/>
  <c r="G13" i="24"/>
  <c r="F13" i="24"/>
  <c r="E13" i="24"/>
  <c r="D13" i="24"/>
  <c r="C13" i="24"/>
  <c r="V12" i="24"/>
  <c r="U12" i="24"/>
  <c r="T12" i="24"/>
  <c r="S12" i="24"/>
  <c r="R12" i="24"/>
  <c r="Q12" i="24"/>
  <c r="P12" i="24"/>
  <c r="O12" i="24"/>
  <c r="N12" i="24"/>
  <c r="M12" i="24"/>
  <c r="L12" i="24"/>
  <c r="K12" i="24"/>
  <c r="J12" i="24"/>
  <c r="I12" i="24"/>
  <c r="H12" i="24"/>
  <c r="G12" i="24"/>
  <c r="F12" i="24"/>
  <c r="E12" i="24"/>
  <c r="D12" i="24"/>
  <c r="C12" i="24"/>
  <c r="V11" i="24"/>
  <c r="U11" i="24"/>
  <c r="T11" i="24"/>
  <c r="S11" i="24"/>
  <c r="R11" i="24"/>
  <c r="Q11" i="24"/>
  <c r="P11" i="24"/>
  <c r="O11" i="24"/>
  <c r="N11" i="24"/>
  <c r="M11" i="24"/>
  <c r="L11" i="24"/>
  <c r="K11" i="24"/>
  <c r="J11" i="24"/>
  <c r="I11" i="24"/>
  <c r="H11" i="24"/>
  <c r="G11" i="24"/>
  <c r="F11" i="24"/>
  <c r="E11" i="24"/>
  <c r="D11" i="24"/>
  <c r="C11" i="24"/>
  <c r="V10" i="24"/>
  <c r="U60" i="24" s="1"/>
  <c r="U10" i="24"/>
  <c r="T60" i="24" s="1"/>
  <c r="T10" i="24"/>
  <c r="S60" i="24" s="1"/>
  <c r="S10" i="24"/>
  <c r="R60" i="24" s="1"/>
  <c r="R10" i="24"/>
  <c r="Q60" i="24" s="1"/>
  <c r="Q10" i="24"/>
  <c r="P60" i="24" s="1"/>
  <c r="P10" i="24"/>
  <c r="O60" i="24" s="1"/>
  <c r="O10" i="24"/>
  <c r="N60" i="24" s="1"/>
  <c r="N10" i="24"/>
  <c r="M60" i="24" s="1"/>
  <c r="M10" i="24"/>
  <c r="L60" i="24" s="1"/>
  <c r="L10" i="24"/>
  <c r="K60" i="24" s="1"/>
  <c r="K10" i="24"/>
  <c r="J60" i="24" s="1"/>
  <c r="J10" i="24"/>
  <c r="I60" i="24" s="1"/>
  <c r="I10" i="24"/>
  <c r="H60" i="24" s="1"/>
  <c r="H10" i="24"/>
  <c r="G60" i="24" s="1"/>
  <c r="G10" i="24"/>
  <c r="F60" i="24" s="1"/>
  <c r="F10" i="24"/>
  <c r="E60" i="24" s="1"/>
  <c r="E10" i="24"/>
  <c r="D60" i="24" s="1"/>
  <c r="D10" i="24"/>
  <c r="C60" i="24" s="1"/>
  <c r="C10" i="24"/>
  <c r="B60" i="24" s="1"/>
  <c r="V9" i="24"/>
  <c r="U9" i="24"/>
  <c r="T9" i="24"/>
  <c r="S9" i="24"/>
  <c r="R9" i="24"/>
  <c r="Q9" i="24"/>
  <c r="P9" i="24"/>
  <c r="O9" i="24"/>
  <c r="N9" i="24"/>
  <c r="M9" i="24"/>
  <c r="L9" i="24"/>
  <c r="K9" i="24"/>
  <c r="J9" i="24"/>
  <c r="I9" i="24"/>
  <c r="H9" i="24"/>
  <c r="G9" i="24"/>
  <c r="F9" i="24"/>
  <c r="E9" i="24"/>
  <c r="D9" i="24"/>
  <c r="C9" i="24"/>
  <c r="V8" i="24"/>
  <c r="U57" i="24" s="1"/>
  <c r="U8" i="24"/>
  <c r="T57" i="24" s="1"/>
  <c r="T8" i="24"/>
  <c r="S57" i="24" s="1"/>
  <c r="S8" i="24"/>
  <c r="R57" i="24" s="1"/>
  <c r="R8" i="24"/>
  <c r="A46" i="24" s="1"/>
  <c r="Q8" i="24"/>
  <c r="P57" i="24" s="1"/>
  <c r="P8" i="24"/>
  <c r="A44" i="24" s="1"/>
  <c r="O8" i="24"/>
  <c r="A43" i="24" s="1"/>
  <c r="N8" i="24"/>
  <c r="M57" i="24" s="1"/>
  <c r="M8" i="24"/>
  <c r="L57" i="24" s="1"/>
  <c r="L8" i="24"/>
  <c r="K57" i="24" s="1"/>
  <c r="K8" i="24"/>
  <c r="J57" i="24" s="1"/>
  <c r="J8" i="24"/>
  <c r="A38" i="24" s="1"/>
  <c r="I8" i="24"/>
  <c r="H57" i="24" s="1"/>
  <c r="H8" i="24"/>
  <c r="A36" i="24" s="1"/>
  <c r="G8" i="24"/>
  <c r="A35" i="24" s="1"/>
  <c r="F8" i="24"/>
  <c r="E57" i="24" s="1"/>
  <c r="E8" i="24"/>
  <c r="D57" i="24" s="1"/>
  <c r="D8" i="24"/>
  <c r="C57" i="24" s="1"/>
  <c r="C8" i="24"/>
  <c r="B57" i="24" s="1"/>
  <c r="C5" i="24"/>
  <c r="C4" i="24"/>
  <c r="C3" i="24"/>
  <c r="C2" i="24"/>
  <c r="F1" i="24"/>
  <c r="C1" i="24"/>
  <c r="U11" i="20"/>
  <c r="T11" i="20"/>
  <c r="S11" i="20"/>
  <c r="Q11" i="20"/>
  <c r="P11" i="20"/>
  <c r="O11" i="20"/>
  <c r="N11" i="20"/>
  <c r="M11" i="20"/>
  <c r="L11" i="20"/>
  <c r="K11" i="20"/>
  <c r="I11" i="20"/>
  <c r="H11" i="20"/>
  <c r="G11" i="20"/>
  <c r="F11" i="20"/>
  <c r="C11" i="20"/>
  <c r="U12" i="20"/>
  <c r="T12" i="20"/>
  <c r="S12" i="20"/>
  <c r="R12" i="20"/>
  <c r="Q12" i="20"/>
  <c r="P12" i="20"/>
  <c r="M12" i="20"/>
  <c r="L12" i="20"/>
  <c r="K12" i="20"/>
  <c r="J12" i="20"/>
  <c r="I12" i="20"/>
  <c r="H12" i="20"/>
  <c r="E12" i="20"/>
  <c r="D12" i="20"/>
  <c r="C12" i="20"/>
  <c r="D8" i="21"/>
  <c r="A32" i="21" s="1"/>
  <c r="E8" i="21"/>
  <c r="D57" i="21" s="1"/>
  <c r="F8" i="21"/>
  <c r="E57" i="21" s="1"/>
  <c r="G8" i="21"/>
  <c r="A35" i="21" s="1"/>
  <c r="H8" i="21"/>
  <c r="A36" i="21" s="1"/>
  <c r="I8" i="21"/>
  <c r="H57" i="21" s="1"/>
  <c r="J8" i="21"/>
  <c r="I57" i="21" s="1"/>
  <c r="K8" i="21"/>
  <c r="A39" i="21" s="1"/>
  <c r="L8" i="21"/>
  <c r="A40" i="21" s="1"/>
  <c r="M8" i="21"/>
  <c r="L57" i="21" s="1"/>
  <c r="N8" i="21"/>
  <c r="A42" i="21" s="1"/>
  <c r="O8" i="21"/>
  <c r="N57" i="21" s="1"/>
  <c r="P8" i="21"/>
  <c r="A44" i="21" s="1"/>
  <c r="Q8" i="21"/>
  <c r="P57" i="21" s="1"/>
  <c r="R8" i="21"/>
  <c r="A46" i="21" s="1"/>
  <c r="S8" i="21"/>
  <c r="A47" i="21" s="1"/>
  <c r="T8" i="21"/>
  <c r="A48" i="21" s="1"/>
  <c r="U8" i="21"/>
  <c r="T57" i="21" s="1"/>
  <c r="V8" i="21"/>
  <c r="A50" i="21" s="1"/>
  <c r="D9" i="21"/>
  <c r="E9" i="21"/>
  <c r="F9" i="21"/>
  <c r="G9" i="21"/>
  <c r="H9" i="21"/>
  <c r="I9" i="21"/>
  <c r="J9" i="21"/>
  <c r="K9" i="21"/>
  <c r="L9" i="21"/>
  <c r="M9" i="21"/>
  <c r="N9" i="21"/>
  <c r="O9" i="21"/>
  <c r="P9" i="21"/>
  <c r="Q9" i="21"/>
  <c r="R9" i="21"/>
  <c r="S9" i="21"/>
  <c r="T9" i="21"/>
  <c r="U9" i="21"/>
  <c r="V9" i="21"/>
  <c r="D10" i="21"/>
  <c r="C60" i="21" s="1"/>
  <c r="E10" i="21"/>
  <c r="D60" i="21" s="1"/>
  <c r="F10" i="21"/>
  <c r="E60" i="21" s="1"/>
  <c r="G10" i="21"/>
  <c r="F60" i="21" s="1"/>
  <c r="H10" i="21"/>
  <c r="G60" i="21" s="1"/>
  <c r="I10" i="21"/>
  <c r="H60" i="21" s="1"/>
  <c r="J10" i="21"/>
  <c r="I60" i="21" s="1"/>
  <c r="K10" i="21"/>
  <c r="J60" i="21" s="1"/>
  <c r="L10" i="21"/>
  <c r="K60" i="21" s="1"/>
  <c r="M10" i="21"/>
  <c r="L60" i="21" s="1"/>
  <c r="N10" i="21"/>
  <c r="M60" i="21" s="1"/>
  <c r="O10" i="21"/>
  <c r="N60" i="21" s="1"/>
  <c r="P10" i="21"/>
  <c r="O60" i="21" s="1"/>
  <c r="Q10" i="21"/>
  <c r="P60" i="21" s="1"/>
  <c r="R10" i="21"/>
  <c r="Q60" i="21" s="1"/>
  <c r="S10" i="21"/>
  <c r="R60" i="21" s="1"/>
  <c r="T10" i="21"/>
  <c r="S60" i="21" s="1"/>
  <c r="U10" i="21"/>
  <c r="T60" i="21" s="1"/>
  <c r="V10" i="21"/>
  <c r="U60" i="21" s="1"/>
  <c r="D11" i="21"/>
  <c r="E11" i="21"/>
  <c r="F11" i="21"/>
  <c r="G11" i="21"/>
  <c r="H11" i="21"/>
  <c r="I11" i="21"/>
  <c r="J11" i="21"/>
  <c r="K11" i="21"/>
  <c r="L11" i="21"/>
  <c r="M11" i="21"/>
  <c r="N11" i="21"/>
  <c r="O11" i="21"/>
  <c r="P11" i="21"/>
  <c r="Q11" i="21"/>
  <c r="R11" i="21"/>
  <c r="S11" i="21"/>
  <c r="T11" i="21"/>
  <c r="U11" i="21"/>
  <c r="V11" i="21"/>
  <c r="D12" i="21"/>
  <c r="E12" i="21"/>
  <c r="F12" i="21"/>
  <c r="G12" i="21"/>
  <c r="H12" i="21"/>
  <c r="I12" i="21"/>
  <c r="J12" i="21"/>
  <c r="K12" i="21"/>
  <c r="L12" i="21"/>
  <c r="M12" i="21"/>
  <c r="N12" i="21"/>
  <c r="O12" i="21"/>
  <c r="P12" i="21"/>
  <c r="Q12" i="21"/>
  <c r="R12" i="21"/>
  <c r="S12" i="21"/>
  <c r="T12" i="21"/>
  <c r="U12" i="21"/>
  <c r="V12" i="21"/>
  <c r="D13" i="21"/>
  <c r="E13" i="21"/>
  <c r="F13" i="21"/>
  <c r="G13" i="21"/>
  <c r="H13" i="21"/>
  <c r="I13" i="21"/>
  <c r="J13" i="21"/>
  <c r="K13" i="21"/>
  <c r="L13" i="21"/>
  <c r="M13" i="21"/>
  <c r="N13" i="21"/>
  <c r="O13" i="21"/>
  <c r="P13" i="21"/>
  <c r="Q13" i="21"/>
  <c r="R13" i="21"/>
  <c r="S13" i="21"/>
  <c r="T13" i="21"/>
  <c r="U13" i="21"/>
  <c r="V13" i="21"/>
  <c r="D14" i="21"/>
  <c r="E14" i="21"/>
  <c r="D59" i="21" s="1"/>
  <c r="F14" i="21"/>
  <c r="G14" i="21"/>
  <c r="H14" i="21"/>
  <c r="I14" i="21"/>
  <c r="J14" i="21"/>
  <c r="K14" i="21"/>
  <c r="L14" i="21"/>
  <c r="M14" i="21"/>
  <c r="L59" i="21" s="1"/>
  <c r="N14" i="21"/>
  <c r="O14" i="21"/>
  <c r="P14" i="21"/>
  <c r="Q14" i="21"/>
  <c r="R14" i="21"/>
  <c r="S14" i="21"/>
  <c r="T14" i="21"/>
  <c r="U14" i="21"/>
  <c r="V14" i="21"/>
  <c r="D15" i="21"/>
  <c r="E15" i="21"/>
  <c r="F15" i="21"/>
  <c r="G15" i="21"/>
  <c r="H15" i="21"/>
  <c r="I15" i="21"/>
  <c r="J15" i="21"/>
  <c r="K15" i="21"/>
  <c r="L15" i="21"/>
  <c r="M15" i="21"/>
  <c r="N15" i="21"/>
  <c r="O15" i="21"/>
  <c r="P15" i="21"/>
  <c r="Q15" i="21"/>
  <c r="R15" i="21"/>
  <c r="S15" i="21"/>
  <c r="T15" i="21"/>
  <c r="U15" i="21"/>
  <c r="V15" i="21"/>
  <c r="D16" i="21"/>
  <c r="E16" i="21"/>
  <c r="F16" i="21"/>
  <c r="G16" i="21"/>
  <c r="H16" i="21"/>
  <c r="I16" i="21"/>
  <c r="J16" i="21"/>
  <c r="K16" i="21"/>
  <c r="L16" i="21"/>
  <c r="M16" i="21"/>
  <c r="N16" i="21"/>
  <c r="O16" i="21"/>
  <c r="N58" i="21" s="1"/>
  <c r="N61" i="21" s="1"/>
  <c r="P16" i="21"/>
  <c r="Q16" i="21"/>
  <c r="R16" i="21"/>
  <c r="S16" i="21"/>
  <c r="T16" i="21"/>
  <c r="U16" i="21"/>
  <c r="V16" i="21"/>
  <c r="C16" i="21"/>
  <c r="C15" i="21"/>
  <c r="C14" i="21"/>
  <c r="C13" i="21"/>
  <c r="C12" i="21"/>
  <c r="C11" i="21"/>
  <c r="C10" i="21"/>
  <c r="B60" i="21" s="1"/>
  <c r="C9" i="21"/>
  <c r="C8" i="21"/>
  <c r="B57" i="21" s="1"/>
  <c r="F1" i="21"/>
  <c r="C5" i="21"/>
  <c r="C4" i="21"/>
  <c r="C3" i="21"/>
  <c r="C2" i="21"/>
  <c r="C1" i="21"/>
  <c r="U62" i="21"/>
  <c r="T62" i="21"/>
  <c r="S62" i="21"/>
  <c r="R62" i="21"/>
  <c r="Q62" i="21"/>
  <c r="P62" i="21"/>
  <c r="O62" i="21"/>
  <c r="N62" i="21"/>
  <c r="M62" i="21"/>
  <c r="L62" i="21"/>
  <c r="K62" i="21"/>
  <c r="J62" i="21"/>
  <c r="I62" i="21"/>
  <c r="H62" i="21"/>
  <c r="G62" i="21"/>
  <c r="F62" i="21"/>
  <c r="E62" i="21"/>
  <c r="D62" i="21"/>
  <c r="C62" i="21"/>
  <c r="B62" i="21"/>
  <c r="G55" i="21"/>
  <c r="E55" i="21" s="1"/>
  <c r="D55" i="21"/>
  <c r="U50" i="21"/>
  <c r="T50" i="21"/>
  <c r="S50" i="21"/>
  <c r="R50" i="21"/>
  <c r="Q50" i="21"/>
  <c r="P50" i="21"/>
  <c r="O50" i="21"/>
  <c r="N50" i="21"/>
  <c r="M50" i="21"/>
  <c r="L50" i="21"/>
  <c r="K50" i="21"/>
  <c r="J50" i="21"/>
  <c r="I50" i="21"/>
  <c r="H50" i="21"/>
  <c r="G50" i="21"/>
  <c r="F50" i="21"/>
  <c r="E50" i="21"/>
  <c r="V22" i="21" s="1"/>
  <c r="D50" i="21"/>
  <c r="V18" i="21" s="1"/>
  <c r="C50" i="21"/>
  <c r="U49" i="21"/>
  <c r="T49" i="21"/>
  <c r="S49" i="21"/>
  <c r="R49" i="21"/>
  <c r="Q49" i="21"/>
  <c r="P49" i="21"/>
  <c r="O49" i="21"/>
  <c r="N49" i="21"/>
  <c r="M49" i="21"/>
  <c r="L49" i="21"/>
  <c r="K49" i="21"/>
  <c r="J49" i="21"/>
  <c r="I49" i="21"/>
  <c r="H49" i="21"/>
  <c r="G49" i="21"/>
  <c r="F49" i="21"/>
  <c r="E49" i="21"/>
  <c r="U22" i="21" s="1"/>
  <c r="D49" i="21"/>
  <c r="U18" i="21" s="1"/>
  <c r="C49" i="21"/>
  <c r="U48" i="21"/>
  <c r="T48" i="21"/>
  <c r="S48" i="21"/>
  <c r="R48" i="21"/>
  <c r="Q48" i="21"/>
  <c r="P48" i="21"/>
  <c r="O48" i="21"/>
  <c r="N48" i="21"/>
  <c r="M48" i="21"/>
  <c r="L48" i="21"/>
  <c r="K48" i="21"/>
  <c r="J48" i="21"/>
  <c r="I48" i="21"/>
  <c r="H48" i="21"/>
  <c r="G48" i="21"/>
  <c r="F48" i="21"/>
  <c r="E48" i="21"/>
  <c r="T22" i="21" s="1"/>
  <c r="D48" i="21"/>
  <c r="T18" i="21" s="1"/>
  <c r="C48" i="21"/>
  <c r="U47" i="21"/>
  <c r="T47" i="21"/>
  <c r="S47" i="21"/>
  <c r="R47" i="21"/>
  <c r="Q47" i="21"/>
  <c r="P47" i="21"/>
  <c r="O47" i="21"/>
  <c r="N47" i="21"/>
  <c r="M47" i="21"/>
  <c r="L47" i="21"/>
  <c r="K47" i="21"/>
  <c r="J47" i="21"/>
  <c r="I47" i="21"/>
  <c r="H47" i="21"/>
  <c r="G47" i="21"/>
  <c r="F47" i="21"/>
  <c r="E47" i="21"/>
  <c r="S22" i="21" s="1"/>
  <c r="D47" i="21"/>
  <c r="S18" i="21" s="1"/>
  <c r="C47" i="21"/>
  <c r="U46" i="21"/>
  <c r="T46" i="21"/>
  <c r="S46" i="21"/>
  <c r="R46" i="21"/>
  <c r="Q46" i="21"/>
  <c r="P46" i="21"/>
  <c r="O46" i="21"/>
  <c r="N46" i="21"/>
  <c r="M46" i="21"/>
  <c r="L46" i="21"/>
  <c r="K46" i="21"/>
  <c r="J46" i="21"/>
  <c r="I46" i="21"/>
  <c r="H46" i="21"/>
  <c r="G46" i="21"/>
  <c r="F46" i="21"/>
  <c r="E46" i="21"/>
  <c r="R22" i="21" s="1"/>
  <c r="D46" i="21"/>
  <c r="R18" i="21" s="1"/>
  <c r="C46" i="21"/>
  <c r="U45" i="21"/>
  <c r="T45" i="21"/>
  <c r="S45" i="21"/>
  <c r="R45" i="21"/>
  <c r="Q45" i="21"/>
  <c r="P45" i="21"/>
  <c r="O45" i="21"/>
  <c r="N45" i="21"/>
  <c r="M45" i="21"/>
  <c r="L45" i="21"/>
  <c r="K45" i="21"/>
  <c r="J45" i="21"/>
  <c r="I45" i="21"/>
  <c r="H45" i="21"/>
  <c r="G45" i="21"/>
  <c r="F45" i="21"/>
  <c r="E45" i="21"/>
  <c r="Q22" i="21" s="1"/>
  <c r="D45" i="21"/>
  <c r="Q18" i="21" s="1"/>
  <c r="C45" i="21"/>
  <c r="U44" i="21"/>
  <c r="T44" i="21"/>
  <c r="S44" i="21"/>
  <c r="R44" i="21"/>
  <c r="Q44" i="21"/>
  <c r="P44" i="21"/>
  <c r="O44" i="21"/>
  <c r="N44" i="21"/>
  <c r="M44" i="21"/>
  <c r="L44" i="21"/>
  <c r="K44" i="21"/>
  <c r="J44" i="21"/>
  <c r="I44" i="21"/>
  <c r="H44" i="21"/>
  <c r="G44" i="21"/>
  <c r="F44" i="21"/>
  <c r="E44" i="21"/>
  <c r="P22" i="21" s="1"/>
  <c r="D44" i="21"/>
  <c r="P18" i="21" s="1"/>
  <c r="C44" i="21"/>
  <c r="U43" i="21"/>
  <c r="T43" i="21"/>
  <c r="S43" i="21"/>
  <c r="R43" i="21"/>
  <c r="Q43" i="21"/>
  <c r="P43" i="21"/>
  <c r="O43" i="21"/>
  <c r="N43" i="21"/>
  <c r="M43" i="21"/>
  <c r="L43" i="21"/>
  <c r="K43" i="21"/>
  <c r="J43" i="21"/>
  <c r="I43" i="21"/>
  <c r="H43" i="21"/>
  <c r="G43" i="21"/>
  <c r="F43" i="21"/>
  <c r="E43" i="21"/>
  <c r="O22" i="21" s="1"/>
  <c r="D43" i="21"/>
  <c r="O18" i="21" s="1"/>
  <c r="C43" i="21"/>
  <c r="U42" i="21"/>
  <c r="T42" i="21"/>
  <c r="S42" i="21"/>
  <c r="R42" i="21"/>
  <c r="Q42" i="21"/>
  <c r="P42" i="21"/>
  <c r="O42" i="21"/>
  <c r="N42" i="21"/>
  <c r="M42" i="21"/>
  <c r="L42" i="21"/>
  <c r="K42" i="21"/>
  <c r="J42" i="21"/>
  <c r="I42" i="21"/>
  <c r="H42" i="21"/>
  <c r="G42" i="21"/>
  <c r="F42" i="21"/>
  <c r="E42" i="21"/>
  <c r="N22" i="21" s="1"/>
  <c r="D42" i="21"/>
  <c r="N18" i="21" s="1"/>
  <c r="C42" i="21"/>
  <c r="U41" i="21"/>
  <c r="T41" i="21"/>
  <c r="S41" i="21"/>
  <c r="R41" i="21"/>
  <c r="Q41" i="21"/>
  <c r="P41" i="21"/>
  <c r="O41" i="21"/>
  <c r="N41" i="21"/>
  <c r="M41" i="21"/>
  <c r="L41" i="21"/>
  <c r="K41" i="21"/>
  <c r="J41" i="21"/>
  <c r="I41" i="21"/>
  <c r="H41" i="21"/>
  <c r="G41" i="21"/>
  <c r="F41" i="21"/>
  <c r="E41" i="21"/>
  <c r="M22" i="21" s="1"/>
  <c r="D41" i="21"/>
  <c r="M18" i="21" s="1"/>
  <c r="C41" i="21"/>
  <c r="U40" i="21"/>
  <c r="T40" i="21"/>
  <c r="S40" i="21"/>
  <c r="R40" i="21"/>
  <c r="Q40" i="21"/>
  <c r="P40" i="21"/>
  <c r="O40" i="21"/>
  <c r="N40" i="21"/>
  <c r="M40" i="21"/>
  <c r="L40" i="21"/>
  <c r="K40" i="21"/>
  <c r="J40" i="21"/>
  <c r="I40" i="21"/>
  <c r="H40" i="21"/>
  <c r="G40" i="21"/>
  <c r="F40" i="21"/>
  <c r="E40" i="21"/>
  <c r="L22" i="21" s="1"/>
  <c r="D40" i="21"/>
  <c r="L18" i="21" s="1"/>
  <c r="C40" i="21"/>
  <c r="U39" i="21"/>
  <c r="T39" i="21"/>
  <c r="S39" i="21"/>
  <c r="R39" i="21"/>
  <c r="Q39" i="21"/>
  <c r="P39" i="21"/>
  <c r="O39" i="21"/>
  <c r="N39" i="21"/>
  <c r="M39" i="21"/>
  <c r="L39" i="21"/>
  <c r="K39" i="21"/>
  <c r="J39" i="21"/>
  <c r="I39" i="21"/>
  <c r="H39" i="21"/>
  <c r="G39" i="21"/>
  <c r="F39" i="21"/>
  <c r="E39" i="21"/>
  <c r="K22" i="21" s="1"/>
  <c r="D39" i="21"/>
  <c r="K18" i="21" s="1"/>
  <c r="C39" i="21"/>
  <c r="U38" i="21"/>
  <c r="T38" i="21"/>
  <c r="S38" i="21"/>
  <c r="R38" i="21"/>
  <c r="Q38" i="21"/>
  <c r="P38" i="21"/>
  <c r="O38" i="21"/>
  <c r="N38" i="21"/>
  <c r="M38" i="21"/>
  <c r="L38" i="21"/>
  <c r="K38" i="21"/>
  <c r="J38" i="21"/>
  <c r="I38" i="21"/>
  <c r="H38" i="21"/>
  <c r="G38" i="21"/>
  <c r="F38" i="21"/>
  <c r="E38" i="21"/>
  <c r="J22" i="21" s="1"/>
  <c r="D38" i="21"/>
  <c r="J18" i="21" s="1"/>
  <c r="C38" i="21"/>
  <c r="U37" i="21"/>
  <c r="T37" i="21"/>
  <c r="S37" i="21"/>
  <c r="R37" i="21"/>
  <c r="Q37" i="21"/>
  <c r="P37" i="21"/>
  <c r="O37" i="21"/>
  <c r="N37" i="21"/>
  <c r="M37" i="21"/>
  <c r="L37" i="21"/>
  <c r="K37" i="21"/>
  <c r="J37" i="21"/>
  <c r="I37" i="21"/>
  <c r="H37" i="21"/>
  <c r="G37" i="21"/>
  <c r="F37" i="21"/>
  <c r="E37" i="21"/>
  <c r="I22" i="21" s="1"/>
  <c r="D37" i="21"/>
  <c r="I18" i="21" s="1"/>
  <c r="C37" i="21"/>
  <c r="U36" i="21"/>
  <c r="T36" i="21"/>
  <c r="S36" i="21"/>
  <c r="R36" i="21"/>
  <c r="Q36" i="21"/>
  <c r="P36" i="21"/>
  <c r="O36" i="21"/>
  <c r="N36" i="21"/>
  <c r="M36" i="21"/>
  <c r="L36" i="21"/>
  <c r="K36" i="21"/>
  <c r="J36" i="21"/>
  <c r="I36" i="21"/>
  <c r="H36" i="21"/>
  <c r="G36" i="21"/>
  <c r="F36" i="21"/>
  <c r="E36" i="21"/>
  <c r="H22" i="21" s="1"/>
  <c r="D36" i="21"/>
  <c r="H18" i="21" s="1"/>
  <c r="C36" i="21"/>
  <c r="U35" i="21"/>
  <c r="T35" i="21"/>
  <c r="S35" i="21"/>
  <c r="R35" i="21"/>
  <c r="Q35" i="21"/>
  <c r="P35" i="21"/>
  <c r="O35" i="21"/>
  <c r="N35" i="21"/>
  <c r="M35" i="21"/>
  <c r="L35" i="21"/>
  <c r="K35" i="21"/>
  <c r="J35" i="21"/>
  <c r="I35" i="21"/>
  <c r="H35" i="21"/>
  <c r="G35" i="21"/>
  <c r="F35" i="21"/>
  <c r="E35" i="21"/>
  <c r="G22" i="21" s="1"/>
  <c r="D35" i="21"/>
  <c r="G18" i="21" s="1"/>
  <c r="C35" i="21"/>
  <c r="U34" i="21"/>
  <c r="T34" i="21"/>
  <c r="S34" i="21"/>
  <c r="R34" i="21"/>
  <c r="Q34" i="21"/>
  <c r="P34" i="21"/>
  <c r="O34" i="21"/>
  <c r="N34" i="21"/>
  <c r="M34" i="21"/>
  <c r="L34" i="21"/>
  <c r="K34" i="21"/>
  <c r="J34" i="21"/>
  <c r="I34" i="21"/>
  <c r="H34" i="21"/>
  <c r="G34" i="21"/>
  <c r="F34" i="21"/>
  <c r="E34" i="21"/>
  <c r="F22" i="21" s="1"/>
  <c r="D34" i="21"/>
  <c r="F18" i="21" s="1"/>
  <c r="C34" i="21"/>
  <c r="U33" i="21"/>
  <c r="T33" i="21"/>
  <c r="S33" i="21"/>
  <c r="R33" i="21"/>
  <c r="Q33" i="21"/>
  <c r="P33" i="21"/>
  <c r="O33" i="21"/>
  <c r="N33" i="21"/>
  <c r="M33" i="21"/>
  <c r="L33" i="21"/>
  <c r="K33" i="21"/>
  <c r="J33" i="21"/>
  <c r="I33" i="21"/>
  <c r="H33" i="21"/>
  <c r="G33" i="21"/>
  <c r="F33" i="21"/>
  <c r="E33" i="21"/>
  <c r="E22" i="21" s="1"/>
  <c r="D33" i="21"/>
  <c r="E18" i="21" s="1"/>
  <c r="C33" i="21"/>
  <c r="U32" i="21"/>
  <c r="T32" i="21"/>
  <c r="S32" i="21"/>
  <c r="R32" i="21"/>
  <c r="Q32" i="21"/>
  <c r="P32" i="21"/>
  <c r="O32" i="21"/>
  <c r="N32" i="21"/>
  <c r="M32" i="21"/>
  <c r="L32" i="21"/>
  <c r="K32" i="21"/>
  <c r="J32" i="21"/>
  <c r="I32" i="21"/>
  <c r="H32" i="21"/>
  <c r="G32" i="21"/>
  <c r="F32" i="21"/>
  <c r="E32" i="21"/>
  <c r="D22" i="21" s="1"/>
  <c r="D32" i="21"/>
  <c r="D18" i="21" s="1"/>
  <c r="C32" i="21"/>
  <c r="U31" i="21"/>
  <c r="T31" i="21"/>
  <c r="T4" i="20" s="1"/>
  <c r="S31" i="21"/>
  <c r="S4" i="20" s="1"/>
  <c r="R31" i="21"/>
  <c r="Q31" i="21"/>
  <c r="P31" i="21"/>
  <c r="P4" i="20" s="1"/>
  <c r="O31" i="21"/>
  <c r="N31" i="21"/>
  <c r="N4" i="20" s="1"/>
  <c r="M31" i="21"/>
  <c r="L31" i="21"/>
  <c r="L4" i="20" s="1"/>
  <c r="K31" i="21"/>
  <c r="K4" i="20" s="1"/>
  <c r="J31" i="21"/>
  <c r="I31" i="21"/>
  <c r="H31" i="21"/>
  <c r="H4" i="20" s="1"/>
  <c r="G31" i="21"/>
  <c r="F31" i="21"/>
  <c r="F4" i="20" s="1"/>
  <c r="E31" i="21"/>
  <c r="D31" i="21"/>
  <c r="C18" i="21" s="1"/>
  <c r="C31" i="21"/>
  <c r="C4" i="20" s="1"/>
  <c r="V20" i="21"/>
  <c r="U20" i="21"/>
  <c r="T20" i="21"/>
  <c r="S20" i="21"/>
  <c r="R20" i="21"/>
  <c r="Q20" i="21"/>
  <c r="P20" i="21"/>
  <c r="O20" i="21"/>
  <c r="N20" i="21"/>
  <c r="M20" i="21"/>
  <c r="L20" i="21"/>
  <c r="K20" i="21"/>
  <c r="J20" i="21"/>
  <c r="I20" i="21"/>
  <c r="T6" i="19" l="1"/>
  <c r="T20" i="19" s="1"/>
  <c r="F58" i="21"/>
  <c r="F61" i="21" s="1"/>
  <c r="U57" i="21"/>
  <c r="T63" i="26"/>
  <c r="U63" i="26"/>
  <c r="F57" i="21"/>
  <c r="S9" i="19"/>
  <c r="S23" i="19" s="1"/>
  <c r="L6" i="19"/>
  <c r="L20" i="19" s="1"/>
  <c r="R12" i="19"/>
  <c r="R26" i="19" s="1"/>
  <c r="K9" i="19"/>
  <c r="K23" i="19" s="1"/>
  <c r="D6" i="19"/>
  <c r="D20" i="19" s="1"/>
  <c r="O58" i="21"/>
  <c r="O61" i="21" s="1"/>
  <c r="J12" i="19"/>
  <c r="J26" i="19" s="1"/>
  <c r="V8" i="19"/>
  <c r="V22" i="19" s="1"/>
  <c r="U11" i="19"/>
  <c r="U25" i="19" s="1"/>
  <c r="N8" i="19"/>
  <c r="N22" i="19" s="1"/>
  <c r="G58" i="21"/>
  <c r="G61" i="21" s="1"/>
  <c r="T58" i="21"/>
  <c r="T61" i="21" s="1"/>
  <c r="L58" i="21"/>
  <c r="L61" i="21" s="1"/>
  <c r="D58" i="21"/>
  <c r="D61" i="21" s="1"/>
  <c r="M11" i="19"/>
  <c r="M25" i="19" s="1"/>
  <c r="F8" i="19"/>
  <c r="F22" i="19" s="1"/>
  <c r="G17" i="27"/>
  <c r="G19" i="27" s="1"/>
  <c r="G20" i="27" s="1"/>
  <c r="O17" i="27"/>
  <c r="O19" i="27" s="1"/>
  <c r="E11" i="19"/>
  <c r="E25" i="19" s="1"/>
  <c r="Q7" i="19"/>
  <c r="Q21" i="19" s="1"/>
  <c r="I7" i="20"/>
  <c r="P10" i="19"/>
  <c r="P24" i="19" s="1"/>
  <c r="I7" i="19"/>
  <c r="I21" i="19" s="1"/>
  <c r="E59" i="26"/>
  <c r="F17" i="26"/>
  <c r="F19" i="26" s="1"/>
  <c r="F20" i="26" s="1"/>
  <c r="F21" i="26"/>
  <c r="F23" i="26" s="1"/>
  <c r="F24" i="26" s="1"/>
  <c r="M59" i="26"/>
  <c r="N17" i="26"/>
  <c r="N19" i="26" s="1"/>
  <c r="N21" i="26"/>
  <c r="N23" i="26" s="1"/>
  <c r="N24" i="26" s="1"/>
  <c r="U59" i="26"/>
  <c r="V21" i="26"/>
  <c r="V17" i="26"/>
  <c r="V19" i="26" s="1"/>
  <c r="C8" i="20"/>
  <c r="D8" i="19"/>
  <c r="D22" i="19" s="1"/>
  <c r="K8" i="20"/>
  <c r="L8" i="19"/>
  <c r="L22" i="19" s="1"/>
  <c r="S8" i="20"/>
  <c r="T8" i="19"/>
  <c r="T22" i="19" s="1"/>
  <c r="O4" i="20"/>
  <c r="P4" i="19"/>
  <c r="P18" i="19" s="1"/>
  <c r="G6" i="20"/>
  <c r="H6" i="19"/>
  <c r="H20" i="19" s="1"/>
  <c r="O6" i="20"/>
  <c r="P6" i="19"/>
  <c r="P20" i="19" s="1"/>
  <c r="G4" i="20"/>
  <c r="H4" i="19"/>
  <c r="H18" i="19" s="1"/>
  <c r="F12" i="20"/>
  <c r="G12" i="19"/>
  <c r="G26" i="19" s="1"/>
  <c r="N12" i="20"/>
  <c r="O12" i="19"/>
  <c r="O26" i="19" s="1"/>
  <c r="U63" i="24"/>
  <c r="F63" i="24"/>
  <c r="N63" i="24"/>
  <c r="D59" i="28"/>
  <c r="E17" i="28"/>
  <c r="E19" i="28" s="1"/>
  <c r="E20" i="28" s="1"/>
  <c r="E21" i="28"/>
  <c r="E23" i="28" s="1"/>
  <c r="E24" i="28" s="1"/>
  <c r="L59" i="28"/>
  <c r="L64" i="28" s="1"/>
  <c r="M17" i="28"/>
  <c r="M21" i="28"/>
  <c r="T59" i="28"/>
  <c r="U17" i="28"/>
  <c r="U21" i="28"/>
  <c r="U23" i="28" s="1"/>
  <c r="U24" i="28" s="1"/>
  <c r="I4" i="20"/>
  <c r="J4" i="19"/>
  <c r="J18" i="19" s="1"/>
  <c r="I59" i="21"/>
  <c r="J17" i="21"/>
  <c r="J19" i="21" s="1"/>
  <c r="J21" i="21"/>
  <c r="O12" i="20"/>
  <c r="P12" i="19"/>
  <c r="P26" i="19" s="1"/>
  <c r="Q9" i="20"/>
  <c r="R9" i="19"/>
  <c r="R23" i="19" s="1"/>
  <c r="F5" i="20"/>
  <c r="G5" i="19"/>
  <c r="G19" i="19" s="1"/>
  <c r="N5" i="20"/>
  <c r="O5" i="19"/>
  <c r="O19" i="19" s="1"/>
  <c r="Q4" i="20"/>
  <c r="R4" i="19"/>
  <c r="R18" i="19" s="1"/>
  <c r="Q59" i="21"/>
  <c r="R21" i="21"/>
  <c r="R17" i="21"/>
  <c r="G12" i="20"/>
  <c r="H12" i="19"/>
  <c r="H26" i="19" s="1"/>
  <c r="J4" i="20"/>
  <c r="K4" i="19"/>
  <c r="K18" i="19" s="1"/>
  <c r="U63" i="21"/>
  <c r="N63" i="21"/>
  <c r="F63" i="21"/>
  <c r="P59" i="21"/>
  <c r="Q21" i="21"/>
  <c r="Q23" i="21" s="1"/>
  <c r="Q24" i="21" s="1"/>
  <c r="Q17" i="21"/>
  <c r="I17" i="21"/>
  <c r="I21" i="21"/>
  <c r="D59" i="27"/>
  <c r="E17" i="27"/>
  <c r="E19" i="27" s="1"/>
  <c r="E20" i="27" s="1"/>
  <c r="L59" i="27"/>
  <c r="M17" i="27"/>
  <c r="M19" i="27" s="1"/>
  <c r="T59" i="27"/>
  <c r="U17" i="27"/>
  <c r="I9" i="20"/>
  <c r="J9" i="19"/>
  <c r="J23" i="19" s="1"/>
  <c r="R4" i="20"/>
  <c r="S4" i="19"/>
  <c r="S18" i="19" s="1"/>
  <c r="R11" i="20"/>
  <c r="S11" i="19"/>
  <c r="S25" i="19" s="1"/>
  <c r="I59" i="24"/>
  <c r="J21" i="24"/>
  <c r="J17" i="24"/>
  <c r="J19" i="24" s="1"/>
  <c r="Q59" i="24"/>
  <c r="R21" i="24"/>
  <c r="R17" i="24"/>
  <c r="L10" i="20"/>
  <c r="M10" i="19"/>
  <c r="M24" i="19" s="1"/>
  <c r="T10" i="20"/>
  <c r="U10" i="19"/>
  <c r="U24" i="19" s="1"/>
  <c r="J11" i="20"/>
  <c r="K11" i="19"/>
  <c r="K25" i="19" s="1"/>
  <c r="E10" i="19"/>
  <c r="E24" i="19" s="1"/>
  <c r="C22" i="21"/>
  <c r="F4" i="19"/>
  <c r="F18" i="19" s="1"/>
  <c r="M4" i="20"/>
  <c r="N4" i="19"/>
  <c r="N18" i="19" s="1"/>
  <c r="U4" i="20"/>
  <c r="V4" i="19"/>
  <c r="V18" i="19" s="1"/>
  <c r="K59" i="21"/>
  <c r="L17" i="21"/>
  <c r="L21" i="21"/>
  <c r="M57" i="21"/>
  <c r="R59" i="21"/>
  <c r="S21" i="21"/>
  <c r="S23" i="21" s="1"/>
  <c r="S24" i="21" s="1"/>
  <c r="S17" i="21"/>
  <c r="J59" i="21"/>
  <c r="K21" i="21"/>
  <c r="K23" i="21" s="1"/>
  <c r="K24" i="21" s="1"/>
  <c r="K17" i="21"/>
  <c r="H21" i="24"/>
  <c r="H17" i="24"/>
  <c r="H19" i="24" s="1"/>
  <c r="H20" i="24" s="1"/>
  <c r="P17" i="24"/>
  <c r="P21" i="24"/>
  <c r="C59" i="26"/>
  <c r="D21" i="26"/>
  <c r="D23" i="26" s="1"/>
  <c r="D24" i="26" s="1"/>
  <c r="D17" i="26"/>
  <c r="D19" i="26" s="1"/>
  <c r="D20" i="26" s="1"/>
  <c r="K59" i="26"/>
  <c r="L21" i="26"/>
  <c r="L17" i="26"/>
  <c r="S59" i="26"/>
  <c r="T21" i="26"/>
  <c r="T17" i="26"/>
  <c r="N63" i="26"/>
  <c r="J59" i="27"/>
  <c r="K17" i="27"/>
  <c r="K19" i="27" s="1"/>
  <c r="R59" i="27"/>
  <c r="S17" i="27"/>
  <c r="S19" i="27" s="1"/>
  <c r="J59" i="28"/>
  <c r="K17" i="28"/>
  <c r="K21" i="28"/>
  <c r="R59" i="28"/>
  <c r="S17" i="28"/>
  <c r="S21" i="28"/>
  <c r="S23" i="28" s="1"/>
  <c r="S24" i="28" s="1"/>
  <c r="H59" i="30"/>
  <c r="I17" i="30"/>
  <c r="I19" i="30" s="1"/>
  <c r="I21" i="30"/>
  <c r="Q17" i="30"/>
  <c r="Q21" i="30"/>
  <c r="S10" i="20"/>
  <c r="T12" i="19"/>
  <c r="T26" i="19" s="1"/>
  <c r="L12" i="19"/>
  <c r="L26" i="19" s="1"/>
  <c r="D12" i="19"/>
  <c r="D26" i="19" s="1"/>
  <c r="O11" i="19"/>
  <c r="O25" i="19" s="1"/>
  <c r="G11" i="19"/>
  <c r="G25" i="19" s="1"/>
  <c r="R10" i="19"/>
  <c r="R24" i="19" s="1"/>
  <c r="J10" i="19"/>
  <c r="J24" i="19" s="1"/>
  <c r="U9" i="19"/>
  <c r="U23" i="19" s="1"/>
  <c r="M9" i="19"/>
  <c r="M23" i="19" s="1"/>
  <c r="E9" i="19"/>
  <c r="E23" i="19" s="1"/>
  <c r="P8" i="19"/>
  <c r="P22" i="19" s="1"/>
  <c r="H8" i="19"/>
  <c r="H22" i="19" s="1"/>
  <c r="S7" i="19"/>
  <c r="S21" i="19" s="1"/>
  <c r="K7" i="19"/>
  <c r="K21" i="19" s="1"/>
  <c r="V6" i="19"/>
  <c r="V20" i="19" s="1"/>
  <c r="N6" i="19"/>
  <c r="N20" i="19" s="1"/>
  <c r="F6" i="19"/>
  <c r="F20" i="19" s="1"/>
  <c r="Q5" i="19"/>
  <c r="Q19" i="19" s="1"/>
  <c r="I5" i="19"/>
  <c r="I19" i="19" s="1"/>
  <c r="T4" i="19"/>
  <c r="T18" i="19" s="1"/>
  <c r="L4" i="19"/>
  <c r="L18" i="19" s="1"/>
  <c r="D4" i="19"/>
  <c r="D18" i="19" s="1"/>
  <c r="I17" i="24"/>
  <c r="I19" i="24" s="1"/>
  <c r="I21" i="24"/>
  <c r="Q17" i="24"/>
  <c r="Q19" i="24" s="1"/>
  <c r="Q21" i="24"/>
  <c r="Q23" i="24" s="1"/>
  <c r="Q24" i="24" s="1"/>
  <c r="D59" i="26"/>
  <c r="E21" i="26"/>
  <c r="E17" i="26"/>
  <c r="E19" i="26" s="1"/>
  <c r="E20" i="26" s="1"/>
  <c r="L59" i="26"/>
  <c r="M21" i="26"/>
  <c r="M17" i="26"/>
  <c r="T59" i="26"/>
  <c r="U21" i="26"/>
  <c r="U23" i="26" s="1"/>
  <c r="U24" i="26" s="1"/>
  <c r="U17" i="26"/>
  <c r="U19" i="26" s="1"/>
  <c r="C59" i="27"/>
  <c r="D17" i="27"/>
  <c r="D19" i="27" s="1"/>
  <c r="D20" i="27" s="1"/>
  <c r="K59" i="27"/>
  <c r="L17" i="27"/>
  <c r="S59" i="27"/>
  <c r="T17" i="27"/>
  <c r="T19" i="27" s="1"/>
  <c r="C59" i="28"/>
  <c r="D21" i="28"/>
  <c r="D23" i="28" s="1"/>
  <c r="D24" i="28" s="1"/>
  <c r="D17" i="28"/>
  <c r="D19" i="28" s="1"/>
  <c r="D20" i="28" s="1"/>
  <c r="K59" i="28"/>
  <c r="L21" i="28"/>
  <c r="L17" i="28"/>
  <c r="S59" i="28"/>
  <c r="T21" i="28"/>
  <c r="T17" i="28"/>
  <c r="T19" i="28" s="1"/>
  <c r="I59" i="30"/>
  <c r="J21" i="30"/>
  <c r="J23" i="30" s="1"/>
  <c r="J24" i="30" s="1"/>
  <c r="J17" i="30"/>
  <c r="J19" i="30" s="1"/>
  <c r="Q59" i="30"/>
  <c r="R21" i="30"/>
  <c r="R23" i="30" s="1"/>
  <c r="R24" i="30" s="1"/>
  <c r="R17" i="30"/>
  <c r="Q7" i="20"/>
  <c r="S12" i="19"/>
  <c r="S26" i="19" s="1"/>
  <c r="K12" i="19"/>
  <c r="K26" i="19" s="1"/>
  <c r="V11" i="19"/>
  <c r="V25" i="19" s="1"/>
  <c r="N11" i="19"/>
  <c r="N25" i="19" s="1"/>
  <c r="F11" i="19"/>
  <c r="F25" i="19" s="1"/>
  <c r="Q10" i="19"/>
  <c r="Q24" i="19" s="1"/>
  <c r="I10" i="19"/>
  <c r="I24" i="19" s="1"/>
  <c r="T9" i="19"/>
  <c r="T23" i="19" s="1"/>
  <c r="L9" i="19"/>
  <c r="L23" i="19" s="1"/>
  <c r="D9" i="19"/>
  <c r="D23" i="19" s="1"/>
  <c r="O8" i="19"/>
  <c r="O22" i="19" s="1"/>
  <c r="G8" i="19"/>
  <c r="G22" i="19" s="1"/>
  <c r="U6" i="19"/>
  <c r="U20" i="19" s="1"/>
  <c r="M6" i="19"/>
  <c r="M20" i="19" s="1"/>
  <c r="E6" i="19"/>
  <c r="E20" i="19" s="1"/>
  <c r="P5" i="19"/>
  <c r="P19" i="19" s="1"/>
  <c r="H5" i="19"/>
  <c r="H19" i="19" s="1"/>
  <c r="J59" i="30"/>
  <c r="K17" i="30"/>
  <c r="K21" i="30"/>
  <c r="K23" i="30" s="1"/>
  <c r="K24" i="30" s="1"/>
  <c r="O59" i="21"/>
  <c r="P21" i="21"/>
  <c r="P23" i="21" s="1"/>
  <c r="P24" i="21" s="1"/>
  <c r="P17" i="21"/>
  <c r="H21" i="21"/>
  <c r="H23" i="21" s="1"/>
  <c r="H24" i="21" s="1"/>
  <c r="H17" i="21"/>
  <c r="H19" i="21" s="1"/>
  <c r="H20" i="21" s="1"/>
  <c r="J59" i="24"/>
  <c r="K21" i="24"/>
  <c r="K17" i="24"/>
  <c r="R59" i="24"/>
  <c r="S21" i="24"/>
  <c r="S23" i="24" s="1"/>
  <c r="S24" i="24" s="1"/>
  <c r="S17" i="24"/>
  <c r="G21" i="26"/>
  <c r="G23" i="26" s="1"/>
  <c r="G24" i="26" s="1"/>
  <c r="G17" i="26"/>
  <c r="G19" i="26" s="1"/>
  <c r="G20" i="26" s="1"/>
  <c r="O17" i="26"/>
  <c r="O21" i="26"/>
  <c r="E59" i="27"/>
  <c r="F17" i="27"/>
  <c r="F19" i="27" s="1"/>
  <c r="F20" i="27" s="1"/>
  <c r="M59" i="27"/>
  <c r="N17" i="27"/>
  <c r="U59" i="27"/>
  <c r="V17" i="27"/>
  <c r="E59" i="28"/>
  <c r="F17" i="28"/>
  <c r="F19" i="28" s="1"/>
  <c r="F20" i="28" s="1"/>
  <c r="F21" i="28"/>
  <c r="F23" i="28" s="1"/>
  <c r="F24" i="28" s="1"/>
  <c r="M59" i="28"/>
  <c r="N17" i="28"/>
  <c r="N19" i="28" s="1"/>
  <c r="N21" i="28"/>
  <c r="U59" i="28"/>
  <c r="V17" i="28"/>
  <c r="V21" i="28"/>
  <c r="C59" i="30"/>
  <c r="D17" i="30"/>
  <c r="D19" i="30" s="1"/>
  <c r="D20" i="30" s="1"/>
  <c r="D21" i="30"/>
  <c r="D23" i="30" s="1"/>
  <c r="D24" i="30" s="1"/>
  <c r="K59" i="30"/>
  <c r="L17" i="30"/>
  <c r="L19" i="30" s="1"/>
  <c r="L21" i="30"/>
  <c r="S59" i="30"/>
  <c r="T17" i="30"/>
  <c r="T21" i="30"/>
  <c r="L5" i="20"/>
  <c r="Q12" i="19"/>
  <c r="Q26" i="19" s="1"/>
  <c r="I12" i="19"/>
  <c r="I26" i="19" s="1"/>
  <c r="T11" i="19"/>
  <c r="T25" i="19" s="1"/>
  <c r="L11" i="19"/>
  <c r="L25" i="19" s="1"/>
  <c r="D11" i="19"/>
  <c r="D25" i="19" s="1"/>
  <c r="O10" i="19"/>
  <c r="O24" i="19" s="1"/>
  <c r="G10" i="19"/>
  <c r="G24" i="19" s="1"/>
  <c r="U8" i="19"/>
  <c r="U22" i="19" s="1"/>
  <c r="M8" i="19"/>
  <c r="M22" i="19" s="1"/>
  <c r="E8" i="19"/>
  <c r="E22" i="19" s="1"/>
  <c r="P7" i="19"/>
  <c r="P21" i="19" s="1"/>
  <c r="H7" i="19"/>
  <c r="H21" i="19" s="1"/>
  <c r="S6" i="19"/>
  <c r="S20" i="19" s="1"/>
  <c r="K6" i="19"/>
  <c r="K20" i="19" s="1"/>
  <c r="V5" i="19"/>
  <c r="V19" i="19" s="1"/>
  <c r="N5" i="19"/>
  <c r="N19" i="19" s="1"/>
  <c r="F5" i="19"/>
  <c r="F19" i="19" s="1"/>
  <c r="Q4" i="19"/>
  <c r="Q18" i="19" s="1"/>
  <c r="I4" i="19"/>
  <c r="I18" i="19" s="1"/>
  <c r="R59" i="30"/>
  <c r="S17" i="30"/>
  <c r="S21" i="30"/>
  <c r="A34" i="21"/>
  <c r="N59" i="21"/>
  <c r="N64" i="21" s="1"/>
  <c r="N66" i="21" s="1"/>
  <c r="O21" i="21"/>
  <c r="O23" i="21" s="1"/>
  <c r="O24" i="21" s="1"/>
  <c r="O17" i="21"/>
  <c r="O19" i="21" s="1"/>
  <c r="F59" i="21"/>
  <c r="G21" i="21"/>
  <c r="G17" i="21"/>
  <c r="C59" i="24"/>
  <c r="D17" i="24"/>
  <c r="D19" i="24" s="1"/>
  <c r="D20" i="24" s="1"/>
  <c r="D21" i="24"/>
  <c r="K59" i="24"/>
  <c r="L21" i="24"/>
  <c r="L17" i="24"/>
  <c r="L19" i="24" s="1"/>
  <c r="S59" i="24"/>
  <c r="T21" i="24"/>
  <c r="T17" i="24"/>
  <c r="T19" i="24" s="1"/>
  <c r="H21" i="26"/>
  <c r="H23" i="26" s="1"/>
  <c r="H24" i="26" s="1"/>
  <c r="H17" i="26"/>
  <c r="P21" i="26"/>
  <c r="P17" i="26"/>
  <c r="F59" i="28"/>
  <c r="G17" i="28"/>
  <c r="G19" i="28" s="1"/>
  <c r="G20" i="28" s="1"/>
  <c r="G21" i="28"/>
  <c r="G23" i="28" s="1"/>
  <c r="G24" i="28" s="1"/>
  <c r="N59" i="28"/>
  <c r="O17" i="28"/>
  <c r="O19" i="28" s="1"/>
  <c r="O21" i="28"/>
  <c r="D59" i="30"/>
  <c r="E17" i="30"/>
  <c r="E19" i="30" s="1"/>
  <c r="E20" i="30" s="1"/>
  <c r="E21" i="30"/>
  <c r="E23" i="30" s="1"/>
  <c r="E24" i="30" s="1"/>
  <c r="L59" i="30"/>
  <c r="M17" i="30"/>
  <c r="M21" i="30"/>
  <c r="M23" i="30" s="1"/>
  <c r="M24" i="30" s="1"/>
  <c r="T59" i="30"/>
  <c r="U17" i="30"/>
  <c r="U19" i="30" s="1"/>
  <c r="U21" i="30"/>
  <c r="V10" i="19"/>
  <c r="V24" i="19" s="1"/>
  <c r="N10" i="19"/>
  <c r="N24" i="19" s="1"/>
  <c r="F10" i="19"/>
  <c r="F24" i="19" s="1"/>
  <c r="Q9" i="19"/>
  <c r="Q23" i="19" s="1"/>
  <c r="I9" i="19"/>
  <c r="I23" i="19" s="1"/>
  <c r="O7" i="19"/>
  <c r="O21" i="19" s="1"/>
  <c r="G7" i="19"/>
  <c r="G21" i="19" s="1"/>
  <c r="R6" i="19"/>
  <c r="R20" i="19" s="1"/>
  <c r="J6" i="19"/>
  <c r="J20" i="19" s="1"/>
  <c r="U5" i="19"/>
  <c r="U19" i="19" s="1"/>
  <c r="E5" i="19"/>
  <c r="E19" i="19" s="1"/>
  <c r="M59" i="21"/>
  <c r="N17" i="21"/>
  <c r="N19" i="21" s="1"/>
  <c r="N21" i="21"/>
  <c r="N23" i="21" s="1"/>
  <c r="N24" i="21" s="1"/>
  <c r="D59" i="24"/>
  <c r="E17" i="24"/>
  <c r="E19" i="24" s="1"/>
  <c r="E20" i="24" s="1"/>
  <c r="E21" i="24"/>
  <c r="L59" i="24"/>
  <c r="M17" i="24"/>
  <c r="M19" i="24" s="1"/>
  <c r="M21" i="24"/>
  <c r="M23" i="24" s="1"/>
  <c r="M24" i="24" s="1"/>
  <c r="T59" i="24"/>
  <c r="U21" i="24"/>
  <c r="U17" i="24"/>
  <c r="H59" i="26"/>
  <c r="I17" i="26"/>
  <c r="I21" i="26"/>
  <c r="I23" i="26" s="1"/>
  <c r="I24" i="26" s="1"/>
  <c r="P59" i="26"/>
  <c r="Q17" i="26"/>
  <c r="Q19" i="26" s="1"/>
  <c r="Q21" i="26"/>
  <c r="E63" i="26"/>
  <c r="H17" i="27"/>
  <c r="H19" i="27" s="1"/>
  <c r="H20" i="27" s="1"/>
  <c r="P17" i="27"/>
  <c r="P19" i="27" s="1"/>
  <c r="H21" i="28"/>
  <c r="H23" i="28" s="1"/>
  <c r="H24" i="28" s="1"/>
  <c r="H17" i="28"/>
  <c r="H19" i="28" s="1"/>
  <c r="H20" i="28" s="1"/>
  <c r="P21" i="28"/>
  <c r="P17" i="28"/>
  <c r="P19" i="28" s="1"/>
  <c r="E59" i="30"/>
  <c r="F21" i="30"/>
  <c r="F23" i="30" s="1"/>
  <c r="F24" i="30" s="1"/>
  <c r="F17" i="30"/>
  <c r="F19" i="30" s="1"/>
  <c r="F20" i="30" s="1"/>
  <c r="M59" i="30"/>
  <c r="N21" i="30"/>
  <c r="N23" i="30" s="1"/>
  <c r="N24" i="30" s="1"/>
  <c r="N17" i="30"/>
  <c r="N19" i="30" s="1"/>
  <c r="U59" i="30"/>
  <c r="V21" i="30"/>
  <c r="V23" i="30" s="1"/>
  <c r="V24" i="30" s="1"/>
  <c r="V17" i="30"/>
  <c r="R11" i="19"/>
  <c r="R25" i="19" s="1"/>
  <c r="J11" i="19"/>
  <c r="J25" i="19" s="1"/>
  <c r="P9" i="19"/>
  <c r="P23" i="19" s="1"/>
  <c r="H9" i="19"/>
  <c r="H23" i="19" s="1"/>
  <c r="S8" i="19"/>
  <c r="S22" i="19" s="1"/>
  <c r="K8" i="19"/>
  <c r="K22" i="19" s="1"/>
  <c r="V7" i="19"/>
  <c r="V21" i="19" s="1"/>
  <c r="N7" i="19"/>
  <c r="N21" i="19" s="1"/>
  <c r="F7" i="19"/>
  <c r="F21" i="19" s="1"/>
  <c r="Q6" i="19"/>
  <c r="Q20" i="19" s="1"/>
  <c r="I6" i="19"/>
  <c r="I20" i="19" s="1"/>
  <c r="T5" i="19"/>
  <c r="T19" i="19" s="1"/>
  <c r="L5" i="19"/>
  <c r="L19" i="19" s="1"/>
  <c r="D5" i="19"/>
  <c r="D19" i="19" s="1"/>
  <c r="O4" i="19"/>
  <c r="O18" i="19" s="1"/>
  <c r="G4" i="19"/>
  <c r="G18" i="19" s="1"/>
  <c r="U59" i="21"/>
  <c r="V17" i="21"/>
  <c r="V19" i="21" s="1"/>
  <c r="V21" i="21"/>
  <c r="V23" i="21" s="1"/>
  <c r="V24" i="21" s="1"/>
  <c r="E59" i="21"/>
  <c r="F17" i="21"/>
  <c r="F19" i="21" s="1"/>
  <c r="F20" i="21" s="1"/>
  <c r="F21" i="21"/>
  <c r="F23" i="21" s="1"/>
  <c r="F24" i="21" s="1"/>
  <c r="T59" i="21"/>
  <c r="T64" i="21" s="1"/>
  <c r="U17" i="21"/>
  <c r="U19" i="21" s="1"/>
  <c r="U21" i="21"/>
  <c r="U23" i="21" s="1"/>
  <c r="U24" i="21" s="1"/>
  <c r="M17" i="21"/>
  <c r="M21" i="21"/>
  <c r="E17" i="21"/>
  <c r="E19" i="21" s="1"/>
  <c r="E20" i="21" s="1"/>
  <c r="E21" i="21"/>
  <c r="E23" i="21" s="1"/>
  <c r="E24" i="21" s="1"/>
  <c r="E59" i="24"/>
  <c r="F21" i="24"/>
  <c r="F23" i="24" s="1"/>
  <c r="F24" i="24" s="1"/>
  <c r="F17" i="24"/>
  <c r="F19" i="24" s="1"/>
  <c r="F20" i="24" s="1"/>
  <c r="M59" i="24"/>
  <c r="N21" i="24"/>
  <c r="N23" i="24" s="1"/>
  <c r="N24" i="24" s="1"/>
  <c r="N17" i="24"/>
  <c r="N19" i="24" s="1"/>
  <c r="U59" i="24"/>
  <c r="V21" i="24"/>
  <c r="V17" i="24"/>
  <c r="V19" i="24" s="1"/>
  <c r="I58" i="26"/>
  <c r="I61" i="26" s="1"/>
  <c r="J17" i="26"/>
  <c r="J19" i="26" s="1"/>
  <c r="J21" i="26"/>
  <c r="Q58" i="26"/>
  <c r="Q61" i="26" s="1"/>
  <c r="R21" i="26"/>
  <c r="R23" i="26" s="1"/>
  <c r="R24" i="26" s="1"/>
  <c r="R17" i="26"/>
  <c r="R19" i="26" s="1"/>
  <c r="F63" i="26"/>
  <c r="I17" i="27"/>
  <c r="I19" i="27" s="1"/>
  <c r="Q17" i="27"/>
  <c r="I21" i="28"/>
  <c r="I23" i="28" s="1"/>
  <c r="I24" i="28" s="1"/>
  <c r="I17" i="28"/>
  <c r="Q21" i="28"/>
  <c r="Q23" i="28" s="1"/>
  <c r="Q24" i="28" s="1"/>
  <c r="Q17" i="28"/>
  <c r="Q19" i="28" s="1"/>
  <c r="G21" i="30"/>
  <c r="G23" i="30" s="1"/>
  <c r="G24" i="30" s="1"/>
  <c r="G17" i="30"/>
  <c r="O21" i="30"/>
  <c r="O17" i="30"/>
  <c r="O19" i="30" s="1"/>
  <c r="V12" i="19"/>
  <c r="V26" i="19" s="1"/>
  <c r="N12" i="19"/>
  <c r="N26" i="19" s="1"/>
  <c r="F12" i="19"/>
  <c r="F26" i="19" s="1"/>
  <c r="Q11" i="19"/>
  <c r="Q25" i="19" s="1"/>
  <c r="I11" i="19"/>
  <c r="I25" i="19" s="1"/>
  <c r="L10" i="19"/>
  <c r="L24" i="19" s="1"/>
  <c r="D10" i="19"/>
  <c r="D24" i="19" s="1"/>
  <c r="O9" i="19"/>
  <c r="O23" i="19" s="1"/>
  <c r="G9" i="19"/>
  <c r="G23" i="19" s="1"/>
  <c r="R8" i="19"/>
  <c r="R22" i="19" s="1"/>
  <c r="J8" i="19"/>
  <c r="J22" i="19" s="1"/>
  <c r="U7" i="19"/>
  <c r="U21" i="19" s="1"/>
  <c r="M7" i="19"/>
  <c r="M21" i="19" s="1"/>
  <c r="E7" i="19"/>
  <c r="E21" i="19" s="1"/>
  <c r="S5" i="19"/>
  <c r="S19" i="19" s="1"/>
  <c r="K5" i="19"/>
  <c r="K19" i="19" s="1"/>
  <c r="S59" i="21"/>
  <c r="T17" i="21"/>
  <c r="T19" i="21" s="1"/>
  <c r="T21" i="21"/>
  <c r="T23" i="21" s="1"/>
  <c r="T24" i="21" s="1"/>
  <c r="C59" i="21"/>
  <c r="D17" i="21"/>
  <c r="D19" i="21" s="1"/>
  <c r="D20" i="21" s="1"/>
  <c r="D21" i="21"/>
  <c r="D23" i="21" s="1"/>
  <c r="D24" i="21" s="1"/>
  <c r="G17" i="24"/>
  <c r="G19" i="24" s="1"/>
  <c r="G20" i="24" s="1"/>
  <c r="G21" i="24"/>
  <c r="G23" i="24" s="1"/>
  <c r="G24" i="24" s="1"/>
  <c r="O17" i="24"/>
  <c r="O21" i="24"/>
  <c r="J59" i="26"/>
  <c r="K17" i="26"/>
  <c r="K19" i="26" s="1"/>
  <c r="K21" i="26"/>
  <c r="R59" i="26"/>
  <c r="S17" i="26"/>
  <c r="S19" i="26" s="1"/>
  <c r="S21" i="26"/>
  <c r="S23" i="26" s="1"/>
  <c r="S24" i="26" s="1"/>
  <c r="M63" i="26"/>
  <c r="I59" i="27"/>
  <c r="J17" i="27"/>
  <c r="Q59" i="27"/>
  <c r="R17" i="27"/>
  <c r="I59" i="28"/>
  <c r="J17" i="28"/>
  <c r="J19" i="28" s="1"/>
  <c r="J21" i="28"/>
  <c r="J23" i="28" s="1"/>
  <c r="J24" i="28" s="1"/>
  <c r="Q59" i="28"/>
  <c r="R21" i="28"/>
  <c r="R23" i="28" s="1"/>
  <c r="R24" i="28" s="1"/>
  <c r="R17" i="28"/>
  <c r="H17" i="30"/>
  <c r="H19" i="30" s="1"/>
  <c r="H20" i="30" s="1"/>
  <c r="H21" i="30"/>
  <c r="H23" i="30" s="1"/>
  <c r="H24" i="30" s="1"/>
  <c r="P17" i="30"/>
  <c r="P21" i="30"/>
  <c r="P23" i="30" s="1"/>
  <c r="P24" i="30" s="1"/>
  <c r="U12" i="19"/>
  <c r="U26" i="19" s="1"/>
  <c r="M12" i="19"/>
  <c r="M26" i="19" s="1"/>
  <c r="E12" i="19"/>
  <c r="E26" i="19" s="1"/>
  <c r="P11" i="19"/>
  <c r="P25" i="19" s="1"/>
  <c r="H11" i="19"/>
  <c r="H25" i="19" s="1"/>
  <c r="S10" i="19"/>
  <c r="S24" i="19" s="1"/>
  <c r="K10" i="19"/>
  <c r="K24" i="19" s="1"/>
  <c r="V9" i="19"/>
  <c r="V23" i="19" s="1"/>
  <c r="N9" i="19"/>
  <c r="N23" i="19" s="1"/>
  <c r="F9" i="19"/>
  <c r="F23" i="19" s="1"/>
  <c r="Q8" i="19"/>
  <c r="Q22" i="19" s="1"/>
  <c r="I8" i="19"/>
  <c r="I22" i="19" s="1"/>
  <c r="T7" i="19"/>
  <c r="T21" i="19" s="1"/>
  <c r="L7" i="19"/>
  <c r="L21" i="19" s="1"/>
  <c r="D7" i="19"/>
  <c r="D21" i="19" s="1"/>
  <c r="O6" i="19"/>
  <c r="O20" i="19" s="1"/>
  <c r="G6" i="19"/>
  <c r="G20" i="19" s="1"/>
  <c r="R5" i="19"/>
  <c r="R19" i="19" s="1"/>
  <c r="J5" i="19"/>
  <c r="J19" i="19" s="1"/>
  <c r="U4" i="19"/>
  <c r="U18" i="19" s="1"/>
  <c r="M4" i="19"/>
  <c r="M18" i="19" s="1"/>
  <c r="E4" i="19"/>
  <c r="E18" i="19" s="1"/>
  <c r="B59" i="27"/>
  <c r="C17" i="27"/>
  <c r="C19" i="27" s="1"/>
  <c r="C20" i="27" s="1"/>
  <c r="C21" i="27"/>
  <c r="B59" i="28"/>
  <c r="C21" i="28"/>
  <c r="C23" i="28" s="1"/>
  <c r="C24" i="28" s="1"/>
  <c r="C17" i="28"/>
  <c r="C19" i="28" s="1"/>
  <c r="C20" i="28" s="1"/>
  <c r="B59" i="30"/>
  <c r="C21" i="30"/>
  <c r="C23" i="30" s="1"/>
  <c r="C24" i="30" s="1"/>
  <c r="C17" i="30"/>
  <c r="C19" i="30" s="1"/>
  <c r="C20" i="30" s="1"/>
  <c r="B59" i="24"/>
  <c r="C17" i="24"/>
  <c r="C19" i="24" s="1"/>
  <c r="C20" i="24" s="1"/>
  <c r="C21" i="24"/>
  <c r="C23" i="24" s="1"/>
  <c r="C24" i="24" s="1"/>
  <c r="B59" i="26"/>
  <c r="C21" i="26"/>
  <c r="C23" i="26" s="1"/>
  <c r="C24" i="26" s="1"/>
  <c r="C17" i="26"/>
  <c r="B59" i="21"/>
  <c r="C21" i="21"/>
  <c r="C17" i="21"/>
  <c r="C19" i="21" s="1"/>
  <c r="C20" i="21" s="1"/>
  <c r="S58" i="21"/>
  <c r="S61" i="21" s="1"/>
  <c r="C58" i="21"/>
  <c r="C61" i="21" s="1"/>
  <c r="K58" i="21"/>
  <c r="K61" i="21" s="1"/>
  <c r="K64" i="21" s="1"/>
  <c r="R19" i="24"/>
  <c r="I21" i="27"/>
  <c r="I23" i="27" s="1"/>
  <c r="I24" i="27" s="1"/>
  <c r="Q21" i="27"/>
  <c r="R58" i="21"/>
  <c r="R61" i="21" s="1"/>
  <c r="R64" i="21" s="1"/>
  <c r="O57" i="21"/>
  <c r="A43" i="21"/>
  <c r="J58" i="21"/>
  <c r="J61" i="21" s="1"/>
  <c r="P23" i="26"/>
  <c r="P24" i="26" s="1"/>
  <c r="G21" i="27"/>
  <c r="G23" i="27" s="1"/>
  <c r="G24" i="27" s="1"/>
  <c r="O21" i="27"/>
  <c r="O23" i="27" s="1"/>
  <c r="O24" i="27" s="1"/>
  <c r="D58" i="30"/>
  <c r="D61" i="30" s="1"/>
  <c r="L58" i="30"/>
  <c r="L61" i="30" s="1"/>
  <c r="L64" i="30" s="1"/>
  <c r="H21" i="27"/>
  <c r="H23" i="27" s="1"/>
  <c r="H24" i="27" s="1"/>
  <c r="P21" i="27"/>
  <c r="J58" i="26"/>
  <c r="J61" i="26" s="1"/>
  <c r="J58" i="27"/>
  <c r="J61" i="27" s="1"/>
  <c r="J64" i="27" s="1"/>
  <c r="R58" i="27"/>
  <c r="R61" i="27" s="1"/>
  <c r="R64" i="27" s="1"/>
  <c r="R58" i="28"/>
  <c r="R61" i="28" s="1"/>
  <c r="R64" i="28" s="1"/>
  <c r="L21" i="27"/>
  <c r="L23" i="27" s="1"/>
  <c r="L24" i="27" s="1"/>
  <c r="T21" i="27"/>
  <c r="P58" i="21"/>
  <c r="P61" i="21" s="1"/>
  <c r="H58" i="21"/>
  <c r="H61" i="21" s="1"/>
  <c r="R58" i="26"/>
  <c r="R61" i="26" s="1"/>
  <c r="R57" i="21"/>
  <c r="I23" i="30"/>
  <c r="I24" i="30" s="1"/>
  <c r="Q23" i="30"/>
  <c r="Q24" i="30" s="1"/>
  <c r="U23" i="30"/>
  <c r="U24" i="30" s="1"/>
  <c r="J58" i="28"/>
  <c r="J61" i="28" s="1"/>
  <c r="J64" i="28" s="1"/>
  <c r="J58" i="24"/>
  <c r="J61" i="24" s="1"/>
  <c r="J64" i="24" s="1"/>
  <c r="R58" i="24"/>
  <c r="R61" i="24" s="1"/>
  <c r="F57" i="24"/>
  <c r="T58" i="30"/>
  <c r="T61" i="30" s="1"/>
  <c r="T64" i="30" s="1"/>
  <c r="F58" i="26"/>
  <c r="F61" i="26" s="1"/>
  <c r="D58" i="27"/>
  <c r="D61" i="27" s="1"/>
  <c r="D64" i="27" s="1"/>
  <c r="L58" i="27"/>
  <c r="L61" i="27" s="1"/>
  <c r="T58" i="27"/>
  <c r="T61" i="27" s="1"/>
  <c r="T64" i="27" s="1"/>
  <c r="J58" i="30"/>
  <c r="J61" i="30" s="1"/>
  <c r="J64" i="30" s="1"/>
  <c r="R58" i="30"/>
  <c r="R61" i="30" s="1"/>
  <c r="R64" i="30" s="1"/>
  <c r="P57" i="30"/>
  <c r="J57" i="21"/>
  <c r="H59" i="21"/>
  <c r="J19" i="27"/>
  <c r="R21" i="27"/>
  <c r="R23" i="27" s="1"/>
  <c r="R24" i="27" s="1"/>
  <c r="E58" i="27"/>
  <c r="E61" i="27" s="1"/>
  <c r="E64" i="27" s="1"/>
  <c r="E65" i="27" s="1"/>
  <c r="M58" i="27"/>
  <c r="M61" i="27" s="1"/>
  <c r="U58" i="27"/>
  <c r="U61" i="27" s="1"/>
  <c r="F58" i="30"/>
  <c r="F61" i="30" s="1"/>
  <c r="N58" i="30"/>
  <c r="N61" i="30" s="1"/>
  <c r="G59" i="21"/>
  <c r="C58" i="24"/>
  <c r="C61" i="24" s="1"/>
  <c r="K58" i="24"/>
  <c r="K61" i="24" s="1"/>
  <c r="S58" i="24"/>
  <c r="S61" i="24" s="1"/>
  <c r="N57" i="24"/>
  <c r="G58" i="26"/>
  <c r="G61" i="26" s="1"/>
  <c r="O58" i="26"/>
  <c r="O61" i="26" s="1"/>
  <c r="F58" i="27"/>
  <c r="F61" i="27" s="1"/>
  <c r="N58" i="27"/>
  <c r="N61" i="27" s="1"/>
  <c r="C58" i="28"/>
  <c r="C61" i="28" s="1"/>
  <c r="K58" i="28"/>
  <c r="K61" i="28" s="1"/>
  <c r="K64" i="28" s="1"/>
  <c r="S58" i="28"/>
  <c r="S61" i="28" s="1"/>
  <c r="L23" i="30"/>
  <c r="L24" i="30" s="1"/>
  <c r="T23" i="30"/>
  <c r="T24" i="30" s="1"/>
  <c r="G58" i="30"/>
  <c r="G61" i="30" s="1"/>
  <c r="O58" i="30"/>
  <c r="O61" i="30" s="1"/>
  <c r="Q57" i="30"/>
  <c r="G58" i="27"/>
  <c r="G61" i="27" s="1"/>
  <c r="T58" i="28"/>
  <c r="T61" i="28" s="1"/>
  <c r="T64" i="28" s="1"/>
  <c r="H58" i="30"/>
  <c r="H61" i="30" s="1"/>
  <c r="N59" i="30"/>
  <c r="K19" i="21"/>
  <c r="Q57" i="21"/>
  <c r="B58" i="21"/>
  <c r="B61" i="21" s="1"/>
  <c r="E58" i="24"/>
  <c r="E61" i="24" s="1"/>
  <c r="M58" i="24"/>
  <c r="M61" i="24" s="1"/>
  <c r="U58" i="24"/>
  <c r="U61" i="24" s="1"/>
  <c r="N59" i="26"/>
  <c r="H58" i="27"/>
  <c r="H61" i="27" s="1"/>
  <c r="P58" i="27"/>
  <c r="P61" i="27" s="1"/>
  <c r="F57" i="27"/>
  <c r="E58" i="28"/>
  <c r="E61" i="28" s="1"/>
  <c r="M58" i="28"/>
  <c r="M61" i="28" s="1"/>
  <c r="U58" i="28"/>
  <c r="U61" i="28" s="1"/>
  <c r="I58" i="30"/>
  <c r="I61" i="30" s="1"/>
  <c r="I64" i="30" s="1"/>
  <c r="Q58" i="30"/>
  <c r="Q61" i="30" s="1"/>
  <c r="Q64" i="30" s="1"/>
  <c r="P59" i="30"/>
  <c r="L58" i="24"/>
  <c r="L61" i="24" s="1"/>
  <c r="L64" i="24" s="1"/>
  <c r="P58" i="26"/>
  <c r="P61" i="26" s="1"/>
  <c r="F59" i="26"/>
  <c r="O58" i="27"/>
  <c r="O61" i="27" s="1"/>
  <c r="A38" i="21"/>
  <c r="O23" i="24"/>
  <c r="O24" i="24" s="1"/>
  <c r="F58" i="24"/>
  <c r="F61" i="24" s="1"/>
  <c r="N58" i="24"/>
  <c r="N61" i="24" s="1"/>
  <c r="F59" i="24"/>
  <c r="I58" i="27"/>
  <c r="I61" i="27" s="1"/>
  <c r="I64" i="27" s="1"/>
  <c r="Q58" i="27"/>
  <c r="Q61" i="27" s="1"/>
  <c r="Q64" i="27" s="1"/>
  <c r="H57" i="27"/>
  <c r="F59" i="27"/>
  <c r="O23" i="28"/>
  <c r="O24" i="28" s="1"/>
  <c r="F58" i="28"/>
  <c r="F61" i="28" s="1"/>
  <c r="N58" i="28"/>
  <c r="N61" i="28" s="1"/>
  <c r="F57" i="30"/>
  <c r="N58" i="26"/>
  <c r="N61" i="26" s="1"/>
  <c r="T58" i="24"/>
  <c r="T61" i="24" s="1"/>
  <c r="T64" i="24" s="1"/>
  <c r="H58" i="26"/>
  <c r="H61" i="26" s="1"/>
  <c r="L58" i="28"/>
  <c r="L61" i="28" s="1"/>
  <c r="P19" i="21"/>
  <c r="D23" i="24"/>
  <c r="D24" i="24" s="1"/>
  <c r="L23" i="24"/>
  <c r="L24" i="24" s="1"/>
  <c r="T23" i="24"/>
  <c r="T24" i="24" s="1"/>
  <c r="G58" i="24"/>
  <c r="G61" i="24" s="1"/>
  <c r="O58" i="24"/>
  <c r="O61" i="24" s="1"/>
  <c r="N59" i="24"/>
  <c r="C58" i="26"/>
  <c r="C61" i="26" s="1"/>
  <c r="C64" i="26" s="1"/>
  <c r="C65" i="26" s="1"/>
  <c r="K58" i="26"/>
  <c r="K61" i="26" s="1"/>
  <c r="S58" i="26"/>
  <c r="S61" i="26" s="1"/>
  <c r="S64" i="26" s="1"/>
  <c r="P23" i="27"/>
  <c r="P24" i="27" s="1"/>
  <c r="N57" i="27"/>
  <c r="H59" i="27"/>
  <c r="G58" i="28"/>
  <c r="G61" i="28" s="1"/>
  <c r="O58" i="28"/>
  <c r="O61" i="28" s="1"/>
  <c r="F57" i="28"/>
  <c r="C58" i="30"/>
  <c r="C61" i="30" s="1"/>
  <c r="C64" i="30" s="1"/>
  <c r="C65" i="30" s="1"/>
  <c r="K58" i="30"/>
  <c r="K61" i="30" s="1"/>
  <c r="K64" i="30" s="1"/>
  <c r="S58" i="30"/>
  <c r="S61" i="30" s="1"/>
  <c r="H57" i="30"/>
  <c r="D58" i="24"/>
  <c r="D61" i="24" s="1"/>
  <c r="D64" i="24" s="1"/>
  <c r="D58" i="28"/>
  <c r="D61" i="28" s="1"/>
  <c r="P58" i="30"/>
  <c r="P61" i="30" s="1"/>
  <c r="Q58" i="21"/>
  <c r="Q61" i="21" s="1"/>
  <c r="Q64" i="21" s="1"/>
  <c r="I58" i="21"/>
  <c r="I61" i="21" s="1"/>
  <c r="I23" i="24"/>
  <c r="I24" i="24" s="1"/>
  <c r="H58" i="24"/>
  <c r="H61" i="24" s="1"/>
  <c r="P58" i="24"/>
  <c r="P61" i="24" s="1"/>
  <c r="Q23" i="26"/>
  <c r="Q24" i="26" s="1"/>
  <c r="D58" i="26"/>
  <c r="D61" i="26" s="1"/>
  <c r="L58" i="26"/>
  <c r="L61" i="26" s="1"/>
  <c r="L64" i="26" s="1"/>
  <c r="T58" i="26"/>
  <c r="T61" i="26" s="1"/>
  <c r="F57" i="26"/>
  <c r="C58" i="27"/>
  <c r="C61" i="27" s="1"/>
  <c r="K58" i="27"/>
  <c r="K61" i="27" s="1"/>
  <c r="K64" i="27" s="1"/>
  <c r="S58" i="27"/>
  <c r="S61" i="27" s="1"/>
  <c r="S64" i="27" s="1"/>
  <c r="P57" i="27"/>
  <c r="N59" i="27"/>
  <c r="H58" i="28"/>
  <c r="H61" i="28" s="1"/>
  <c r="P58" i="28"/>
  <c r="P61" i="28" s="1"/>
  <c r="N57" i="28"/>
  <c r="I57" i="30"/>
  <c r="M19" i="21"/>
  <c r="G57" i="21"/>
  <c r="I58" i="24"/>
  <c r="I61" i="24" s="1"/>
  <c r="Q58" i="24"/>
  <c r="Q61" i="24" s="1"/>
  <c r="Q64" i="24" s="1"/>
  <c r="E58" i="26"/>
  <c r="E61" i="26" s="1"/>
  <c r="M58" i="26"/>
  <c r="M61" i="26" s="1"/>
  <c r="U58" i="26"/>
  <c r="U61" i="26" s="1"/>
  <c r="N57" i="26"/>
  <c r="P59" i="27"/>
  <c r="I58" i="28"/>
  <c r="I61" i="28" s="1"/>
  <c r="I64" i="28" s="1"/>
  <c r="Q58" i="28"/>
  <c r="Q61" i="28" s="1"/>
  <c r="Q64" i="28" s="1"/>
  <c r="P23" i="28"/>
  <c r="P24" i="28" s="1"/>
  <c r="E58" i="30"/>
  <c r="E61" i="30" s="1"/>
  <c r="E64" i="30" s="1"/>
  <c r="E65" i="30" s="1"/>
  <c r="M58" i="30"/>
  <c r="M61" i="30" s="1"/>
  <c r="U58" i="30"/>
  <c r="U61" i="30" s="1"/>
  <c r="U64" i="30" s="1"/>
  <c r="U66" i="30" s="1"/>
  <c r="N57" i="30"/>
  <c r="F59" i="30"/>
  <c r="B58" i="30"/>
  <c r="B61" i="30" s="1"/>
  <c r="B64" i="30" s="1"/>
  <c r="B58" i="24"/>
  <c r="B61" i="24" s="1"/>
  <c r="B64" i="24" s="1"/>
  <c r="B58" i="26"/>
  <c r="B61" i="26" s="1"/>
  <c r="B58" i="27"/>
  <c r="B61" i="27" s="1"/>
  <c r="B58" i="28"/>
  <c r="B61" i="28" s="1"/>
  <c r="D5" i="20"/>
  <c r="D6" i="20"/>
  <c r="D4" i="20"/>
  <c r="E9" i="20"/>
  <c r="D9" i="20"/>
  <c r="E11" i="20"/>
  <c r="D11" i="20"/>
  <c r="E8" i="20"/>
  <c r="D8" i="20"/>
  <c r="E10" i="20"/>
  <c r="D10" i="20"/>
  <c r="E7" i="20"/>
  <c r="D7" i="20"/>
  <c r="E6" i="20"/>
  <c r="E5" i="20"/>
  <c r="E4" i="20"/>
  <c r="H64" i="30"/>
  <c r="O23" i="30"/>
  <c r="O24" i="30" s="1"/>
  <c r="R19" i="30"/>
  <c r="F63" i="30"/>
  <c r="N63" i="30"/>
  <c r="K19" i="30"/>
  <c r="S19" i="30"/>
  <c r="S23" i="30"/>
  <c r="S24" i="30" s="1"/>
  <c r="A31" i="30"/>
  <c r="A33" i="30"/>
  <c r="A39" i="30"/>
  <c r="A41" i="30"/>
  <c r="A47" i="30"/>
  <c r="A49" i="30"/>
  <c r="G57" i="30"/>
  <c r="O57" i="30"/>
  <c r="G59" i="30"/>
  <c r="O59" i="30"/>
  <c r="G63" i="30"/>
  <c r="O63" i="30"/>
  <c r="P63" i="30"/>
  <c r="I63" i="30"/>
  <c r="Q63" i="30"/>
  <c r="T19" i="30"/>
  <c r="V19" i="30"/>
  <c r="B63" i="30"/>
  <c r="J63" i="30"/>
  <c r="R63" i="30"/>
  <c r="M19" i="30"/>
  <c r="G19" i="30"/>
  <c r="G20" i="30" s="1"/>
  <c r="A32" i="30"/>
  <c r="A34" i="30"/>
  <c r="A40" i="30"/>
  <c r="A42" i="30"/>
  <c r="A48" i="30"/>
  <c r="A50" i="30"/>
  <c r="C63" i="30"/>
  <c r="K63" i="30"/>
  <c r="S63" i="30"/>
  <c r="P19" i="30"/>
  <c r="D63" i="30"/>
  <c r="L63" i="30"/>
  <c r="T63" i="30"/>
  <c r="H63" i="30"/>
  <c r="Q19" i="30"/>
  <c r="E63" i="30"/>
  <c r="M63" i="30"/>
  <c r="K19" i="28"/>
  <c r="S19" i="28"/>
  <c r="K23" i="28"/>
  <c r="K24" i="28" s="1"/>
  <c r="A31" i="28"/>
  <c r="A33" i="28"/>
  <c r="A37" i="28"/>
  <c r="A39" i="28"/>
  <c r="A41" i="28"/>
  <c r="A45" i="28"/>
  <c r="A47" i="28"/>
  <c r="A49" i="28"/>
  <c r="G57" i="28"/>
  <c r="O57" i="28"/>
  <c r="G59" i="28"/>
  <c r="O59" i="28"/>
  <c r="G63" i="28"/>
  <c r="O63" i="28"/>
  <c r="L19" i="28"/>
  <c r="L23" i="28"/>
  <c r="L24" i="28" s="1"/>
  <c r="T23" i="28"/>
  <c r="T24" i="28" s="1"/>
  <c r="H59" i="28"/>
  <c r="P59" i="28"/>
  <c r="H63" i="28"/>
  <c r="P63" i="28"/>
  <c r="M19" i="28"/>
  <c r="U19" i="28"/>
  <c r="M23" i="28"/>
  <c r="M24" i="28" s="1"/>
  <c r="I57" i="28"/>
  <c r="Q57" i="28"/>
  <c r="I63" i="28"/>
  <c r="Q63" i="28"/>
  <c r="R19" i="28"/>
  <c r="V19" i="28"/>
  <c r="N23" i="28"/>
  <c r="N24" i="28" s="1"/>
  <c r="V23" i="28"/>
  <c r="V24" i="28" s="1"/>
  <c r="B63" i="28"/>
  <c r="J63" i="28"/>
  <c r="R63" i="28"/>
  <c r="A32" i="28"/>
  <c r="A34" i="28"/>
  <c r="A40" i="28"/>
  <c r="A42" i="28"/>
  <c r="A48" i="28"/>
  <c r="A50" i="28"/>
  <c r="C63" i="28"/>
  <c r="K63" i="28"/>
  <c r="S63" i="28"/>
  <c r="D63" i="28"/>
  <c r="L63" i="28"/>
  <c r="T63" i="28"/>
  <c r="I19" i="28"/>
  <c r="E63" i="28"/>
  <c r="M63" i="28"/>
  <c r="Q23" i="27"/>
  <c r="Q24" i="27" s="1"/>
  <c r="T23" i="27"/>
  <c r="T24" i="27" s="1"/>
  <c r="R19" i="27"/>
  <c r="J21" i="27"/>
  <c r="J23" i="27" s="1"/>
  <c r="J24" i="27" s="1"/>
  <c r="F63" i="27"/>
  <c r="N63" i="27"/>
  <c r="C23" i="27"/>
  <c r="C24" i="27" s="1"/>
  <c r="K21" i="27"/>
  <c r="K23" i="27" s="1"/>
  <c r="K24" i="27" s="1"/>
  <c r="S21" i="27"/>
  <c r="S23" i="27" s="1"/>
  <c r="S24" i="27" s="1"/>
  <c r="A31" i="27"/>
  <c r="A33" i="27"/>
  <c r="A39" i="27"/>
  <c r="A41" i="27"/>
  <c r="A47" i="27"/>
  <c r="A49" i="27"/>
  <c r="G57" i="27"/>
  <c r="O57" i="27"/>
  <c r="G59" i="27"/>
  <c r="O59" i="27"/>
  <c r="G63" i="27"/>
  <c r="O63" i="27"/>
  <c r="D21" i="27"/>
  <c r="D23" i="27" s="1"/>
  <c r="D24" i="27" s="1"/>
  <c r="P63" i="27"/>
  <c r="U19" i="27"/>
  <c r="E21" i="27"/>
  <c r="E23" i="27" s="1"/>
  <c r="E24" i="27" s="1"/>
  <c r="M21" i="27"/>
  <c r="M23" i="27" s="1"/>
  <c r="M24" i="27" s="1"/>
  <c r="U21" i="27"/>
  <c r="U23" i="27" s="1"/>
  <c r="U24" i="27" s="1"/>
  <c r="I57" i="27"/>
  <c r="Q57" i="27"/>
  <c r="I63" i="27"/>
  <c r="Q63" i="27"/>
  <c r="N19" i="27"/>
  <c r="V19" i="27"/>
  <c r="F21" i="27"/>
  <c r="F23" i="27" s="1"/>
  <c r="F24" i="27" s="1"/>
  <c r="N21" i="27"/>
  <c r="N23" i="27" s="1"/>
  <c r="N24" i="27" s="1"/>
  <c r="V21" i="27"/>
  <c r="V23" i="27" s="1"/>
  <c r="V24" i="27" s="1"/>
  <c r="B63" i="27"/>
  <c r="J63" i="27"/>
  <c r="R63" i="27"/>
  <c r="A32" i="27"/>
  <c r="A34" i="27"/>
  <c r="A40" i="27"/>
  <c r="A42" i="27"/>
  <c r="A48" i="27"/>
  <c r="A50" i="27"/>
  <c r="C63" i="27"/>
  <c r="K63" i="27"/>
  <c r="S63" i="27"/>
  <c r="L19" i="27"/>
  <c r="D63" i="27"/>
  <c r="L63" i="27"/>
  <c r="T63" i="27"/>
  <c r="H63" i="27"/>
  <c r="Q19" i="27"/>
  <c r="E63" i="27"/>
  <c r="M63" i="27"/>
  <c r="U64" i="26"/>
  <c r="U66" i="26" s="1"/>
  <c r="O23" i="26"/>
  <c r="O24" i="26" s="1"/>
  <c r="J23" i="26"/>
  <c r="J24" i="26" s="1"/>
  <c r="H64" i="26"/>
  <c r="C19" i="26"/>
  <c r="C20" i="26" s="1"/>
  <c r="K23" i="26"/>
  <c r="K24" i="26" s="1"/>
  <c r="A31" i="26"/>
  <c r="A33" i="26"/>
  <c r="A37" i="26"/>
  <c r="A39" i="26"/>
  <c r="A41" i="26"/>
  <c r="A45" i="26"/>
  <c r="A47" i="26"/>
  <c r="A49" i="26"/>
  <c r="G57" i="26"/>
  <c r="O57" i="26"/>
  <c r="G59" i="26"/>
  <c r="O59" i="26"/>
  <c r="G63" i="26"/>
  <c r="O63" i="26"/>
  <c r="L19" i="26"/>
  <c r="T19" i="26"/>
  <c r="L23" i="26"/>
  <c r="L24" i="26" s="1"/>
  <c r="T23" i="26"/>
  <c r="T24" i="26" s="1"/>
  <c r="H63" i="26"/>
  <c r="P63" i="26"/>
  <c r="M19" i="26"/>
  <c r="E23" i="26"/>
  <c r="E24" i="26" s="1"/>
  <c r="M23" i="26"/>
  <c r="M24" i="26" s="1"/>
  <c r="I57" i="26"/>
  <c r="Q57" i="26"/>
  <c r="I59" i="26"/>
  <c r="I64" i="26" s="1"/>
  <c r="Q59" i="26"/>
  <c r="Q64" i="26" s="1"/>
  <c r="I63" i="26"/>
  <c r="Q63" i="26"/>
  <c r="V23" i="26"/>
  <c r="V24" i="26" s="1"/>
  <c r="B63" i="26"/>
  <c r="J63" i="26"/>
  <c r="R63" i="26"/>
  <c r="O19" i="26"/>
  <c r="A32" i="26"/>
  <c r="A34" i="26"/>
  <c r="A40" i="26"/>
  <c r="A42" i="26"/>
  <c r="A48" i="26"/>
  <c r="A50" i="26"/>
  <c r="C63" i="26"/>
  <c r="K63" i="26"/>
  <c r="S63" i="26"/>
  <c r="H19" i="26"/>
  <c r="H20" i="26" s="1"/>
  <c r="P19" i="26"/>
  <c r="D63" i="26"/>
  <c r="L63" i="26"/>
  <c r="I19" i="26"/>
  <c r="J23" i="24"/>
  <c r="J24" i="24" s="1"/>
  <c r="H23" i="24"/>
  <c r="H24" i="24" s="1"/>
  <c r="P23" i="24"/>
  <c r="P24" i="24" s="1"/>
  <c r="K19" i="24"/>
  <c r="S19" i="24"/>
  <c r="K23" i="24"/>
  <c r="K24" i="24" s="1"/>
  <c r="A31" i="24"/>
  <c r="A33" i="24"/>
  <c r="A37" i="24"/>
  <c r="A39" i="24"/>
  <c r="A41" i="24"/>
  <c r="A45" i="24"/>
  <c r="A47" i="24"/>
  <c r="A49" i="24"/>
  <c r="G57" i="24"/>
  <c r="O57" i="24"/>
  <c r="G59" i="24"/>
  <c r="O59" i="24"/>
  <c r="G63" i="24"/>
  <c r="O63" i="24"/>
  <c r="H59" i="24"/>
  <c r="P59" i="24"/>
  <c r="H63" i="24"/>
  <c r="P63" i="24"/>
  <c r="U19" i="24"/>
  <c r="E23" i="24"/>
  <c r="E24" i="24" s="1"/>
  <c r="U23" i="24"/>
  <c r="U24" i="24" s="1"/>
  <c r="I57" i="24"/>
  <c r="Q57" i="24"/>
  <c r="I63" i="24"/>
  <c r="Q63" i="24"/>
  <c r="V23" i="24"/>
  <c r="V24" i="24" s="1"/>
  <c r="B63" i="24"/>
  <c r="J63" i="24"/>
  <c r="R63" i="24"/>
  <c r="O19" i="24"/>
  <c r="A32" i="24"/>
  <c r="A34" i="24"/>
  <c r="A40" i="24"/>
  <c r="A42" i="24"/>
  <c r="A48" i="24"/>
  <c r="A50" i="24"/>
  <c r="C63" i="24"/>
  <c r="K63" i="24"/>
  <c r="S63" i="24"/>
  <c r="R23" i="24"/>
  <c r="R24" i="24" s="1"/>
  <c r="P19" i="24"/>
  <c r="D63" i="24"/>
  <c r="L63" i="24"/>
  <c r="T63" i="24"/>
  <c r="E63" i="24"/>
  <c r="M63" i="24"/>
  <c r="P64" i="21"/>
  <c r="L23" i="21"/>
  <c r="L24" i="21" s="1"/>
  <c r="A33" i="21"/>
  <c r="A37" i="21"/>
  <c r="A41" i="21"/>
  <c r="A45" i="21"/>
  <c r="A49" i="21"/>
  <c r="E58" i="21"/>
  <c r="E61" i="21" s="1"/>
  <c r="M58" i="21"/>
  <c r="M61" i="21" s="1"/>
  <c r="U58" i="21"/>
  <c r="U61" i="21" s="1"/>
  <c r="U64" i="21" s="1"/>
  <c r="U66" i="21" s="1"/>
  <c r="S19" i="21"/>
  <c r="I23" i="21"/>
  <c r="I24" i="21" s="1"/>
  <c r="G23" i="21"/>
  <c r="G24" i="21" s="1"/>
  <c r="M23" i="21"/>
  <c r="M24" i="21" s="1"/>
  <c r="C57" i="21"/>
  <c r="K57" i="21"/>
  <c r="S57" i="21"/>
  <c r="G19" i="21"/>
  <c r="G20" i="21" s="1"/>
  <c r="Q19" i="21"/>
  <c r="J23" i="21"/>
  <c r="J24" i="21" s="1"/>
  <c r="R23" i="21"/>
  <c r="R24" i="21" s="1"/>
  <c r="I19" i="21"/>
  <c r="L19" i="21"/>
  <c r="R19" i="21"/>
  <c r="A31" i="21"/>
  <c r="D64" i="21"/>
  <c r="L64" i="21"/>
  <c r="G63" i="21"/>
  <c r="O63" i="21"/>
  <c r="H63" i="21"/>
  <c r="P63" i="21"/>
  <c r="I63" i="21"/>
  <c r="Q63" i="21"/>
  <c r="B63" i="21"/>
  <c r="J63" i="21"/>
  <c r="R63" i="21"/>
  <c r="C63" i="21"/>
  <c r="K63" i="21"/>
  <c r="S63" i="21"/>
  <c r="D63" i="21"/>
  <c r="L63" i="21"/>
  <c r="T63" i="21"/>
  <c r="E63" i="21"/>
  <c r="M63" i="21"/>
  <c r="D55" i="1"/>
  <c r="G55" i="1"/>
  <c r="E55" i="1" s="1"/>
  <c r="B59" i="1"/>
  <c r="B60" i="1"/>
  <c r="C58" i="1"/>
  <c r="C61" i="1" s="1"/>
  <c r="D58" i="1"/>
  <c r="D61" i="1" s="1"/>
  <c r="E58" i="1"/>
  <c r="E61" i="1" s="1"/>
  <c r="F58" i="1"/>
  <c r="F61" i="1" s="1"/>
  <c r="G58" i="1"/>
  <c r="G61" i="1" s="1"/>
  <c r="H58" i="1"/>
  <c r="H61" i="1" s="1"/>
  <c r="I58" i="1"/>
  <c r="I61" i="1" s="1"/>
  <c r="J58" i="1"/>
  <c r="J61" i="1" s="1"/>
  <c r="K58" i="1"/>
  <c r="K61" i="1" s="1"/>
  <c r="L58" i="1"/>
  <c r="L61" i="1" s="1"/>
  <c r="M58" i="1"/>
  <c r="M61" i="1" s="1"/>
  <c r="N58" i="1"/>
  <c r="N61" i="1" s="1"/>
  <c r="O58" i="1"/>
  <c r="O61" i="1" s="1"/>
  <c r="P58" i="1"/>
  <c r="P61" i="1" s="1"/>
  <c r="Q58" i="1"/>
  <c r="Q61" i="1" s="1"/>
  <c r="R58" i="1"/>
  <c r="R61" i="1" s="1"/>
  <c r="S58" i="1"/>
  <c r="S61" i="1" s="1"/>
  <c r="T58" i="1"/>
  <c r="T61" i="1" s="1"/>
  <c r="U58" i="1"/>
  <c r="U61" i="1" s="1"/>
  <c r="B58" i="1"/>
  <c r="B61" i="1" s="1"/>
  <c r="U62" i="1"/>
  <c r="T62" i="1"/>
  <c r="S62" i="1"/>
  <c r="R62" i="1"/>
  <c r="Q62" i="1"/>
  <c r="P62" i="1"/>
  <c r="O62" i="1"/>
  <c r="N62" i="1"/>
  <c r="M62" i="1"/>
  <c r="L62" i="1"/>
  <c r="K62" i="1"/>
  <c r="J62" i="1"/>
  <c r="I62" i="1"/>
  <c r="H62" i="1"/>
  <c r="G62" i="1"/>
  <c r="F62" i="1"/>
  <c r="E62" i="1"/>
  <c r="D62" i="1"/>
  <c r="C62" i="1"/>
  <c r="B62" i="1"/>
  <c r="C60" i="1"/>
  <c r="D60" i="1"/>
  <c r="E60" i="1"/>
  <c r="F60" i="1"/>
  <c r="G60" i="1"/>
  <c r="H60" i="1"/>
  <c r="I60" i="1"/>
  <c r="J60" i="1"/>
  <c r="K60" i="1"/>
  <c r="L60" i="1"/>
  <c r="M60" i="1"/>
  <c r="N60" i="1"/>
  <c r="O60" i="1"/>
  <c r="P60" i="1"/>
  <c r="Q60" i="1"/>
  <c r="R60" i="1"/>
  <c r="S60" i="1"/>
  <c r="T60" i="1"/>
  <c r="U60" i="1"/>
  <c r="C59" i="1"/>
  <c r="D59" i="1"/>
  <c r="E59" i="1"/>
  <c r="F59" i="1"/>
  <c r="G59" i="1"/>
  <c r="H59" i="1"/>
  <c r="I59" i="1"/>
  <c r="J59" i="1"/>
  <c r="K59" i="1"/>
  <c r="L59" i="1"/>
  <c r="M59" i="1"/>
  <c r="N59" i="1"/>
  <c r="O59" i="1"/>
  <c r="P59" i="1"/>
  <c r="Q59" i="1"/>
  <c r="R59" i="1"/>
  <c r="S59" i="1"/>
  <c r="T59" i="1"/>
  <c r="U59" i="1"/>
  <c r="C57" i="1"/>
  <c r="D57" i="1"/>
  <c r="E57" i="1"/>
  <c r="F57" i="1"/>
  <c r="G57" i="1"/>
  <c r="H57" i="1"/>
  <c r="I57" i="1"/>
  <c r="J57" i="1"/>
  <c r="K57" i="1"/>
  <c r="L57" i="1"/>
  <c r="M57" i="1"/>
  <c r="N57" i="1"/>
  <c r="O57" i="1"/>
  <c r="P57" i="1"/>
  <c r="Q57" i="1"/>
  <c r="R57" i="1"/>
  <c r="S57" i="1"/>
  <c r="T57" i="1"/>
  <c r="U57" i="1"/>
  <c r="B57" i="1"/>
  <c r="D65" i="24" l="1"/>
  <c r="B65" i="24"/>
  <c r="B65" i="30"/>
  <c r="D65" i="27"/>
  <c r="D65" i="21"/>
  <c r="C23" i="21"/>
  <c r="C24" i="21" s="1"/>
  <c r="G64" i="30"/>
  <c r="G65" i="30" s="1"/>
  <c r="D64" i="30"/>
  <c r="D65" i="30" s="1"/>
  <c r="O64" i="21"/>
  <c r="O65" i="21" s="1"/>
  <c r="F64" i="26"/>
  <c r="F66" i="26" s="1"/>
  <c r="D64" i="28"/>
  <c r="D65" i="28" s="1"/>
  <c r="M64" i="26"/>
  <c r="M66" i="26" s="1"/>
  <c r="C64" i="27"/>
  <c r="C65" i="27" s="1"/>
  <c r="C64" i="21"/>
  <c r="C65" i="21" s="1"/>
  <c r="O64" i="24"/>
  <c r="I64" i="24"/>
  <c r="M64" i="24"/>
  <c r="M65" i="24" s="1"/>
  <c r="S64" i="24"/>
  <c r="T64" i="26"/>
  <c r="T66" i="26" s="1"/>
  <c r="E64" i="26"/>
  <c r="M64" i="28"/>
  <c r="M65" i="28" s="1"/>
  <c r="S64" i="28"/>
  <c r="P64" i="27"/>
  <c r="G64" i="21"/>
  <c r="S64" i="21"/>
  <c r="S66" i="21" s="1"/>
  <c r="E64" i="21"/>
  <c r="F64" i="21"/>
  <c r="N64" i="28"/>
  <c r="N66" i="28" s="1"/>
  <c r="J64" i="21"/>
  <c r="J66" i="21" s="1"/>
  <c r="F64" i="24"/>
  <c r="F64" i="28"/>
  <c r="D64" i="26"/>
  <c r="D65" i="26" s="1"/>
  <c r="S64" i="30"/>
  <c r="S66" i="30" s="1"/>
  <c r="F64" i="30"/>
  <c r="R64" i="26"/>
  <c r="E64" i="24"/>
  <c r="H64" i="21"/>
  <c r="H64" i="28"/>
  <c r="H66" i="28" s="1"/>
  <c r="G64" i="28"/>
  <c r="P64" i="26"/>
  <c r="E64" i="28"/>
  <c r="J64" i="26"/>
  <c r="M64" i="27"/>
  <c r="H64" i="27"/>
  <c r="H66" i="27" s="1"/>
  <c r="G64" i="24"/>
  <c r="H64" i="24"/>
  <c r="H66" i="24" s="1"/>
  <c r="K64" i="24"/>
  <c r="P64" i="24"/>
  <c r="M64" i="30"/>
  <c r="K64" i="26"/>
  <c r="K66" i="26" s="1"/>
  <c r="C64" i="28"/>
  <c r="C64" i="24"/>
  <c r="L64" i="27"/>
  <c r="L66" i="27" s="1"/>
  <c r="R64" i="24"/>
  <c r="R66" i="24" s="1"/>
  <c r="M64" i="21"/>
  <c r="M65" i="21" s="1"/>
  <c r="P64" i="28"/>
  <c r="P66" i="28" s="1"/>
  <c r="I64" i="21"/>
  <c r="I66" i="21" s="1"/>
  <c r="U64" i="28"/>
  <c r="U66" i="28" s="1"/>
  <c r="U64" i="24"/>
  <c r="U66" i="24" s="1"/>
  <c r="U64" i="27"/>
  <c r="U66" i="27" s="1"/>
  <c r="S66" i="27"/>
  <c r="D66" i="30"/>
  <c r="Q66" i="30"/>
  <c r="B64" i="28"/>
  <c r="B64" i="27"/>
  <c r="B64" i="26"/>
  <c r="B64" i="21"/>
  <c r="O64" i="27"/>
  <c r="O64" i="28"/>
  <c r="N64" i="27"/>
  <c r="N66" i="27" s="1"/>
  <c r="N64" i="30"/>
  <c r="N66" i="30" s="1"/>
  <c r="L66" i="30"/>
  <c r="J66" i="28"/>
  <c r="G64" i="26"/>
  <c r="O64" i="26"/>
  <c r="T66" i="24"/>
  <c r="P64" i="30"/>
  <c r="P66" i="30" s="1"/>
  <c r="Q66" i="21"/>
  <c r="P66" i="21"/>
  <c r="K66" i="27"/>
  <c r="Q66" i="24"/>
  <c r="R66" i="27"/>
  <c r="J66" i="27"/>
  <c r="G64" i="27"/>
  <c r="J66" i="30"/>
  <c r="F64" i="27"/>
  <c r="T66" i="27"/>
  <c r="J66" i="26"/>
  <c r="T66" i="21"/>
  <c r="H66" i="30"/>
  <c r="E66" i="30"/>
  <c r="S66" i="24"/>
  <c r="L66" i="21"/>
  <c r="S66" i="26"/>
  <c r="L66" i="28"/>
  <c r="L66" i="26"/>
  <c r="T66" i="30"/>
  <c r="R66" i="28"/>
  <c r="N64" i="26"/>
  <c r="N66" i="26" s="1"/>
  <c r="S64" i="1"/>
  <c r="R66" i="26"/>
  <c r="D66" i="27"/>
  <c r="R66" i="30"/>
  <c r="R64" i="1"/>
  <c r="Q64" i="1"/>
  <c r="U64" i="1"/>
  <c r="P64" i="1"/>
  <c r="E66" i="27"/>
  <c r="J66" i="24"/>
  <c r="O64" i="30"/>
  <c r="N64" i="24"/>
  <c r="N66" i="24" s="1"/>
  <c r="B66" i="30"/>
  <c r="B66" i="24"/>
  <c r="K66" i="30"/>
  <c r="C66" i="30"/>
  <c r="I66" i="30"/>
  <c r="T66" i="28"/>
  <c r="D66" i="28"/>
  <c r="Q66" i="28"/>
  <c r="I66" i="28"/>
  <c r="S66" i="28"/>
  <c r="K66" i="28"/>
  <c r="Q66" i="27"/>
  <c r="I66" i="27"/>
  <c r="P66" i="27"/>
  <c r="Q66" i="26"/>
  <c r="P66" i="26"/>
  <c r="C66" i="26"/>
  <c r="I66" i="26"/>
  <c r="H66" i="26"/>
  <c r="L66" i="24"/>
  <c r="I66" i="24"/>
  <c r="P66" i="24"/>
  <c r="D66" i="24"/>
  <c r="K66" i="24"/>
  <c r="H66" i="21"/>
  <c r="K66" i="21"/>
  <c r="D66" i="21"/>
  <c r="R66" i="21"/>
  <c r="N64" i="1"/>
  <c r="M64" i="1"/>
  <c r="M65" i="1" s="1"/>
  <c r="T64" i="1"/>
  <c r="L64" i="1"/>
  <c r="J64" i="1"/>
  <c r="K64" i="1"/>
  <c r="O64" i="1"/>
  <c r="O65" i="1" s="1"/>
  <c r="C64" i="1"/>
  <c r="I64" i="1"/>
  <c r="H64" i="1"/>
  <c r="G64" i="1"/>
  <c r="F64" i="1"/>
  <c r="E64" i="1"/>
  <c r="D64" i="1"/>
  <c r="B64" i="1"/>
  <c r="D63" i="1"/>
  <c r="L63" i="1"/>
  <c r="F63" i="1"/>
  <c r="R63" i="1"/>
  <c r="J63" i="1"/>
  <c r="Q63" i="1"/>
  <c r="Q66" i="1" s="1"/>
  <c r="I63" i="1"/>
  <c r="C63" i="1"/>
  <c r="K63" i="1"/>
  <c r="P63" i="1"/>
  <c r="H63" i="1"/>
  <c r="T63" i="1"/>
  <c r="T66" i="1" s="1"/>
  <c r="S63" i="1"/>
  <c r="O63" i="1"/>
  <c r="G63" i="1"/>
  <c r="N63" i="1"/>
  <c r="E63" i="1"/>
  <c r="B63" i="1"/>
  <c r="U63" i="1"/>
  <c r="M63" i="1"/>
  <c r="G66" i="30" l="1"/>
  <c r="D66" i="26"/>
  <c r="O66" i="21"/>
  <c r="C66" i="21"/>
  <c r="C66" i="27"/>
  <c r="O66" i="28"/>
  <c r="O65" i="28"/>
  <c r="O66" i="27"/>
  <c r="O65" i="27"/>
  <c r="O66" i="30"/>
  <c r="O65" i="30"/>
  <c r="O66" i="26"/>
  <c r="O65" i="26"/>
  <c r="O66" i="24"/>
  <c r="O65" i="24"/>
  <c r="G65" i="1"/>
  <c r="F65" i="1"/>
  <c r="E65" i="1"/>
  <c r="D65" i="1"/>
  <c r="C65" i="1"/>
  <c r="B65" i="1"/>
  <c r="F65" i="26"/>
  <c r="M65" i="26"/>
  <c r="M66" i="24"/>
  <c r="M66" i="21"/>
  <c r="M66" i="30"/>
  <c r="M65" i="30"/>
  <c r="M66" i="27"/>
  <c r="M65" i="27"/>
  <c r="M66" i="28"/>
  <c r="G66" i="21"/>
  <c r="G65" i="21"/>
  <c r="G66" i="26"/>
  <c r="G65" i="26"/>
  <c r="G66" i="27"/>
  <c r="G65" i="27"/>
  <c r="G66" i="28"/>
  <c r="G65" i="28"/>
  <c r="G66" i="24"/>
  <c r="G65" i="24"/>
  <c r="F66" i="21"/>
  <c r="F65" i="21"/>
  <c r="F66" i="27"/>
  <c r="F65" i="27"/>
  <c r="F66" i="30"/>
  <c r="F65" i="30"/>
  <c r="F66" i="28"/>
  <c r="F65" i="28"/>
  <c r="F66" i="24"/>
  <c r="F65" i="24"/>
  <c r="E66" i="21"/>
  <c r="E65" i="21"/>
  <c r="E66" i="24"/>
  <c r="E65" i="24"/>
  <c r="E66" i="28"/>
  <c r="E65" i="28"/>
  <c r="E66" i="26"/>
  <c r="E65" i="26"/>
  <c r="C66" i="24"/>
  <c r="C65" i="24"/>
  <c r="C66" i="28"/>
  <c r="C65" i="28"/>
  <c r="B66" i="21"/>
  <c r="B65" i="21"/>
  <c r="B66" i="26"/>
  <c r="B65" i="26"/>
  <c r="B66" i="27"/>
  <c r="B65" i="27"/>
  <c r="B66" i="28"/>
  <c r="B65" i="28"/>
  <c r="U66" i="1"/>
  <c r="M66" i="1"/>
  <c r="R66" i="1"/>
  <c r="P66" i="1"/>
  <c r="S66" i="1"/>
  <c r="G66" i="1"/>
  <c r="I66" i="1"/>
  <c r="K66" i="1"/>
  <c r="N66" i="1"/>
  <c r="C66" i="1"/>
  <c r="J66" i="1"/>
  <c r="F66" i="1"/>
  <c r="L66" i="1"/>
  <c r="O66" i="1"/>
  <c r="B66" i="1"/>
  <c r="H66" i="1"/>
  <c r="E66" i="1"/>
  <c r="D66" i="1"/>
  <c r="U2" i="20" l="1"/>
  <c r="T2" i="20"/>
  <c r="S2" i="20"/>
  <c r="R2" i="20"/>
  <c r="Q2" i="20"/>
  <c r="P2" i="20"/>
  <c r="O2" i="20"/>
  <c r="N2" i="20"/>
  <c r="M2" i="20"/>
  <c r="L2" i="20"/>
  <c r="K2" i="20"/>
  <c r="J2" i="20"/>
  <c r="I2" i="20"/>
  <c r="H2" i="20"/>
  <c r="G2" i="20"/>
  <c r="F2" i="20"/>
  <c r="E2" i="20"/>
  <c r="D2" i="20"/>
  <c r="C2" i="20"/>
  <c r="B2" i="20"/>
  <c r="U1" i="20"/>
  <c r="T1" i="20"/>
  <c r="S1" i="20"/>
  <c r="R1" i="20"/>
  <c r="Q1" i="20"/>
  <c r="P1" i="20"/>
  <c r="O1" i="20"/>
  <c r="N1" i="20"/>
  <c r="M1" i="20"/>
  <c r="L1" i="20"/>
  <c r="K1" i="20"/>
  <c r="J1" i="20"/>
  <c r="I1" i="20"/>
  <c r="H1" i="20"/>
  <c r="G1" i="20"/>
  <c r="F1" i="20"/>
  <c r="E1" i="20"/>
  <c r="D1" i="20"/>
  <c r="C1" i="20"/>
  <c r="B1" i="20"/>
  <c r="D2" i="19"/>
  <c r="D16" i="19" s="1"/>
  <c r="E2" i="19"/>
  <c r="E16" i="19" s="1"/>
  <c r="F2" i="19"/>
  <c r="F16" i="19" s="1"/>
  <c r="G2" i="19"/>
  <c r="G16" i="19" s="1"/>
  <c r="H2" i="19"/>
  <c r="H16" i="19" s="1"/>
  <c r="I2" i="19"/>
  <c r="I16" i="19" s="1"/>
  <c r="J2" i="19"/>
  <c r="J16" i="19" s="1"/>
  <c r="K2" i="19"/>
  <c r="K16" i="19" s="1"/>
  <c r="L2" i="19"/>
  <c r="L16" i="19" s="1"/>
  <c r="M2" i="19"/>
  <c r="M16" i="19" s="1"/>
  <c r="N2" i="19"/>
  <c r="N16" i="19" s="1"/>
  <c r="O2" i="19"/>
  <c r="O16" i="19" s="1"/>
  <c r="P2" i="19"/>
  <c r="P16" i="19" s="1"/>
  <c r="Q2" i="19"/>
  <c r="Q16" i="19" s="1"/>
  <c r="R2" i="19"/>
  <c r="R16" i="19" s="1"/>
  <c r="S2" i="19"/>
  <c r="S16" i="19" s="1"/>
  <c r="T2" i="19"/>
  <c r="T16" i="19" s="1"/>
  <c r="U2" i="19"/>
  <c r="U16" i="19" s="1"/>
  <c r="V2" i="19"/>
  <c r="V16" i="19" s="1"/>
  <c r="C2" i="19"/>
  <c r="D1" i="19"/>
  <c r="E1" i="19"/>
  <c r="F1" i="19"/>
  <c r="G1" i="19"/>
  <c r="H1" i="19"/>
  <c r="I1" i="19"/>
  <c r="J1" i="19"/>
  <c r="K1" i="19"/>
  <c r="L1" i="19"/>
  <c r="M1" i="19"/>
  <c r="N1" i="19"/>
  <c r="O1" i="19"/>
  <c r="P1" i="19"/>
  <c r="Q1" i="19"/>
  <c r="R1" i="19"/>
  <c r="S1" i="19"/>
  <c r="T1" i="19"/>
  <c r="U1" i="19"/>
  <c r="V1" i="19"/>
  <c r="C1" i="19"/>
  <c r="C32" i="1"/>
  <c r="U15" i="19" l="1"/>
  <c r="F15" i="19"/>
  <c r="E15" i="19"/>
  <c r="V15" i="19"/>
  <c r="N15" i="19"/>
  <c r="M15" i="19"/>
  <c r="B13" i="20"/>
  <c r="Q15" i="19"/>
  <c r="I15" i="19"/>
  <c r="R15" i="19"/>
  <c r="J15" i="19"/>
  <c r="T15" i="19"/>
  <c r="P15" i="19"/>
  <c r="L15" i="19"/>
  <c r="H15" i="19"/>
  <c r="D15" i="19"/>
  <c r="S15" i="19"/>
  <c r="O15" i="19"/>
  <c r="K15" i="19"/>
  <c r="G15" i="19"/>
  <c r="U32" i="1" l="1"/>
  <c r="U33" i="1"/>
  <c r="U34" i="1"/>
  <c r="U35" i="1"/>
  <c r="U36" i="1"/>
  <c r="U37" i="1"/>
  <c r="U38" i="1"/>
  <c r="U39" i="1"/>
  <c r="U40" i="1"/>
  <c r="U41" i="1"/>
  <c r="U42" i="1"/>
  <c r="U43" i="1"/>
  <c r="U44" i="1"/>
  <c r="U45" i="1"/>
  <c r="U46" i="1"/>
  <c r="U47" i="1"/>
  <c r="U48" i="1"/>
  <c r="U49" i="1"/>
  <c r="U50" i="1"/>
  <c r="U31" i="1"/>
  <c r="D32" i="1"/>
  <c r="E32" i="1"/>
  <c r="D22" i="1" s="1"/>
  <c r="D23" i="1" s="1"/>
  <c r="D24" i="1" s="1"/>
  <c r="F32" i="1"/>
  <c r="G32" i="1"/>
  <c r="H32" i="1"/>
  <c r="I32" i="1"/>
  <c r="J32" i="1"/>
  <c r="K32" i="1"/>
  <c r="L32" i="1"/>
  <c r="M32" i="1"/>
  <c r="N32" i="1"/>
  <c r="O32" i="1"/>
  <c r="P32" i="1"/>
  <c r="Q32" i="1"/>
  <c r="R32" i="1"/>
  <c r="S32" i="1"/>
  <c r="T32" i="1"/>
  <c r="C33" i="1"/>
  <c r="D33" i="1"/>
  <c r="E33" i="1"/>
  <c r="E22" i="1" s="1"/>
  <c r="E23" i="1" s="1"/>
  <c r="E24" i="1" s="1"/>
  <c r="F33" i="1"/>
  <c r="G33" i="1"/>
  <c r="H33" i="1"/>
  <c r="I33" i="1"/>
  <c r="J33" i="1"/>
  <c r="K33" i="1"/>
  <c r="L33" i="1"/>
  <c r="M33" i="1"/>
  <c r="N33" i="1"/>
  <c r="O33" i="1"/>
  <c r="P33" i="1"/>
  <c r="Q33" i="1"/>
  <c r="R33" i="1"/>
  <c r="S33" i="1"/>
  <c r="T33" i="1"/>
  <c r="C34" i="1"/>
  <c r="D34" i="1"/>
  <c r="E34" i="1"/>
  <c r="F22" i="1" s="1"/>
  <c r="F23" i="1" s="1"/>
  <c r="F24" i="1" s="1"/>
  <c r="F34" i="1"/>
  <c r="G34" i="1"/>
  <c r="H34" i="1"/>
  <c r="I34" i="1"/>
  <c r="J34" i="1"/>
  <c r="K34" i="1"/>
  <c r="L34" i="1"/>
  <c r="M34" i="1"/>
  <c r="N34" i="1"/>
  <c r="O34" i="1"/>
  <c r="P34" i="1"/>
  <c r="Q34" i="1"/>
  <c r="R34" i="1"/>
  <c r="S34" i="1"/>
  <c r="T34" i="1"/>
  <c r="C35" i="1"/>
  <c r="D35" i="1"/>
  <c r="E35" i="1"/>
  <c r="G22" i="1" s="1"/>
  <c r="G23" i="1" s="1"/>
  <c r="G24" i="1" s="1"/>
  <c r="F35" i="1"/>
  <c r="G35" i="1"/>
  <c r="H35" i="1"/>
  <c r="I35" i="1"/>
  <c r="J35" i="1"/>
  <c r="K35" i="1"/>
  <c r="L35" i="1"/>
  <c r="M35" i="1"/>
  <c r="N35" i="1"/>
  <c r="O35" i="1"/>
  <c r="P35" i="1"/>
  <c r="Q35" i="1"/>
  <c r="R35" i="1"/>
  <c r="S35" i="1"/>
  <c r="T35" i="1"/>
  <c r="C36" i="1"/>
  <c r="D36" i="1"/>
  <c r="E36" i="1"/>
  <c r="H22" i="1" s="1"/>
  <c r="H23" i="1" s="1"/>
  <c r="H24" i="1" s="1"/>
  <c r="F36" i="1"/>
  <c r="G36" i="1"/>
  <c r="H36" i="1"/>
  <c r="I36" i="1"/>
  <c r="J36" i="1"/>
  <c r="K36" i="1"/>
  <c r="L36" i="1"/>
  <c r="M36" i="1"/>
  <c r="N36" i="1"/>
  <c r="O36" i="1"/>
  <c r="P36" i="1"/>
  <c r="Q36" i="1"/>
  <c r="R36" i="1"/>
  <c r="S36" i="1"/>
  <c r="T36" i="1"/>
  <c r="C37" i="1"/>
  <c r="D37" i="1"/>
  <c r="E37" i="1"/>
  <c r="I22" i="1" s="1"/>
  <c r="I23" i="1" s="1"/>
  <c r="I24" i="1" s="1"/>
  <c r="F37" i="1"/>
  <c r="G37" i="1"/>
  <c r="H37" i="1"/>
  <c r="I37" i="1"/>
  <c r="J37" i="1"/>
  <c r="K37" i="1"/>
  <c r="L37" i="1"/>
  <c r="M37" i="1"/>
  <c r="N37" i="1"/>
  <c r="O37" i="1"/>
  <c r="P37" i="1"/>
  <c r="Q37" i="1"/>
  <c r="R37" i="1"/>
  <c r="S37" i="1"/>
  <c r="T37" i="1"/>
  <c r="C38" i="1"/>
  <c r="D38" i="1"/>
  <c r="E38" i="1"/>
  <c r="J22" i="1" s="1"/>
  <c r="J23" i="1" s="1"/>
  <c r="J24" i="1" s="1"/>
  <c r="F38" i="1"/>
  <c r="G38" i="1"/>
  <c r="H38" i="1"/>
  <c r="I38" i="1"/>
  <c r="J38" i="1"/>
  <c r="K38" i="1"/>
  <c r="L38" i="1"/>
  <c r="M38" i="1"/>
  <c r="N38" i="1"/>
  <c r="O38" i="1"/>
  <c r="P38" i="1"/>
  <c r="Q38" i="1"/>
  <c r="R38" i="1"/>
  <c r="S38" i="1"/>
  <c r="T38" i="1"/>
  <c r="C39" i="1"/>
  <c r="D39" i="1"/>
  <c r="E39" i="1"/>
  <c r="K22" i="1" s="1"/>
  <c r="K23" i="1" s="1"/>
  <c r="K24" i="1" s="1"/>
  <c r="F39" i="1"/>
  <c r="G39" i="1"/>
  <c r="H39" i="1"/>
  <c r="I39" i="1"/>
  <c r="J39" i="1"/>
  <c r="K39" i="1"/>
  <c r="L39" i="1"/>
  <c r="M39" i="1"/>
  <c r="N39" i="1"/>
  <c r="O39" i="1"/>
  <c r="P39" i="1"/>
  <c r="Q39" i="1"/>
  <c r="R39" i="1"/>
  <c r="S39" i="1"/>
  <c r="T39" i="1"/>
  <c r="C40" i="1"/>
  <c r="D40" i="1"/>
  <c r="E40" i="1"/>
  <c r="L22" i="1" s="1"/>
  <c r="L23" i="1" s="1"/>
  <c r="L24" i="1" s="1"/>
  <c r="F40" i="1"/>
  <c r="G40" i="1"/>
  <c r="H40" i="1"/>
  <c r="I40" i="1"/>
  <c r="J40" i="1"/>
  <c r="K40" i="1"/>
  <c r="L40" i="1"/>
  <c r="M40" i="1"/>
  <c r="N40" i="1"/>
  <c r="O40" i="1"/>
  <c r="P40" i="1"/>
  <c r="Q40" i="1"/>
  <c r="R40" i="1"/>
  <c r="S40" i="1"/>
  <c r="T40" i="1"/>
  <c r="C41" i="1"/>
  <c r="D41" i="1"/>
  <c r="E41" i="1"/>
  <c r="M22" i="1" s="1"/>
  <c r="M23" i="1" s="1"/>
  <c r="M24" i="1" s="1"/>
  <c r="F41" i="1"/>
  <c r="G41" i="1"/>
  <c r="H41" i="1"/>
  <c r="I41" i="1"/>
  <c r="J41" i="1"/>
  <c r="K41" i="1"/>
  <c r="L41" i="1"/>
  <c r="M41" i="1"/>
  <c r="N41" i="1"/>
  <c r="O41" i="1"/>
  <c r="P41" i="1"/>
  <c r="Q41" i="1"/>
  <c r="R41" i="1"/>
  <c r="S41" i="1"/>
  <c r="T41" i="1"/>
  <c r="C42" i="1"/>
  <c r="D42" i="1"/>
  <c r="E42" i="1"/>
  <c r="N22" i="1" s="1"/>
  <c r="N23" i="1" s="1"/>
  <c r="N24" i="1" s="1"/>
  <c r="F42" i="1"/>
  <c r="G42" i="1"/>
  <c r="H42" i="1"/>
  <c r="I42" i="1"/>
  <c r="J42" i="1"/>
  <c r="K42" i="1"/>
  <c r="L42" i="1"/>
  <c r="M42" i="1"/>
  <c r="N42" i="1"/>
  <c r="O42" i="1"/>
  <c r="P42" i="1"/>
  <c r="Q42" i="1"/>
  <c r="R42" i="1"/>
  <c r="S42" i="1"/>
  <c r="T42" i="1"/>
  <c r="C43" i="1"/>
  <c r="D43" i="1"/>
  <c r="E43" i="1"/>
  <c r="O22" i="1" s="1"/>
  <c r="O23" i="1" s="1"/>
  <c r="O24" i="1" s="1"/>
  <c r="F43" i="1"/>
  <c r="G43" i="1"/>
  <c r="H43" i="1"/>
  <c r="I43" i="1"/>
  <c r="J43" i="1"/>
  <c r="K43" i="1"/>
  <c r="L43" i="1"/>
  <c r="M43" i="1"/>
  <c r="N43" i="1"/>
  <c r="O43" i="1"/>
  <c r="P43" i="1"/>
  <c r="Q43" i="1"/>
  <c r="R43" i="1"/>
  <c r="S43" i="1"/>
  <c r="T43" i="1"/>
  <c r="C44" i="1"/>
  <c r="D44" i="1"/>
  <c r="E44" i="1"/>
  <c r="P22" i="1" s="1"/>
  <c r="P23" i="1" s="1"/>
  <c r="P24" i="1" s="1"/>
  <c r="F44" i="1"/>
  <c r="G44" i="1"/>
  <c r="H44" i="1"/>
  <c r="I44" i="1"/>
  <c r="J44" i="1"/>
  <c r="K44" i="1"/>
  <c r="L44" i="1"/>
  <c r="M44" i="1"/>
  <c r="N44" i="1"/>
  <c r="O44" i="1"/>
  <c r="P44" i="1"/>
  <c r="Q44" i="1"/>
  <c r="R44" i="1"/>
  <c r="S44" i="1"/>
  <c r="T44" i="1"/>
  <c r="C45" i="1"/>
  <c r="D45" i="1"/>
  <c r="E45" i="1"/>
  <c r="Q22" i="1" s="1"/>
  <c r="Q23" i="1" s="1"/>
  <c r="Q24" i="1" s="1"/>
  <c r="F45" i="1"/>
  <c r="G45" i="1"/>
  <c r="H45" i="1"/>
  <c r="I45" i="1"/>
  <c r="J45" i="1"/>
  <c r="K45" i="1"/>
  <c r="L45" i="1"/>
  <c r="M45" i="1"/>
  <c r="N45" i="1"/>
  <c r="O45" i="1"/>
  <c r="P45" i="1"/>
  <c r="Q45" i="1"/>
  <c r="R45" i="1"/>
  <c r="S45" i="1"/>
  <c r="T45" i="1"/>
  <c r="C46" i="1"/>
  <c r="D46" i="1"/>
  <c r="E46" i="1"/>
  <c r="R22" i="1" s="1"/>
  <c r="R23" i="1" s="1"/>
  <c r="R24" i="1" s="1"/>
  <c r="F46" i="1"/>
  <c r="G46" i="1"/>
  <c r="H46" i="1"/>
  <c r="I46" i="1"/>
  <c r="J46" i="1"/>
  <c r="K46" i="1"/>
  <c r="L46" i="1"/>
  <c r="M46" i="1"/>
  <c r="N46" i="1"/>
  <c r="O46" i="1"/>
  <c r="P46" i="1"/>
  <c r="Q46" i="1"/>
  <c r="R46" i="1"/>
  <c r="S46" i="1"/>
  <c r="T46" i="1"/>
  <c r="C47" i="1"/>
  <c r="D47" i="1"/>
  <c r="E47" i="1"/>
  <c r="S22" i="1" s="1"/>
  <c r="S23" i="1" s="1"/>
  <c r="S24" i="1" s="1"/>
  <c r="F47" i="1"/>
  <c r="G47" i="1"/>
  <c r="H47" i="1"/>
  <c r="I47" i="1"/>
  <c r="J47" i="1"/>
  <c r="K47" i="1"/>
  <c r="L47" i="1"/>
  <c r="M47" i="1"/>
  <c r="N47" i="1"/>
  <c r="O47" i="1"/>
  <c r="P47" i="1"/>
  <c r="Q47" i="1"/>
  <c r="R47" i="1"/>
  <c r="S47" i="1"/>
  <c r="T47" i="1"/>
  <c r="C48" i="1"/>
  <c r="D48" i="1"/>
  <c r="E48" i="1"/>
  <c r="T22" i="1" s="1"/>
  <c r="T23" i="1" s="1"/>
  <c r="T24" i="1" s="1"/>
  <c r="F48" i="1"/>
  <c r="G48" i="1"/>
  <c r="H48" i="1"/>
  <c r="I48" i="1"/>
  <c r="J48" i="1"/>
  <c r="K48" i="1"/>
  <c r="L48" i="1"/>
  <c r="M48" i="1"/>
  <c r="N48" i="1"/>
  <c r="O48" i="1"/>
  <c r="P48" i="1"/>
  <c r="Q48" i="1"/>
  <c r="R48" i="1"/>
  <c r="S48" i="1"/>
  <c r="T48" i="1"/>
  <c r="C49" i="1"/>
  <c r="D49" i="1"/>
  <c r="E49" i="1"/>
  <c r="U22" i="1" s="1"/>
  <c r="U23" i="1" s="1"/>
  <c r="U24" i="1" s="1"/>
  <c r="F49" i="1"/>
  <c r="G49" i="1"/>
  <c r="H49" i="1"/>
  <c r="I49" i="1"/>
  <c r="J49" i="1"/>
  <c r="K49" i="1"/>
  <c r="L49" i="1"/>
  <c r="M49" i="1"/>
  <c r="N49" i="1"/>
  <c r="O49" i="1"/>
  <c r="P49" i="1"/>
  <c r="Q49" i="1"/>
  <c r="R49" i="1"/>
  <c r="S49" i="1"/>
  <c r="T49" i="1"/>
  <c r="C50" i="1"/>
  <c r="D50" i="1"/>
  <c r="E50" i="1"/>
  <c r="V22" i="1" s="1"/>
  <c r="V23" i="1" s="1"/>
  <c r="V24" i="1" s="1"/>
  <c r="F50" i="1"/>
  <c r="G50" i="1"/>
  <c r="H50" i="1"/>
  <c r="I50" i="1"/>
  <c r="J50" i="1"/>
  <c r="K50" i="1"/>
  <c r="L50" i="1"/>
  <c r="M50" i="1"/>
  <c r="N50" i="1"/>
  <c r="O50" i="1"/>
  <c r="P50" i="1"/>
  <c r="Q50" i="1"/>
  <c r="R50" i="1"/>
  <c r="S50" i="1"/>
  <c r="T50" i="1"/>
  <c r="T31" i="1"/>
  <c r="S31" i="1"/>
  <c r="R31" i="1"/>
  <c r="Q31" i="1"/>
  <c r="P31" i="1"/>
  <c r="O31" i="1"/>
  <c r="N31" i="1"/>
  <c r="M31" i="1"/>
  <c r="L31" i="1"/>
  <c r="K31" i="1"/>
  <c r="J31" i="1"/>
  <c r="I31" i="1"/>
  <c r="H31" i="1"/>
  <c r="G31" i="1"/>
  <c r="C31" i="1"/>
  <c r="F31" i="1"/>
  <c r="E31" i="1"/>
  <c r="F3" i="19" s="1"/>
  <c r="F17" i="19" s="1"/>
  <c r="D31" i="1"/>
  <c r="E3" i="19" s="1"/>
  <c r="E17" i="19" s="1"/>
  <c r="K3" i="20" l="1"/>
  <c r="K13" i="20" s="1"/>
  <c r="L3" i="19"/>
  <c r="L3" i="20"/>
  <c r="L13" i="20" s="1"/>
  <c r="M3" i="19"/>
  <c r="M17" i="19" s="1"/>
  <c r="M27" i="19" s="1"/>
  <c r="O3" i="20"/>
  <c r="O13" i="20" s="1"/>
  <c r="P3" i="19"/>
  <c r="H3" i="20"/>
  <c r="H13" i="20" s="1"/>
  <c r="I3" i="19"/>
  <c r="P3" i="20"/>
  <c r="P13" i="20" s="1"/>
  <c r="Q3" i="19"/>
  <c r="I3" i="20"/>
  <c r="I13" i="20" s="1"/>
  <c r="J3" i="19"/>
  <c r="J17" i="19" s="1"/>
  <c r="J27" i="19" s="1"/>
  <c r="Q3" i="20"/>
  <c r="Q13" i="20" s="1"/>
  <c r="R3" i="19"/>
  <c r="T3" i="20"/>
  <c r="T13" i="20" s="1"/>
  <c r="U3" i="19"/>
  <c r="M3" i="20"/>
  <c r="N3" i="19"/>
  <c r="G3" i="20"/>
  <c r="G13" i="20" s="1"/>
  <c r="H3" i="19"/>
  <c r="J3" i="20"/>
  <c r="J13" i="20" s="1"/>
  <c r="K3" i="19"/>
  <c r="R3" i="20"/>
  <c r="R13" i="20" s="1"/>
  <c r="S3" i="19"/>
  <c r="U3" i="20"/>
  <c r="U13" i="20" s="1"/>
  <c r="V3" i="19"/>
  <c r="S3" i="20"/>
  <c r="S13" i="20" s="1"/>
  <c r="T3" i="19"/>
  <c r="T17" i="19" s="1"/>
  <c r="T27" i="19" s="1"/>
  <c r="F3" i="20"/>
  <c r="F13" i="20" s="1"/>
  <c r="G3" i="19"/>
  <c r="G17" i="19" s="1"/>
  <c r="N3" i="20"/>
  <c r="N13" i="20" s="1"/>
  <c r="O3" i="19"/>
  <c r="C3" i="20"/>
  <c r="C13" i="20" s="1"/>
  <c r="D3" i="19"/>
  <c r="D17" i="19" s="1"/>
  <c r="C18" i="1"/>
  <c r="C19" i="1" s="1"/>
  <c r="C20" i="1" s="1"/>
  <c r="D3" i="20"/>
  <c r="D13" i="20" s="1"/>
  <c r="C22" i="1"/>
  <c r="C23" i="1" s="1"/>
  <c r="C24" i="1" s="1"/>
  <c r="E3" i="20"/>
  <c r="E13" i="20" s="1"/>
  <c r="E27" i="19"/>
  <c r="F27" i="19"/>
  <c r="M13" i="20"/>
  <c r="D18" i="1"/>
  <c r="D19" i="1" s="1"/>
  <c r="D20" i="1" s="1"/>
  <c r="E18" i="1"/>
  <c r="E19" i="1" s="1"/>
  <c r="E20" i="1" s="1"/>
  <c r="F18" i="1"/>
  <c r="F19" i="1" s="1"/>
  <c r="F20" i="1" s="1"/>
  <c r="G18" i="1"/>
  <c r="G19" i="1" s="1"/>
  <c r="G20" i="1" s="1"/>
  <c r="H18" i="1"/>
  <c r="H19" i="1" s="1"/>
  <c r="H20" i="1" s="1"/>
  <c r="I18" i="1"/>
  <c r="I19" i="1" s="1"/>
  <c r="I20" i="1" s="1"/>
  <c r="J18" i="1"/>
  <c r="J19" i="1" s="1"/>
  <c r="J20" i="1" s="1"/>
  <c r="K18" i="1"/>
  <c r="K19" i="1" s="1"/>
  <c r="K20" i="1" s="1"/>
  <c r="L18" i="1"/>
  <c r="L19" i="1" s="1"/>
  <c r="L20" i="1" s="1"/>
  <c r="M18" i="1"/>
  <c r="M19" i="1" s="1"/>
  <c r="M20" i="1" s="1"/>
  <c r="N18" i="1"/>
  <c r="N19" i="1" s="1"/>
  <c r="N20" i="1" s="1"/>
  <c r="O18" i="1"/>
  <c r="O19" i="1" s="1"/>
  <c r="O20" i="1" s="1"/>
  <c r="P18" i="1"/>
  <c r="P19" i="1" s="1"/>
  <c r="P20" i="1" s="1"/>
  <c r="Q18" i="1"/>
  <c r="Q19" i="1" s="1"/>
  <c r="Q20" i="1" s="1"/>
  <c r="R18" i="1"/>
  <c r="R19" i="1" s="1"/>
  <c r="R20" i="1" s="1"/>
  <c r="S18" i="1"/>
  <c r="S19" i="1" s="1"/>
  <c r="S20" i="1" s="1"/>
  <c r="T18" i="1"/>
  <c r="T19" i="1" s="1"/>
  <c r="T20" i="1" s="1"/>
  <c r="U18" i="1"/>
  <c r="U19" i="1" s="1"/>
  <c r="U20" i="1" s="1"/>
  <c r="V18" i="1"/>
  <c r="V19" i="1" s="1"/>
  <c r="V20" i="1" s="1"/>
  <c r="O17" i="19" l="1"/>
  <c r="O27" i="19" s="1"/>
  <c r="S17" i="19"/>
  <c r="S27" i="19" s="1"/>
  <c r="U17" i="19"/>
  <c r="U27" i="19" s="1"/>
  <c r="I17" i="19"/>
  <c r="I27" i="19" s="1"/>
  <c r="H17" i="19"/>
  <c r="H27" i="19" s="1"/>
  <c r="R17" i="19"/>
  <c r="R27" i="19" s="1"/>
  <c r="V17" i="19"/>
  <c r="V27" i="19" s="1"/>
  <c r="N17" i="19"/>
  <c r="N27" i="19" s="1"/>
  <c r="Q17" i="19"/>
  <c r="Q27" i="19" s="1"/>
  <c r="L17" i="19"/>
  <c r="L27" i="19" s="1"/>
  <c r="K17" i="19"/>
  <c r="K27" i="19" s="1"/>
  <c r="P17" i="19"/>
  <c r="P27" i="19" s="1"/>
  <c r="G27" i="19"/>
  <c r="D27" i="19"/>
  <c r="A50" i="1"/>
  <c r="A49" i="1"/>
  <c r="A48" i="1"/>
  <c r="A47" i="1"/>
  <c r="A46" i="1"/>
  <c r="A45" i="1"/>
  <c r="A44" i="1"/>
  <c r="A43" i="1"/>
  <c r="A42" i="1"/>
  <c r="A41" i="1"/>
  <c r="A40" i="1"/>
  <c r="A39" i="1"/>
  <c r="A38" i="1"/>
  <c r="A37" i="1"/>
  <c r="A36" i="1"/>
  <c r="A35" i="1"/>
  <c r="A34" i="1"/>
  <c r="A33" i="1"/>
  <c r="A32" i="1"/>
  <c r="A31" i="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00000000-0006-0000-0000-000001000000}">
      <text>
        <r>
          <rPr>
            <sz val="9"/>
            <color indexed="81"/>
            <rFont val="Tahoma"/>
            <family val="2"/>
          </rPr>
          <t>Na                                            (Acceptable level 360kg/ha)</t>
        </r>
      </text>
    </comment>
    <comment ref="Q26" authorId="0" shapeId="0" xr:uid="{00000000-0006-0000-0000-000002000000}">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6F0FA110-60D1-48EE-AC1D-8FCBBBDE8388}">
      <text>
        <r>
          <rPr>
            <sz val="9"/>
            <color indexed="81"/>
            <rFont val="Tahoma"/>
            <family val="2"/>
          </rPr>
          <t>Na                                            (Acceptable level 360kg/ha)</t>
        </r>
      </text>
    </comment>
    <comment ref="Q26" authorId="0" shapeId="0" xr:uid="{28A1B75C-DD92-4373-A16A-C5FF3DC79434}">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B14312A5-86A3-4702-BFDF-719DA6EFA1F4}">
      <text>
        <r>
          <rPr>
            <sz val="9"/>
            <color indexed="81"/>
            <rFont val="Tahoma"/>
            <family val="2"/>
          </rPr>
          <t>Na                                            (Acceptable level 360kg/ha)</t>
        </r>
      </text>
    </comment>
    <comment ref="Q26" authorId="0" shapeId="0" xr:uid="{FFF12D28-BCCF-4E63-8C38-B97645E73969}">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67369A3C-EAB2-45A2-9410-BE5E8C262941}">
      <text>
        <r>
          <rPr>
            <sz val="9"/>
            <color indexed="81"/>
            <rFont val="Tahoma"/>
            <family val="2"/>
          </rPr>
          <t>Na                                            (Acceptable level 360kg/ha)</t>
        </r>
      </text>
    </comment>
    <comment ref="Q26" authorId="0" shapeId="0" xr:uid="{13B0CED6-D819-4AF9-9900-B543DF239BD1}">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86752D97-132E-4CEB-8E4A-E0D39757DBB1}">
      <text>
        <r>
          <rPr>
            <sz val="9"/>
            <color indexed="81"/>
            <rFont val="Tahoma"/>
            <family val="2"/>
          </rPr>
          <t>Na                                            (Acceptable level 360kg/ha)</t>
        </r>
      </text>
    </comment>
    <comment ref="Q26" authorId="0" shapeId="0" xr:uid="{7446721B-3E17-4D48-AB6D-1B1000610981}">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6.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6A871869-1B6D-4DE2-9C36-BA29CC74E371}">
      <text>
        <r>
          <rPr>
            <sz val="9"/>
            <color indexed="81"/>
            <rFont val="Tahoma"/>
            <family val="2"/>
          </rPr>
          <t>Na                                            (Acceptable level 360kg/ha)</t>
        </r>
      </text>
    </comment>
    <comment ref="Q26" authorId="0" shapeId="0" xr:uid="{A78BA159-6EA0-4DCA-A209-71CDB71587E5}">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7.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D505C004-31D1-474D-BC24-6D8E5F7E9A03}">
      <text>
        <r>
          <rPr>
            <sz val="9"/>
            <color indexed="81"/>
            <rFont val="Tahoma"/>
            <family val="2"/>
          </rPr>
          <t>Na                                            (Acceptable level 360kg/ha)</t>
        </r>
      </text>
    </comment>
    <comment ref="Q26" authorId="0" shapeId="0" xr:uid="{D6D811E2-A9FC-4365-91D0-69665688B0BA}">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sharedStrings.xml><?xml version="1.0" encoding="utf-8"?>
<sst xmlns="http://schemas.openxmlformats.org/spreadsheetml/2006/main" count="1580" uniqueCount="180">
  <si>
    <t>Farm Address</t>
  </si>
  <si>
    <t>Waste Ref/Name</t>
  </si>
  <si>
    <t>Field Ref</t>
  </si>
  <si>
    <t>SNS Index</t>
  </si>
  <si>
    <t>Field pH</t>
  </si>
  <si>
    <t>Phosphorus Index</t>
  </si>
  <si>
    <t>Potassium Index</t>
  </si>
  <si>
    <t>Magnesium Index</t>
  </si>
  <si>
    <t>Benefiting Crop</t>
  </si>
  <si>
    <t>Expected Yield</t>
  </si>
  <si>
    <t>Dry Matter</t>
  </si>
  <si>
    <t>Total Phosphorus (P)</t>
  </si>
  <si>
    <t>Total Potassium (K)</t>
  </si>
  <si>
    <t>Total Magnesium (Mg)</t>
  </si>
  <si>
    <t>Total Copper</t>
  </si>
  <si>
    <t>Total  Zinc</t>
  </si>
  <si>
    <t>Total  Lead</t>
  </si>
  <si>
    <t>Total Cadmium</t>
  </si>
  <si>
    <t>Total Mercury</t>
  </si>
  <si>
    <t>Total Nickel</t>
  </si>
  <si>
    <t>Total Chromium</t>
  </si>
  <si>
    <t>Application Rate</t>
  </si>
  <si>
    <t>Nitrogen Addition</t>
  </si>
  <si>
    <t>Phosphate Addition</t>
  </si>
  <si>
    <t>Potash  Addition</t>
  </si>
  <si>
    <t>Mg Oxide Addition</t>
  </si>
  <si>
    <t>Copper Addition</t>
  </si>
  <si>
    <t>Zinc Addition</t>
  </si>
  <si>
    <t>Lead Addition</t>
  </si>
  <si>
    <t>Cadmium Addition</t>
  </si>
  <si>
    <t>Mercury Addition</t>
  </si>
  <si>
    <t>Nickel Addition</t>
  </si>
  <si>
    <t>Chromium Addition</t>
  </si>
  <si>
    <t>tonnes/ha</t>
  </si>
  <si>
    <t>kg/ha</t>
  </si>
  <si>
    <t>Total Selenium</t>
  </si>
  <si>
    <t>Total Arsenic</t>
  </si>
  <si>
    <t xml:space="preserve">Total Mo </t>
  </si>
  <si>
    <t>Total Fluoride</t>
  </si>
  <si>
    <t xml:space="preserve">Total Na (Sodium)  </t>
  </si>
  <si>
    <t>Total Sulphur (S)</t>
  </si>
  <si>
    <t>PAN reference</t>
  </si>
  <si>
    <t>Operator</t>
  </si>
  <si>
    <t>Waste pH</t>
  </si>
  <si>
    <t>Soil Type</t>
  </si>
  <si>
    <t>Total spread area</t>
  </si>
  <si>
    <t>%</t>
  </si>
  <si>
    <t>Assessed By</t>
  </si>
  <si>
    <t xml:space="preserve">Selenium Addition </t>
  </si>
  <si>
    <t xml:space="preserve">Arsenic  Addition  </t>
  </si>
  <si>
    <t xml:space="preserve">Molybdenum Addition  </t>
  </si>
  <si>
    <t xml:space="preserve">Fluoride Addition </t>
  </si>
  <si>
    <t>kg/t SAR</t>
  </si>
  <si>
    <t>kg/t DM</t>
  </si>
  <si>
    <t>mg/kg SAR</t>
  </si>
  <si>
    <t>mg/kg DM</t>
  </si>
  <si>
    <t>%w/w SAR</t>
  </si>
  <si>
    <t>%w/w DM</t>
  </si>
  <si>
    <t xml:space="preserve">Sodium Addition                 </t>
  </si>
  <si>
    <t>Aluminium Addition</t>
  </si>
  <si>
    <t>Iron Addition</t>
  </si>
  <si>
    <t>Total Aluminium</t>
  </si>
  <si>
    <t>Total Iron</t>
  </si>
  <si>
    <t>Field number</t>
  </si>
  <si>
    <r>
      <t>SO</t>
    </r>
    <r>
      <rPr>
        <b/>
        <vertAlign val="subscript"/>
        <sz val="10"/>
        <rFont val="Arial"/>
        <family val="2"/>
      </rPr>
      <t>3</t>
    </r>
    <r>
      <rPr>
        <b/>
        <sz val="10"/>
        <rFont val="Arial"/>
        <family val="2"/>
      </rPr>
      <t xml:space="preserve">  Addition                             kg/ha</t>
    </r>
  </si>
  <si>
    <r>
      <t>P</t>
    </r>
    <r>
      <rPr>
        <b/>
        <vertAlign val="subscript"/>
        <sz val="10"/>
        <rFont val="Arial"/>
        <family val="2"/>
      </rPr>
      <t>2</t>
    </r>
    <r>
      <rPr>
        <b/>
        <sz val="10"/>
        <color theme="1"/>
        <rFont val="Arial"/>
        <family val="2"/>
      </rPr>
      <t>O</t>
    </r>
    <r>
      <rPr>
        <b/>
        <vertAlign val="subscript"/>
        <sz val="10"/>
        <rFont val="Arial"/>
        <family val="2"/>
      </rPr>
      <t>5</t>
    </r>
    <r>
      <rPr>
        <b/>
        <sz val="10"/>
        <color theme="1"/>
        <rFont val="Arial"/>
        <family val="2"/>
      </rPr>
      <t xml:space="preserve"> 
kg/ha</t>
    </r>
  </si>
  <si>
    <r>
      <t>K</t>
    </r>
    <r>
      <rPr>
        <b/>
        <vertAlign val="subscript"/>
        <sz val="10"/>
        <rFont val="Arial"/>
        <family val="2"/>
      </rPr>
      <t>2</t>
    </r>
    <r>
      <rPr>
        <b/>
        <sz val="10"/>
        <color theme="1"/>
        <rFont val="Arial"/>
        <family val="2"/>
      </rPr>
      <t>O 
kg/ha</t>
    </r>
  </si>
  <si>
    <t>MgO 
kg/ha</t>
  </si>
  <si>
    <t>Spring wheat/barley</t>
  </si>
  <si>
    <t>Phosphate Offtake</t>
  </si>
  <si>
    <t>Sandy</t>
  </si>
  <si>
    <t>Sandy Loam</t>
  </si>
  <si>
    <t>Medium/Clay</t>
  </si>
  <si>
    <t>Organic</t>
  </si>
  <si>
    <t>Peat</t>
  </si>
  <si>
    <t>Total Nitrogen</t>
  </si>
  <si>
    <t>Solid</t>
  </si>
  <si>
    <t>Liquid</t>
  </si>
  <si>
    <t>Sludge</t>
  </si>
  <si>
    <t>Crop</t>
  </si>
  <si>
    <t>LIMIT</t>
  </si>
  <si>
    <t>Crop requirement x10</t>
  </si>
  <si>
    <t>Crop Requirement</t>
  </si>
  <si>
    <t>TBC</t>
  </si>
  <si>
    <t>Waste Ref</t>
  </si>
  <si>
    <t>Total</t>
  </si>
  <si>
    <t>ADDITIONS</t>
  </si>
  <si>
    <t>Permit reference</t>
  </si>
  <si>
    <t>Potash Offtake</t>
  </si>
  <si>
    <t>Potash Addition</t>
  </si>
  <si>
    <t>Phosphate Difference</t>
  </si>
  <si>
    <t xml:space="preserve">Phosphate Increase/decrease </t>
  </si>
  <si>
    <t xml:space="preserve"> Potash Difference</t>
  </si>
  <si>
    <t xml:space="preserve"> Potash Increase/decrease </t>
  </si>
  <si>
    <t>P Offtake</t>
  </si>
  <si>
    <t>K Offtake</t>
  </si>
  <si>
    <t>Winter barley/triticale/rye</t>
  </si>
  <si>
    <t>Oats</t>
  </si>
  <si>
    <t xml:space="preserve">Peas- Dried </t>
  </si>
  <si>
    <t xml:space="preserve">Peas- Vining </t>
  </si>
  <si>
    <t>Field beans</t>
  </si>
  <si>
    <t>Wholecrop cereals</t>
  </si>
  <si>
    <t>Kale</t>
  </si>
  <si>
    <t>Fodder beet (roots only)</t>
  </si>
  <si>
    <t>Sludge Cake</t>
  </si>
  <si>
    <t>Maize- Silage (30% DM)</t>
  </si>
  <si>
    <t xml:space="preserve">Hay (86% DM) </t>
  </si>
  <si>
    <t xml:space="preserve">Haylage (45% DM) </t>
  </si>
  <si>
    <t>Waste physical form</t>
  </si>
  <si>
    <t>Waste type EWC</t>
  </si>
  <si>
    <t>Conductivity µS/cm (limit 5000 µS/cm)</t>
  </si>
  <si>
    <t>Column1</t>
  </si>
  <si>
    <t>Grass</t>
  </si>
  <si>
    <t xml:space="preserve">Grass Silage (25% DM) </t>
  </si>
  <si>
    <t xml:space="preserve">Grass Silage (30% DM) </t>
  </si>
  <si>
    <t xml:space="preserve">Fresh grass (15-20% DM) </t>
  </si>
  <si>
    <t>Swedes- roots only</t>
  </si>
  <si>
    <t>Potatoes- tubers only</t>
  </si>
  <si>
    <t>All other cereals- grain only</t>
  </si>
  <si>
    <t>Sugar beet- roots only</t>
  </si>
  <si>
    <t>Sugar beet- roots &amp; tops</t>
  </si>
  <si>
    <t xml:space="preserve">Oilseed rape- seed only </t>
  </si>
  <si>
    <t>Oilseed rape- seed &amp; straw</t>
  </si>
  <si>
    <t xml:space="preserve">Winter wheat- grain only </t>
  </si>
  <si>
    <t>Winter wheat- grain &amp; straw</t>
  </si>
  <si>
    <t>Order</t>
  </si>
  <si>
    <t>Choose</t>
  </si>
  <si>
    <t xml:space="preserve">CaO Calculation </t>
  </si>
  <si>
    <t>CaO Conversion to CaCO3</t>
  </si>
  <si>
    <t xml:space="preserve">CaCo3 Calculation </t>
  </si>
  <si>
    <t xml:space="preserve">Lime Calculation </t>
  </si>
  <si>
    <t>Lime pH requirement</t>
  </si>
  <si>
    <t>Cropping pH</t>
  </si>
  <si>
    <t>Soil pH</t>
  </si>
  <si>
    <t>App rate</t>
  </si>
  <si>
    <t>Arable</t>
  </si>
  <si>
    <t>Soil Crop Type</t>
  </si>
  <si>
    <t>Sandy I Grass</t>
  </si>
  <si>
    <t>Sandy I Arable</t>
  </si>
  <si>
    <t>lime pH</t>
  </si>
  <si>
    <t>Sandy Loam I Grass</t>
  </si>
  <si>
    <t>Medium/Clay I Grass</t>
  </si>
  <si>
    <t>Organic I Grass</t>
  </si>
  <si>
    <t>Peat I Grass</t>
  </si>
  <si>
    <t>Sandy Loam I Arable</t>
  </si>
  <si>
    <t>Medium/Clay I Arable</t>
  </si>
  <si>
    <t>Organic I Arable</t>
  </si>
  <si>
    <t>Peat I Arable</t>
  </si>
  <si>
    <t>Over or Under Applying?</t>
  </si>
  <si>
    <t>Dry Matter (if SAR use 100%)</t>
  </si>
  <si>
    <t>TNV of Waste 
as CaO (%)</t>
  </si>
  <si>
    <t>TNV of Waste 
as CaCo3 (%)</t>
  </si>
  <si>
    <t>Spreading ratios</t>
  </si>
  <si>
    <t>Ammonium Nitrogen (mg/kg)</t>
  </si>
  <si>
    <t>Readily available nitrogen content %</t>
  </si>
  <si>
    <t>Lime applied in waste 
t/ha</t>
  </si>
  <si>
    <t>Lime required to bring pH to target level 
t/a CaCo3</t>
  </si>
  <si>
    <t>Difference between applied and  required</t>
  </si>
  <si>
    <t>Total Nitrogen (% w/w)</t>
  </si>
  <si>
    <t>Fats &amp; Oils (mg/kg) (limit 40,000 mg/kg or 4%)</t>
  </si>
  <si>
    <t>PAN-032620</t>
  </si>
  <si>
    <t>EPR/GP3792SK</t>
  </si>
  <si>
    <t xml:space="preserve">ByProduct Recovery Limited </t>
  </si>
  <si>
    <t>Bryn Drofa &amp; Plas Newydd, Llanbabo, Rhosgoch, Anglesey, LL66 0BN</t>
  </si>
  <si>
    <t xml:space="preserve">Megan Tucker </t>
  </si>
  <si>
    <t>19 09 02</t>
  </si>
  <si>
    <t xml:space="preserve">BD1 </t>
  </si>
  <si>
    <t>BD2</t>
  </si>
  <si>
    <t>BD3</t>
  </si>
  <si>
    <t>BD4</t>
  </si>
  <si>
    <t>PN1</t>
  </si>
  <si>
    <t>PN2</t>
  </si>
  <si>
    <t>DCWW Alaw</t>
  </si>
  <si>
    <t>M</t>
  </si>
  <si>
    <t xml:space="preserve">Cefni </t>
  </si>
  <si>
    <t>Cwellyn</t>
  </si>
  <si>
    <t xml:space="preserve">Dolbenmaen </t>
  </si>
  <si>
    <t>Garreglwyd</t>
  </si>
  <si>
    <t>Llyn Conwy</t>
  </si>
  <si>
    <t>Mynydd Llandegaai</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</si>
</sst>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2" x14ac:knownFonts="1">
    <font>
      <sz val="11"/>
      <color theme="1"/>
      <name val="Calibri"/>
      <family val="2"/>
      <scheme val="minor"/>
    </font>
    <font>
      <b/>
      <sz val="10"/>
      <name val="Arial"/>
      <family val="2"/>
    </font>
    <font>
      <sz val="10"/>
      <name val="Arial"/>
      <family val="2"/>
    </font>
    <font>
      <sz val="9"/>
      <color indexed="81"/>
      <name val="Tahoma"/>
      <family val="2"/>
    </font>
    <font>
      <b/>
      <sz val="9"/>
      <color indexed="81"/>
      <name val="Tahoma"/>
      <family val="2"/>
    </font>
    <font>
      <sz val="10"/>
      <color theme="1"/>
      <name val="Arial"/>
      <family val="2"/>
    </font>
    <font>
      <b/>
      <sz val="10"/>
      <color theme="1"/>
      <name val="Arial"/>
      <family val="2"/>
    </font>
    <font>
      <b/>
      <vertAlign val="subscript"/>
      <sz val="10"/>
      <name val="Arial"/>
      <family val="2"/>
    </font>
    <font>
      <b/>
      <sz val="12"/>
      <name val="Arial"/>
      <family val="2"/>
    </font>
    <font>
      <sz val="11"/>
      <color theme="1"/>
      <name val="Calibri"/>
      <family val="2"/>
      <scheme val="minor"/>
    </font>
    <font>
      <sz val="12"/>
      <color theme="1"/>
      <name val="Arial"/>
      <family val="2"/>
    </font>
    <font>
      <b/>
      <sz val="12"/>
      <color theme="1"/>
      <name val="Arial"/>
      <family val="2"/>
    </font>
  </fonts>
  <fills count="12">
    <fill>
      <patternFill patternType="none"/>
    </fill>
    <fill>
      <patternFill patternType="gray125"/>
    </fill>
    <fill>
      <patternFill patternType="solid">
        <fgColor theme="1"/>
        <bgColor indexed="64"/>
      </patternFill>
    </fill>
    <fill>
      <patternFill patternType="solid">
        <fgColor theme="7" tint="0.79998168889431442"/>
        <bgColor indexed="64"/>
      </patternFill>
    </fill>
    <fill>
      <patternFill patternType="solid">
        <fgColor theme="4" tint="0.59999389629810485"/>
        <bgColor indexed="64"/>
      </patternFill>
    </fill>
    <fill>
      <patternFill patternType="solid">
        <fgColor theme="9" tint="0.59999389629810485"/>
        <bgColor indexed="64"/>
      </patternFill>
    </fill>
    <fill>
      <patternFill patternType="solid">
        <fgColor theme="4" tint="0.39997558519241921"/>
        <bgColor indexed="64"/>
      </patternFill>
    </fill>
    <fill>
      <patternFill patternType="solid">
        <fgColor theme="9" tint="0.39997558519241921"/>
        <bgColor indexed="64"/>
      </patternFill>
    </fill>
    <fill>
      <patternFill patternType="solid">
        <fgColor theme="7" tint="0.39997558519241921"/>
        <bgColor indexed="64"/>
      </patternFill>
    </fill>
    <fill>
      <patternFill patternType="solid">
        <fgColor rgb="FFFFFF00"/>
        <bgColor indexed="64"/>
      </patternFill>
    </fill>
    <fill>
      <patternFill patternType="solid">
        <fgColor theme="7" tint="0.59999389629810485"/>
        <bgColor indexed="64"/>
      </patternFill>
    </fill>
    <fill>
      <patternFill patternType="solid">
        <fgColor theme="4" tint="0.79998168889431442"/>
        <bgColor indexed="64"/>
      </patternFill>
    </fill>
  </fills>
  <borders count="34">
    <border>
      <left/>
      <right/>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bottom style="thin">
        <color indexed="64"/>
      </bottom>
      <diagonal/>
    </border>
    <border>
      <left style="thin">
        <color indexed="64"/>
      </left>
      <right/>
      <top/>
      <bottom style="thin">
        <color indexed="64"/>
      </bottom>
      <diagonal/>
    </border>
    <border>
      <left/>
      <right style="thin">
        <color indexed="64"/>
      </right>
      <top style="thin">
        <color indexed="64"/>
      </top>
      <bottom/>
      <diagonal/>
    </border>
    <border>
      <left style="thin">
        <color indexed="64"/>
      </left>
      <right/>
      <top style="thin">
        <color indexed="64"/>
      </top>
      <bottom/>
      <diagonal/>
    </border>
    <border>
      <left style="thin">
        <color indexed="64"/>
      </left>
      <right style="medium">
        <color indexed="64"/>
      </right>
      <top style="medium">
        <color indexed="64"/>
      </top>
      <bottom style="thin">
        <color indexed="64"/>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style="thin">
        <color indexed="64"/>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medium">
        <color indexed="64"/>
      </top>
      <bottom style="thin">
        <color indexed="64"/>
      </bottom>
      <diagonal/>
    </border>
    <border>
      <left/>
      <right style="thin">
        <color indexed="64"/>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medium">
        <color indexed="64"/>
      </left>
      <right style="thin">
        <color indexed="64"/>
      </right>
      <top style="thin">
        <color indexed="64"/>
      </top>
      <bottom/>
      <diagonal/>
    </border>
    <border>
      <left style="medium">
        <color indexed="64"/>
      </left>
      <right style="thin">
        <color indexed="64"/>
      </right>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style="medium">
        <color indexed="64"/>
      </top>
      <bottom style="medium">
        <color indexed="64"/>
      </bottom>
      <diagonal/>
    </border>
  </borders>
  <cellStyleXfs count="3">
    <xf numFmtId="0" fontId="0" fillId="0" borderId="0"/>
    <xf numFmtId="0" fontId="2" fillId="0" borderId="0"/>
    <xf numFmtId="9" fontId="9" fillId="0" borderId="0" applyFont="0" applyFill="0" applyBorder="0" applyAlignment="0" applyProtection="0"/>
  </cellStyleXfs>
  <cellXfs count="177">
    <xf numFmtId="0" fontId="0" fillId="0" borderId="0" xfId="0"/>
    <xf numFmtId="0" fontId="6" fillId="6" borderId="3" xfId="0" applyFont="1" applyFill="1" applyBorder="1" applyAlignment="1" applyProtection="1">
      <alignment horizontal="center" vertical="top" wrapText="1"/>
      <protection hidden="1"/>
    </xf>
    <xf numFmtId="0" fontId="1" fillId="6" borderId="3" xfId="0" applyFont="1" applyFill="1" applyBorder="1" applyAlignment="1" applyProtection="1">
      <alignment horizontal="center" vertical="top" wrapText="1"/>
      <protection hidden="1"/>
    </xf>
    <xf numFmtId="0" fontId="6" fillId="8" borderId="3" xfId="0" applyFont="1" applyFill="1" applyBorder="1" applyAlignment="1" applyProtection="1">
      <alignment horizontal="center" vertical="top" wrapText="1"/>
      <protection hidden="1"/>
    </xf>
    <xf numFmtId="0" fontId="6" fillId="0" borderId="4" xfId="0" applyFont="1" applyBorder="1" applyAlignment="1" applyProtection="1">
      <alignment horizontal="center" vertical="top"/>
      <protection hidden="1"/>
    </xf>
    <xf numFmtId="0" fontId="6" fillId="0" borderId="5" xfId="0" applyFont="1" applyBorder="1" applyAlignment="1" applyProtection="1">
      <alignment horizontal="center" vertical="top"/>
      <protection hidden="1"/>
    </xf>
    <xf numFmtId="0" fontId="6" fillId="0" borderId="0" xfId="0" applyFont="1" applyAlignment="1" applyProtection="1">
      <alignment horizontal="center" vertical="top"/>
      <protection hidden="1"/>
    </xf>
    <xf numFmtId="0" fontId="6" fillId="0" borderId="0" xfId="0" applyFont="1" applyAlignment="1" applyProtection="1">
      <alignment horizontal="left" vertical="top"/>
      <protection hidden="1"/>
    </xf>
    <xf numFmtId="0" fontId="6" fillId="6" borderId="3" xfId="0" applyFont="1" applyFill="1" applyBorder="1" applyAlignment="1" applyProtection="1">
      <alignment horizontal="center" vertical="top"/>
      <protection hidden="1"/>
    </xf>
    <xf numFmtId="0" fontId="5" fillId="0" borderId="0" xfId="0" applyFont="1" applyAlignment="1" applyProtection="1">
      <alignment horizontal="left" vertical="top"/>
      <protection hidden="1"/>
    </xf>
    <xf numFmtId="0" fontId="6" fillId="4" borderId="3" xfId="0" applyFont="1" applyFill="1" applyBorder="1" applyAlignment="1" applyProtection="1">
      <alignment horizontal="center" vertical="top"/>
      <protection hidden="1"/>
    </xf>
    <xf numFmtId="0" fontId="5" fillId="3" borderId="3" xfId="0" applyFont="1" applyFill="1" applyBorder="1" applyAlignment="1" applyProtection="1">
      <alignment horizontal="center" vertical="top"/>
      <protection locked="0"/>
    </xf>
    <xf numFmtId="2" fontId="2" fillId="4" borderId="3" xfId="0" applyNumberFormat="1" applyFont="1" applyFill="1" applyBorder="1" applyAlignment="1" applyProtection="1">
      <alignment horizontal="center" vertical="top"/>
      <protection hidden="1"/>
    </xf>
    <xf numFmtId="0" fontId="5" fillId="0" borderId="0" xfId="0" applyFont="1" applyProtection="1">
      <protection hidden="1"/>
    </xf>
    <xf numFmtId="1" fontId="2" fillId="0" borderId="0" xfId="1" applyNumberFormat="1" applyAlignment="1" applyProtection="1">
      <alignment horizontal="center"/>
      <protection hidden="1"/>
    </xf>
    <xf numFmtId="0" fontId="2" fillId="3" borderId="3" xfId="0" applyFont="1" applyFill="1" applyBorder="1" applyAlignment="1" applyProtection="1">
      <alignment horizontal="center" vertical="top"/>
      <protection locked="0"/>
    </xf>
    <xf numFmtId="0" fontId="5" fillId="3" borderId="3" xfId="0" quotePrefix="1" applyFont="1" applyFill="1" applyBorder="1" applyAlignment="1" applyProtection="1">
      <alignment horizontal="center" vertical="top"/>
      <protection locked="0"/>
    </xf>
    <xf numFmtId="2" fontId="2" fillId="4" borderId="11" xfId="0" applyNumberFormat="1" applyFont="1" applyFill="1" applyBorder="1" applyAlignment="1" applyProtection="1">
      <alignment horizontal="center" vertical="top"/>
      <protection hidden="1"/>
    </xf>
    <xf numFmtId="2" fontId="1" fillId="4" borderId="13" xfId="0" applyNumberFormat="1" applyFont="1" applyFill="1" applyBorder="1" applyAlignment="1" applyProtection="1">
      <alignment horizontal="center" vertical="top"/>
      <protection hidden="1"/>
    </xf>
    <xf numFmtId="2" fontId="1" fillId="4" borderId="14" xfId="0" applyNumberFormat="1" applyFont="1" applyFill="1" applyBorder="1" applyAlignment="1" applyProtection="1">
      <alignment horizontal="center" vertical="top"/>
      <protection hidden="1"/>
    </xf>
    <xf numFmtId="2" fontId="2" fillId="4" borderId="9" xfId="0" applyNumberFormat="1" applyFont="1" applyFill="1" applyBorder="1" applyAlignment="1" applyProtection="1">
      <alignment horizontal="center" vertical="top"/>
      <protection hidden="1"/>
    </xf>
    <xf numFmtId="0" fontId="5" fillId="7" borderId="0" xfId="0" applyFont="1" applyFill="1" applyAlignment="1" applyProtection="1">
      <alignment horizontal="left" vertical="top"/>
      <protection hidden="1"/>
    </xf>
    <xf numFmtId="0" fontId="5" fillId="0" borderId="3" xfId="0" applyFont="1" applyBorder="1" applyProtection="1">
      <protection hidden="1"/>
    </xf>
    <xf numFmtId="1" fontId="2" fillId="6" borderId="3" xfId="1" applyNumberFormat="1" applyFill="1" applyBorder="1" applyAlignment="1" applyProtection="1">
      <alignment vertical="top"/>
      <protection hidden="1"/>
    </xf>
    <xf numFmtId="1" fontId="2" fillId="11" borderId="3" xfId="1" applyNumberFormat="1" applyFill="1" applyBorder="1" applyAlignment="1" applyProtection="1">
      <alignment horizontal="center"/>
      <protection hidden="1"/>
    </xf>
    <xf numFmtId="0" fontId="2" fillId="6" borderId="0" xfId="1" applyFill="1" applyAlignment="1" applyProtection="1">
      <alignment vertical="top" wrapText="1"/>
      <protection hidden="1"/>
    </xf>
    <xf numFmtId="0" fontId="2" fillId="6" borderId="3" xfId="1" applyFill="1" applyBorder="1" applyAlignment="1" applyProtection="1">
      <alignment vertical="top" wrapText="1"/>
      <protection hidden="1"/>
    </xf>
    <xf numFmtId="0" fontId="2" fillId="6" borderId="3" xfId="1" applyFill="1" applyBorder="1" applyAlignment="1" applyProtection="1">
      <alignment horizontal="center"/>
      <protection hidden="1"/>
    </xf>
    <xf numFmtId="0" fontId="2" fillId="0" borderId="0" xfId="1" applyAlignment="1" applyProtection="1">
      <alignment horizontal="center"/>
      <protection hidden="1"/>
    </xf>
    <xf numFmtId="0" fontId="2" fillId="6" borderId="3" xfId="1" applyFill="1" applyBorder="1" applyAlignment="1" applyProtection="1">
      <alignment horizontal="center" wrapText="1"/>
      <protection hidden="1"/>
    </xf>
    <xf numFmtId="0" fontId="1" fillId="0" borderId="15" xfId="0" applyFont="1" applyBorder="1" applyProtection="1">
      <protection hidden="1"/>
    </xf>
    <xf numFmtId="0" fontId="1" fillId="0" borderId="2" xfId="0" applyFont="1" applyBorder="1" applyProtection="1">
      <protection hidden="1"/>
    </xf>
    <xf numFmtId="0" fontId="1" fillId="0" borderId="16" xfId="0" applyFont="1" applyBorder="1" applyProtection="1">
      <protection hidden="1"/>
    </xf>
    <xf numFmtId="0" fontId="1" fillId="0" borderId="2" xfId="0" applyFont="1" applyBorder="1" applyAlignment="1" applyProtection="1">
      <alignment horizontal="left" vertical="top"/>
      <protection hidden="1"/>
    </xf>
    <xf numFmtId="0" fontId="5" fillId="0" borderId="7" xfId="0" applyFont="1" applyBorder="1" applyProtection="1">
      <protection hidden="1"/>
    </xf>
    <xf numFmtId="0" fontId="1" fillId="0" borderId="7" xfId="0" applyFont="1" applyBorder="1" applyProtection="1">
      <protection hidden="1"/>
    </xf>
    <xf numFmtId="0" fontId="1" fillId="0" borderId="3" xfId="0" applyFont="1" applyBorder="1" applyAlignment="1" applyProtection="1">
      <alignment horizontal="right"/>
      <protection hidden="1"/>
    </xf>
    <xf numFmtId="0" fontId="1" fillId="0" borderId="6" xfId="0" applyFont="1" applyBorder="1" applyProtection="1">
      <protection hidden="1"/>
    </xf>
    <xf numFmtId="0" fontId="2" fillId="9" borderId="7" xfId="0" applyFont="1" applyFill="1" applyBorder="1" applyProtection="1">
      <protection hidden="1"/>
    </xf>
    <xf numFmtId="0" fontId="2" fillId="9" borderId="3" xfId="0" applyFont="1" applyFill="1" applyBorder="1" applyAlignment="1" applyProtection="1">
      <alignment horizontal="right"/>
      <protection hidden="1"/>
    </xf>
    <xf numFmtId="0" fontId="2" fillId="9" borderId="6" xfId="0" applyFont="1" applyFill="1" applyBorder="1" applyProtection="1">
      <protection hidden="1"/>
    </xf>
    <xf numFmtId="0" fontId="5" fillId="9" borderId="0" xfId="0" applyFont="1" applyFill="1" applyAlignment="1" applyProtection="1">
      <alignment horizontal="left" vertical="top"/>
      <protection hidden="1"/>
    </xf>
    <xf numFmtId="0" fontId="5" fillId="0" borderId="3" xfId="0" applyFont="1" applyBorder="1" applyAlignment="1" applyProtection="1">
      <alignment horizontal="left" vertical="top"/>
      <protection hidden="1"/>
    </xf>
    <xf numFmtId="0" fontId="2" fillId="0" borderId="7" xfId="0" applyFont="1" applyBorder="1" applyProtection="1">
      <protection hidden="1"/>
    </xf>
    <xf numFmtId="0" fontId="2" fillId="0" borderId="3" xfId="0" applyFont="1" applyBorder="1" applyProtection="1">
      <protection hidden="1"/>
    </xf>
    <xf numFmtId="0" fontId="2" fillId="0" borderId="6" xfId="0" applyFont="1" applyBorder="1" applyProtection="1">
      <protection hidden="1"/>
    </xf>
    <xf numFmtId="0" fontId="5" fillId="0" borderId="0" xfId="0" applyFont="1" applyAlignment="1" applyProtection="1">
      <alignment horizontal="right" vertical="top"/>
      <protection hidden="1"/>
    </xf>
    <xf numFmtId="0" fontId="2" fillId="0" borderId="0" xfId="0" applyFont="1" applyAlignment="1" applyProtection="1">
      <alignment horizontal="right" vertical="top"/>
      <protection hidden="1"/>
    </xf>
    <xf numFmtId="0" fontId="5" fillId="0" borderId="0" xfId="0" applyFont="1" applyAlignment="1" applyProtection="1">
      <alignment horizontal="center" vertical="top"/>
      <protection hidden="1"/>
    </xf>
    <xf numFmtId="0" fontId="5" fillId="3" borderId="3" xfId="0" applyFont="1" applyFill="1" applyBorder="1" applyAlignment="1" applyProtection="1">
      <alignment horizontal="center" vertical="top"/>
      <protection hidden="1"/>
    </xf>
    <xf numFmtId="0" fontId="2" fillId="0" borderId="0" xfId="0" applyFont="1" applyAlignment="1" applyProtection="1">
      <alignment vertical="center"/>
      <protection hidden="1"/>
    </xf>
    <xf numFmtId="0" fontId="2" fillId="0" borderId="3" xfId="0" applyFont="1" applyBorder="1" applyAlignment="1" applyProtection="1">
      <alignment horizontal="right"/>
      <protection hidden="1"/>
    </xf>
    <xf numFmtId="0" fontId="2" fillId="7" borderId="7" xfId="0" applyFont="1" applyFill="1" applyBorder="1" applyProtection="1">
      <protection hidden="1"/>
    </xf>
    <xf numFmtId="0" fontId="2" fillId="7" borderId="3" xfId="0" applyFont="1" applyFill="1" applyBorder="1" applyAlignment="1" applyProtection="1">
      <alignment horizontal="right"/>
      <protection hidden="1"/>
    </xf>
    <xf numFmtId="0" fontId="2" fillId="7" borderId="6" xfId="0" applyFont="1" applyFill="1" applyBorder="1" applyProtection="1">
      <protection hidden="1"/>
    </xf>
    <xf numFmtId="0" fontId="2" fillId="7" borderId="3" xfId="0" applyFont="1" applyFill="1" applyBorder="1" applyProtection="1">
      <protection hidden="1"/>
    </xf>
    <xf numFmtId="0" fontId="2" fillId="0" borderId="0" xfId="0" applyFont="1" applyAlignment="1" applyProtection="1">
      <alignment horizontal="left" vertical="top"/>
      <protection hidden="1"/>
    </xf>
    <xf numFmtId="0" fontId="2" fillId="7" borderId="17" xfId="0" applyFont="1" applyFill="1" applyBorder="1" applyProtection="1">
      <protection hidden="1"/>
    </xf>
    <xf numFmtId="0" fontId="2" fillId="7" borderId="1" xfId="0" applyFont="1" applyFill="1" applyBorder="1" applyAlignment="1" applyProtection="1">
      <alignment horizontal="right"/>
      <protection hidden="1"/>
    </xf>
    <xf numFmtId="0" fontId="2" fillId="7" borderId="18" xfId="0" applyFont="1" applyFill="1" applyBorder="1" applyProtection="1">
      <protection hidden="1"/>
    </xf>
    <xf numFmtId="0" fontId="5" fillId="4" borderId="3" xfId="0" applyFont="1" applyFill="1" applyBorder="1" applyAlignment="1" applyProtection="1">
      <alignment horizontal="center" vertical="top" wrapText="1"/>
      <protection hidden="1"/>
    </xf>
    <xf numFmtId="1" fontId="6" fillId="6" borderId="3" xfId="2" applyNumberFormat="1" applyFont="1" applyFill="1" applyBorder="1" applyAlignment="1" applyProtection="1">
      <alignment horizontal="center"/>
      <protection hidden="1"/>
    </xf>
    <xf numFmtId="1" fontId="6" fillId="6" borderId="3" xfId="0" applyNumberFormat="1" applyFont="1" applyFill="1" applyBorder="1" applyAlignment="1" applyProtection="1">
      <alignment horizontal="center"/>
      <protection hidden="1"/>
    </xf>
    <xf numFmtId="1" fontId="6" fillId="6" borderId="3" xfId="0" applyNumberFormat="1" applyFont="1" applyFill="1" applyBorder="1" applyAlignment="1" applyProtection="1">
      <alignment horizontal="center" vertical="top"/>
      <protection hidden="1"/>
    </xf>
    <xf numFmtId="2" fontId="5" fillId="4" borderId="3" xfId="2" applyNumberFormat="1" applyFont="1" applyFill="1" applyBorder="1" applyAlignment="1" applyProtection="1">
      <alignment horizontal="center"/>
      <protection hidden="1"/>
    </xf>
    <xf numFmtId="2" fontId="5" fillId="4" borderId="3" xfId="0" applyNumberFormat="1" applyFont="1" applyFill="1" applyBorder="1" applyAlignment="1" applyProtection="1">
      <alignment horizontal="center" vertical="top"/>
      <protection hidden="1"/>
    </xf>
    <xf numFmtId="0" fontId="5" fillId="4" borderId="3" xfId="0" applyFont="1" applyFill="1" applyBorder="1" applyAlignment="1" applyProtection="1">
      <alignment horizontal="center" vertical="top"/>
      <protection hidden="1"/>
    </xf>
    <xf numFmtId="0" fontId="8" fillId="6" borderId="3" xfId="1" applyFont="1" applyFill="1" applyBorder="1" applyAlignment="1" applyProtection="1">
      <alignment horizontal="center"/>
      <protection hidden="1"/>
    </xf>
    <xf numFmtId="1" fontId="8" fillId="11" borderId="3" xfId="1" applyNumberFormat="1" applyFont="1" applyFill="1" applyBorder="1" applyAlignment="1" applyProtection="1">
      <alignment horizontal="center"/>
      <protection hidden="1"/>
    </xf>
    <xf numFmtId="0" fontId="10" fillId="0" borderId="0" xfId="0" applyFont="1" applyAlignment="1" applyProtection="1">
      <alignment horizontal="center"/>
      <protection hidden="1"/>
    </xf>
    <xf numFmtId="0" fontId="5" fillId="0" borderId="0" xfId="0" applyFont="1" applyAlignment="1" applyProtection="1">
      <alignment vertical="top"/>
      <protection hidden="1"/>
    </xf>
    <xf numFmtId="0" fontId="2" fillId="0" borderId="0" xfId="1" applyProtection="1">
      <protection hidden="1"/>
    </xf>
    <xf numFmtId="0" fontId="2" fillId="6" borderId="3" xfId="1" applyFill="1" applyBorder="1" applyProtection="1">
      <protection hidden="1"/>
    </xf>
    <xf numFmtId="9" fontId="5" fillId="6" borderId="3" xfId="0" applyNumberFormat="1" applyFont="1" applyFill="1" applyBorder="1" applyProtection="1">
      <protection hidden="1"/>
    </xf>
    <xf numFmtId="1" fontId="2" fillId="6" borderId="3" xfId="1" applyNumberFormat="1" applyFill="1" applyBorder="1" applyProtection="1">
      <protection hidden="1"/>
    </xf>
    <xf numFmtId="0" fontId="2" fillId="11" borderId="3" xfId="1" applyFill="1" applyBorder="1" applyProtection="1">
      <protection hidden="1"/>
    </xf>
    <xf numFmtId="2" fontId="8" fillId="11" borderId="3" xfId="1" applyNumberFormat="1" applyFont="1" applyFill="1" applyBorder="1" applyProtection="1">
      <protection hidden="1"/>
    </xf>
    <xf numFmtId="0" fontId="11" fillId="0" borderId="0" xfId="0" applyFont="1" applyProtection="1">
      <protection hidden="1"/>
    </xf>
    <xf numFmtId="9" fontId="2" fillId="10" borderId="3" xfId="2" applyFont="1" applyFill="1" applyBorder="1" applyAlignment="1" applyProtection="1">
      <alignment horizontal="center"/>
      <protection locked="0"/>
    </xf>
    <xf numFmtId="0" fontId="6" fillId="6" borderId="3" xfId="0" applyFont="1" applyFill="1" applyBorder="1" applyAlignment="1" applyProtection="1">
      <alignment horizontal="right" vertical="top"/>
      <protection hidden="1"/>
    </xf>
    <xf numFmtId="2" fontId="5" fillId="4" borderId="1" xfId="0" applyNumberFormat="1" applyFont="1" applyFill="1" applyBorder="1" applyAlignment="1" applyProtection="1">
      <alignment horizontal="center" vertical="top"/>
      <protection hidden="1"/>
    </xf>
    <xf numFmtId="0" fontId="5" fillId="0" borderId="3" xfId="0" applyFont="1" applyBorder="1" applyAlignment="1" applyProtection="1">
      <alignment wrapText="1"/>
      <protection hidden="1"/>
    </xf>
    <xf numFmtId="0" fontId="5" fillId="5" borderId="3" xfId="0" applyFont="1" applyFill="1" applyBorder="1" applyAlignment="1" applyProtection="1">
      <alignment horizontal="center" vertical="top"/>
      <protection locked="0"/>
    </xf>
    <xf numFmtId="0" fontId="5" fillId="5" borderId="3" xfId="0" applyFont="1" applyFill="1" applyBorder="1" applyAlignment="1" applyProtection="1">
      <alignment horizontal="center" vertical="top"/>
      <protection hidden="1"/>
    </xf>
    <xf numFmtId="0" fontId="5" fillId="5" borderId="3" xfId="0" applyFont="1" applyFill="1" applyBorder="1" applyAlignment="1" applyProtection="1">
      <alignment horizontal="center" vertical="top" wrapText="1"/>
      <protection locked="0"/>
    </xf>
    <xf numFmtId="0" fontId="5" fillId="2" borderId="3" xfId="0" applyFont="1" applyFill="1" applyBorder="1" applyAlignment="1" applyProtection="1">
      <alignment horizontal="right" wrapText="1"/>
      <protection hidden="1"/>
    </xf>
    <xf numFmtId="0" fontId="5" fillId="2" borderId="3" xfId="0" applyFont="1" applyFill="1" applyBorder="1" applyAlignment="1" applyProtection="1">
      <alignment horizontal="right"/>
      <protection hidden="1"/>
    </xf>
    <xf numFmtId="0" fontId="6" fillId="6" borderId="3" xfId="0" applyFont="1" applyFill="1" applyBorder="1" applyAlignment="1" applyProtection="1">
      <alignment horizontal="right"/>
      <protection hidden="1"/>
    </xf>
    <xf numFmtId="0" fontId="6" fillId="6" borderId="3" xfId="0" applyFont="1" applyFill="1" applyBorder="1" applyAlignment="1" applyProtection="1">
      <alignment horizontal="right" wrapText="1"/>
      <protection hidden="1"/>
    </xf>
    <xf numFmtId="0" fontId="6" fillId="6" borderId="3" xfId="0" applyFont="1" applyFill="1" applyBorder="1" applyAlignment="1" applyProtection="1">
      <alignment horizontal="center" wrapText="1"/>
      <protection hidden="1"/>
    </xf>
    <xf numFmtId="2" fontId="2" fillId="3" borderId="1" xfId="2" applyNumberFormat="1" applyFont="1" applyFill="1" applyBorder="1" applyAlignment="1" applyProtection="1">
      <alignment horizontal="center"/>
      <protection locked="0"/>
    </xf>
    <xf numFmtId="2" fontId="5" fillId="3" borderId="1" xfId="2" applyNumberFormat="1" applyFont="1" applyFill="1" applyBorder="1" applyAlignment="1" applyProtection="1">
      <alignment horizontal="center"/>
      <protection locked="0"/>
    </xf>
    <xf numFmtId="2" fontId="5" fillId="4" borderId="1" xfId="0" applyNumberFormat="1" applyFont="1" applyFill="1" applyBorder="1" applyAlignment="1" applyProtection="1">
      <alignment horizontal="center"/>
      <protection hidden="1"/>
    </xf>
    <xf numFmtId="2" fontId="2" fillId="4" borderId="19" xfId="0" applyNumberFormat="1" applyFont="1" applyFill="1" applyBorder="1" applyAlignment="1" applyProtection="1">
      <alignment horizontal="center" vertical="top"/>
      <protection hidden="1"/>
    </xf>
    <xf numFmtId="0" fontId="6" fillId="4" borderId="9" xfId="0" applyFont="1" applyFill="1" applyBorder="1" applyAlignment="1" applyProtection="1">
      <alignment horizontal="center" vertical="top"/>
      <protection hidden="1"/>
    </xf>
    <xf numFmtId="0" fontId="6" fillId="4" borderId="19" xfId="0" applyFont="1" applyFill="1" applyBorder="1" applyAlignment="1" applyProtection="1">
      <alignment horizontal="center" vertical="top"/>
      <protection hidden="1"/>
    </xf>
    <xf numFmtId="0" fontId="6" fillId="8" borderId="10" xfId="0" applyFont="1" applyFill="1" applyBorder="1" applyAlignment="1" applyProtection="1">
      <alignment horizontal="right" vertical="top"/>
      <protection hidden="1"/>
    </xf>
    <xf numFmtId="0" fontId="5" fillId="3" borderId="11" xfId="0" applyFont="1" applyFill="1" applyBorder="1" applyAlignment="1" applyProtection="1">
      <alignment horizontal="center" vertical="top"/>
      <protection locked="0"/>
    </xf>
    <xf numFmtId="0" fontId="5" fillId="5" borderId="11" xfId="0" applyFont="1" applyFill="1" applyBorder="1" applyAlignment="1" applyProtection="1">
      <alignment horizontal="center" vertical="top"/>
      <protection locked="0"/>
    </xf>
    <xf numFmtId="0" fontId="1" fillId="8" borderId="10" xfId="0" applyFont="1" applyFill="1" applyBorder="1" applyAlignment="1" applyProtection="1">
      <alignment horizontal="right" vertical="top"/>
      <protection hidden="1"/>
    </xf>
    <xf numFmtId="0" fontId="5" fillId="5" borderId="13" xfId="0" applyFont="1" applyFill="1" applyBorder="1" applyAlignment="1" applyProtection="1">
      <alignment horizontal="center" vertical="top"/>
      <protection locked="0"/>
    </xf>
    <xf numFmtId="0" fontId="5" fillId="5" borderId="14" xfId="0" applyFont="1" applyFill="1" applyBorder="1" applyAlignment="1" applyProtection="1">
      <alignment horizontal="center" vertical="top"/>
      <protection locked="0"/>
    </xf>
    <xf numFmtId="0" fontId="5" fillId="3" borderId="11" xfId="0" applyFont="1" applyFill="1" applyBorder="1" applyAlignment="1" applyProtection="1">
      <alignment horizontal="center" vertical="top"/>
      <protection hidden="1"/>
    </xf>
    <xf numFmtId="0" fontId="5" fillId="5" borderId="11" xfId="0" applyFont="1" applyFill="1" applyBorder="1" applyAlignment="1" applyProtection="1">
      <alignment horizontal="center" vertical="top"/>
      <protection hidden="1"/>
    </xf>
    <xf numFmtId="0" fontId="5" fillId="5" borderId="13" xfId="0" applyFont="1" applyFill="1" applyBorder="1" applyAlignment="1" applyProtection="1">
      <alignment horizontal="center" vertical="top"/>
      <protection hidden="1"/>
    </xf>
    <xf numFmtId="0" fontId="5" fillId="5" borderId="14" xfId="0" applyFont="1" applyFill="1" applyBorder="1" applyAlignment="1" applyProtection="1">
      <alignment horizontal="center" vertical="top"/>
      <protection hidden="1"/>
    </xf>
    <xf numFmtId="0" fontId="6" fillId="8" borderId="8" xfId="0" applyFont="1" applyFill="1" applyBorder="1" applyAlignment="1" applyProtection="1">
      <alignment horizontal="right" vertical="top"/>
      <protection hidden="1"/>
    </xf>
    <xf numFmtId="0" fontId="6" fillId="8" borderId="12" xfId="0" applyFont="1" applyFill="1" applyBorder="1" applyAlignment="1" applyProtection="1">
      <alignment horizontal="right" vertical="top"/>
      <protection hidden="1"/>
    </xf>
    <xf numFmtId="0" fontId="5" fillId="3" borderId="14" xfId="0" applyFont="1" applyFill="1" applyBorder="1" applyAlignment="1" applyProtection="1">
      <alignment horizontal="left" vertical="top"/>
      <protection locked="0"/>
    </xf>
    <xf numFmtId="0" fontId="5" fillId="3" borderId="19" xfId="0" applyFont="1" applyFill="1" applyBorder="1" applyAlignment="1" applyProtection="1">
      <alignment horizontal="left" vertical="top"/>
      <protection locked="0"/>
    </xf>
    <xf numFmtId="0" fontId="5" fillId="3" borderId="11" xfId="0" applyFont="1" applyFill="1" applyBorder="1" applyAlignment="1" applyProtection="1">
      <alignment horizontal="left" vertical="top"/>
      <protection locked="0"/>
    </xf>
    <xf numFmtId="0" fontId="5" fillId="5" borderId="11" xfId="0" applyFont="1" applyFill="1" applyBorder="1" applyAlignment="1" applyProtection="1">
      <alignment horizontal="left" vertical="top"/>
      <protection locked="0"/>
    </xf>
    <xf numFmtId="0" fontId="1" fillId="8" borderId="12" xfId="0" applyFont="1" applyFill="1" applyBorder="1" applyAlignment="1" applyProtection="1">
      <alignment horizontal="right" vertical="top"/>
      <protection hidden="1"/>
    </xf>
    <xf numFmtId="0" fontId="5" fillId="3" borderId="19" xfId="0" applyFont="1" applyFill="1" applyBorder="1" applyAlignment="1" applyProtection="1">
      <alignment horizontal="left" vertical="top"/>
      <protection hidden="1"/>
    </xf>
    <xf numFmtId="0" fontId="5" fillId="3" borderId="14" xfId="0" applyFont="1" applyFill="1" applyBorder="1" applyAlignment="1" applyProtection="1">
      <alignment horizontal="left" vertical="top"/>
      <protection hidden="1"/>
    </xf>
    <xf numFmtId="0" fontId="5" fillId="3" borderId="11" xfId="0" applyFont="1" applyFill="1" applyBorder="1" applyAlignment="1" applyProtection="1">
      <alignment horizontal="left" vertical="top"/>
      <protection hidden="1"/>
    </xf>
    <xf numFmtId="0" fontId="6" fillId="2" borderId="8" xfId="0" applyFont="1" applyFill="1" applyBorder="1" applyAlignment="1" applyProtection="1">
      <alignment horizontal="center" vertical="top" wrapText="1"/>
      <protection hidden="1"/>
    </xf>
    <xf numFmtId="0" fontId="6" fillId="8" borderId="9" xfId="0" applyFont="1" applyFill="1" applyBorder="1" applyAlignment="1" applyProtection="1">
      <alignment horizontal="center" vertical="top" wrapText="1"/>
      <protection hidden="1"/>
    </xf>
    <xf numFmtId="0" fontId="1" fillId="8" borderId="9" xfId="0" applyFont="1" applyFill="1" applyBorder="1" applyAlignment="1" applyProtection="1">
      <alignment horizontal="center" vertical="top" wrapText="1"/>
      <protection hidden="1"/>
    </xf>
    <xf numFmtId="0" fontId="1" fillId="8" borderId="19" xfId="0" applyFont="1" applyFill="1" applyBorder="1" applyAlignment="1" applyProtection="1">
      <alignment horizontal="center" vertical="top" wrapText="1"/>
      <protection hidden="1"/>
    </xf>
    <xf numFmtId="0" fontId="5" fillId="2" borderId="10" xfId="0" applyFont="1" applyFill="1" applyBorder="1" applyAlignment="1" applyProtection="1">
      <alignment horizontal="center" vertical="top" wrapText="1"/>
      <protection hidden="1"/>
    </xf>
    <xf numFmtId="0" fontId="5" fillId="5" borderId="11" xfId="0" applyFont="1" applyFill="1" applyBorder="1" applyAlignment="1" applyProtection="1">
      <alignment horizontal="center" vertical="top" wrapText="1"/>
      <protection locked="0"/>
    </xf>
    <xf numFmtId="0" fontId="5" fillId="2" borderId="10" xfId="0" applyFont="1" applyFill="1" applyBorder="1" applyAlignment="1" applyProtection="1">
      <alignment horizontal="center" vertical="top"/>
      <protection hidden="1"/>
    </xf>
    <xf numFmtId="0" fontId="1" fillId="6" borderId="11" xfId="0" applyFont="1" applyFill="1" applyBorder="1" applyAlignment="1" applyProtection="1">
      <alignment horizontal="center" vertical="top" wrapText="1"/>
      <protection hidden="1"/>
    </xf>
    <xf numFmtId="0" fontId="6" fillId="6" borderId="11" xfId="0" applyFont="1" applyFill="1" applyBorder="1" applyAlignment="1" applyProtection="1">
      <alignment horizontal="center" vertical="top" wrapText="1"/>
      <protection hidden="1"/>
    </xf>
    <xf numFmtId="0" fontId="6" fillId="4" borderId="10" xfId="0" applyFont="1" applyFill="1" applyBorder="1" applyAlignment="1" applyProtection="1">
      <alignment horizontal="center" vertical="top"/>
      <protection hidden="1"/>
    </xf>
    <xf numFmtId="2" fontId="5" fillId="4" borderId="11" xfId="0" applyNumberFormat="1" applyFont="1" applyFill="1" applyBorder="1" applyAlignment="1" applyProtection="1">
      <alignment horizontal="center" vertical="top"/>
      <protection hidden="1"/>
    </xf>
    <xf numFmtId="0" fontId="6" fillId="4" borderId="30" xfId="0" applyFont="1" applyFill="1" applyBorder="1" applyAlignment="1" applyProtection="1">
      <alignment horizontal="center" vertical="top"/>
      <protection hidden="1"/>
    </xf>
    <xf numFmtId="2" fontId="5" fillId="4" borderId="32" xfId="0" applyNumberFormat="1" applyFont="1" applyFill="1" applyBorder="1" applyAlignment="1" applyProtection="1">
      <alignment horizontal="center" vertical="top"/>
      <protection hidden="1"/>
    </xf>
    <xf numFmtId="0" fontId="6" fillId="0" borderId="33" xfId="0" applyFont="1" applyBorder="1" applyAlignment="1" applyProtection="1">
      <alignment horizontal="center" vertical="top"/>
      <protection hidden="1"/>
    </xf>
    <xf numFmtId="0" fontId="6" fillId="8" borderId="8" xfId="0" applyFont="1" applyFill="1" applyBorder="1" applyAlignment="1" applyProtection="1">
      <alignment horizontal="right" vertical="top"/>
      <protection hidden="1"/>
    </xf>
    <xf numFmtId="0" fontId="6" fillId="8" borderId="9" xfId="0" applyFont="1" applyFill="1" applyBorder="1" applyAlignment="1" applyProtection="1">
      <alignment horizontal="right" vertical="top"/>
      <protection hidden="1"/>
    </xf>
    <xf numFmtId="0" fontId="6" fillId="8" borderId="10" xfId="0" applyFont="1" applyFill="1" applyBorder="1" applyAlignment="1" applyProtection="1">
      <alignment horizontal="right" vertical="top"/>
      <protection hidden="1"/>
    </xf>
    <xf numFmtId="0" fontId="6" fillId="8" borderId="3" xfId="0" applyFont="1" applyFill="1" applyBorder="1" applyAlignment="1" applyProtection="1">
      <alignment horizontal="right" vertical="top"/>
      <protection hidden="1"/>
    </xf>
    <xf numFmtId="0" fontId="6" fillId="8" borderId="23" xfId="0" applyFont="1" applyFill="1" applyBorder="1" applyAlignment="1" applyProtection="1">
      <alignment horizontal="right" vertical="top"/>
      <protection hidden="1"/>
    </xf>
    <xf numFmtId="0" fontId="6" fillId="8" borderId="7" xfId="0" applyFont="1" applyFill="1" applyBorder="1" applyAlignment="1" applyProtection="1">
      <alignment horizontal="right" vertical="top"/>
      <protection hidden="1"/>
    </xf>
    <xf numFmtId="0" fontId="6" fillId="8" borderId="28" xfId="0" applyFont="1" applyFill="1" applyBorder="1" applyAlignment="1" applyProtection="1">
      <alignment horizontal="right" vertical="top"/>
      <protection hidden="1"/>
    </xf>
    <xf numFmtId="0" fontId="6" fillId="8" borderId="29" xfId="0" applyFont="1" applyFill="1" applyBorder="1" applyAlignment="1" applyProtection="1">
      <alignment horizontal="right" vertical="top"/>
      <protection hidden="1"/>
    </xf>
    <xf numFmtId="0" fontId="6" fillId="6" borderId="8" xfId="0" applyFont="1" applyFill="1" applyBorder="1" applyAlignment="1" applyProtection="1">
      <alignment horizontal="right" vertical="top"/>
      <protection hidden="1"/>
    </xf>
    <xf numFmtId="0" fontId="6" fillId="6" borderId="9" xfId="0" applyFont="1" applyFill="1" applyBorder="1" applyAlignment="1" applyProtection="1">
      <alignment horizontal="right" vertical="top"/>
      <protection hidden="1"/>
    </xf>
    <xf numFmtId="0" fontId="6" fillId="6" borderId="10" xfId="0" applyFont="1" applyFill="1" applyBorder="1" applyAlignment="1" applyProtection="1">
      <alignment horizontal="right" vertical="top"/>
      <protection hidden="1"/>
    </xf>
    <xf numFmtId="0" fontId="6" fillId="6" borderId="3" xfId="0" applyFont="1" applyFill="1" applyBorder="1" applyAlignment="1" applyProtection="1">
      <alignment horizontal="right" vertical="top"/>
      <protection hidden="1"/>
    </xf>
    <xf numFmtId="0" fontId="6" fillId="6" borderId="12" xfId="0" applyFont="1" applyFill="1" applyBorder="1" applyAlignment="1" applyProtection="1">
      <alignment horizontal="right" vertical="top"/>
      <protection hidden="1"/>
    </xf>
    <xf numFmtId="0" fontId="6" fillId="6" borderId="13" xfId="0" applyFont="1" applyFill="1" applyBorder="1" applyAlignment="1" applyProtection="1">
      <alignment horizontal="right" vertical="top"/>
      <protection hidden="1"/>
    </xf>
    <xf numFmtId="0" fontId="6" fillId="6" borderId="30" xfId="0" applyFont="1" applyFill="1" applyBorder="1" applyAlignment="1" applyProtection="1">
      <alignment horizontal="center" vertical="top" wrapText="1"/>
      <protection hidden="1"/>
    </xf>
    <xf numFmtId="0" fontId="6" fillId="6" borderId="31" xfId="0" applyFont="1" applyFill="1" applyBorder="1" applyAlignment="1" applyProtection="1">
      <alignment horizontal="center" vertical="top" wrapText="1"/>
      <protection hidden="1"/>
    </xf>
    <xf numFmtId="0" fontId="6" fillId="8" borderId="12" xfId="0" applyFont="1" applyFill="1" applyBorder="1" applyAlignment="1" applyProtection="1">
      <alignment horizontal="right" vertical="top"/>
      <protection hidden="1"/>
    </xf>
    <xf numFmtId="0" fontId="6" fillId="8" borderId="13" xfId="0" applyFont="1" applyFill="1" applyBorder="1" applyAlignment="1" applyProtection="1">
      <alignment horizontal="right" vertical="top"/>
      <protection hidden="1"/>
    </xf>
    <xf numFmtId="0" fontId="1" fillId="8" borderId="10" xfId="0" applyFont="1" applyFill="1" applyBorder="1" applyAlignment="1" applyProtection="1">
      <alignment horizontal="right" vertical="top"/>
      <protection hidden="1"/>
    </xf>
    <xf numFmtId="0" fontId="1" fillId="8" borderId="3" xfId="0" applyFont="1" applyFill="1" applyBorder="1" applyAlignment="1" applyProtection="1">
      <alignment horizontal="right" vertical="top"/>
      <protection hidden="1"/>
    </xf>
    <xf numFmtId="0" fontId="1" fillId="7" borderId="10" xfId="0" applyFont="1" applyFill="1" applyBorder="1" applyAlignment="1" applyProtection="1">
      <alignment horizontal="right" vertical="top"/>
      <protection hidden="1"/>
    </xf>
    <xf numFmtId="0" fontId="1" fillId="7" borderId="3" xfId="0" applyFont="1" applyFill="1" applyBorder="1" applyAlignment="1" applyProtection="1">
      <alignment horizontal="right" vertical="top"/>
      <protection hidden="1"/>
    </xf>
    <xf numFmtId="0" fontId="1" fillId="7" borderId="12" xfId="0" applyFont="1" applyFill="1" applyBorder="1" applyAlignment="1" applyProtection="1">
      <alignment horizontal="right" vertical="top"/>
      <protection hidden="1"/>
    </xf>
    <xf numFmtId="0" fontId="1" fillId="7" borderId="13" xfId="0" applyFont="1" applyFill="1" applyBorder="1" applyAlignment="1" applyProtection="1">
      <alignment horizontal="right" vertical="top"/>
      <protection hidden="1"/>
    </xf>
    <xf numFmtId="0" fontId="5" fillId="3" borderId="6" xfId="0" quotePrefix="1" applyFont="1" applyFill="1" applyBorder="1" applyAlignment="1" applyProtection="1">
      <alignment horizontal="left" vertical="top"/>
      <protection locked="0"/>
    </xf>
    <xf numFmtId="0" fontId="5" fillId="3" borderId="22" xfId="0" quotePrefix="1" applyFont="1" applyFill="1" applyBorder="1" applyAlignment="1" applyProtection="1">
      <alignment horizontal="left" vertical="top"/>
      <protection locked="0"/>
    </xf>
    <xf numFmtId="0" fontId="5" fillId="3" borderId="6" xfId="0" applyFont="1" applyFill="1" applyBorder="1" applyAlignment="1" applyProtection="1">
      <alignment horizontal="left" vertical="top"/>
      <protection locked="0"/>
    </xf>
    <xf numFmtId="0" fontId="5" fillId="3" borderId="22" xfId="0" applyFont="1" applyFill="1" applyBorder="1" applyAlignment="1" applyProtection="1">
      <alignment horizontal="left" vertical="top"/>
      <protection locked="0"/>
    </xf>
    <xf numFmtId="0" fontId="5" fillId="3" borderId="13" xfId="0" applyFont="1" applyFill="1" applyBorder="1" applyAlignment="1" applyProtection="1">
      <alignment horizontal="left" vertical="top"/>
      <protection locked="0"/>
    </xf>
    <xf numFmtId="0" fontId="5" fillId="3" borderId="14" xfId="0" applyFont="1" applyFill="1" applyBorder="1" applyAlignment="1" applyProtection="1">
      <alignment horizontal="left" vertical="top"/>
      <protection locked="0"/>
    </xf>
    <xf numFmtId="0" fontId="5" fillId="3" borderId="20" xfId="0" applyFont="1" applyFill="1" applyBorder="1" applyAlignment="1" applyProtection="1">
      <alignment horizontal="left" vertical="top"/>
      <protection locked="0"/>
    </xf>
    <xf numFmtId="0" fontId="5" fillId="3" borderId="21" xfId="0" applyFont="1" applyFill="1" applyBorder="1" applyAlignment="1" applyProtection="1">
      <alignment horizontal="left" vertical="top"/>
      <protection locked="0"/>
    </xf>
    <xf numFmtId="0" fontId="6" fillId="8" borderId="26" xfId="0" applyFont="1" applyFill="1" applyBorder="1" applyAlignment="1" applyProtection="1">
      <alignment horizontal="right" vertical="top"/>
      <protection hidden="1"/>
    </xf>
    <xf numFmtId="0" fontId="6" fillId="8" borderId="27" xfId="0" applyFont="1" applyFill="1" applyBorder="1" applyAlignment="1" applyProtection="1">
      <alignment horizontal="right" vertical="top"/>
      <protection hidden="1"/>
    </xf>
    <xf numFmtId="0" fontId="1" fillId="8" borderId="23" xfId="0" applyFont="1" applyFill="1" applyBorder="1" applyAlignment="1" applyProtection="1">
      <alignment horizontal="right" vertical="top" wrapText="1"/>
      <protection hidden="1"/>
    </xf>
    <xf numFmtId="0" fontId="1" fillId="8" borderId="7" xfId="0" applyFont="1" applyFill="1" applyBorder="1" applyAlignment="1" applyProtection="1">
      <alignment horizontal="right" vertical="top" wrapText="1"/>
      <protection hidden="1"/>
    </xf>
    <xf numFmtId="0" fontId="5" fillId="3" borderId="24" xfId="0" applyFont="1" applyFill="1" applyBorder="1" applyAlignment="1" applyProtection="1">
      <alignment horizontal="left" vertical="top"/>
      <protection hidden="1"/>
    </xf>
    <xf numFmtId="0" fontId="5" fillId="3" borderId="25" xfId="0" applyFont="1" applyFill="1" applyBorder="1" applyAlignment="1" applyProtection="1">
      <alignment horizontal="left" vertical="top"/>
      <protection hidden="1"/>
    </xf>
    <xf numFmtId="0" fontId="5" fillId="3" borderId="6" xfId="0" quotePrefix="1" applyFont="1" applyFill="1" applyBorder="1" applyAlignment="1" applyProtection="1">
      <alignment horizontal="left" vertical="top"/>
      <protection hidden="1"/>
    </xf>
    <xf numFmtId="0" fontId="5" fillId="3" borderId="22" xfId="0" quotePrefix="1" applyFont="1" applyFill="1" applyBorder="1" applyAlignment="1" applyProtection="1">
      <alignment horizontal="left" vertical="top"/>
      <protection hidden="1"/>
    </xf>
    <xf numFmtId="0" fontId="5" fillId="3" borderId="6" xfId="0" applyFont="1" applyFill="1" applyBorder="1" applyAlignment="1" applyProtection="1">
      <alignment horizontal="left" vertical="top"/>
      <protection hidden="1"/>
    </xf>
    <xf numFmtId="0" fontId="5" fillId="3" borderId="22" xfId="0" applyFont="1" applyFill="1" applyBorder="1" applyAlignment="1" applyProtection="1">
      <alignment horizontal="left" vertical="top"/>
      <protection hidden="1"/>
    </xf>
    <xf numFmtId="0" fontId="5" fillId="3" borderId="20" xfId="0" applyFont="1" applyFill="1" applyBorder="1" applyAlignment="1" applyProtection="1">
      <alignment horizontal="left" vertical="top"/>
      <protection hidden="1"/>
    </xf>
    <xf numFmtId="0" fontId="5" fillId="3" borderId="21" xfId="0" applyFont="1" applyFill="1" applyBorder="1" applyAlignment="1" applyProtection="1">
      <alignment horizontal="left" vertical="top"/>
      <protection hidden="1"/>
    </xf>
    <xf numFmtId="0" fontId="2" fillId="6" borderId="3" xfId="1" applyFill="1" applyBorder="1" applyAlignment="1" applyProtection="1">
      <alignment horizontal="center" wrapText="1"/>
      <protection hidden="1"/>
    </xf>
    <xf numFmtId="0" fontId="2" fillId="6" borderId="3" xfId="1" applyFill="1" applyBorder="1" applyAlignment="1" applyProtection="1">
      <alignment vertical="top" wrapText="1"/>
      <protection hidden="1"/>
    </xf>
    <xf numFmtId="0" fontId="8" fillId="6" borderId="3" xfId="1" applyFont="1" applyFill="1" applyBorder="1" applyAlignment="1" applyProtection="1">
      <alignment horizontal="right"/>
      <protection hidden="1"/>
    </xf>
  </cellXfs>
  <cellStyles count="3">
    <cellStyle name="Normal" xfId="0" builtinId="0"/>
    <cellStyle name="Normal 2" xfId="1" xr:uid="{00000000-0005-0000-0000-000001000000}"/>
    <cellStyle name="Per cent" xfId="2" builtinId="5"/>
  </cellStyles>
  <dxfs count="281">
    <dxf>
      <font>
        <color rgb="FFFF0000"/>
      </font>
    </dxf>
    <dxf>
      <font>
        <color rgb="FFFF0000"/>
      </font>
    </dxf>
    <dxf>
      <font>
        <color rgb="FFFF0000"/>
      </font>
    </dxf>
    <dxf>
      <font>
        <color rgb="FFFF0000"/>
      </font>
    </dxf>
    <dxf>
      <font>
        <color rgb="FFFF0000"/>
      </font>
    </dxf>
    <dxf>
      <font>
        <color rgb="FFFF0000"/>
      </font>
    </dxf>
    <dxf>
      <font>
        <color rgb="FFFF0000"/>
      </font>
    </dxf>
    <dxf>
      <font>
        <color rgb="FF9C0006"/>
      </font>
      <fill>
        <patternFill>
          <bgColor rgb="FFFFC7CE"/>
        </patternFill>
      </fill>
    </dxf>
    <dxf>
      <font>
        <color rgb="FF006100"/>
      </font>
      <fill>
        <patternFill>
          <bgColor rgb="FFC6EFCE"/>
        </patternFill>
      </fill>
    </dxf>
    <dxf>
      <font>
        <color rgb="FFFF0000"/>
      </font>
    </dxf>
    <dxf>
      <font>
        <color rgb="FF9C0006"/>
      </font>
    </dxf>
    <dxf>
      <font>
        <color rgb="FFFF0000"/>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FF0000"/>
      </font>
    </dxf>
    <dxf>
      <font>
        <strike val="0"/>
        <color rgb="FFFF0000"/>
      </font>
    </dxf>
    <dxf>
      <font>
        <b/>
        <i val="0"/>
        <color rgb="FFFF0000"/>
      </font>
    </dxf>
    <dxf>
      <font>
        <b/>
        <i val="0"/>
        <color theme="9" tint="-0.24994659260841701"/>
      </font>
    </dxf>
    <dxf>
      <font>
        <strike val="0"/>
        <color theme="4" tint="0.59996337778862885"/>
      </font>
    </dxf>
    <dxf>
      <font>
        <color theme="4" tint="0.59996337778862885"/>
      </font>
    </dxf>
    <dxf>
      <font>
        <b/>
        <i val="0"/>
        <color rgb="FFFF0000"/>
      </font>
    </dxf>
    <dxf>
      <font>
        <b/>
        <i val="0"/>
        <color theme="9" tint="-0.24994659260841701"/>
      </font>
    </dxf>
    <dxf>
      <font>
        <strike val="0"/>
        <color theme="4" tint="0.59996337778862885"/>
      </font>
    </dxf>
    <dxf>
      <font>
        <color rgb="FF9C0006"/>
      </font>
      <fill>
        <patternFill>
          <bgColor rgb="FFFFC7CE"/>
        </patternFill>
      </fill>
    </dxf>
    <dxf>
      <font>
        <color rgb="FFFF0000"/>
      </font>
    </dxf>
    <dxf>
      <font>
        <color rgb="FF9C0006"/>
      </font>
      <fill>
        <patternFill>
          <bgColor rgb="FFFFC7CE"/>
        </patternFill>
      </fill>
    </dxf>
    <dxf>
      <font>
        <color rgb="FF006100"/>
      </font>
      <fill>
        <patternFill>
          <bgColor rgb="FFC6EFCE"/>
        </patternFill>
      </fill>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9C0006"/>
      </font>
      <fill>
        <patternFill>
          <bgColor rgb="FFFFC7CE"/>
        </patternFill>
      </fill>
    </dxf>
    <dxf>
      <font>
        <color rgb="FF006100"/>
      </font>
      <fill>
        <patternFill>
          <bgColor rgb="FFC6EFCE"/>
        </patternFill>
      </fill>
    </dxf>
    <dxf>
      <font>
        <color rgb="FFFF0000"/>
      </font>
    </dxf>
    <dxf>
      <font>
        <color rgb="FF9C0006"/>
      </font>
    </dxf>
    <dxf>
      <font>
        <color rgb="FFFF0000"/>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FF0000"/>
      </font>
    </dxf>
    <dxf>
      <font>
        <strike val="0"/>
        <color rgb="FFFF0000"/>
      </font>
    </dxf>
    <dxf>
      <font>
        <b/>
        <i val="0"/>
        <color rgb="FFFF0000"/>
      </font>
    </dxf>
    <dxf>
      <font>
        <b/>
        <i val="0"/>
        <color theme="9" tint="-0.24994659260841701"/>
      </font>
    </dxf>
    <dxf>
      <font>
        <strike val="0"/>
        <color theme="4" tint="0.59996337778862885"/>
      </font>
    </dxf>
    <dxf>
      <font>
        <color theme="4" tint="0.59996337778862885"/>
      </font>
    </dxf>
    <dxf>
      <font>
        <b/>
        <i val="0"/>
        <color rgb="FFFF0000"/>
      </font>
    </dxf>
    <dxf>
      <font>
        <b/>
        <i val="0"/>
        <color theme="9" tint="-0.24994659260841701"/>
      </font>
    </dxf>
    <dxf>
      <font>
        <strike val="0"/>
        <color theme="4" tint="0.59996337778862885"/>
      </font>
    </dxf>
    <dxf>
      <font>
        <color rgb="FF9C0006"/>
      </font>
      <fill>
        <patternFill>
          <bgColor rgb="FFFFC7CE"/>
        </patternFill>
      </fill>
    </dxf>
    <dxf>
      <font>
        <color rgb="FFFF0000"/>
      </font>
    </dxf>
    <dxf>
      <font>
        <color rgb="FF9C0006"/>
      </font>
      <fill>
        <patternFill>
          <bgColor rgb="FFFFC7CE"/>
        </patternFill>
      </fill>
    </dxf>
    <dxf>
      <font>
        <color rgb="FF006100"/>
      </font>
      <fill>
        <patternFill>
          <bgColor rgb="FFC6EFCE"/>
        </patternFill>
      </fill>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9C0006"/>
      </font>
      <fill>
        <patternFill>
          <bgColor rgb="FFFFC7CE"/>
        </patternFill>
      </fill>
    </dxf>
    <dxf>
      <font>
        <color rgb="FF006100"/>
      </font>
      <fill>
        <patternFill>
          <bgColor rgb="FFC6EFCE"/>
        </patternFill>
      </fill>
    </dxf>
    <dxf>
      <font>
        <color rgb="FFFF0000"/>
      </font>
    </dxf>
    <dxf>
      <font>
        <color rgb="FF9C0006"/>
      </font>
    </dxf>
    <dxf>
      <font>
        <color rgb="FFFF0000"/>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FF0000"/>
      </font>
    </dxf>
    <dxf>
      <font>
        <strike val="0"/>
        <color rgb="FFFF0000"/>
      </font>
    </dxf>
    <dxf>
      <font>
        <b/>
        <i val="0"/>
        <color rgb="FFFF0000"/>
      </font>
    </dxf>
    <dxf>
      <font>
        <b/>
        <i val="0"/>
        <color theme="9" tint="-0.24994659260841701"/>
      </font>
    </dxf>
    <dxf>
      <font>
        <strike val="0"/>
        <color theme="4" tint="0.59996337778862885"/>
      </font>
    </dxf>
    <dxf>
      <font>
        <color theme="4" tint="0.59996337778862885"/>
      </font>
    </dxf>
    <dxf>
      <font>
        <b/>
        <i val="0"/>
        <color rgb="FFFF0000"/>
      </font>
    </dxf>
    <dxf>
      <font>
        <b/>
        <i val="0"/>
        <color theme="9" tint="-0.24994659260841701"/>
      </font>
    </dxf>
    <dxf>
      <font>
        <strike val="0"/>
        <color theme="4" tint="0.59996337778862885"/>
      </font>
    </dxf>
    <dxf>
      <font>
        <color rgb="FF9C0006"/>
      </font>
      <fill>
        <patternFill>
          <bgColor rgb="FFFFC7CE"/>
        </patternFill>
      </fill>
    </dxf>
    <dxf>
      <font>
        <color rgb="FFFF0000"/>
      </font>
    </dxf>
    <dxf>
      <font>
        <color rgb="FF9C0006"/>
      </font>
      <fill>
        <patternFill>
          <bgColor rgb="FFFFC7CE"/>
        </patternFill>
      </fill>
    </dxf>
    <dxf>
      <font>
        <color rgb="FF006100"/>
      </font>
      <fill>
        <patternFill>
          <bgColor rgb="FFC6EFCE"/>
        </patternFill>
      </fill>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9C0006"/>
      </font>
      <fill>
        <patternFill>
          <bgColor rgb="FFFFC7CE"/>
        </patternFill>
      </fill>
    </dxf>
    <dxf>
      <font>
        <color rgb="FF006100"/>
      </font>
      <fill>
        <patternFill>
          <bgColor rgb="FFC6EFCE"/>
        </patternFill>
      </fill>
    </dxf>
    <dxf>
      <font>
        <color rgb="FFFF0000"/>
      </font>
    </dxf>
    <dxf>
      <font>
        <color rgb="FF9C0006"/>
      </font>
    </dxf>
    <dxf>
      <font>
        <color rgb="FFFF0000"/>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FF0000"/>
      </font>
    </dxf>
    <dxf>
      <font>
        <strike val="0"/>
        <color rgb="FFFF0000"/>
      </font>
    </dxf>
    <dxf>
      <font>
        <b/>
        <i val="0"/>
        <color rgb="FFFF0000"/>
      </font>
    </dxf>
    <dxf>
      <font>
        <b/>
        <i val="0"/>
        <color theme="9" tint="-0.24994659260841701"/>
      </font>
    </dxf>
    <dxf>
      <font>
        <strike val="0"/>
        <color theme="4" tint="0.59996337778862885"/>
      </font>
    </dxf>
    <dxf>
      <font>
        <color theme="4" tint="0.59996337778862885"/>
      </font>
    </dxf>
    <dxf>
      <font>
        <b/>
        <i val="0"/>
        <color rgb="FFFF0000"/>
      </font>
    </dxf>
    <dxf>
      <font>
        <b/>
        <i val="0"/>
        <color theme="9" tint="-0.24994659260841701"/>
      </font>
    </dxf>
    <dxf>
      <font>
        <strike val="0"/>
        <color theme="4" tint="0.59996337778862885"/>
      </font>
    </dxf>
    <dxf>
      <font>
        <color rgb="FF9C0006"/>
      </font>
      <fill>
        <patternFill>
          <bgColor rgb="FFFFC7CE"/>
        </patternFill>
      </fill>
    </dxf>
    <dxf>
      <font>
        <color rgb="FFFF0000"/>
      </font>
    </dxf>
    <dxf>
      <font>
        <color rgb="FF9C0006"/>
      </font>
      <fill>
        <patternFill>
          <bgColor rgb="FFFFC7CE"/>
        </patternFill>
      </fill>
    </dxf>
    <dxf>
      <font>
        <color rgb="FF006100"/>
      </font>
      <fill>
        <patternFill>
          <bgColor rgb="FFC6EFCE"/>
        </patternFill>
      </fill>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9C0006"/>
      </font>
      <fill>
        <patternFill>
          <bgColor rgb="FFFFC7CE"/>
        </patternFill>
      </fill>
    </dxf>
    <dxf>
      <font>
        <color rgb="FF006100"/>
      </font>
      <fill>
        <patternFill>
          <bgColor rgb="FFC6EFCE"/>
        </patternFill>
      </fill>
    </dxf>
    <dxf>
      <font>
        <color rgb="FFFF0000"/>
      </font>
    </dxf>
    <dxf>
      <font>
        <color rgb="FF9C0006"/>
      </font>
    </dxf>
    <dxf>
      <font>
        <color rgb="FFFF0000"/>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FF0000"/>
      </font>
    </dxf>
    <dxf>
      <font>
        <strike val="0"/>
        <color rgb="FFFF0000"/>
      </font>
    </dxf>
    <dxf>
      <font>
        <b/>
        <i val="0"/>
        <color rgb="FFFF0000"/>
      </font>
    </dxf>
    <dxf>
      <font>
        <b/>
        <i val="0"/>
        <color theme="9" tint="-0.24994659260841701"/>
      </font>
    </dxf>
    <dxf>
      <font>
        <strike val="0"/>
        <color theme="4" tint="0.59996337778862885"/>
      </font>
    </dxf>
    <dxf>
      <font>
        <color theme="4" tint="0.59996337778862885"/>
      </font>
    </dxf>
    <dxf>
      <font>
        <b/>
        <i val="0"/>
        <color rgb="FFFF0000"/>
      </font>
    </dxf>
    <dxf>
      <font>
        <b/>
        <i val="0"/>
        <color theme="9" tint="-0.24994659260841701"/>
      </font>
    </dxf>
    <dxf>
      <font>
        <strike val="0"/>
        <color theme="4" tint="0.59996337778862885"/>
      </font>
    </dxf>
    <dxf>
      <font>
        <color rgb="FF9C0006"/>
      </font>
      <fill>
        <patternFill>
          <bgColor rgb="FFFFC7CE"/>
        </patternFill>
      </fill>
    </dxf>
    <dxf>
      <font>
        <color rgb="FFFF0000"/>
      </font>
    </dxf>
    <dxf>
      <font>
        <color rgb="FF9C0006"/>
      </font>
      <fill>
        <patternFill>
          <bgColor rgb="FFFFC7CE"/>
        </patternFill>
      </fill>
    </dxf>
    <dxf>
      <font>
        <color rgb="FF006100"/>
      </font>
      <fill>
        <patternFill>
          <bgColor rgb="FFC6EFCE"/>
        </patternFill>
      </fill>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9C0006"/>
      </font>
      <fill>
        <patternFill>
          <bgColor rgb="FFFFC7CE"/>
        </patternFill>
      </fill>
    </dxf>
    <dxf>
      <font>
        <color rgb="FF006100"/>
      </font>
      <fill>
        <patternFill>
          <bgColor rgb="FFC6EFCE"/>
        </patternFill>
      </fill>
    </dxf>
    <dxf>
      <font>
        <color rgb="FFFF0000"/>
      </font>
    </dxf>
    <dxf>
      <font>
        <color rgb="FF9C0006"/>
      </font>
    </dxf>
    <dxf>
      <font>
        <color rgb="FFFF0000"/>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FF0000"/>
      </font>
    </dxf>
    <dxf>
      <font>
        <strike val="0"/>
        <color rgb="FFFF0000"/>
      </font>
    </dxf>
    <dxf>
      <font>
        <b/>
        <i val="0"/>
        <color rgb="FFFF0000"/>
      </font>
    </dxf>
    <dxf>
      <font>
        <b/>
        <i val="0"/>
        <color theme="9" tint="-0.24994659260841701"/>
      </font>
    </dxf>
    <dxf>
      <font>
        <strike val="0"/>
        <color theme="4" tint="0.59996337778862885"/>
      </font>
    </dxf>
    <dxf>
      <font>
        <color theme="4" tint="0.59996337778862885"/>
      </font>
    </dxf>
    <dxf>
      <font>
        <b/>
        <i val="0"/>
        <color rgb="FFFF0000"/>
      </font>
    </dxf>
    <dxf>
      <font>
        <b/>
        <i val="0"/>
        <color theme="9" tint="-0.24994659260841701"/>
      </font>
    </dxf>
    <dxf>
      <font>
        <strike val="0"/>
        <color theme="4" tint="0.59996337778862885"/>
      </font>
    </dxf>
    <dxf>
      <font>
        <color rgb="FF9C0006"/>
      </font>
      <fill>
        <patternFill>
          <bgColor rgb="FFFFC7CE"/>
        </patternFill>
      </fill>
    </dxf>
    <dxf>
      <font>
        <color rgb="FFFF0000"/>
      </font>
    </dxf>
    <dxf>
      <font>
        <color rgb="FF9C0006"/>
      </font>
      <fill>
        <patternFill>
          <bgColor rgb="FFFFC7CE"/>
        </patternFill>
      </fill>
    </dxf>
    <dxf>
      <font>
        <color rgb="FF006100"/>
      </font>
      <fill>
        <patternFill>
          <bgColor rgb="FFC6EFCE"/>
        </patternFill>
      </fill>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9C0006"/>
      </font>
      <fill>
        <patternFill>
          <bgColor rgb="FFFFC7CE"/>
        </patternFill>
      </fill>
    </dxf>
    <dxf>
      <font>
        <color rgb="FF006100"/>
      </font>
      <fill>
        <patternFill>
          <bgColor rgb="FFC6EFCE"/>
        </patternFill>
      </fill>
    </dxf>
    <dxf>
      <font>
        <color rgb="FFFF0000"/>
      </font>
    </dxf>
    <dxf>
      <font>
        <color rgb="FF9C0006"/>
      </font>
    </dxf>
    <dxf>
      <font>
        <color rgb="FFFF0000"/>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FF0000"/>
      </font>
    </dxf>
    <dxf>
      <font>
        <strike val="0"/>
        <color rgb="FFFF0000"/>
      </font>
    </dxf>
    <dxf>
      <font>
        <b/>
        <i val="0"/>
        <color rgb="FFFF0000"/>
      </font>
    </dxf>
    <dxf>
      <font>
        <b/>
        <i val="0"/>
        <color theme="9" tint="-0.24994659260841701"/>
      </font>
    </dxf>
    <dxf>
      <font>
        <strike val="0"/>
        <color theme="4" tint="0.59996337778862885"/>
      </font>
    </dxf>
    <dxf>
      <font>
        <color theme="4" tint="0.59996337778862885"/>
      </font>
    </dxf>
    <dxf>
      <font>
        <b/>
        <i val="0"/>
        <color rgb="FFFF0000"/>
      </font>
    </dxf>
    <dxf>
      <font>
        <b/>
        <i val="0"/>
        <color theme="9" tint="-0.24994659260841701"/>
      </font>
    </dxf>
    <dxf>
      <font>
        <strike val="0"/>
        <color theme="4" tint="0.59996337778862885"/>
      </font>
    </dxf>
    <dxf>
      <font>
        <color rgb="FF9C0006"/>
      </font>
      <fill>
        <patternFill>
          <bgColor rgb="FFFFC7CE"/>
        </patternFill>
      </fill>
    </dxf>
    <dxf>
      <font>
        <color rgb="FF9C0006"/>
      </font>
      <fill>
        <patternFill>
          <bgColor rgb="FFFFC7CE"/>
        </patternFill>
      </fill>
    </dxf>
    <dxf>
      <font>
        <color rgb="FFFF0000"/>
      </font>
    </dxf>
    <dxf>
      <font>
        <color rgb="FF9C0006"/>
      </font>
      <fill>
        <patternFill>
          <bgColor rgb="FFFFC7CE"/>
        </patternFill>
      </fill>
    </dxf>
    <dxf>
      <font>
        <color rgb="FF006100"/>
      </font>
      <fill>
        <patternFill>
          <bgColor rgb="FFC6EFCE"/>
        </patternFill>
      </fill>
    </dxf>
    <dxf>
      <font>
        <color rgb="FFFF0000"/>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indexed="64"/>
        </top>
      </border>
    </dxf>
    <dxf>
      <border outline="0">
        <left style="thin">
          <color indexed="64"/>
        </left>
        <right style="thin">
          <color indexed="64"/>
        </right>
        <top style="thin">
          <color indexed="64"/>
        </top>
        <bottom style="thin">
          <color indexed="64"/>
        </bottom>
      </border>
    </dxf>
    <dxf>
      <font>
        <strike val="0"/>
        <outline val="0"/>
        <shadow val="0"/>
        <u val="none"/>
        <sz val="10"/>
        <name val="Arial"/>
        <family val="2"/>
        <scheme val="none"/>
      </font>
      <protection locked="1" hidden="1"/>
    </dxf>
    <dxf>
      <border outline="0">
        <bottom style="thin">
          <color indexed="64"/>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calcChain" Target="calcChain.xml"/><Relationship Id="rId18" Type="http://schemas.openxmlformats.org/officeDocument/2006/relationships/customXml" Target="../customXml/item5.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17" Type="http://schemas.openxmlformats.org/officeDocument/2006/relationships/customXml" Target="../customXml/item4.xml"/><Relationship Id="rId2" Type="http://schemas.openxmlformats.org/officeDocument/2006/relationships/worksheet" Target="worksheets/sheet2.xml"/><Relationship Id="rId16" Type="http://schemas.openxmlformats.org/officeDocument/2006/relationships/customXml" Target="../customXml/item3.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customXml" Target="../customXml/item2.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customXml" Target="../customXml/item1.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DC897C46-3C56-4347-A15D-296528E98242}" name="Table24" displayName="Table24" ref="AI1:AN26" totalsRowShown="0" headerRowDxfId="280" dataDxfId="278" headerRowBorderDxfId="279" tableBorderDxfId="277" totalsRowBorderDxfId="276">
  <autoFilter ref="AI1:AN26" xr:uid="{F8B5EC87-3095-445A-A980-2CFAA0A7B9A2}"/>
  <sortState xmlns:xlrd2="http://schemas.microsoft.com/office/spreadsheetml/2017/richdata2" ref="AI2:AL25">
    <sortCondition ref="AL1:AL25"/>
  </sortState>
  <tableColumns count="6">
    <tableColumn id="1" xr3:uid="{360F44E4-7249-415F-8D5E-41D249F9A162}" name="Crop" dataDxfId="275"/>
    <tableColumn id="2" xr3:uid="{55E07717-B4EC-4E8A-B9A9-34F3CF85E32D}" name="P Offtake" dataDxfId="274"/>
    <tableColumn id="3" xr3:uid="{7B25FA52-8104-4FE3-AED4-B53CBFDF89B2}" name="K Offtake" dataDxfId="273"/>
    <tableColumn id="4" xr3:uid="{0DBAE461-2D09-43C8-9342-3980D552AE4D}" name="Order" dataDxfId="272"/>
    <tableColumn id="5" xr3:uid="{52CACE7B-0CBA-46FC-9F24-02CBD6100239}" name="Lime pH requirement" dataDxfId="271"/>
    <tableColumn id="6" xr3:uid="{F1432630-9B16-4266-8147-CE754A715307}" name="Column1" dataDxfId="270"/>
  </tableColumns>
  <tableStyleInfo name="TableStyleMedium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1110528C-B503-40AA-9981-EA403510105B}" name="Table245" displayName="Table245" ref="AI1:AN26" totalsRowShown="0" headerRowDxfId="269" dataDxfId="267" headerRowBorderDxfId="268" tableBorderDxfId="266" totalsRowBorderDxfId="265">
  <autoFilter ref="AI1:AN26" xr:uid="{F8B5EC87-3095-445A-A980-2CFAA0A7B9A2}"/>
  <sortState xmlns:xlrd2="http://schemas.microsoft.com/office/spreadsheetml/2017/richdata2" ref="AI2:AL25">
    <sortCondition ref="AL1:AL25"/>
  </sortState>
  <tableColumns count="6">
    <tableColumn id="1" xr3:uid="{7E96A84B-948F-445F-BD6E-30CC8E6E6DD1}" name="Crop" dataDxfId="264"/>
    <tableColumn id="2" xr3:uid="{12657DDB-F680-47DE-ABB1-8675D5F91E41}" name="P Offtake" dataDxfId="263"/>
    <tableColumn id="3" xr3:uid="{DEB99109-D325-4F98-8A71-E70C03433437}" name="K Offtake" dataDxfId="262"/>
    <tableColumn id="4" xr3:uid="{E96A561F-7E7F-4FB3-97AA-0B35D8C8E93A}" name="Order" dataDxfId="261"/>
    <tableColumn id="5" xr3:uid="{181DD475-0A71-4C52-AF1A-8BFF46F5A827}" name="Lime pH requirement" dataDxfId="260"/>
    <tableColumn id="6" xr3:uid="{AC3FA7E8-D76B-43A3-B715-04446DFF63C6}" name="Column1" dataDxfId="259"/>
  </tableColumns>
  <tableStyleInfo name="TableStyleMedium2"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 xr:uid="{EE664F45-008C-4A70-818E-CBA9D672F96C}" name="Table245811" displayName="Table245811" ref="AI1:AN26" totalsRowShown="0" headerRowDxfId="258" dataDxfId="256" headerRowBorderDxfId="257" tableBorderDxfId="255" totalsRowBorderDxfId="254">
  <autoFilter ref="AI1:AN26" xr:uid="{F8B5EC87-3095-445A-A980-2CFAA0A7B9A2}"/>
  <sortState xmlns:xlrd2="http://schemas.microsoft.com/office/spreadsheetml/2017/richdata2" ref="AI2:AL25">
    <sortCondition ref="AL1:AL25"/>
  </sortState>
  <tableColumns count="6">
    <tableColumn id="1" xr3:uid="{06008BA1-A1E9-4286-B67A-352533C06A26}" name="Crop" dataDxfId="253"/>
    <tableColumn id="2" xr3:uid="{2AEB5EEB-C9D1-41DC-913E-953A33D1A4AF}" name="P Offtake" dataDxfId="252"/>
    <tableColumn id="3" xr3:uid="{8FA16A0B-1017-4CEE-862E-0A8CBD8EB3D3}" name="K Offtake" dataDxfId="251"/>
    <tableColumn id="4" xr3:uid="{E7A3B8CD-4036-47F4-B818-C3F22E80C749}" name="Order" dataDxfId="250"/>
    <tableColumn id="5" xr3:uid="{8F3EBD84-7904-4559-9B5C-63088B792C98}" name="Lime pH requirement" dataDxfId="249"/>
    <tableColumn id="6" xr3:uid="{A21DD95A-C955-4510-9114-E3F1CB645370}" name="Column1" dataDxfId="248"/>
  </tableColumns>
  <tableStyleInfo name="TableStyleMedium2"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1" xr:uid="{A911535C-89ED-4802-A98C-A8DC6DD1A55F}" name="Table24581112" displayName="Table24581112" ref="AI1:AN26" totalsRowShown="0" headerRowDxfId="247" dataDxfId="245" headerRowBorderDxfId="246" tableBorderDxfId="244" totalsRowBorderDxfId="243">
  <autoFilter ref="AI1:AN26" xr:uid="{F8B5EC87-3095-445A-A980-2CFAA0A7B9A2}"/>
  <sortState xmlns:xlrd2="http://schemas.microsoft.com/office/spreadsheetml/2017/richdata2" ref="AI2:AL25">
    <sortCondition ref="AL1:AL25"/>
  </sortState>
  <tableColumns count="6">
    <tableColumn id="1" xr3:uid="{11579FCC-3D9F-49AD-888D-5D79B801F6AE}" name="Crop" dataDxfId="242"/>
    <tableColumn id="2" xr3:uid="{05C08116-56D5-4CC6-A649-B06AF891B931}" name="P Offtake" dataDxfId="241"/>
    <tableColumn id="3" xr3:uid="{59CDE959-192B-4757-9203-A0F691CF0F96}" name="K Offtake" dataDxfId="240"/>
    <tableColumn id="4" xr3:uid="{9FB8E4F7-B91F-4CE0-AF39-D4895D0ECF2F}" name="Order" dataDxfId="239"/>
    <tableColumn id="5" xr3:uid="{688FF2A4-D7C6-4425-A915-A9ADD700A9EE}" name="Lime pH requirement" dataDxfId="238"/>
    <tableColumn id="6" xr3:uid="{05FC5CFF-3D81-4B5F-87C7-2364076F2714}" name="Column1" dataDxfId="237"/>
  </tableColumns>
  <tableStyleInfo name="TableStyleMedium2"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3" xr:uid="{3BC81DB2-A72D-44DF-AE0B-46BA91A21FEE}" name="Table24581114" displayName="Table24581114" ref="AI1:AN26" totalsRowShown="0" headerRowDxfId="236" dataDxfId="234" headerRowBorderDxfId="235" tableBorderDxfId="233" totalsRowBorderDxfId="232">
  <autoFilter ref="AI1:AN26" xr:uid="{F8B5EC87-3095-445A-A980-2CFAA0A7B9A2}"/>
  <sortState xmlns:xlrd2="http://schemas.microsoft.com/office/spreadsheetml/2017/richdata2" ref="AI2:AL25">
    <sortCondition ref="AL1:AL25"/>
  </sortState>
  <tableColumns count="6">
    <tableColumn id="1" xr3:uid="{973D7FFB-D248-4199-9B2E-B3C6CC09D382}" name="Crop" dataDxfId="231"/>
    <tableColumn id="2" xr3:uid="{7F2A3986-EC86-4CF9-BD10-791170BA6682}" name="P Offtake" dataDxfId="230"/>
    <tableColumn id="3" xr3:uid="{D6129C35-9DC6-42E5-AE3F-EA3A083168E6}" name="K Offtake" dataDxfId="229"/>
    <tableColumn id="4" xr3:uid="{C1CC42B5-564A-4DE7-B817-B7D686FE9A11}" name="Order" dataDxfId="228"/>
    <tableColumn id="5" xr3:uid="{620F3ABD-564C-411A-8DEA-CE1A34F9FC36}" name="Lime pH requirement" dataDxfId="227"/>
    <tableColumn id="6" xr3:uid="{76C9BC4F-4FF3-4AFB-8E7B-16DC0CC3E97C}" name="Column1" dataDxfId="226"/>
  </tableColumns>
  <tableStyleInfo name="TableStyleMedium2" showFirstColumn="0" showLastColumn="0"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 xr:uid="{295FEB59-EEAC-428E-9ED3-88B51A0E1ACD}" name="Table245810" displayName="Table245810" ref="AI1:AN26" totalsRowShown="0" headerRowDxfId="225" dataDxfId="223" headerRowBorderDxfId="224" tableBorderDxfId="222" totalsRowBorderDxfId="221">
  <autoFilter ref="AI1:AN26" xr:uid="{F8B5EC87-3095-445A-A980-2CFAA0A7B9A2}"/>
  <sortState xmlns:xlrd2="http://schemas.microsoft.com/office/spreadsheetml/2017/richdata2" ref="AI2:AL25">
    <sortCondition ref="AL1:AL25"/>
  </sortState>
  <tableColumns count="6">
    <tableColumn id="1" xr3:uid="{D13A12FC-EAE6-4280-A219-C2622262E5F4}" name="Crop" dataDxfId="220"/>
    <tableColumn id="2" xr3:uid="{FD06C4A3-4B75-490D-88CF-232C7DC3EFC6}" name="P Offtake" dataDxfId="219"/>
    <tableColumn id="3" xr3:uid="{B043BEFF-10D4-4840-989B-BB13A502ECDF}" name="K Offtake" dataDxfId="218"/>
    <tableColumn id="4" xr3:uid="{48481FDC-5D20-466C-B554-D45886EA366A}" name="Order" dataDxfId="217"/>
    <tableColumn id="5" xr3:uid="{9E0852D2-9D0D-44AB-98B7-FBA51F331ACF}" name="Lime pH requirement" dataDxfId="216"/>
    <tableColumn id="6" xr3:uid="{29F9C4A5-6854-4F37-8BD1-0DD9B6024A55}" name="Column1" dataDxfId="215"/>
  </tableColumns>
  <tableStyleInfo name="TableStyleMedium2" showFirstColumn="0" showLastColumn="0" showRowStripes="1" showColumnStripes="0"/>
</table>
</file>

<file path=xl/tables/table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 xr:uid="{C1C89B28-5CC0-4B6F-8288-6CB0371E9A39}" name="Table2458" displayName="Table2458" ref="AI1:AN26" totalsRowShown="0" headerRowDxfId="214" dataDxfId="212" headerRowBorderDxfId="213" tableBorderDxfId="211" totalsRowBorderDxfId="210">
  <autoFilter ref="AI1:AN26" xr:uid="{F8B5EC87-3095-445A-A980-2CFAA0A7B9A2}"/>
  <sortState xmlns:xlrd2="http://schemas.microsoft.com/office/spreadsheetml/2017/richdata2" ref="AI2:AL25">
    <sortCondition ref="AL1:AL25"/>
  </sortState>
  <tableColumns count="6">
    <tableColumn id="1" xr3:uid="{1B554ED3-7AAF-4192-827C-B071945474B8}" name="Crop" dataDxfId="209"/>
    <tableColumn id="2" xr3:uid="{35F435E0-8D8E-44D1-84BD-C2FF51C3F944}" name="P Offtake" dataDxfId="208"/>
    <tableColumn id="3" xr3:uid="{38465C9D-AA8F-443A-80F5-96D1F6258317}" name="K Offtake" dataDxfId="207"/>
    <tableColumn id="4" xr3:uid="{E0C0E6AF-5628-4BC3-9625-81A87B93D279}" name="Order" dataDxfId="206"/>
    <tableColumn id="5" xr3:uid="{ACDE1D9A-7F94-4404-BDDC-1235C32C758F}" name="Lime pH requirement" dataDxfId="205"/>
    <tableColumn id="6" xr3:uid="{B093C9DF-C4CF-4906-9658-89F446EB9C12}" name="Column1" dataDxfId="204"/>
  </tableColumns>
  <tableStyleInfo name="TableStyleMedium2"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vmlDrawing" Target="../drawings/vmlDrawing1.v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3" Type="http://schemas.openxmlformats.org/officeDocument/2006/relationships/table" Target="../tables/table2.xml"/><Relationship Id="rId2" Type="http://schemas.openxmlformats.org/officeDocument/2006/relationships/vmlDrawing" Target="../drawings/vmlDrawing2.vml"/><Relationship Id="rId1" Type="http://schemas.openxmlformats.org/officeDocument/2006/relationships/printerSettings" Target="../printerSettings/printerSettings2.bin"/><Relationship Id="rId4" Type="http://schemas.openxmlformats.org/officeDocument/2006/relationships/comments" Target="../comments2.xml"/></Relationships>
</file>

<file path=xl/worksheets/_rels/sheet3.xml.rels><?xml version="1.0" encoding="UTF-8" standalone="yes"?>
<Relationships xmlns="http://schemas.openxmlformats.org/package/2006/relationships"><Relationship Id="rId3" Type="http://schemas.openxmlformats.org/officeDocument/2006/relationships/table" Target="../tables/table3.xml"/><Relationship Id="rId2" Type="http://schemas.openxmlformats.org/officeDocument/2006/relationships/vmlDrawing" Target="../drawings/vmlDrawing3.vml"/><Relationship Id="rId1" Type="http://schemas.openxmlformats.org/officeDocument/2006/relationships/printerSettings" Target="../printerSettings/printerSettings3.bin"/><Relationship Id="rId4" Type="http://schemas.openxmlformats.org/officeDocument/2006/relationships/comments" Target="../comments3.xml"/></Relationships>
</file>

<file path=xl/worksheets/_rels/sheet4.xml.rels><?xml version="1.0" encoding="UTF-8" standalone="yes"?>
<Relationships xmlns="http://schemas.openxmlformats.org/package/2006/relationships"><Relationship Id="rId3" Type="http://schemas.openxmlformats.org/officeDocument/2006/relationships/table" Target="../tables/table4.xml"/><Relationship Id="rId2" Type="http://schemas.openxmlformats.org/officeDocument/2006/relationships/vmlDrawing" Target="../drawings/vmlDrawing4.vml"/><Relationship Id="rId1" Type="http://schemas.openxmlformats.org/officeDocument/2006/relationships/printerSettings" Target="../printerSettings/printerSettings4.bin"/><Relationship Id="rId4" Type="http://schemas.openxmlformats.org/officeDocument/2006/relationships/comments" Target="../comments4.xml"/></Relationships>
</file>

<file path=xl/worksheets/_rels/sheet5.xml.rels><?xml version="1.0" encoding="UTF-8" standalone="yes"?>
<Relationships xmlns="http://schemas.openxmlformats.org/package/2006/relationships"><Relationship Id="rId3" Type="http://schemas.openxmlformats.org/officeDocument/2006/relationships/table" Target="../tables/table5.xml"/><Relationship Id="rId2" Type="http://schemas.openxmlformats.org/officeDocument/2006/relationships/vmlDrawing" Target="../drawings/vmlDrawing5.vml"/><Relationship Id="rId1" Type="http://schemas.openxmlformats.org/officeDocument/2006/relationships/printerSettings" Target="../printerSettings/printerSettings5.bin"/><Relationship Id="rId4" Type="http://schemas.openxmlformats.org/officeDocument/2006/relationships/comments" Target="../comments5.xml"/></Relationships>
</file>

<file path=xl/worksheets/_rels/sheet6.xml.rels><?xml version="1.0" encoding="UTF-8" standalone="yes"?>
<Relationships xmlns="http://schemas.openxmlformats.org/package/2006/relationships"><Relationship Id="rId3" Type="http://schemas.openxmlformats.org/officeDocument/2006/relationships/table" Target="../tables/table6.xml"/><Relationship Id="rId2" Type="http://schemas.openxmlformats.org/officeDocument/2006/relationships/vmlDrawing" Target="../drawings/vmlDrawing6.vml"/><Relationship Id="rId1" Type="http://schemas.openxmlformats.org/officeDocument/2006/relationships/printerSettings" Target="../printerSettings/printerSettings6.bin"/><Relationship Id="rId4" Type="http://schemas.openxmlformats.org/officeDocument/2006/relationships/comments" Target="../comments6.xml"/></Relationships>
</file>

<file path=xl/worksheets/_rels/sheet7.xml.rels><?xml version="1.0" encoding="UTF-8" standalone="yes"?>
<Relationships xmlns="http://schemas.openxmlformats.org/package/2006/relationships"><Relationship Id="rId3" Type="http://schemas.openxmlformats.org/officeDocument/2006/relationships/table" Target="../tables/table7.xml"/><Relationship Id="rId2" Type="http://schemas.openxmlformats.org/officeDocument/2006/relationships/vmlDrawing" Target="../drawings/vmlDrawing7.vml"/><Relationship Id="rId1" Type="http://schemas.openxmlformats.org/officeDocument/2006/relationships/printerSettings" Target="../printerSettings/printerSettings7.bin"/><Relationship Id="rId4" Type="http://schemas.openxmlformats.org/officeDocument/2006/relationships/comments" Target="../comments7.xml"/></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AO66"/>
  <sheetViews>
    <sheetView tabSelected="1" zoomScale="90" zoomScaleNormal="90" workbookViewId="0">
      <selection activeCell="T27" sqref="T27"/>
    </sheetView>
  </sheetViews>
  <sheetFormatPr defaultColWidth="13.1796875" defaultRowHeight="12.5" x14ac:dyDescent="0.35"/>
  <cols>
    <col min="1" max="1" width="13.1796875" style="9"/>
    <col min="2" max="2" width="15.81640625" style="9" customWidth="1"/>
    <col min="3" max="3" width="20.54296875" style="9" customWidth="1"/>
    <col min="4" max="4" width="20.26953125" style="9" bestFit="1" customWidth="1"/>
    <col min="5" max="22" width="21.26953125" style="9" customWidth="1"/>
    <col min="23" max="26" width="13.1796875" style="9"/>
    <col min="27" max="27" width="13.1796875" style="9" hidden="1" customWidth="1"/>
    <col min="28" max="29" width="10.7265625" style="9" hidden="1" customWidth="1"/>
    <col min="30" max="30" width="19.7265625" style="9" hidden="1" customWidth="1"/>
    <col min="31" max="34" width="12.453125" style="9" hidden="1" customWidth="1"/>
    <col min="35" max="35" width="27.7265625" style="9" hidden="1" customWidth="1"/>
    <col min="36" max="41" width="13.1796875" style="9" hidden="1" customWidth="1"/>
    <col min="42" max="42" width="0" style="9" hidden="1" customWidth="1"/>
    <col min="43" max="16384" width="13.1796875" style="9"/>
  </cols>
  <sheetData>
    <row r="1" spans="1:40" ht="13" x14ac:dyDescent="0.3">
      <c r="A1" s="130" t="s">
        <v>41</v>
      </c>
      <c r="B1" s="131"/>
      <c r="C1" s="160" t="s">
        <v>160</v>
      </c>
      <c r="D1" s="161"/>
      <c r="E1" s="106" t="s">
        <v>45</v>
      </c>
      <c r="F1" s="109">
        <v>20.97</v>
      </c>
      <c r="G1" s="162" t="s">
        <v>43</v>
      </c>
      <c r="H1" s="163"/>
      <c r="I1" s="109">
        <v>6.8</v>
      </c>
      <c r="J1" s="130" t="s">
        <v>153</v>
      </c>
      <c r="K1" s="131"/>
      <c r="L1" s="109">
        <v>576</v>
      </c>
      <c r="AB1" s="13"/>
      <c r="AC1" s="13"/>
      <c r="AD1" s="22" t="s">
        <v>126</v>
      </c>
      <c r="AE1" s="13"/>
      <c r="AF1" s="13"/>
      <c r="AG1" s="13"/>
      <c r="AH1" s="13"/>
      <c r="AI1" s="30" t="s">
        <v>79</v>
      </c>
      <c r="AJ1" s="31" t="s">
        <v>94</v>
      </c>
      <c r="AK1" s="32" t="s">
        <v>95</v>
      </c>
      <c r="AL1" s="33" t="s">
        <v>125</v>
      </c>
      <c r="AM1" s="33" t="s">
        <v>131</v>
      </c>
      <c r="AN1" s="33" t="s">
        <v>111</v>
      </c>
    </row>
    <row r="2" spans="1:40" ht="13" x14ac:dyDescent="0.3">
      <c r="A2" s="132" t="s">
        <v>87</v>
      </c>
      <c r="B2" s="133"/>
      <c r="C2" s="154" t="s">
        <v>161</v>
      </c>
      <c r="D2" s="155"/>
      <c r="E2" s="96" t="s">
        <v>109</v>
      </c>
      <c r="F2" s="110" t="s">
        <v>165</v>
      </c>
      <c r="G2" s="164" t="s">
        <v>110</v>
      </c>
      <c r="H2" s="165"/>
      <c r="I2" s="110"/>
      <c r="J2" s="132" t="s">
        <v>158</v>
      </c>
      <c r="K2" s="133"/>
      <c r="L2" s="110">
        <v>1.53</v>
      </c>
      <c r="AB2" s="22" t="s">
        <v>56</v>
      </c>
      <c r="AC2" s="13"/>
      <c r="AD2" s="22" t="s">
        <v>70</v>
      </c>
      <c r="AE2" s="13"/>
      <c r="AF2" s="13"/>
      <c r="AG2" s="34" t="s">
        <v>76</v>
      </c>
      <c r="AH2" s="13"/>
      <c r="AI2" s="35" t="s">
        <v>126</v>
      </c>
      <c r="AJ2" s="36">
        <v>0</v>
      </c>
      <c r="AK2" s="37">
        <v>0</v>
      </c>
      <c r="AL2" s="7">
        <v>0</v>
      </c>
      <c r="AM2" s="9">
        <v>0</v>
      </c>
      <c r="AN2" s="9">
        <v>0</v>
      </c>
    </row>
    <row r="3" spans="1:40" ht="13" x14ac:dyDescent="0.25">
      <c r="A3" s="134" t="s">
        <v>42</v>
      </c>
      <c r="B3" s="135"/>
      <c r="C3" s="154" t="s">
        <v>162</v>
      </c>
      <c r="D3" s="155"/>
      <c r="E3" s="96" t="s">
        <v>108</v>
      </c>
      <c r="F3" s="111" t="s">
        <v>104</v>
      </c>
      <c r="G3" s="132" t="s">
        <v>159</v>
      </c>
      <c r="H3" s="133"/>
      <c r="I3" s="110"/>
      <c r="J3" s="134" t="s">
        <v>154</v>
      </c>
      <c r="K3" s="135"/>
      <c r="L3" s="110">
        <f>(L1/(L2*10000))*100</f>
        <v>3.7647058823529407</v>
      </c>
      <c r="AB3" s="22" t="s">
        <v>57</v>
      </c>
      <c r="AC3" s="13"/>
      <c r="AD3" s="22" t="s">
        <v>71</v>
      </c>
      <c r="AE3" s="13"/>
      <c r="AF3" s="13"/>
      <c r="AG3" s="34" t="s">
        <v>77</v>
      </c>
      <c r="AH3" s="13"/>
      <c r="AI3" s="38" t="s">
        <v>113</v>
      </c>
      <c r="AJ3" s="39">
        <v>1.7</v>
      </c>
      <c r="AK3" s="40">
        <v>6</v>
      </c>
      <c r="AL3" s="41">
        <v>1</v>
      </c>
      <c r="AM3" s="9">
        <v>6.2</v>
      </c>
      <c r="AN3" s="9" t="s">
        <v>112</v>
      </c>
    </row>
    <row r="4" spans="1:40" ht="13" x14ac:dyDescent="0.25">
      <c r="A4" s="132" t="s">
        <v>0</v>
      </c>
      <c r="B4" s="133"/>
      <c r="C4" s="156" t="s">
        <v>163</v>
      </c>
      <c r="D4" s="157"/>
      <c r="E4" s="99" t="s">
        <v>1</v>
      </c>
      <c r="F4" s="110" t="s">
        <v>172</v>
      </c>
      <c r="G4" s="132"/>
      <c r="H4" s="133"/>
      <c r="I4" s="110"/>
      <c r="J4" s="134"/>
      <c r="K4" s="135"/>
      <c r="L4" s="110"/>
      <c r="AB4" s="22" t="s">
        <v>52</v>
      </c>
      <c r="AC4" s="13"/>
      <c r="AD4" s="42" t="s">
        <v>72</v>
      </c>
      <c r="AE4" s="13"/>
      <c r="AF4" s="13"/>
      <c r="AG4" s="34" t="s">
        <v>78</v>
      </c>
      <c r="AH4" s="13"/>
      <c r="AI4" s="43" t="s">
        <v>124</v>
      </c>
      <c r="AJ4" s="44">
        <v>7</v>
      </c>
      <c r="AK4" s="45">
        <v>10.5</v>
      </c>
      <c r="AL4" s="9">
        <v>2</v>
      </c>
      <c r="AM4" s="9">
        <v>6.7</v>
      </c>
      <c r="AN4" s="9" t="s">
        <v>135</v>
      </c>
    </row>
    <row r="5" spans="1:40" ht="13.5" thickBot="1" x14ac:dyDescent="0.3">
      <c r="A5" s="146" t="s">
        <v>47</v>
      </c>
      <c r="B5" s="147"/>
      <c r="C5" s="158" t="s">
        <v>164</v>
      </c>
      <c r="D5" s="159"/>
      <c r="E5" s="112"/>
      <c r="F5" s="108"/>
      <c r="G5" s="146"/>
      <c r="H5" s="147"/>
      <c r="I5" s="108"/>
      <c r="J5" s="136"/>
      <c r="K5" s="137"/>
      <c r="L5" s="108"/>
      <c r="AB5" s="22" t="s">
        <v>53</v>
      </c>
      <c r="AC5" s="13"/>
      <c r="AD5" s="42" t="s">
        <v>73</v>
      </c>
      <c r="AE5" s="13"/>
      <c r="AF5" s="13"/>
      <c r="AG5" s="34" t="s">
        <v>104</v>
      </c>
      <c r="AH5" s="13"/>
      <c r="AI5" s="43" t="s">
        <v>123</v>
      </c>
      <c r="AJ5" s="44">
        <v>6.5</v>
      </c>
      <c r="AK5" s="45">
        <v>5.5</v>
      </c>
      <c r="AL5" s="9">
        <v>3</v>
      </c>
      <c r="AM5" s="9">
        <v>6.7</v>
      </c>
      <c r="AN5" s="9" t="s">
        <v>135</v>
      </c>
    </row>
    <row r="6" spans="1:40" ht="13" thickBot="1" x14ac:dyDescent="0.3">
      <c r="A6" s="46"/>
      <c r="B6" s="46"/>
      <c r="F6" s="47"/>
      <c r="G6" s="47"/>
      <c r="H6" s="48"/>
      <c r="I6" s="48"/>
      <c r="J6" s="48"/>
      <c r="AB6" s="22" t="s">
        <v>54</v>
      </c>
      <c r="AC6" s="13"/>
      <c r="AD6" s="42" t="s">
        <v>74</v>
      </c>
      <c r="AE6" s="13"/>
      <c r="AF6" s="13"/>
      <c r="AG6" s="13"/>
      <c r="AH6" s="13"/>
      <c r="AI6" s="43" t="s">
        <v>68</v>
      </c>
      <c r="AJ6" s="44">
        <v>8.5</v>
      </c>
      <c r="AK6" s="45">
        <v>12</v>
      </c>
      <c r="AL6" s="9">
        <v>4</v>
      </c>
      <c r="AM6" s="9">
        <v>6.7</v>
      </c>
      <c r="AN6" s="9" t="s">
        <v>135</v>
      </c>
    </row>
    <row r="7" spans="1:40" s="7" customFormat="1" ht="13" x14ac:dyDescent="0.25">
      <c r="A7" s="138" t="s">
        <v>63</v>
      </c>
      <c r="B7" s="139"/>
      <c r="C7" s="94">
        <v>1</v>
      </c>
      <c r="D7" s="94">
        <v>2</v>
      </c>
      <c r="E7" s="94">
        <v>3</v>
      </c>
      <c r="F7" s="94">
        <v>4</v>
      </c>
      <c r="G7" s="94">
        <v>5</v>
      </c>
      <c r="H7" s="94">
        <v>6</v>
      </c>
      <c r="I7" s="94">
        <v>7</v>
      </c>
      <c r="J7" s="94">
        <v>8</v>
      </c>
      <c r="K7" s="94">
        <v>9</v>
      </c>
      <c r="L7" s="94">
        <v>10</v>
      </c>
      <c r="M7" s="94">
        <v>11</v>
      </c>
      <c r="N7" s="94">
        <v>12</v>
      </c>
      <c r="O7" s="94">
        <v>13</v>
      </c>
      <c r="P7" s="94">
        <v>14</v>
      </c>
      <c r="Q7" s="94">
        <v>15</v>
      </c>
      <c r="R7" s="94">
        <v>16</v>
      </c>
      <c r="S7" s="94">
        <v>17</v>
      </c>
      <c r="T7" s="94">
        <v>18</v>
      </c>
      <c r="U7" s="94">
        <v>19</v>
      </c>
      <c r="V7" s="95">
        <v>20</v>
      </c>
      <c r="AB7" s="22" t="s">
        <v>55</v>
      </c>
      <c r="AC7" s="13"/>
      <c r="AD7" s="13"/>
      <c r="AE7" s="13"/>
      <c r="AF7" s="13"/>
      <c r="AG7" s="13"/>
      <c r="AH7" s="13"/>
      <c r="AI7" s="43" t="s">
        <v>96</v>
      </c>
      <c r="AJ7" s="44">
        <v>8.5</v>
      </c>
      <c r="AK7" s="45">
        <v>10.5</v>
      </c>
      <c r="AL7" s="9">
        <v>5</v>
      </c>
      <c r="AM7" s="7">
        <v>6.7</v>
      </c>
      <c r="AN7" s="9" t="s">
        <v>135</v>
      </c>
    </row>
    <row r="8" spans="1:40" ht="13" x14ac:dyDescent="0.25">
      <c r="A8" s="132" t="s">
        <v>2</v>
      </c>
      <c r="B8" s="133"/>
      <c r="C8" s="11" t="s">
        <v>166</v>
      </c>
      <c r="D8" s="11" t="s">
        <v>167</v>
      </c>
      <c r="E8" s="11" t="s">
        <v>168</v>
      </c>
      <c r="F8" s="11" t="s">
        <v>169</v>
      </c>
      <c r="G8" s="11" t="s">
        <v>170</v>
      </c>
      <c r="H8" s="11" t="s">
        <v>171</v>
      </c>
      <c r="I8" s="11"/>
      <c r="J8" s="11"/>
      <c r="K8" s="11"/>
      <c r="L8" s="11"/>
      <c r="M8" s="11"/>
      <c r="N8" s="11"/>
      <c r="O8" s="11"/>
      <c r="P8" s="11"/>
      <c r="Q8" s="11"/>
      <c r="R8" s="11"/>
      <c r="S8" s="11"/>
      <c r="T8" s="11"/>
      <c r="U8" s="11"/>
      <c r="V8" s="97"/>
      <c r="AB8" s="50"/>
      <c r="AC8" s="50"/>
      <c r="AD8" s="13"/>
      <c r="AE8" s="13" t="s">
        <v>139</v>
      </c>
      <c r="AF8" s="13"/>
      <c r="AG8" s="13"/>
      <c r="AH8" s="13"/>
      <c r="AI8" s="43" t="s">
        <v>105</v>
      </c>
      <c r="AJ8" s="51">
        <v>1.4</v>
      </c>
      <c r="AK8" s="45">
        <v>4.4000000000000004</v>
      </c>
      <c r="AL8" s="9">
        <v>6</v>
      </c>
      <c r="AM8" s="9">
        <v>6.7</v>
      </c>
      <c r="AN8" s="9" t="s">
        <v>135</v>
      </c>
    </row>
    <row r="9" spans="1:40" ht="13" x14ac:dyDescent="0.25">
      <c r="A9" s="132" t="s">
        <v>3</v>
      </c>
      <c r="B9" s="133"/>
      <c r="C9" s="11" t="s">
        <v>173</v>
      </c>
      <c r="D9" s="11" t="s">
        <v>173</v>
      </c>
      <c r="E9" s="11" t="s">
        <v>173</v>
      </c>
      <c r="F9" s="11" t="s">
        <v>173</v>
      </c>
      <c r="G9" s="11" t="s">
        <v>173</v>
      </c>
      <c r="H9" s="11" t="s">
        <v>173</v>
      </c>
      <c r="I9" s="11"/>
      <c r="J9" s="11"/>
      <c r="K9" s="11"/>
      <c r="L9" s="11"/>
      <c r="M9" s="11"/>
      <c r="N9" s="11"/>
      <c r="O9" s="11"/>
      <c r="P9" s="11"/>
      <c r="Q9" s="11"/>
      <c r="R9" s="11"/>
      <c r="S9" s="11"/>
      <c r="T9" s="11"/>
      <c r="U9" s="11"/>
      <c r="V9" s="97"/>
      <c r="AB9" s="13"/>
      <c r="AC9" s="13"/>
      <c r="AD9" s="22" t="s">
        <v>137</v>
      </c>
      <c r="AE9" s="22">
        <v>4.5</v>
      </c>
      <c r="AF9" s="13"/>
      <c r="AG9" s="13"/>
      <c r="AH9" s="13"/>
      <c r="AI9" s="52" t="s">
        <v>103</v>
      </c>
      <c r="AJ9" s="53">
        <v>0.7</v>
      </c>
      <c r="AK9" s="54">
        <v>4</v>
      </c>
      <c r="AL9" s="21">
        <v>7</v>
      </c>
      <c r="AM9" s="9">
        <v>6.7</v>
      </c>
      <c r="AN9" s="9" t="s">
        <v>135</v>
      </c>
    </row>
    <row r="10" spans="1:40" ht="13" x14ac:dyDescent="0.25">
      <c r="A10" s="132" t="s">
        <v>4</v>
      </c>
      <c r="B10" s="133"/>
      <c r="C10" s="11">
        <v>8.1999999999999993</v>
      </c>
      <c r="D10" s="11">
        <v>8.1</v>
      </c>
      <c r="E10" s="11">
        <v>8.4</v>
      </c>
      <c r="F10" s="11">
        <v>8.4</v>
      </c>
      <c r="G10" s="11">
        <v>8.1</v>
      </c>
      <c r="H10" s="11">
        <v>8.1999999999999993</v>
      </c>
      <c r="I10" s="11"/>
      <c r="J10" s="11"/>
      <c r="K10" s="11"/>
      <c r="L10" s="11"/>
      <c r="M10" s="11"/>
      <c r="N10" s="11"/>
      <c r="O10" s="11"/>
      <c r="P10" s="11"/>
      <c r="Q10" s="11"/>
      <c r="R10" s="11"/>
      <c r="S10" s="11"/>
      <c r="T10" s="11"/>
      <c r="U10" s="11"/>
      <c r="V10" s="97"/>
      <c r="AB10" s="13"/>
      <c r="AC10" s="13"/>
      <c r="AD10" s="22" t="s">
        <v>140</v>
      </c>
      <c r="AE10" s="22">
        <v>5</v>
      </c>
      <c r="AF10" s="13"/>
      <c r="AG10" s="13"/>
      <c r="AH10" s="13"/>
      <c r="AI10" s="43" t="s">
        <v>97</v>
      </c>
      <c r="AJ10" s="44">
        <v>9</v>
      </c>
      <c r="AK10" s="45">
        <v>16.5</v>
      </c>
      <c r="AL10" s="9">
        <v>8</v>
      </c>
      <c r="AM10" s="9">
        <v>6.7</v>
      </c>
      <c r="AN10" s="9" t="s">
        <v>135</v>
      </c>
    </row>
    <row r="11" spans="1:40" ht="13" x14ac:dyDescent="0.25">
      <c r="A11" s="132" t="s">
        <v>5</v>
      </c>
      <c r="B11" s="133"/>
      <c r="C11" s="11">
        <v>3</v>
      </c>
      <c r="D11" s="11">
        <v>3</v>
      </c>
      <c r="E11" s="11">
        <v>2</v>
      </c>
      <c r="F11" s="11">
        <v>2</v>
      </c>
      <c r="G11" s="11">
        <v>3</v>
      </c>
      <c r="H11" s="11">
        <v>3</v>
      </c>
      <c r="I11" s="11"/>
      <c r="J11" s="11"/>
      <c r="K11" s="11"/>
      <c r="L11" s="11"/>
      <c r="M11" s="11"/>
      <c r="N11" s="11"/>
      <c r="O11" s="11"/>
      <c r="P11" s="11"/>
      <c r="Q11" s="11"/>
      <c r="R11" s="11"/>
      <c r="S11" s="11"/>
      <c r="T11" s="11"/>
      <c r="U11" s="11"/>
      <c r="V11" s="97"/>
      <c r="AB11" s="13"/>
      <c r="AC11" s="13"/>
      <c r="AD11" s="42" t="s">
        <v>141</v>
      </c>
      <c r="AE11" s="22">
        <v>6</v>
      </c>
      <c r="AF11" s="13"/>
      <c r="AG11" s="13"/>
      <c r="AH11" s="13"/>
      <c r="AI11" s="43" t="s">
        <v>122</v>
      </c>
      <c r="AJ11" s="44">
        <v>15</v>
      </c>
      <c r="AK11" s="45">
        <v>17.5</v>
      </c>
      <c r="AL11" s="9">
        <v>9</v>
      </c>
      <c r="AM11" s="9">
        <v>7</v>
      </c>
      <c r="AN11" s="9" t="s">
        <v>135</v>
      </c>
    </row>
    <row r="12" spans="1:40" ht="13" x14ac:dyDescent="0.25">
      <c r="A12" s="132" t="s">
        <v>6</v>
      </c>
      <c r="B12" s="133"/>
      <c r="C12" s="11">
        <v>2</v>
      </c>
      <c r="D12" s="11">
        <v>2</v>
      </c>
      <c r="E12" s="11">
        <v>2</v>
      </c>
      <c r="F12" s="11">
        <v>2</v>
      </c>
      <c r="G12" s="11">
        <v>2</v>
      </c>
      <c r="H12" s="11">
        <v>2</v>
      </c>
      <c r="I12" s="11"/>
      <c r="J12" s="11"/>
      <c r="K12" s="11"/>
      <c r="L12" s="11"/>
      <c r="M12" s="11"/>
      <c r="N12" s="11"/>
      <c r="O12" s="11"/>
      <c r="P12" s="11"/>
      <c r="Q12" s="11"/>
      <c r="R12" s="11"/>
      <c r="S12" s="11"/>
      <c r="T12" s="11"/>
      <c r="U12" s="11"/>
      <c r="V12" s="97"/>
      <c r="AB12" s="13"/>
      <c r="AC12" s="13"/>
      <c r="AD12" s="42" t="s">
        <v>142</v>
      </c>
      <c r="AE12" s="22">
        <v>7.5</v>
      </c>
      <c r="AF12" s="13"/>
      <c r="AG12" s="13"/>
      <c r="AH12" s="13"/>
      <c r="AI12" s="43" t="s">
        <v>121</v>
      </c>
      <c r="AJ12" s="44">
        <v>14</v>
      </c>
      <c r="AK12" s="45">
        <v>11</v>
      </c>
      <c r="AL12" s="9">
        <v>10</v>
      </c>
      <c r="AM12" s="9">
        <v>7</v>
      </c>
      <c r="AN12" s="9" t="s">
        <v>135</v>
      </c>
    </row>
    <row r="13" spans="1:40" ht="13" x14ac:dyDescent="0.25">
      <c r="A13" s="132" t="s">
        <v>7</v>
      </c>
      <c r="B13" s="133"/>
      <c r="C13" s="11">
        <v>2</v>
      </c>
      <c r="D13" s="11">
        <v>2</v>
      </c>
      <c r="E13" s="11">
        <v>2</v>
      </c>
      <c r="F13" s="11">
        <v>2</v>
      </c>
      <c r="G13" s="11">
        <v>2</v>
      </c>
      <c r="H13" s="11">
        <v>2</v>
      </c>
      <c r="I13" s="11"/>
      <c r="J13" s="11"/>
      <c r="K13" s="11"/>
      <c r="L13" s="11"/>
      <c r="M13" s="11"/>
      <c r="N13" s="11"/>
      <c r="O13" s="11"/>
      <c r="P13" s="11"/>
      <c r="Q13" s="11"/>
      <c r="R13" s="11"/>
      <c r="S13" s="11"/>
      <c r="T13" s="11"/>
      <c r="U13" s="11"/>
      <c r="V13" s="97"/>
      <c r="AB13" s="13"/>
      <c r="AC13" s="13"/>
      <c r="AD13" s="42" t="s">
        <v>143</v>
      </c>
      <c r="AE13" s="22">
        <v>12</v>
      </c>
      <c r="AF13" s="13"/>
      <c r="AG13" s="13"/>
      <c r="AH13" s="13"/>
      <c r="AI13" s="43" t="s">
        <v>120</v>
      </c>
      <c r="AJ13" s="44">
        <v>1.9</v>
      </c>
      <c r="AK13" s="45">
        <v>7.5</v>
      </c>
      <c r="AL13" s="9">
        <v>11</v>
      </c>
      <c r="AM13" s="9">
        <v>6.7</v>
      </c>
      <c r="AN13" s="9" t="s">
        <v>135</v>
      </c>
    </row>
    <row r="14" spans="1:40" ht="13" x14ac:dyDescent="0.25">
      <c r="A14" s="150" t="s">
        <v>8</v>
      </c>
      <c r="B14" s="151"/>
      <c r="C14" s="82" t="s">
        <v>113</v>
      </c>
      <c r="D14" s="82" t="s">
        <v>113</v>
      </c>
      <c r="E14" s="82" t="s">
        <v>113</v>
      </c>
      <c r="F14" s="82" t="s">
        <v>113</v>
      </c>
      <c r="G14" s="82" t="s">
        <v>113</v>
      </c>
      <c r="H14" s="82" t="s">
        <v>113</v>
      </c>
      <c r="I14" s="82"/>
      <c r="J14" s="82"/>
      <c r="K14" s="82"/>
      <c r="L14" s="82"/>
      <c r="M14" s="82"/>
      <c r="N14" s="82"/>
      <c r="O14" s="82"/>
      <c r="P14" s="82"/>
      <c r="Q14" s="82"/>
      <c r="R14" s="82"/>
      <c r="S14" s="82"/>
      <c r="T14" s="82"/>
      <c r="U14" s="82"/>
      <c r="V14" s="98"/>
      <c r="AD14" s="22" t="s">
        <v>138</v>
      </c>
      <c r="AE14" s="22">
        <v>6</v>
      </c>
      <c r="AI14" s="43" t="s">
        <v>119</v>
      </c>
      <c r="AJ14" s="44">
        <v>0.8</v>
      </c>
      <c r="AK14" s="45">
        <v>1.7</v>
      </c>
      <c r="AL14" s="9">
        <v>12</v>
      </c>
      <c r="AM14" s="9">
        <v>6.7</v>
      </c>
      <c r="AN14" s="9" t="s">
        <v>135</v>
      </c>
    </row>
    <row r="15" spans="1:40" ht="13" x14ac:dyDescent="0.25">
      <c r="A15" s="148" t="s">
        <v>9</v>
      </c>
      <c r="B15" s="149"/>
      <c r="C15" s="11">
        <v>38</v>
      </c>
      <c r="D15" s="11">
        <v>38</v>
      </c>
      <c r="E15" s="11">
        <v>38</v>
      </c>
      <c r="F15" s="11">
        <v>38</v>
      </c>
      <c r="G15" s="11">
        <v>38</v>
      </c>
      <c r="H15" s="11">
        <v>38</v>
      </c>
      <c r="I15" s="11"/>
      <c r="J15" s="11"/>
      <c r="K15" s="11"/>
      <c r="L15" s="11"/>
      <c r="M15" s="11"/>
      <c r="N15" s="11"/>
      <c r="O15" s="11"/>
      <c r="P15" s="11"/>
      <c r="Q15" s="11"/>
      <c r="R15" s="11"/>
      <c r="S15" s="11"/>
      <c r="T15" s="11"/>
      <c r="U15" s="11"/>
      <c r="V15" s="97"/>
      <c r="AD15" s="22" t="s">
        <v>144</v>
      </c>
      <c r="AE15" s="22">
        <v>7</v>
      </c>
      <c r="AI15" s="43" t="s">
        <v>101</v>
      </c>
      <c r="AJ15" s="51">
        <v>1.8</v>
      </c>
      <c r="AK15" s="45">
        <v>5.4</v>
      </c>
      <c r="AL15" s="9">
        <v>13</v>
      </c>
      <c r="AM15" s="9">
        <v>6.7</v>
      </c>
      <c r="AN15" s="9" t="s">
        <v>135</v>
      </c>
    </row>
    <row r="16" spans="1:40" ht="13.5" thickBot="1" x14ac:dyDescent="0.3">
      <c r="A16" s="152" t="s">
        <v>44</v>
      </c>
      <c r="B16" s="153"/>
      <c r="C16" s="100" t="s">
        <v>72</v>
      </c>
      <c r="D16" s="100" t="s">
        <v>72</v>
      </c>
      <c r="E16" s="100" t="s">
        <v>72</v>
      </c>
      <c r="F16" s="100" t="s">
        <v>72</v>
      </c>
      <c r="G16" s="100" t="s">
        <v>72</v>
      </c>
      <c r="H16" s="100" t="s">
        <v>72</v>
      </c>
      <c r="I16" s="100"/>
      <c r="J16" s="100"/>
      <c r="K16" s="100"/>
      <c r="L16" s="100"/>
      <c r="M16" s="100"/>
      <c r="N16" s="100"/>
      <c r="O16" s="100"/>
      <c r="P16" s="100"/>
      <c r="Q16" s="100"/>
      <c r="R16" s="100"/>
      <c r="S16" s="100"/>
      <c r="T16" s="100"/>
      <c r="U16" s="100"/>
      <c r="V16" s="101"/>
      <c r="AD16" s="42" t="s">
        <v>145</v>
      </c>
      <c r="AE16" s="22">
        <v>8</v>
      </c>
      <c r="AI16" s="43" t="s">
        <v>118</v>
      </c>
      <c r="AJ16" s="44">
        <v>8</v>
      </c>
      <c r="AK16" s="45">
        <v>5.5</v>
      </c>
      <c r="AL16" s="7">
        <v>14</v>
      </c>
      <c r="AM16" s="9">
        <v>6.7</v>
      </c>
      <c r="AN16" s="9" t="s">
        <v>135</v>
      </c>
    </row>
    <row r="17" spans="1:40" ht="13" x14ac:dyDescent="0.25">
      <c r="A17" s="138" t="s">
        <v>69</v>
      </c>
      <c r="B17" s="139"/>
      <c r="C17" s="20">
        <f>(VLOOKUP(C$14,$AI2:$AK26,2,FALSE))*C$15</f>
        <v>64.599999999999994</v>
      </c>
      <c r="D17" s="20">
        <f t="shared" ref="D17:V17" si="0">(VLOOKUP(D$14,$AI2:$AK26,2,FALSE))*D$15</f>
        <v>64.599999999999994</v>
      </c>
      <c r="E17" s="20">
        <f t="shared" si="0"/>
        <v>64.599999999999994</v>
      </c>
      <c r="F17" s="20">
        <f t="shared" si="0"/>
        <v>64.599999999999994</v>
      </c>
      <c r="G17" s="20">
        <f t="shared" si="0"/>
        <v>64.599999999999994</v>
      </c>
      <c r="H17" s="20">
        <f t="shared" si="0"/>
        <v>64.599999999999994</v>
      </c>
      <c r="I17" s="20" t="e">
        <f t="shared" si="0"/>
        <v>#N/A</v>
      </c>
      <c r="J17" s="20" t="e">
        <f t="shared" si="0"/>
        <v>#N/A</v>
      </c>
      <c r="K17" s="20" t="e">
        <f t="shared" si="0"/>
        <v>#N/A</v>
      </c>
      <c r="L17" s="20" t="e">
        <f t="shared" si="0"/>
        <v>#N/A</v>
      </c>
      <c r="M17" s="20" t="e">
        <f t="shared" si="0"/>
        <v>#N/A</v>
      </c>
      <c r="N17" s="20" t="e">
        <f t="shared" si="0"/>
        <v>#N/A</v>
      </c>
      <c r="O17" s="20" t="e">
        <f t="shared" si="0"/>
        <v>#N/A</v>
      </c>
      <c r="P17" s="20" t="e">
        <f t="shared" si="0"/>
        <v>#N/A</v>
      </c>
      <c r="Q17" s="20" t="e">
        <f t="shared" si="0"/>
        <v>#N/A</v>
      </c>
      <c r="R17" s="20" t="e">
        <f t="shared" si="0"/>
        <v>#N/A</v>
      </c>
      <c r="S17" s="20" t="e">
        <f t="shared" si="0"/>
        <v>#N/A</v>
      </c>
      <c r="T17" s="20" t="e">
        <f t="shared" si="0"/>
        <v>#N/A</v>
      </c>
      <c r="U17" s="20" t="e">
        <f t="shared" si="0"/>
        <v>#N/A</v>
      </c>
      <c r="V17" s="93" t="e">
        <f t="shared" si="0"/>
        <v>#N/A</v>
      </c>
      <c r="AD17" s="42" t="s">
        <v>146</v>
      </c>
      <c r="AE17" s="22">
        <v>10</v>
      </c>
      <c r="AI17" s="38" t="s">
        <v>115</v>
      </c>
      <c r="AJ17" s="39">
        <v>1.4</v>
      </c>
      <c r="AK17" s="40">
        <v>4.8</v>
      </c>
      <c r="AL17" s="41">
        <v>15</v>
      </c>
      <c r="AM17" s="9">
        <v>6.2</v>
      </c>
      <c r="AN17" s="9" t="s">
        <v>112</v>
      </c>
    </row>
    <row r="18" spans="1:40" ht="13" x14ac:dyDescent="0.25">
      <c r="A18" s="140" t="s">
        <v>23</v>
      </c>
      <c r="B18" s="141"/>
      <c r="C18" s="12">
        <f>$D31</f>
        <v>37.693364799999998</v>
      </c>
      <c r="D18" s="12">
        <f>$D32</f>
        <v>37.693364799999998</v>
      </c>
      <c r="E18" s="12">
        <f>$D33</f>
        <v>75.386729599999995</v>
      </c>
      <c r="F18" s="12">
        <f>$D34</f>
        <v>75.386729599999995</v>
      </c>
      <c r="G18" s="12">
        <f>$D35</f>
        <v>37.693364799999998</v>
      </c>
      <c r="H18" s="12">
        <f>$D36</f>
        <v>37.693364799999998</v>
      </c>
      <c r="I18" s="12">
        <f>$D37</f>
        <v>0</v>
      </c>
      <c r="J18" s="12">
        <f>$D38</f>
        <v>0</v>
      </c>
      <c r="K18" s="12">
        <f>$D39</f>
        <v>0</v>
      </c>
      <c r="L18" s="12">
        <f>$D40</f>
        <v>0</v>
      </c>
      <c r="M18" s="12">
        <f>$D41</f>
        <v>0</v>
      </c>
      <c r="N18" s="12">
        <f>$D42</f>
        <v>0</v>
      </c>
      <c r="O18" s="12">
        <f>$D43</f>
        <v>0</v>
      </c>
      <c r="P18" s="12">
        <f>$D44</f>
        <v>0</v>
      </c>
      <c r="Q18" s="12">
        <f>$D45</f>
        <v>0</v>
      </c>
      <c r="R18" s="12">
        <f>$D46</f>
        <v>0</v>
      </c>
      <c r="S18" s="12">
        <f>$D47</f>
        <v>0</v>
      </c>
      <c r="T18" s="12">
        <f>$D48</f>
        <v>0</v>
      </c>
      <c r="U18" s="12">
        <f>$D49</f>
        <v>0</v>
      </c>
      <c r="V18" s="17">
        <f>$D50</f>
        <v>0</v>
      </c>
      <c r="AD18" s="42" t="s">
        <v>147</v>
      </c>
      <c r="AE18" s="22">
        <v>16</v>
      </c>
      <c r="AI18" s="38" t="s">
        <v>106</v>
      </c>
      <c r="AJ18" s="39">
        <v>5.9</v>
      </c>
      <c r="AK18" s="40">
        <v>18</v>
      </c>
      <c r="AL18" s="41">
        <v>16</v>
      </c>
      <c r="AM18" s="9">
        <v>6.2</v>
      </c>
      <c r="AN18" s="9" t="s">
        <v>112</v>
      </c>
    </row>
    <row r="19" spans="1:40" ht="13" x14ac:dyDescent="0.25">
      <c r="A19" s="140" t="s">
        <v>90</v>
      </c>
      <c r="B19" s="141"/>
      <c r="C19" s="12">
        <f>C18-C17</f>
        <v>-26.906635199999997</v>
      </c>
      <c r="D19" s="12">
        <f t="shared" ref="D19:V19" si="1">D18-D17</f>
        <v>-26.906635199999997</v>
      </c>
      <c r="E19" s="12">
        <f t="shared" si="1"/>
        <v>10.786729600000001</v>
      </c>
      <c r="F19" s="12">
        <f t="shared" si="1"/>
        <v>10.786729600000001</v>
      </c>
      <c r="G19" s="12">
        <f t="shared" si="1"/>
        <v>-26.906635199999997</v>
      </c>
      <c r="H19" s="12">
        <f t="shared" si="1"/>
        <v>-26.906635199999997</v>
      </c>
      <c r="I19" s="12" t="e">
        <f t="shared" si="1"/>
        <v>#N/A</v>
      </c>
      <c r="J19" s="12" t="e">
        <f t="shared" si="1"/>
        <v>#N/A</v>
      </c>
      <c r="K19" s="12" t="e">
        <f t="shared" si="1"/>
        <v>#N/A</v>
      </c>
      <c r="L19" s="12" t="e">
        <f t="shared" si="1"/>
        <v>#N/A</v>
      </c>
      <c r="M19" s="12" t="e">
        <f t="shared" si="1"/>
        <v>#N/A</v>
      </c>
      <c r="N19" s="12" t="e">
        <f t="shared" si="1"/>
        <v>#N/A</v>
      </c>
      <c r="O19" s="12" t="e">
        <f t="shared" si="1"/>
        <v>#N/A</v>
      </c>
      <c r="P19" s="12" t="e">
        <f t="shared" si="1"/>
        <v>#N/A</v>
      </c>
      <c r="Q19" s="12" t="e">
        <f t="shared" si="1"/>
        <v>#N/A</v>
      </c>
      <c r="R19" s="12" t="e">
        <f t="shared" si="1"/>
        <v>#N/A</v>
      </c>
      <c r="S19" s="12" t="e">
        <f t="shared" si="1"/>
        <v>#N/A</v>
      </c>
      <c r="T19" s="12" t="e">
        <f t="shared" si="1"/>
        <v>#N/A</v>
      </c>
      <c r="U19" s="12" t="e">
        <f t="shared" si="1"/>
        <v>#N/A</v>
      </c>
      <c r="V19" s="17" t="e">
        <f t="shared" si="1"/>
        <v>#N/A</v>
      </c>
      <c r="AI19" s="38" t="s">
        <v>107</v>
      </c>
      <c r="AJ19" s="39">
        <v>3.2</v>
      </c>
      <c r="AK19" s="40">
        <v>10.5</v>
      </c>
      <c r="AL19" s="41">
        <v>17</v>
      </c>
      <c r="AM19" s="9">
        <v>6.2</v>
      </c>
      <c r="AN19" s="9" t="s">
        <v>112</v>
      </c>
    </row>
    <row r="20" spans="1:40" ht="13.5" thickBot="1" x14ac:dyDescent="0.3">
      <c r="A20" s="142" t="s">
        <v>91</v>
      </c>
      <c r="B20" s="143"/>
      <c r="C20" s="18" t="str">
        <f>IF($B31="","",IF(C$19&gt;=0,"INCREASE","DECREASE"))</f>
        <v>DECREASE</v>
      </c>
      <c r="D20" s="18" t="str">
        <f>IF($B32="","",IF(D$19&gt;=0,"INCREASE","DECREASE"))</f>
        <v>DECREASE</v>
      </c>
      <c r="E20" s="18" t="str">
        <f>IF($B33="","",IF(E$19&gt;=0,"INCREASE","DECREASE"))</f>
        <v>INCREASE</v>
      </c>
      <c r="F20" s="18" t="str">
        <f>IF($B34="","",IF(F$19&gt;=0,"INCREASE","DECREASE"))</f>
        <v>INCREASE</v>
      </c>
      <c r="G20" s="18" t="str">
        <f>IF($B35="","",IF(G$19&gt;=0,"INCREASE","DECREASE"))</f>
        <v>DECREASE</v>
      </c>
      <c r="H20" s="18" t="str">
        <f>IF($B36="","",IF(H$19&gt;=0,"INCREASE","DECREASE"))</f>
        <v>DECREASE</v>
      </c>
      <c r="I20" s="18" t="str">
        <f>IF($B37="","",IF(I$19&gt;=0,"INCREASE","DECREASE"))</f>
        <v/>
      </c>
      <c r="J20" s="18" t="str">
        <f>IF($B38="","",IF(J$19&gt;=0,"INCREASE","DECREASE"))</f>
        <v/>
      </c>
      <c r="K20" s="18" t="str">
        <f>IF($B39="","",IF(K$19&gt;=0,"INCREASE","DECREASE"))</f>
        <v/>
      </c>
      <c r="L20" s="18" t="str">
        <f>IF($B40="","",IF(L$19&gt;=0,"INCREASE","DECREASE"))</f>
        <v/>
      </c>
      <c r="M20" s="18" t="str">
        <f>IF($B41="","",IF(M$19&gt;=0,"INCREASE","DECREASE"))</f>
        <v/>
      </c>
      <c r="N20" s="18" t="str">
        <f>IF($B42="","",IF(N$19&gt;=0,"INCREASE","DECREASE"))</f>
        <v/>
      </c>
      <c r="O20" s="18" t="str">
        <f>IF($B43="","",IF(O$19&gt;=0,"INCREASE","DECREASE"))</f>
        <v/>
      </c>
      <c r="P20" s="18" t="str">
        <f>IF($B44="","",IF(P$19&gt;=0,"INCREASE","DECREASE"))</f>
        <v/>
      </c>
      <c r="Q20" s="18" t="str">
        <f>IF($B45="","",IF(Q$19&gt;=0,"INCREASE","DECREASE"))</f>
        <v/>
      </c>
      <c r="R20" s="18" t="str">
        <f>IF($B46="","",IF(R$19&gt;=0,"INCREASE","DECREASE"))</f>
        <v/>
      </c>
      <c r="S20" s="18" t="str">
        <f>IF($B47="","",IF(S$19&gt;=0,"INCREASE","DECREASE"))</f>
        <v/>
      </c>
      <c r="T20" s="18" t="str">
        <f>IF($B48="","",IF(T$19&gt;=0,"INCREASE","DECREASE"))</f>
        <v/>
      </c>
      <c r="U20" s="18" t="str">
        <f>IF($B49="","",IF(U$19&gt;=0,"INCREASE","DECREASE"))</f>
        <v/>
      </c>
      <c r="V20" s="19" t="str">
        <f>IF($B50="","",IF(V$19&gt;=0,"INCREASE","DECREASE"))</f>
        <v/>
      </c>
      <c r="AI20" s="38" t="s">
        <v>114</v>
      </c>
      <c r="AJ20" s="39">
        <v>2.1</v>
      </c>
      <c r="AK20" s="40">
        <v>7.2</v>
      </c>
      <c r="AL20" s="41">
        <v>18</v>
      </c>
      <c r="AM20" s="9">
        <v>6.2</v>
      </c>
      <c r="AN20" s="9" t="s">
        <v>112</v>
      </c>
    </row>
    <row r="21" spans="1:40" ht="13" x14ac:dyDescent="0.25">
      <c r="A21" s="138" t="s">
        <v>88</v>
      </c>
      <c r="B21" s="139"/>
      <c r="C21" s="20">
        <f>(VLOOKUP(C$14,$AI2:$AK26,3,FALSE))*C$15</f>
        <v>228</v>
      </c>
      <c r="D21" s="20">
        <f t="shared" ref="D21:V21" si="2">(VLOOKUP(D$14,$AI2:$AK26,3,FALSE))*D$15</f>
        <v>228</v>
      </c>
      <c r="E21" s="20">
        <f t="shared" si="2"/>
        <v>228</v>
      </c>
      <c r="F21" s="20">
        <f t="shared" si="2"/>
        <v>228</v>
      </c>
      <c r="G21" s="20">
        <f t="shared" si="2"/>
        <v>228</v>
      </c>
      <c r="H21" s="20">
        <f t="shared" si="2"/>
        <v>228</v>
      </c>
      <c r="I21" s="20" t="e">
        <f t="shared" si="2"/>
        <v>#N/A</v>
      </c>
      <c r="J21" s="20" t="e">
        <f t="shared" si="2"/>
        <v>#N/A</v>
      </c>
      <c r="K21" s="20" t="e">
        <f t="shared" si="2"/>
        <v>#N/A</v>
      </c>
      <c r="L21" s="20" t="e">
        <f t="shared" si="2"/>
        <v>#N/A</v>
      </c>
      <c r="M21" s="20" t="e">
        <f t="shared" si="2"/>
        <v>#N/A</v>
      </c>
      <c r="N21" s="20" t="e">
        <f t="shared" si="2"/>
        <v>#N/A</v>
      </c>
      <c r="O21" s="20" t="e">
        <f t="shared" si="2"/>
        <v>#N/A</v>
      </c>
      <c r="P21" s="20" t="e">
        <f t="shared" si="2"/>
        <v>#N/A</v>
      </c>
      <c r="Q21" s="20" t="e">
        <f t="shared" si="2"/>
        <v>#N/A</v>
      </c>
      <c r="R21" s="20" t="e">
        <f t="shared" si="2"/>
        <v>#N/A</v>
      </c>
      <c r="S21" s="20" t="e">
        <f t="shared" si="2"/>
        <v>#N/A</v>
      </c>
      <c r="T21" s="20" t="e">
        <f t="shared" si="2"/>
        <v>#N/A</v>
      </c>
      <c r="U21" s="20" t="e">
        <f t="shared" si="2"/>
        <v>#N/A</v>
      </c>
      <c r="V21" s="93" t="e">
        <f t="shared" si="2"/>
        <v>#N/A</v>
      </c>
      <c r="AI21" s="52" t="s">
        <v>100</v>
      </c>
      <c r="AJ21" s="55">
        <v>11</v>
      </c>
      <c r="AK21" s="54">
        <v>12</v>
      </c>
      <c r="AL21" s="21">
        <v>19</v>
      </c>
      <c r="AM21" s="9">
        <v>6.7</v>
      </c>
      <c r="AN21" s="9" t="s">
        <v>135</v>
      </c>
    </row>
    <row r="22" spans="1:40" ht="13" x14ac:dyDescent="0.25">
      <c r="A22" s="140" t="s">
        <v>89</v>
      </c>
      <c r="B22" s="141"/>
      <c r="C22" s="12">
        <f>$E31</f>
        <v>3.3322298800000011E-4</v>
      </c>
      <c r="D22" s="12">
        <f>$E32</f>
        <v>3.3322298800000011E-4</v>
      </c>
      <c r="E22" s="12">
        <f>$E33</f>
        <v>6.6644597600000021E-4</v>
      </c>
      <c r="F22" s="12">
        <f>$E34</f>
        <v>6.6644597600000021E-4</v>
      </c>
      <c r="G22" s="12">
        <f>$E35</f>
        <v>3.3322298800000011E-4</v>
      </c>
      <c r="H22" s="12">
        <f>$E36</f>
        <v>3.3322298800000011E-4</v>
      </c>
      <c r="I22" s="12">
        <f>$E37</f>
        <v>0</v>
      </c>
      <c r="J22" s="12">
        <f>$E38</f>
        <v>0</v>
      </c>
      <c r="K22" s="12">
        <f>$E39</f>
        <v>0</v>
      </c>
      <c r="L22" s="12">
        <f>$E40</f>
        <v>0</v>
      </c>
      <c r="M22" s="12">
        <f>$E41</f>
        <v>0</v>
      </c>
      <c r="N22" s="12">
        <f>$E42</f>
        <v>0</v>
      </c>
      <c r="O22" s="12">
        <f>$E43</f>
        <v>0</v>
      </c>
      <c r="P22" s="12">
        <f>$E44</f>
        <v>0</v>
      </c>
      <c r="Q22" s="12">
        <f>$E45</f>
        <v>0</v>
      </c>
      <c r="R22" s="12">
        <f>$E46</f>
        <v>0</v>
      </c>
      <c r="S22" s="12">
        <f>$E47</f>
        <v>0</v>
      </c>
      <c r="T22" s="12">
        <f>$E48</f>
        <v>0</v>
      </c>
      <c r="U22" s="12">
        <f>$E49</f>
        <v>0</v>
      </c>
      <c r="V22" s="17">
        <f>$E50</f>
        <v>0</v>
      </c>
      <c r="AI22" s="52" t="s">
        <v>102</v>
      </c>
      <c r="AJ22" s="53">
        <v>1.2</v>
      </c>
      <c r="AK22" s="54">
        <v>5</v>
      </c>
      <c r="AL22" s="21">
        <v>20</v>
      </c>
      <c r="AM22" s="9">
        <v>6.7</v>
      </c>
      <c r="AN22" s="9" t="s">
        <v>135</v>
      </c>
    </row>
    <row r="23" spans="1:40" ht="13" x14ac:dyDescent="0.25">
      <c r="A23" s="140" t="s">
        <v>92</v>
      </c>
      <c r="B23" s="141"/>
      <c r="C23" s="12">
        <f>C22-C21</f>
        <v>-227.99966677701201</v>
      </c>
      <c r="D23" s="12">
        <f t="shared" ref="D23:V23" si="3">D22-D21</f>
        <v>-227.99966677701201</v>
      </c>
      <c r="E23" s="12">
        <f t="shared" si="3"/>
        <v>-227.99933355402399</v>
      </c>
      <c r="F23" s="12">
        <f t="shared" si="3"/>
        <v>-227.99933355402399</v>
      </c>
      <c r="G23" s="12">
        <f t="shared" si="3"/>
        <v>-227.99966677701201</v>
      </c>
      <c r="H23" s="12">
        <f t="shared" si="3"/>
        <v>-227.99966677701201</v>
      </c>
      <c r="I23" s="12" t="e">
        <f t="shared" si="3"/>
        <v>#N/A</v>
      </c>
      <c r="J23" s="12" t="e">
        <f t="shared" si="3"/>
        <v>#N/A</v>
      </c>
      <c r="K23" s="12" t="e">
        <f t="shared" si="3"/>
        <v>#N/A</v>
      </c>
      <c r="L23" s="12" t="e">
        <f t="shared" si="3"/>
        <v>#N/A</v>
      </c>
      <c r="M23" s="12" t="e">
        <f t="shared" si="3"/>
        <v>#N/A</v>
      </c>
      <c r="N23" s="12" t="e">
        <f t="shared" si="3"/>
        <v>#N/A</v>
      </c>
      <c r="O23" s="12" t="e">
        <f t="shared" si="3"/>
        <v>#N/A</v>
      </c>
      <c r="P23" s="12" t="e">
        <f t="shared" si="3"/>
        <v>#N/A</v>
      </c>
      <c r="Q23" s="12" t="e">
        <f t="shared" si="3"/>
        <v>#N/A</v>
      </c>
      <c r="R23" s="12" t="e">
        <f t="shared" si="3"/>
        <v>#N/A</v>
      </c>
      <c r="S23" s="12" t="e">
        <f t="shared" si="3"/>
        <v>#N/A</v>
      </c>
      <c r="T23" s="12" t="e">
        <f t="shared" si="3"/>
        <v>#N/A</v>
      </c>
      <c r="U23" s="12" t="e">
        <f t="shared" si="3"/>
        <v>#N/A</v>
      </c>
      <c r="V23" s="17" t="e">
        <f t="shared" si="3"/>
        <v>#N/A</v>
      </c>
      <c r="AI23" s="52" t="s">
        <v>98</v>
      </c>
      <c r="AJ23" s="55">
        <v>9</v>
      </c>
      <c r="AK23" s="54">
        <v>10</v>
      </c>
      <c r="AL23" s="21">
        <v>21</v>
      </c>
      <c r="AM23" s="9">
        <v>6.7</v>
      </c>
      <c r="AN23" s="9" t="s">
        <v>135</v>
      </c>
    </row>
    <row r="24" spans="1:40" ht="13.5" thickBot="1" x14ac:dyDescent="0.3">
      <c r="A24" s="142" t="s">
        <v>93</v>
      </c>
      <c r="B24" s="143"/>
      <c r="C24" s="18" t="str">
        <f>IF($B31="","",IF(C$23&gt;=0,"INCREASE","DECREASE"))</f>
        <v>DECREASE</v>
      </c>
      <c r="D24" s="18" t="str">
        <f t="shared" ref="D24:V24" si="4">IF($B31="","",IF(D$23&gt;=0,"INCREASE","DECREASE"))</f>
        <v>DECREASE</v>
      </c>
      <c r="E24" s="18" t="str">
        <f t="shared" si="4"/>
        <v>DECREASE</v>
      </c>
      <c r="F24" s="18" t="str">
        <f t="shared" si="4"/>
        <v>DECREASE</v>
      </c>
      <c r="G24" s="18" t="str">
        <f t="shared" si="4"/>
        <v>DECREASE</v>
      </c>
      <c r="H24" s="18" t="str">
        <f t="shared" si="4"/>
        <v>DECREASE</v>
      </c>
      <c r="I24" s="18" t="e">
        <f t="shared" si="4"/>
        <v>#N/A</v>
      </c>
      <c r="J24" s="18" t="e">
        <f t="shared" si="4"/>
        <v>#N/A</v>
      </c>
      <c r="K24" s="18" t="e">
        <f t="shared" si="4"/>
        <v>#N/A</v>
      </c>
      <c r="L24" s="18" t="e">
        <f t="shared" si="4"/>
        <v>#N/A</v>
      </c>
      <c r="M24" s="18" t="e">
        <f t="shared" si="4"/>
        <v>#N/A</v>
      </c>
      <c r="N24" s="18" t="e">
        <f t="shared" si="4"/>
        <v>#N/A</v>
      </c>
      <c r="O24" s="18" t="e">
        <f t="shared" si="4"/>
        <v>#N/A</v>
      </c>
      <c r="P24" s="18" t="e">
        <f t="shared" si="4"/>
        <v>#N/A</v>
      </c>
      <c r="Q24" s="18" t="e">
        <f t="shared" si="4"/>
        <v>#N/A</v>
      </c>
      <c r="R24" s="18" t="e">
        <f t="shared" si="4"/>
        <v>#N/A</v>
      </c>
      <c r="S24" s="18" t="e">
        <f t="shared" si="4"/>
        <v>#N/A</v>
      </c>
      <c r="T24" s="18" t="e">
        <f t="shared" si="4"/>
        <v>#N/A</v>
      </c>
      <c r="U24" s="18" t="e">
        <f t="shared" si="4"/>
        <v>#N/A</v>
      </c>
      <c r="V24" s="19" t="e">
        <f t="shared" si="4"/>
        <v>#N/A</v>
      </c>
      <c r="AI24" s="52" t="s">
        <v>99</v>
      </c>
      <c r="AJ24" s="55">
        <v>1.5</v>
      </c>
      <c r="AK24" s="54">
        <v>3</v>
      </c>
      <c r="AL24" s="21">
        <v>22</v>
      </c>
      <c r="AM24" s="9">
        <v>6.7</v>
      </c>
      <c r="AN24" s="9" t="s">
        <v>135</v>
      </c>
    </row>
    <row r="25" spans="1:40" ht="13" thickBot="1" x14ac:dyDescent="0.3">
      <c r="D25" s="56"/>
      <c r="E25" s="56"/>
      <c r="F25" s="56"/>
      <c r="AI25" s="52" t="s">
        <v>117</v>
      </c>
      <c r="AJ25" s="55">
        <v>1</v>
      </c>
      <c r="AK25" s="54">
        <v>5.8</v>
      </c>
      <c r="AL25" s="21">
        <v>23</v>
      </c>
      <c r="AM25" s="9">
        <v>6.7</v>
      </c>
      <c r="AN25" s="9" t="s">
        <v>135</v>
      </c>
    </row>
    <row r="26" spans="1:40" s="7" customFormat="1" ht="13" x14ac:dyDescent="0.25">
      <c r="A26" s="116"/>
      <c r="B26" s="117" t="s">
        <v>10</v>
      </c>
      <c r="C26" s="117" t="s">
        <v>75</v>
      </c>
      <c r="D26" s="118" t="s">
        <v>11</v>
      </c>
      <c r="E26" s="118" t="s">
        <v>12</v>
      </c>
      <c r="F26" s="118" t="s">
        <v>13</v>
      </c>
      <c r="G26" s="117" t="s">
        <v>14</v>
      </c>
      <c r="H26" s="118" t="s">
        <v>15</v>
      </c>
      <c r="I26" s="118" t="s">
        <v>16</v>
      </c>
      <c r="J26" s="117" t="s">
        <v>17</v>
      </c>
      <c r="K26" s="117" t="s">
        <v>18</v>
      </c>
      <c r="L26" s="117" t="s">
        <v>19</v>
      </c>
      <c r="M26" s="117" t="s">
        <v>20</v>
      </c>
      <c r="N26" s="117" t="s">
        <v>61</v>
      </c>
      <c r="O26" s="117" t="s">
        <v>62</v>
      </c>
      <c r="P26" s="118" t="s">
        <v>39</v>
      </c>
      <c r="Q26" s="118" t="s">
        <v>40</v>
      </c>
      <c r="R26" s="118" t="s">
        <v>35</v>
      </c>
      <c r="S26" s="118" t="s">
        <v>36</v>
      </c>
      <c r="T26" s="118" t="s">
        <v>37</v>
      </c>
      <c r="U26" s="119" t="s">
        <v>38</v>
      </c>
      <c r="AI26" s="57" t="s">
        <v>116</v>
      </c>
      <c r="AJ26" s="58">
        <v>0.7</v>
      </c>
      <c r="AK26" s="59">
        <v>2.4</v>
      </c>
      <c r="AL26" s="21">
        <v>24</v>
      </c>
      <c r="AM26" s="7">
        <v>6.7</v>
      </c>
      <c r="AN26" s="9" t="s">
        <v>135</v>
      </c>
    </row>
    <row r="27" spans="1:40" x14ac:dyDescent="0.35">
      <c r="A27" s="120"/>
      <c r="B27" s="60" t="s">
        <v>46</v>
      </c>
      <c r="C27" s="84" t="s">
        <v>57</v>
      </c>
      <c r="D27" s="84" t="s">
        <v>57</v>
      </c>
      <c r="E27" s="84" t="s">
        <v>55</v>
      </c>
      <c r="F27" s="84" t="s">
        <v>55</v>
      </c>
      <c r="G27" s="84" t="s">
        <v>55</v>
      </c>
      <c r="H27" s="84" t="s">
        <v>55</v>
      </c>
      <c r="I27" s="84" t="s">
        <v>55</v>
      </c>
      <c r="J27" s="84" t="s">
        <v>55</v>
      </c>
      <c r="K27" s="84" t="s">
        <v>55</v>
      </c>
      <c r="L27" s="84" t="s">
        <v>55</v>
      </c>
      <c r="M27" s="84" t="s">
        <v>55</v>
      </c>
      <c r="N27" s="84" t="s">
        <v>55</v>
      </c>
      <c r="O27" s="84" t="s">
        <v>55</v>
      </c>
      <c r="P27" s="84"/>
      <c r="Q27" s="84" t="s">
        <v>55</v>
      </c>
      <c r="R27" s="84"/>
      <c r="S27" s="84" t="s">
        <v>55</v>
      </c>
      <c r="T27" s="84"/>
      <c r="U27" s="121" t="s">
        <v>55</v>
      </c>
    </row>
    <row r="28" spans="1:40" x14ac:dyDescent="0.35">
      <c r="A28" s="122"/>
      <c r="B28" s="16">
        <v>11.3</v>
      </c>
      <c r="C28" s="11">
        <v>1.53</v>
      </c>
      <c r="D28" s="11">
        <v>0.26</v>
      </c>
      <c r="E28" s="11">
        <v>4.3700000000000003E-2</v>
      </c>
      <c r="F28" s="11">
        <v>463</v>
      </c>
      <c r="G28" s="11">
        <v>34.700000000000003</v>
      </c>
      <c r="H28" s="11">
        <v>54.7</v>
      </c>
      <c r="I28" s="11">
        <v>27.6</v>
      </c>
      <c r="J28" s="11">
        <v>0.49</v>
      </c>
      <c r="K28" s="15">
        <v>0.44</v>
      </c>
      <c r="L28" s="11">
        <v>22.7</v>
      </c>
      <c r="M28" s="11">
        <v>19.100000000000001</v>
      </c>
      <c r="N28" s="11">
        <v>186000</v>
      </c>
      <c r="O28" s="11">
        <v>7510</v>
      </c>
      <c r="P28" s="11"/>
      <c r="Q28" s="11">
        <v>9560</v>
      </c>
      <c r="R28" s="11"/>
      <c r="S28" s="11">
        <v>11.3</v>
      </c>
      <c r="T28" s="11"/>
      <c r="U28" s="97"/>
    </row>
    <row r="29" spans="1:40" s="7" customFormat="1" ht="28" x14ac:dyDescent="0.35">
      <c r="A29" s="144"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123" t="s">
        <v>51</v>
      </c>
    </row>
    <row r="30" spans="1:40" s="6" customFormat="1" ht="28" x14ac:dyDescent="0.35">
      <c r="A30" s="145"/>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24" t="s">
        <v>34</v>
      </c>
    </row>
    <row r="31" spans="1:40" s="48" customFormat="1" ht="13" x14ac:dyDescent="0.35">
      <c r="A31" s="125" t="str">
        <f>C8</f>
        <v xml:space="preserve">BD1 </v>
      </c>
      <c r="B31" s="11">
        <v>56</v>
      </c>
      <c r="C31" s="65">
        <f>IF(C$27="%w/w SAR",((C$28*10)*$B31),IF(C$27="%w/w DM",(((C$28*10)*($B$28/100))*$B31),IF(C$27="kg/t SAR",(C$28*$B31),IF(C$27="kg/t DM",((C$28*($B$28/100))*$B31),IF(C$27="mg/kg SAR",((C$28*0.001)*$B31),IF(C$27="mg/kg DM",(((C$28*0.001)*($B$28/100))*$B31),0))))))</f>
        <v>96.818400000000011</v>
      </c>
      <c r="D31" s="65">
        <f>(IF(D$27="%w/w SAR",((D$28*10)*$B31),IF(D$27="%w/w DM",(((D$28*10)*($B$28/100))*$B31),IF(D$27="kg/t SAR",(D$28*$B31),IF(D$27="kg/t DM",((D$28*($B$28/100))*$B31),IF(D$27="mg/kg SAR",((D$28*0.001)*$B31),IF(D$27="mg/kg DM",(((D$28*0.001)*($B$28/100))*$B31),"0")))))))*2.291</f>
        <v>37.693364799999998</v>
      </c>
      <c r="E31" s="65">
        <f>(IF(E$27="%w/w SAR",((E$28*10)*$B31),IF(E$27="%w/w DM",(((E$28*10)*($B$28/100))*$B31),IF(E$27="kg/t SAR",(E$28*$B31),IF(E$27="kg/t DM",((E$28*($B$28/100))*$B31),IF(E$27="mg/kg SAR",((E$28*0.001)*$B31),IF(E$27="mg/kg DM",(((E$28*0.001)*($B$28/100))*$B31),"0")))))))*1.205</f>
        <v>3.3322298800000011E-4</v>
      </c>
      <c r="F31" s="65">
        <f>(IF(F$27="%w/w SAR",((F$28*10)*$B31),IF(F$27="%w/w DM",(((F$28*10)*($B$28/100))*$B31),IF(F$27="kg/t SAR",(F$28*$B31),IF(F$27="kg/t DM",((F$28*($B$28/100))*$B31),IF(F$27="mg/kg SAR",((F$28*0.001)*$B31),IF(F$27="mg/kg DM",(((F$28*0.001)*($B$28/100))*$B31),"0")))))))*1.658</f>
        <v>4.8577145120000003</v>
      </c>
      <c r="G31" s="65">
        <f t="shared" ref="G31:P31" si="5">IF(G$27="%w/w SAR",((G$28*10)*$B31),IF(G$27="%w/w DM",(((G$28*10)*($B$28/100))*$B31),IF(G$27="kg/t SAR",(G$28*$B31),IF(G$27="kg/t DM",((G$28*($B$28/100))*$B31),IF(G$27="mg/kg SAR",((G$28*0.001)*$B31),IF(G$27="mg/kg DM",(((G$28*0.001)*($B$28/100))*$B31),0))))))</f>
        <v>0.21958160000000002</v>
      </c>
      <c r="H31" s="65">
        <f t="shared" si="5"/>
        <v>0.34614160000000005</v>
      </c>
      <c r="I31" s="65">
        <f t="shared" si="5"/>
        <v>0.17465280000000002</v>
      </c>
      <c r="J31" s="65">
        <f t="shared" si="5"/>
        <v>3.10072E-3</v>
      </c>
      <c r="K31" s="65">
        <f t="shared" si="5"/>
        <v>2.7843200000000003E-3</v>
      </c>
      <c r="L31" s="65">
        <f t="shared" si="5"/>
        <v>0.14364560000000001</v>
      </c>
      <c r="M31" s="65">
        <f t="shared" si="5"/>
        <v>0.12086480000000001</v>
      </c>
      <c r="N31" s="65">
        <f t="shared" si="5"/>
        <v>1177.008</v>
      </c>
      <c r="O31" s="65">
        <f t="shared" si="5"/>
        <v>47.52328</v>
      </c>
      <c r="P31" s="65">
        <f t="shared" si="5"/>
        <v>0</v>
      </c>
      <c r="Q31" s="65">
        <f>(IF(Q$27="%w/w SAR",((Q$28*10)*$B31),IF(Q$27="%w/w DM",(((Q$28*10)*($B$28/100))*$B31),IF(Q$27="kg/t SAR",(Q$28*$B31),IF(Q$27="kg/t DM",((Q$28*($B$28/100))*$B31),IF(Q$27="mg/kg SAR",((Q$28*0.001)*$B31),IF(Q$27="mg/kg DM",(((Q$28*0.001)*($B$28/100))*$B31),0)))))))*2.5</f>
        <v>151.23920000000001</v>
      </c>
      <c r="R31" s="65">
        <f>IF(R$27="%w/w SAR",((R$28*10)*$B31),IF(R$27="%w/w DM",(((R$28*10)*($B$28/100))*$B31),IF(R$27="kg/t SAR",(R$28*$B31),IF(R$27="kg/t DM",((R$28*($B$28/100))*$B31),IF(R$27="mg/kg SAR",((R$28*0.001)*$B31),IF(R$27="mg/kg DM",(((R$28*0.001)*($B$28/100))*$B31),0))))))</f>
        <v>0</v>
      </c>
      <c r="S31" s="65">
        <f>IF(S$27="%w/w SAR",((S$28*10)*$B31),IF(S$27="%w/w DM",(((S$28*10)*($B$28/100))*$B31),IF(S$27="kg/t SAR",(S$28*$B31),IF(S$27="kg/t DM",((S$28*($B$28/100))*$B31),IF(S$27="mg/kg SAR",((S$28*0.001)*$B31),IF(S$27="mg/kg DM",(((S$28*0.001)*($B$28/100))*$B31),0))))))</f>
        <v>7.1506399999999998E-2</v>
      </c>
      <c r="T31" s="65">
        <f>IF(T$27="%w/w SAR",((T$28*10)*$B31),IF(T$27="%w/w DM",(((T$28*10)*($B$28/100))*$B31),IF(T$27="kg/t SAR",(T$28*$B31),IF(T$27="kg/t DM",((T$28*($B$28/100))*$B31),IF(T$27="mg/kg SAR",((T$28*0.001)*$B31),IF(T$27="mg/kg DM",(((T$28*0.001)*($B$28/100))*$B31),0))))))</f>
        <v>0</v>
      </c>
      <c r="U31" s="126">
        <f>IF(U$27="%w/w SAR",((U$28*10)*$B31),IF(U$27="%w/w DM",(((U$28*10)*($B$28/100))*$B31),IF(U$27="kg/t SAR",(U$28*$B31),IF(U$27="kg/t DM",((U$28*($B$28/100))*$B31),IF(U$27="mg/kg SAR",((U$28*0.001)*$B31),IF(U$27="mg/kg DM",(((U$28*0.001)*($B$28/100))*$B31),0))))))</f>
        <v>0</v>
      </c>
    </row>
    <row r="32" spans="1:40" s="48" customFormat="1" ht="13" x14ac:dyDescent="0.35">
      <c r="A32" s="125" t="str">
        <f>D8</f>
        <v>BD2</v>
      </c>
      <c r="B32" s="11">
        <v>56</v>
      </c>
      <c r="C32" s="65">
        <f t="shared" ref="C32:C50" si="6">IF(C$27="%w/w SAR",((C$28*10)*$B32),IF(C$27="%w/w DM",(((C$28*10)*($B$28/100))*$B32),IF(C$27="kg/t SAR",(C$28*$B32),IF(C$27="kg/t DM",((C$28*($B$28/100))*$B32),IF(C$27="mg/kg SAR",((C$28*0.001)*$B32),IF(C$27="mg/kg DM",(((C$28*0.001)*($B$28/100))*$B32),0))))))</f>
        <v>96.818400000000011</v>
      </c>
      <c r="D32" s="65">
        <f t="shared" ref="D32:D50" si="7">(IF(D$27="%w/w SAR",((D$28*10)*$B32),IF(D$27="%w/w DM",(((D$28*10)*($B$28/100))*$B32),IF(D$27="kg/t SAR",(D$28*$B32),IF(D$27="kg/t DM",((D$28*($B$28/100))*$B32),IF(D$27="mg/kg SAR",((D$28*0.001)*$B32),IF(D$27="mg/kg DM",(((D$28*0.001)*($B$28/100))*$B32),"0")))))))*2.291</f>
        <v>37.693364799999998</v>
      </c>
      <c r="E32" s="65">
        <f t="shared" ref="E32:E50" si="8">(IF(E$27="%w/w SAR",((E$28*10)*$B32),IF(E$27="%w/w DM",(((E$28*10)*($B$28/100))*$B32),IF(E$27="kg/t SAR",(E$28*$B32),IF(E$27="kg/t DM",((E$28*($B$28/100))*$B32),IF(E$27="mg/kg SAR",((E$28*0.001)*$B32),IF(E$27="mg/kg DM",(((E$28*0.001)*($B$28/100))*$B32),"0")))))))*1.205</f>
        <v>3.3322298800000011E-4</v>
      </c>
      <c r="F32" s="65">
        <f t="shared" ref="F32:F50" si="9">(IF(F$27="%w/w SAR",((F$28*10)*$B32),IF(F$27="%w/w DM",(((F$28*10)*($B$28/100))*$B32),IF(F$27="kg/t SAR",(F$28*$B32),IF(F$27="kg/t DM",((F$28*($B$28/100))*$B32),IF(F$27="mg/kg SAR",((F$28*0.001)*$B32),IF(F$27="mg/kg DM",(((F$28*0.001)*($B$28/100))*$B32),"0")))))))*1.658</f>
        <v>4.8577145120000003</v>
      </c>
      <c r="G32" s="65">
        <f t="shared" ref="G32:P50" si="10">IF(G$27="%w/w SAR",((G$28*10)*$B32),IF(G$27="%w/w DM",(((G$28*10)*($B$28/100))*$B32),IF(G$27="kg/t SAR",(G$28*$B32),IF(G$27="kg/t DM",((G$28*($B$28/100))*$B32),IF(G$27="mg/kg SAR",((G$28*0.001)*$B32),IF(G$27="mg/kg DM",(((G$28*0.001)*($B$28/100))*$B32),0))))))</f>
        <v>0.21958160000000002</v>
      </c>
      <c r="H32" s="65">
        <f t="shared" si="10"/>
        <v>0.34614160000000005</v>
      </c>
      <c r="I32" s="65">
        <f t="shared" si="10"/>
        <v>0.17465280000000002</v>
      </c>
      <c r="J32" s="65">
        <f t="shared" si="10"/>
        <v>3.10072E-3</v>
      </c>
      <c r="K32" s="65">
        <f t="shared" si="10"/>
        <v>2.7843200000000003E-3</v>
      </c>
      <c r="L32" s="65">
        <f t="shared" si="10"/>
        <v>0.14364560000000001</v>
      </c>
      <c r="M32" s="65">
        <f t="shared" si="10"/>
        <v>0.12086480000000001</v>
      </c>
      <c r="N32" s="65">
        <f t="shared" si="10"/>
        <v>1177.008</v>
      </c>
      <c r="O32" s="65">
        <f t="shared" si="10"/>
        <v>47.52328</v>
      </c>
      <c r="P32" s="65">
        <f t="shared" si="10"/>
        <v>0</v>
      </c>
      <c r="Q32" s="65">
        <f t="shared" ref="Q32:Q50" si="11">(IF(Q$27="%w/w SAR",((Q$28*10)*$B32),IF(Q$27="%w/w DM",(((Q$28*10)*($B$28/100))*$B32),IF(Q$27="kg/t SAR",(Q$28*$B32),IF(Q$27="kg/t DM",((Q$28*($B$28/100))*$B32),IF(Q$27="mg/kg SAR",((Q$28*0.001)*$B32),IF(Q$27="mg/kg DM",(((Q$28*0.001)*($B$28/100))*$B32),0)))))))*2.5</f>
        <v>151.23920000000001</v>
      </c>
      <c r="R32" s="65">
        <f t="shared" ref="R32:U50" si="12">IF(R$27="%w/w SAR",((R$28*10)*$B32),IF(R$27="%w/w DM",(((R$28*10)*($B$28/100))*$B32),IF(R$27="kg/t SAR",(R$28*$B32),IF(R$27="kg/t DM",((R$28*($B$28/100))*$B32),IF(R$27="mg/kg SAR",((R$28*0.001)*$B32),IF(R$27="mg/kg DM",(((R$28*0.001)*($B$28/100))*$B32),0))))))</f>
        <v>0</v>
      </c>
      <c r="S32" s="65">
        <f t="shared" si="12"/>
        <v>7.1506399999999998E-2</v>
      </c>
      <c r="T32" s="65">
        <f t="shared" si="12"/>
        <v>0</v>
      </c>
      <c r="U32" s="126">
        <f t="shared" si="12"/>
        <v>0</v>
      </c>
    </row>
    <row r="33" spans="1:21" s="48" customFormat="1" ht="13" x14ac:dyDescent="0.35">
      <c r="A33" s="125" t="str">
        <f>E8</f>
        <v>BD3</v>
      </c>
      <c r="B33" s="11">
        <v>112</v>
      </c>
      <c r="C33" s="65">
        <f t="shared" si="6"/>
        <v>193.63680000000002</v>
      </c>
      <c r="D33" s="65">
        <f t="shared" si="7"/>
        <v>75.386729599999995</v>
      </c>
      <c r="E33" s="65">
        <f t="shared" si="8"/>
        <v>6.6644597600000021E-4</v>
      </c>
      <c r="F33" s="65">
        <f t="shared" si="9"/>
        <v>9.7154290240000005</v>
      </c>
      <c r="G33" s="65">
        <f t="shared" si="10"/>
        <v>0.43916320000000003</v>
      </c>
      <c r="H33" s="65">
        <f t="shared" si="10"/>
        <v>0.6922832000000001</v>
      </c>
      <c r="I33" s="65">
        <f t="shared" si="10"/>
        <v>0.34930560000000005</v>
      </c>
      <c r="J33" s="65">
        <f t="shared" si="10"/>
        <v>6.2014399999999999E-3</v>
      </c>
      <c r="K33" s="65">
        <f t="shared" si="10"/>
        <v>5.5686400000000006E-3</v>
      </c>
      <c r="L33" s="65">
        <f t="shared" si="10"/>
        <v>0.28729120000000002</v>
      </c>
      <c r="M33" s="65">
        <f t="shared" si="10"/>
        <v>0.24172960000000002</v>
      </c>
      <c r="N33" s="65">
        <f t="shared" si="10"/>
        <v>2354.0160000000001</v>
      </c>
      <c r="O33" s="65">
        <f t="shared" si="10"/>
        <v>95.046559999999999</v>
      </c>
      <c r="P33" s="65">
        <f t="shared" si="10"/>
        <v>0</v>
      </c>
      <c r="Q33" s="65">
        <f t="shared" si="11"/>
        <v>302.47840000000002</v>
      </c>
      <c r="R33" s="65">
        <f t="shared" si="12"/>
        <v>0</v>
      </c>
      <c r="S33" s="65">
        <f t="shared" si="12"/>
        <v>0.1430128</v>
      </c>
      <c r="T33" s="65">
        <f t="shared" si="12"/>
        <v>0</v>
      </c>
      <c r="U33" s="126">
        <f t="shared" si="12"/>
        <v>0</v>
      </c>
    </row>
    <row r="34" spans="1:21" s="48" customFormat="1" ht="13" x14ac:dyDescent="0.35">
      <c r="A34" s="125" t="str">
        <f>F8</f>
        <v>BD4</v>
      </c>
      <c r="B34" s="11">
        <v>112</v>
      </c>
      <c r="C34" s="65">
        <f t="shared" si="6"/>
        <v>193.63680000000002</v>
      </c>
      <c r="D34" s="65">
        <f t="shared" si="7"/>
        <v>75.386729599999995</v>
      </c>
      <c r="E34" s="65">
        <f t="shared" si="8"/>
        <v>6.6644597600000021E-4</v>
      </c>
      <c r="F34" s="65">
        <f t="shared" si="9"/>
        <v>9.7154290240000005</v>
      </c>
      <c r="G34" s="65">
        <f t="shared" si="10"/>
        <v>0.43916320000000003</v>
      </c>
      <c r="H34" s="65">
        <f t="shared" si="10"/>
        <v>0.6922832000000001</v>
      </c>
      <c r="I34" s="65">
        <f t="shared" si="10"/>
        <v>0.34930560000000005</v>
      </c>
      <c r="J34" s="65">
        <f t="shared" si="10"/>
        <v>6.2014399999999999E-3</v>
      </c>
      <c r="K34" s="65">
        <f t="shared" si="10"/>
        <v>5.5686400000000006E-3</v>
      </c>
      <c r="L34" s="65">
        <f t="shared" si="10"/>
        <v>0.28729120000000002</v>
      </c>
      <c r="M34" s="65">
        <f t="shared" si="10"/>
        <v>0.24172960000000002</v>
      </c>
      <c r="N34" s="65">
        <f t="shared" si="10"/>
        <v>2354.0160000000001</v>
      </c>
      <c r="O34" s="65">
        <f t="shared" si="10"/>
        <v>95.046559999999999</v>
      </c>
      <c r="P34" s="65">
        <f t="shared" si="10"/>
        <v>0</v>
      </c>
      <c r="Q34" s="65">
        <f t="shared" si="11"/>
        <v>302.47840000000002</v>
      </c>
      <c r="R34" s="65">
        <f t="shared" si="12"/>
        <v>0</v>
      </c>
      <c r="S34" s="65">
        <f t="shared" si="12"/>
        <v>0.1430128</v>
      </c>
      <c r="T34" s="65">
        <f t="shared" si="12"/>
        <v>0</v>
      </c>
      <c r="U34" s="126">
        <f t="shared" si="12"/>
        <v>0</v>
      </c>
    </row>
    <row r="35" spans="1:21" s="48" customFormat="1" ht="13" x14ac:dyDescent="0.35">
      <c r="A35" s="125" t="str">
        <f>G8</f>
        <v>PN1</v>
      </c>
      <c r="B35" s="11">
        <v>56</v>
      </c>
      <c r="C35" s="65">
        <f t="shared" si="6"/>
        <v>96.818400000000011</v>
      </c>
      <c r="D35" s="65">
        <f t="shared" si="7"/>
        <v>37.693364799999998</v>
      </c>
      <c r="E35" s="65">
        <f t="shared" si="8"/>
        <v>3.3322298800000011E-4</v>
      </c>
      <c r="F35" s="65">
        <f t="shared" si="9"/>
        <v>4.8577145120000003</v>
      </c>
      <c r="G35" s="65">
        <f t="shared" si="10"/>
        <v>0.21958160000000002</v>
      </c>
      <c r="H35" s="65">
        <f t="shared" si="10"/>
        <v>0.34614160000000005</v>
      </c>
      <c r="I35" s="65">
        <f t="shared" si="10"/>
        <v>0.17465280000000002</v>
      </c>
      <c r="J35" s="65">
        <f t="shared" si="10"/>
        <v>3.10072E-3</v>
      </c>
      <c r="K35" s="65">
        <f t="shared" si="10"/>
        <v>2.7843200000000003E-3</v>
      </c>
      <c r="L35" s="65">
        <f t="shared" si="10"/>
        <v>0.14364560000000001</v>
      </c>
      <c r="M35" s="65">
        <f t="shared" si="10"/>
        <v>0.12086480000000001</v>
      </c>
      <c r="N35" s="65">
        <f t="shared" si="10"/>
        <v>1177.008</v>
      </c>
      <c r="O35" s="65">
        <f t="shared" si="10"/>
        <v>47.52328</v>
      </c>
      <c r="P35" s="65">
        <f t="shared" si="10"/>
        <v>0</v>
      </c>
      <c r="Q35" s="65">
        <f t="shared" si="11"/>
        <v>151.23920000000001</v>
      </c>
      <c r="R35" s="65">
        <f t="shared" si="12"/>
        <v>0</v>
      </c>
      <c r="S35" s="65">
        <f t="shared" si="12"/>
        <v>7.1506399999999998E-2</v>
      </c>
      <c r="T35" s="65">
        <f t="shared" si="12"/>
        <v>0</v>
      </c>
      <c r="U35" s="126">
        <f t="shared" si="12"/>
        <v>0</v>
      </c>
    </row>
    <row r="36" spans="1:21" s="48" customFormat="1" ht="13" x14ac:dyDescent="0.35">
      <c r="A36" s="125" t="str">
        <f>H8</f>
        <v>PN2</v>
      </c>
      <c r="B36" s="11">
        <v>56</v>
      </c>
      <c r="C36" s="65">
        <f t="shared" si="6"/>
        <v>96.818400000000011</v>
      </c>
      <c r="D36" s="65">
        <f t="shared" si="7"/>
        <v>37.693364799999998</v>
      </c>
      <c r="E36" s="65">
        <f t="shared" si="8"/>
        <v>3.3322298800000011E-4</v>
      </c>
      <c r="F36" s="65">
        <f t="shared" si="9"/>
        <v>4.8577145120000003</v>
      </c>
      <c r="G36" s="65">
        <f t="shared" si="10"/>
        <v>0.21958160000000002</v>
      </c>
      <c r="H36" s="65">
        <f t="shared" si="10"/>
        <v>0.34614160000000005</v>
      </c>
      <c r="I36" s="65">
        <f t="shared" si="10"/>
        <v>0.17465280000000002</v>
      </c>
      <c r="J36" s="65">
        <f t="shared" si="10"/>
        <v>3.10072E-3</v>
      </c>
      <c r="K36" s="65">
        <f t="shared" si="10"/>
        <v>2.7843200000000003E-3</v>
      </c>
      <c r="L36" s="65">
        <f t="shared" si="10"/>
        <v>0.14364560000000001</v>
      </c>
      <c r="M36" s="65">
        <f t="shared" si="10"/>
        <v>0.12086480000000001</v>
      </c>
      <c r="N36" s="65">
        <f t="shared" si="10"/>
        <v>1177.008</v>
      </c>
      <c r="O36" s="65">
        <f t="shared" si="10"/>
        <v>47.52328</v>
      </c>
      <c r="P36" s="65">
        <f t="shared" si="10"/>
        <v>0</v>
      </c>
      <c r="Q36" s="65">
        <f t="shared" si="11"/>
        <v>151.23920000000001</v>
      </c>
      <c r="R36" s="65">
        <f t="shared" si="12"/>
        <v>0</v>
      </c>
      <c r="S36" s="65">
        <f t="shared" si="12"/>
        <v>7.1506399999999998E-2</v>
      </c>
      <c r="T36" s="65">
        <f t="shared" si="12"/>
        <v>0</v>
      </c>
      <c r="U36" s="126">
        <f t="shared" si="12"/>
        <v>0</v>
      </c>
    </row>
    <row r="37" spans="1:21" s="48" customFormat="1" ht="13" x14ac:dyDescent="0.35">
      <c r="A37" s="125">
        <f>I8</f>
        <v>0</v>
      </c>
      <c r="B37" s="11"/>
      <c r="C37" s="65">
        <f t="shared" si="6"/>
        <v>0</v>
      </c>
      <c r="D37" s="65">
        <f t="shared" si="7"/>
        <v>0</v>
      </c>
      <c r="E37" s="65">
        <f t="shared" si="8"/>
        <v>0</v>
      </c>
      <c r="F37" s="65">
        <f t="shared" si="9"/>
        <v>0</v>
      </c>
      <c r="G37" s="65">
        <f t="shared" si="10"/>
        <v>0</v>
      </c>
      <c r="H37" s="65">
        <f t="shared" si="10"/>
        <v>0</v>
      </c>
      <c r="I37" s="65">
        <f t="shared" si="10"/>
        <v>0</v>
      </c>
      <c r="J37" s="65">
        <f t="shared" si="10"/>
        <v>0</v>
      </c>
      <c r="K37" s="65">
        <f t="shared" si="10"/>
        <v>0</v>
      </c>
      <c r="L37" s="65">
        <f t="shared" si="10"/>
        <v>0</v>
      </c>
      <c r="M37" s="65">
        <f t="shared" si="10"/>
        <v>0</v>
      </c>
      <c r="N37" s="65">
        <f t="shared" si="10"/>
        <v>0</v>
      </c>
      <c r="O37" s="65">
        <f t="shared" si="10"/>
        <v>0</v>
      </c>
      <c r="P37" s="65">
        <f t="shared" si="10"/>
        <v>0</v>
      </c>
      <c r="Q37" s="65">
        <f t="shared" si="11"/>
        <v>0</v>
      </c>
      <c r="R37" s="65">
        <f t="shared" si="12"/>
        <v>0</v>
      </c>
      <c r="S37" s="65">
        <f t="shared" si="12"/>
        <v>0</v>
      </c>
      <c r="T37" s="65">
        <f t="shared" si="12"/>
        <v>0</v>
      </c>
      <c r="U37" s="126">
        <f t="shared" si="12"/>
        <v>0</v>
      </c>
    </row>
    <row r="38" spans="1:21" s="48" customFormat="1" ht="13" x14ac:dyDescent="0.35">
      <c r="A38" s="125">
        <f>J8</f>
        <v>0</v>
      </c>
      <c r="B38" s="11"/>
      <c r="C38" s="65">
        <f t="shared" si="6"/>
        <v>0</v>
      </c>
      <c r="D38" s="65">
        <f t="shared" si="7"/>
        <v>0</v>
      </c>
      <c r="E38" s="65">
        <f t="shared" si="8"/>
        <v>0</v>
      </c>
      <c r="F38" s="65">
        <f t="shared" si="9"/>
        <v>0</v>
      </c>
      <c r="G38" s="65">
        <f t="shared" si="10"/>
        <v>0</v>
      </c>
      <c r="H38" s="65">
        <f t="shared" si="10"/>
        <v>0</v>
      </c>
      <c r="I38" s="65">
        <f t="shared" si="10"/>
        <v>0</v>
      </c>
      <c r="J38" s="65">
        <f t="shared" si="10"/>
        <v>0</v>
      </c>
      <c r="K38" s="65">
        <f t="shared" si="10"/>
        <v>0</v>
      </c>
      <c r="L38" s="65">
        <f t="shared" si="10"/>
        <v>0</v>
      </c>
      <c r="M38" s="65">
        <f t="shared" si="10"/>
        <v>0</v>
      </c>
      <c r="N38" s="65">
        <f t="shared" si="10"/>
        <v>0</v>
      </c>
      <c r="O38" s="65">
        <f t="shared" si="10"/>
        <v>0</v>
      </c>
      <c r="P38" s="65">
        <f t="shared" si="10"/>
        <v>0</v>
      </c>
      <c r="Q38" s="65">
        <f t="shared" si="11"/>
        <v>0</v>
      </c>
      <c r="R38" s="65">
        <f t="shared" si="12"/>
        <v>0</v>
      </c>
      <c r="S38" s="65">
        <f t="shared" si="12"/>
        <v>0</v>
      </c>
      <c r="T38" s="65">
        <f t="shared" si="12"/>
        <v>0</v>
      </c>
      <c r="U38" s="126">
        <f t="shared" si="12"/>
        <v>0</v>
      </c>
    </row>
    <row r="39" spans="1:21" s="48" customFormat="1" ht="13" x14ac:dyDescent="0.35">
      <c r="A39" s="125">
        <f>K8</f>
        <v>0</v>
      </c>
      <c r="B39" s="11"/>
      <c r="C39" s="65">
        <f t="shared" si="6"/>
        <v>0</v>
      </c>
      <c r="D39" s="65">
        <f t="shared" si="7"/>
        <v>0</v>
      </c>
      <c r="E39" s="65">
        <f t="shared" si="8"/>
        <v>0</v>
      </c>
      <c r="F39" s="65">
        <f t="shared" si="9"/>
        <v>0</v>
      </c>
      <c r="G39" s="65">
        <f t="shared" si="10"/>
        <v>0</v>
      </c>
      <c r="H39" s="65">
        <f t="shared" si="10"/>
        <v>0</v>
      </c>
      <c r="I39" s="65">
        <f t="shared" si="10"/>
        <v>0</v>
      </c>
      <c r="J39" s="65">
        <f t="shared" si="10"/>
        <v>0</v>
      </c>
      <c r="K39" s="65">
        <f t="shared" si="10"/>
        <v>0</v>
      </c>
      <c r="L39" s="65">
        <f t="shared" si="10"/>
        <v>0</v>
      </c>
      <c r="M39" s="65">
        <f t="shared" si="10"/>
        <v>0</v>
      </c>
      <c r="N39" s="65">
        <f t="shared" si="10"/>
        <v>0</v>
      </c>
      <c r="O39" s="65">
        <f t="shared" si="10"/>
        <v>0</v>
      </c>
      <c r="P39" s="65">
        <f t="shared" si="10"/>
        <v>0</v>
      </c>
      <c r="Q39" s="65">
        <f t="shared" si="11"/>
        <v>0</v>
      </c>
      <c r="R39" s="65">
        <f t="shared" si="12"/>
        <v>0</v>
      </c>
      <c r="S39" s="65">
        <f t="shared" si="12"/>
        <v>0</v>
      </c>
      <c r="T39" s="65">
        <f t="shared" si="12"/>
        <v>0</v>
      </c>
      <c r="U39" s="126">
        <f t="shared" si="12"/>
        <v>0</v>
      </c>
    </row>
    <row r="40" spans="1:21" s="48" customFormat="1" ht="13" x14ac:dyDescent="0.35">
      <c r="A40" s="125">
        <f>L8</f>
        <v>0</v>
      </c>
      <c r="B40" s="11"/>
      <c r="C40" s="65">
        <f t="shared" si="6"/>
        <v>0</v>
      </c>
      <c r="D40" s="65">
        <f t="shared" si="7"/>
        <v>0</v>
      </c>
      <c r="E40" s="65">
        <f t="shared" si="8"/>
        <v>0</v>
      </c>
      <c r="F40" s="65">
        <f t="shared" si="9"/>
        <v>0</v>
      </c>
      <c r="G40" s="65">
        <f t="shared" si="10"/>
        <v>0</v>
      </c>
      <c r="H40" s="65">
        <f t="shared" si="10"/>
        <v>0</v>
      </c>
      <c r="I40" s="65">
        <f t="shared" si="10"/>
        <v>0</v>
      </c>
      <c r="J40" s="65">
        <f t="shared" si="10"/>
        <v>0</v>
      </c>
      <c r="K40" s="65">
        <f t="shared" si="10"/>
        <v>0</v>
      </c>
      <c r="L40" s="65">
        <f t="shared" si="10"/>
        <v>0</v>
      </c>
      <c r="M40" s="65">
        <f t="shared" si="10"/>
        <v>0</v>
      </c>
      <c r="N40" s="65">
        <f t="shared" si="10"/>
        <v>0</v>
      </c>
      <c r="O40" s="65">
        <f t="shared" si="10"/>
        <v>0</v>
      </c>
      <c r="P40" s="65">
        <f t="shared" si="10"/>
        <v>0</v>
      </c>
      <c r="Q40" s="65">
        <f t="shared" si="11"/>
        <v>0</v>
      </c>
      <c r="R40" s="65">
        <f t="shared" si="12"/>
        <v>0</v>
      </c>
      <c r="S40" s="65">
        <f t="shared" si="12"/>
        <v>0</v>
      </c>
      <c r="T40" s="65">
        <f t="shared" si="12"/>
        <v>0</v>
      </c>
      <c r="U40" s="126">
        <f t="shared" si="12"/>
        <v>0</v>
      </c>
    </row>
    <row r="41" spans="1:21" s="48" customFormat="1" ht="13" x14ac:dyDescent="0.35">
      <c r="A41" s="125">
        <f>M8</f>
        <v>0</v>
      </c>
      <c r="B41" s="11"/>
      <c r="C41" s="65">
        <f t="shared" si="6"/>
        <v>0</v>
      </c>
      <c r="D41" s="65">
        <f t="shared" si="7"/>
        <v>0</v>
      </c>
      <c r="E41" s="65">
        <f t="shared" si="8"/>
        <v>0</v>
      </c>
      <c r="F41" s="65">
        <f t="shared" si="9"/>
        <v>0</v>
      </c>
      <c r="G41" s="65">
        <f t="shared" si="10"/>
        <v>0</v>
      </c>
      <c r="H41" s="65">
        <f t="shared" si="10"/>
        <v>0</v>
      </c>
      <c r="I41" s="65">
        <f t="shared" si="10"/>
        <v>0</v>
      </c>
      <c r="J41" s="65">
        <f t="shared" si="10"/>
        <v>0</v>
      </c>
      <c r="K41" s="65">
        <f t="shared" si="10"/>
        <v>0</v>
      </c>
      <c r="L41" s="65">
        <f t="shared" si="10"/>
        <v>0</v>
      </c>
      <c r="M41" s="65">
        <f t="shared" si="10"/>
        <v>0</v>
      </c>
      <c r="N41" s="65">
        <f t="shared" si="10"/>
        <v>0</v>
      </c>
      <c r="O41" s="65">
        <f t="shared" si="10"/>
        <v>0</v>
      </c>
      <c r="P41" s="65">
        <f t="shared" si="10"/>
        <v>0</v>
      </c>
      <c r="Q41" s="65">
        <f t="shared" si="11"/>
        <v>0</v>
      </c>
      <c r="R41" s="65">
        <f t="shared" si="12"/>
        <v>0</v>
      </c>
      <c r="S41" s="65">
        <f t="shared" si="12"/>
        <v>0</v>
      </c>
      <c r="T41" s="65">
        <f t="shared" si="12"/>
        <v>0</v>
      </c>
      <c r="U41" s="126">
        <f t="shared" si="12"/>
        <v>0</v>
      </c>
    </row>
    <row r="42" spans="1:21" s="48" customFormat="1" ht="13" x14ac:dyDescent="0.35">
      <c r="A42" s="125">
        <f>N8</f>
        <v>0</v>
      </c>
      <c r="B42" s="11"/>
      <c r="C42" s="65">
        <f t="shared" si="6"/>
        <v>0</v>
      </c>
      <c r="D42" s="65">
        <f t="shared" si="7"/>
        <v>0</v>
      </c>
      <c r="E42" s="65">
        <f t="shared" si="8"/>
        <v>0</v>
      </c>
      <c r="F42" s="65">
        <f t="shared" si="9"/>
        <v>0</v>
      </c>
      <c r="G42" s="65">
        <f t="shared" si="10"/>
        <v>0</v>
      </c>
      <c r="H42" s="65">
        <f t="shared" si="10"/>
        <v>0</v>
      </c>
      <c r="I42" s="65">
        <f t="shared" si="10"/>
        <v>0</v>
      </c>
      <c r="J42" s="65">
        <f t="shared" si="10"/>
        <v>0</v>
      </c>
      <c r="K42" s="65">
        <f t="shared" si="10"/>
        <v>0</v>
      </c>
      <c r="L42" s="65">
        <f t="shared" si="10"/>
        <v>0</v>
      </c>
      <c r="M42" s="65">
        <f t="shared" si="10"/>
        <v>0</v>
      </c>
      <c r="N42" s="65">
        <f t="shared" si="10"/>
        <v>0</v>
      </c>
      <c r="O42" s="65">
        <f t="shared" si="10"/>
        <v>0</v>
      </c>
      <c r="P42" s="65">
        <f t="shared" si="10"/>
        <v>0</v>
      </c>
      <c r="Q42" s="65">
        <f t="shared" si="11"/>
        <v>0</v>
      </c>
      <c r="R42" s="65">
        <f t="shared" si="12"/>
        <v>0</v>
      </c>
      <c r="S42" s="65">
        <f t="shared" si="12"/>
        <v>0</v>
      </c>
      <c r="T42" s="65">
        <f t="shared" si="12"/>
        <v>0</v>
      </c>
      <c r="U42" s="126">
        <f t="shared" si="12"/>
        <v>0</v>
      </c>
    </row>
    <row r="43" spans="1:21" s="48" customFormat="1" ht="13" x14ac:dyDescent="0.35">
      <c r="A43" s="125">
        <f>O8</f>
        <v>0</v>
      </c>
      <c r="B43" s="11"/>
      <c r="C43" s="65">
        <f t="shared" si="6"/>
        <v>0</v>
      </c>
      <c r="D43" s="65">
        <f t="shared" si="7"/>
        <v>0</v>
      </c>
      <c r="E43" s="65">
        <f t="shared" si="8"/>
        <v>0</v>
      </c>
      <c r="F43" s="65">
        <f t="shared" si="9"/>
        <v>0</v>
      </c>
      <c r="G43" s="65">
        <f t="shared" si="10"/>
        <v>0</v>
      </c>
      <c r="H43" s="65">
        <f t="shared" si="10"/>
        <v>0</v>
      </c>
      <c r="I43" s="65">
        <f t="shared" si="10"/>
        <v>0</v>
      </c>
      <c r="J43" s="65">
        <f t="shared" si="10"/>
        <v>0</v>
      </c>
      <c r="K43" s="65">
        <f t="shared" si="10"/>
        <v>0</v>
      </c>
      <c r="L43" s="65">
        <f t="shared" si="10"/>
        <v>0</v>
      </c>
      <c r="M43" s="65">
        <f t="shared" si="10"/>
        <v>0</v>
      </c>
      <c r="N43" s="65">
        <f t="shared" si="10"/>
        <v>0</v>
      </c>
      <c r="O43" s="65">
        <f t="shared" si="10"/>
        <v>0</v>
      </c>
      <c r="P43" s="65">
        <f t="shared" si="10"/>
        <v>0</v>
      </c>
      <c r="Q43" s="65">
        <f t="shared" si="11"/>
        <v>0</v>
      </c>
      <c r="R43" s="65">
        <f t="shared" si="12"/>
        <v>0</v>
      </c>
      <c r="S43" s="65">
        <f t="shared" si="12"/>
        <v>0</v>
      </c>
      <c r="T43" s="65">
        <f t="shared" si="12"/>
        <v>0</v>
      </c>
      <c r="U43" s="126">
        <f t="shared" si="12"/>
        <v>0</v>
      </c>
    </row>
    <row r="44" spans="1:21" s="48" customFormat="1" ht="13" x14ac:dyDescent="0.35">
      <c r="A44" s="125">
        <f>P8</f>
        <v>0</v>
      </c>
      <c r="B44" s="11"/>
      <c r="C44" s="65">
        <f t="shared" si="6"/>
        <v>0</v>
      </c>
      <c r="D44" s="65">
        <f t="shared" si="7"/>
        <v>0</v>
      </c>
      <c r="E44" s="65">
        <f t="shared" si="8"/>
        <v>0</v>
      </c>
      <c r="F44" s="65">
        <f t="shared" si="9"/>
        <v>0</v>
      </c>
      <c r="G44" s="65">
        <f t="shared" si="10"/>
        <v>0</v>
      </c>
      <c r="H44" s="65">
        <f t="shared" si="10"/>
        <v>0</v>
      </c>
      <c r="I44" s="65">
        <f t="shared" si="10"/>
        <v>0</v>
      </c>
      <c r="J44" s="65">
        <f t="shared" si="10"/>
        <v>0</v>
      </c>
      <c r="K44" s="65">
        <f t="shared" si="10"/>
        <v>0</v>
      </c>
      <c r="L44" s="65">
        <f t="shared" si="10"/>
        <v>0</v>
      </c>
      <c r="M44" s="65">
        <f t="shared" si="10"/>
        <v>0</v>
      </c>
      <c r="N44" s="65">
        <f t="shared" si="10"/>
        <v>0</v>
      </c>
      <c r="O44" s="65">
        <f t="shared" si="10"/>
        <v>0</v>
      </c>
      <c r="P44" s="65">
        <f t="shared" si="10"/>
        <v>0</v>
      </c>
      <c r="Q44" s="65">
        <f t="shared" si="11"/>
        <v>0</v>
      </c>
      <c r="R44" s="65">
        <f t="shared" si="12"/>
        <v>0</v>
      </c>
      <c r="S44" s="65">
        <f t="shared" si="12"/>
        <v>0</v>
      </c>
      <c r="T44" s="65">
        <f t="shared" si="12"/>
        <v>0</v>
      </c>
      <c r="U44" s="126">
        <f t="shared" si="12"/>
        <v>0</v>
      </c>
    </row>
    <row r="45" spans="1:21" s="48" customFormat="1" ht="13" x14ac:dyDescent="0.35">
      <c r="A45" s="125">
        <f>Q8</f>
        <v>0</v>
      </c>
      <c r="B45" s="11"/>
      <c r="C45" s="65">
        <f t="shared" si="6"/>
        <v>0</v>
      </c>
      <c r="D45" s="65">
        <f t="shared" si="7"/>
        <v>0</v>
      </c>
      <c r="E45" s="65">
        <f t="shared" si="8"/>
        <v>0</v>
      </c>
      <c r="F45" s="65">
        <f t="shared" si="9"/>
        <v>0</v>
      </c>
      <c r="G45" s="65">
        <f t="shared" si="10"/>
        <v>0</v>
      </c>
      <c r="H45" s="65">
        <f t="shared" si="10"/>
        <v>0</v>
      </c>
      <c r="I45" s="65">
        <f t="shared" si="10"/>
        <v>0</v>
      </c>
      <c r="J45" s="65">
        <f t="shared" si="10"/>
        <v>0</v>
      </c>
      <c r="K45" s="65">
        <f t="shared" si="10"/>
        <v>0</v>
      </c>
      <c r="L45" s="65">
        <f t="shared" si="10"/>
        <v>0</v>
      </c>
      <c r="M45" s="65">
        <f t="shared" si="10"/>
        <v>0</v>
      </c>
      <c r="N45" s="65">
        <f t="shared" si="10"/>
        <v>0</v>
      </c>
      <c r="O45" s="65">
        <f t="shared" si="10"/>
        <v>0</v>
      </c>
      <c r="P45" s="65">
        <f t="shared" si="10"/>
        <v>0</v>
      </c>
      <c r="Q45" s="65">
        <f t="shared" si="11"/>
        <v>0</v>
      </c>
      <c r="R45" s="65">
        <f t="shared" si="12"/>
        <v>0</v>
      </c>
      <c r="S45" s="65">
        <f t="shared" si="12"/>
        <v>0</v>
      </c>
      <c r="T45" s="65">
        <f t="shared" si="12"/>
        <v>0</v>
      </c>
      <c r="U45" s="126">
        <f t="shared" si="12"/>
        <v>0</v>
      </c>
    </row>
    <row r="46" spans="1:21" s="48" customFormat="1" ht="13" x14ac:dyDescent="0.35">
      <c r="A46" s="125">
        <f>R8</f>
        <v>0</v>
      </c>
      <c r="B46" s="11"/>
      <c r="C46" s="65">
        <f t="shared" si="6"/>
        <v>0</v>
      </c>
      <c r="D46" s="65">
        <f t="shared" si="7"/>
        <v>0</v>
      </c>
      <c r="E46" s="65">
        <f t="shared" si="8"/>
        <v>0</v>
      </c>
      <c r="F46" s="65">
        <f t="shared" si="9"/>
        <v>0</v>
      </c>
      <c r="G46" s="65">
        <f t="shared" si="10"/>
        <v>0</v>
      </c>
      <c r="H46" s="65">
        <f t="shared" si="10"/>
        <v>0</v>
      </c>
      <c r="I46" s="65">
        <f t="shared" si="10"/>
        <v>0</v>
      </c>
      <c r="J46" s="65">
        <f t="shared" si="10"/>
        <v>0</v>
      </c>
      <c r="K46" s="65">
        <f t="shared" si="10"/>
        <v>0</v>
      </c>
      <c r="L46" s="65">
        <f t="shared" si="10"/>
        <v>0</v>
      </c>
      <c r="M46" s="65">
        <f t="shared" si="10"/>
        <v>0</v>
      </c>
      <c r="N46" s="65">
        <f t="shared" si="10"/>
        <v>0</v>
      </c>
      <c r="O46" s="65">
        <f t="shared" si="10"/>
        <v>0</v>
      </c>
      <c r="P46" s="65">
        <f t="shared" si="10"/>
        <v>0</v>
      </c>
      <c r="Q46" s="65">
        <f t="shared" si="11"/>
        <v>0</v>
      </c>
      <c r="R46" s="65">
        <f t="shared" si="12"/>
        <v>0</v>
      </c>
      <c r="S46" s="65">
        <f t="shared" si="12"/>
        <v>0</v>
      </c>
      <c r="T46" s="65">
        <f t="shared" si="12"/>
        <v>0</v>
      </c>
      <c r="U46" s="126">
        <f t="shared" si="12"/>
        <v>0</v>
      </c>
    </row>
    <row r="47" spans="1:21" s="48" customFormat="1" ht="13" x14ac:dyDescent="0.35">
      <c r="A47" s="125">
        <f>S8</f>
        <v>0</v>
      </c>
      <c r="B47" s="11"/>
      <c r="C47" s="65">
        <f t="shared" si="6"/>
        <v>0</v>
      </c>
      <c r="D47" s="65">
        <f t="shared" si="7"/>
        <v>0</v>
      </c>
      <c r="E47" s="65">
        <f t="shared" si="8"/>
        <v>0</v>
      </c>
      <c r="F47" s="65">
        <f t="shared" si="9"/>
        <v>0</v>
      </c>
      <c r="G47" s="65">
        <f t="shared" si="10"/>
        <v>0</v>
      </c>
      <c r="H47" s="65">
        <f t="shared" si="10"/>
        <v>0</v>
      </c>
      <c r="I47" s="65">
        <f t="shared" si="10"/>
        <v>0</v>
      </c>
      <c r="J47" s="65">
        <f t="shared" si="10"/>
        <v>0</v>
      </c>
      <c r="K47" s="65">
        <f t="shared" si="10"/>
        <v>0</v>
      </c>
      <c r="L47" s="65">
        <f t="shared" si="10"/>
        <v>0</v>
      </c>
      <c r="M47" s="65">
        <f t="shared" si="10"/>
        <v>0</v>
      </c>
      <c r="N47" s="65">
        <f t="shared" si="10"/>
        <v>0</v>
      </c>
      <c r="O47" s="65">
        <f t="shared" si="10"/>
        <v>0</v>
      </c>
      <c r="P47" s="65">
        <f t="shared" si="10"/>
        <v>0</v>
      </c>
      <c r="Q47" s="65">
        <f t="shared" si="11"/>
        <v>0</v>
      </c>
      <c r="R47" s="65">
        <f t="shared" si="12"/>
        <v>0</v>
      </c>
      <c r="S47" s="65">
        <f t="shared" si="12"/>
        <v>0</v>
      </c>
      <c r="T47" s="65">
        <f t="shared" si="12"/>
        <v>0</v>
      </c>
      <c r="U47" s="126">
        <f t="shared" si="12"/>
        <v>0</v>
      </c>
    </row>
    <row r="48" spans="1:21" s="48" customFormat="1" ht="13" x14ac:dyDescent="0.35">
      <c r="A48" s="125">
        <f>T8</f>
        <v>0</v>
      </c>
      <c r="B48" s="11"/>
      <c r="C48" s="65">
        <f t="shared" si="6"/>
        <v>0</v>
      </c>
      <c r="D48" s="65">
        <f t="shared" si="7"/>
        <v>0</v>
      </c>
      <c r="E48" s="65">
        <f t="shared" si="8"/>
        <v>0</v>
      </c>
      <c r="F48" s="65">
        <f t="shared" si="9"/>
        <v>0</v>
      </c>
      <c r="G48" s="65">
        <f t="shared" si="10"/>
        <v>0</v>
      </c>
      <c r="H48" s="65">
        <f t="shared" si="10"/>
        <v>0</v>
      </c>
      <c r="I48" s="65">
        <f t="shared" si="10"/>
        <v>0</v>
      </c>
      <c r="J48" s="65">
        <f t="shared" si="10"/>
        <v>0</v>
      </c>
      <c r="K48" s="65">
        <f t="shared" si="10"/>
        <v>0</v>
      </c>
      <c r="L48" s="65">
        <f t="shared" si="10"/>
        <v>0</v>
      </c>
      <c r="M48" s="65">
        <f t="shared" si="10"/>
        <v>0</v>
      </c>
      <c r="N48" s="65">
        <f t="shared" si="10"/>
        <v>0</v>
      </c>
      <c r="O48" s="65">
        <f t="shared" si="10"/>
        <v>0</v>
      </c>
      <c r="P48" s="65">
        <f t="shared" si="10"/>
        <v>0</v>
      </c>
      <c r="Q48" s="65">
        <f t="shared" si="11"/>
        <v>0</v>
      </c>
      <c r="R48" s="65">
        <f t="shared" si="12"/>
        <v>0</v>
      </c>
      <c r="S48" s="65">
        <f t="shared" si="12"/>
        <v>0</v>
      </c>
      <c r="T48" s="65">
        <f t="shared" si="12"/>
        <v>0</v>
      </c>
      <c r="U48" s="126">
        <f t="shared" si="12"/>
        <v>0</v>
      </c>
    </row>
    <row r="49" spans="1:21" s="48" customFormat="1" ht="13" x14ac:dyDescent="0.35">
      <c r="A49" s="125">
        <f>U8</f>
        <v>0</v>
      </c>
      <c r="B49" s="11"/>
      <c r="C49" s="65">
        <f t="shared" si="6"/>
        <v>0</v>
      </c>
      <c r="D49" s="65">
        <f t="shared" si="7"/>
        <v>0</v>
      </c>
      <c r="E49" s="65">
        <f t="shared" si="8"/>
        <v>0</v>
      </c>
      <c r="F49" s="65">
        <f t="shared" si="9"/>
        <v>0</v>
      </c>
      <c r="G49" s="65">
        <f t="shared" si="10"/>
        <v>0</v>
      </c>
      <c r="H49" s="65">
        <f t="shared" si="10"/>
        <v>0</v>
      </c>
      <c r="I49" s="65">
        <f t="shared" si="10"/>
        <v>0</v>
      </c>
      <c r="J49" s="65">
        <f t="shared" si="10"/>
        <v>0</v>
      </c>
      <c r="K49" s="65">
        <f t="shared" si="10"/>
        <v>0</v>
      </c>
      <c r="L49" s="65">
        <f t="shared" si="10"/>
        <v>0</v>
      </c>
      <c r="M49" s="65">
        <f t="shared" si="10"/>
        <v>0</v>
      </c>
      <c r="N49" s="65">
        <f t="shared" si="10"/>
        <v>0</v>
      </c>
      <c r="O49" s="65">
        <f t="shared" si="10"/>
        <v>0</v>
      </c>
      <c r="P49" s="65">
        <f t="shared" si="10"/>
        <v>0</v>
      </c>
      <c r="Q49" s="65">
        <f t="shared" si="11"/>
        <v>0</v>
      </c>
      <c r="R49" s="65">
        <f t="shared" si="12"/>
        <v>0</v>
      </c>
      <c r="S49" s="65">
        <f t="shared" si="12"/>
        <v>0</v>
      </c>
      <c r="T49" s="65">
        <f t="shared" si="12"/>
        <v>0</v>
      </c>
      <c r="U49" s="126">
        <f t="shared" si="12"/>
        <v>0</v>
      </c>
    </row>
    <row r="50" spans="1:21" s="48" customFormat="1" ht="13.5" thickBot="1" x14ac:dyDescent="0.4">
      <c r="A50" s="127">
        <f>V8</f>
        <v>0</v>
      </c>
      <c r="B50" s="11"/>
      <c r="C50" s="80">
        <f t="shared" si="6"/>
        <v>0</v>
      </c>
      <c r="D50" s="80">
        <f t="shared" si="7"/>
        <v>0</v>
      </c>
      <c r="E50" s="80">
        <f t="shared" si="8"/>
        <v>0</v>
      </c>
      <c r="F50" s="80">
        <f t="shared" si="9"/>
        <v>0</v>
      </c>
      <c r="G50" s="80">
        <f t="shared" si="10"/>
        <v>0</v>
      </c>
      <c r="H50" s="80">
        <f t="shared" si="10"/>
        <v>0</v>
      </c>
      <c r="I50" s="80">
        <f t="shared" si="10"/>
        <v>0</v>
      </c>
      <c r="J50" s="80">
        <f t="shared" si="10"/>
        <v>0</v>
      </c>
      <c r="K50" s="80">
        <f t="shared" si="10"/>
        <v>0</v>
      </c>
      <c r="L50" s="80">
        <f t="shared" si="10"/>
        <v>0</v>
      </c>
      <c r="M50" s="80">
        <f t="shared" si="10"/>
        <v>0</v>
      </c>
      <c r="N50" s="80">
        <f t="shared" si="10"/>
        <v>0</v>
      </c>
      <c r="O50" s="80">
        <f t="shared" si="10"/>
        <v>0</v>
      </c>
      <c r="P50" s="80">
        <f t="shared" si="10"/>
        <v>0</v>
      </c>
      <c r="Q50" s="80">
        <f t="shared" si="11"/>
        <v>0</v>
      </c>
      <c r="R50" s="80">
        <f t="shared" si="12"/>
        <v>0</v>
      </c>
      <c r="S50" s="80">
        <f t="shared" si="12"/>
        <v>0</v>
      </c>
      <c r="T50" s="80">
        <f t="shared" si="12"/>
        <v>0</v>
      </c>
      <c r="U50" s="128">
        <f t="shared" si="12"/>
        <v>0</v>
      </c>
    </row>
    <row r="51" spans="1:21"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5" t="s">
        <v>83</v>
      </c>
      <c r="O51" s="5" t="s">
        <v>83</v>
      </c>
      <c r="P51" s="5">
        <v>360</v>
      </c>
      <c r="Q51" s="5" t="s">
        <v>81</v>
      </c>
      <c r="R51" s="5">
        <v>0.15</v>
      </c>
      <c r="S51" s="5">
        <v>0.7</v>
      </c>
      <c r="T51" s="5">
        <v>0.2</v>
      </c>
      <c r="U51" s="129">
        <v>20</v>
      </c>
    </row>
    <row r="53" spans="1:21" ht="13" x14ac:dyDescent="0.35">
      <c r="A53" s="7" t="s">
        <v>130</v>
      </c>
    </row>
    <row r="54" spans="1:21" ht="26" x14ac:dyDescent="0.3">
      <c r="A54" s="85"/>
      <c r="B54" s="89" t="s">
        <v>149</v>
      </c>
      <c r="C54" s="89" t="s">
        <v>150</v>
      </c>
      <c r="D54" s="89" t="s">
        <v>127</v>
      </c>
      <c r="E54" s="89" t="s">
        <v>128</v>
      </c>
      <c r="F54" s="89" t="s">
        <v>151</v>
      </c>
      <c r="G54" s="89" t="s">
        <v>129</v>
      </c>
      <c r="H54" s="48"/>
      <c r="I54" s="48"/>
      <c r="J54" s="48"/>
      <c r="K54" s="48"/>
      <c r="L54" s="48"/>
      <c r="M54" s="48"/>
      <c r="N54" s="48"/>
      <c r="O54" s="48"/>
      <c r="P54" s="48"/>
      <c r="Q54" s="48"/>
      <c r="R54" s="48"/>
      <c r="S54" s="48"/>
      <c r="T54" s="48"/>
      <c r="U54" s="48"/>
    </row>
    <row r="55" spans="1:21" x14ac:dyDescent="0.25">
      <c r="A55" s="86"/>
      <c r="B55" s="90"/>
      <c r="C55" s="91"/>
      <c r="D55" s="92">
        <f>(B55/100)*C55</f>
        <v>0</v>
      </c>
      <c r="E55" s="92">
        <f>G55</f>
        <v>0</v>
      </c>
      <c r="F55" s="91"/>
      <c r="G55" s="92">
        <f>(B55/100)*F55</f>
        <v>0</v>
      </c>
      <c r="H55" s="48"/>
      <c r="I55" s="48"/>
      <c r="J55" s="48"/>
      <c r="K55" s="48"/>
      <c r="L55" s="48"/>
      <c r="M55" s="48"/>
      <c r="N55" s="48"/>
      <c r="O55" s="48"/>
      <c r="P55" s="48"/>
      <c r="Q55" s="48"/>
      <c r="R55" s="48"/>
      <c r="S55" s="48"/>
      <c r="T55" s="48"/>
      <c r="U55" s="48"/>
    </row>
    <row r="56" spans="1:21" ht="13" x14ac:dyDescent="0.3">
      <c r="A56" s="79" t="s">
        <v>63</v>
      </c>
      <c r="B56" s="8">
        <v>1</v>
      </c>
      <c r="C56" s="61">
        <v>2</v>
      </c>
      <c r="D56" s="62">
        <v>3</v>
      </c>
      <c r="E56" s="62">
        <v>4</v>
      </c>
      <c r="F56" s="61">
        <v>5</v>
      </c>
      <c r="G56" s="62">
        <v>6</v>
      </c>
      <c r="H56" s="63">
        <v>7</v>
      </c>
      <c r="I56" s="63">
        <v>8</v>
      </c>
      <c r="J56" s="63">
        <v>9</v>
      </c>
      <c r="K56" s="61">
        <v>10</v>
      </c>
      <c r="L56" s="61">
        <v>11</v>
      </c>
      <c r="M56" s="62">
        <v>12</v>
      </c>
      <c r="N56" s="62">
        <v>13</v>
      </c>
      <c r="O56" s="61">
        <v>14</v>
      </c>
      <c r="P56" s="62">
        <v>15</v>
      </c>
      <c r="Q56" s="63">
        <v>16</v>
      </c>
      <c r="R56" s="63">
        <v>17</v>
      </c>
      <c r="S56" s="63">
        <v>18</v>
      </c>
      <c r="T56" s="61">
        <v>19</v>
      </c>
      <c r="U56" s="61">
        <v>20</v>
      </c>
    </row>
    <row r="57" spans="1:21" ht="13" x14ac:dyDescent="0.35">
      <c r="A57" s="79" t="s">
        <v>2</v>
      </c>
      <c r="B57" s="8" t="str">
        <f>C8</f>
        <v xml:space="preserve">BD1 </v>
      </c>
      <c r="C57" s="8" t="str">
        <f t="shared" ref="C57:U57" si="13">D8</f>
        <v>BD2</v>
      </c>
      <c r="D57" s="8" t="str">
        <f t="shared" si="13"/>
        <v>BD3</v>
      </c>
      <c r="E57" s="8" t="str">
        <f t="shared" si="13"/>
        <v>BD4</v>
      </c>
      <c r="F57" s="8" t="str">
        <f t="shared" si="13"/>
        <v>PN1</v>
      </c>
      <c r="G57" s="8" t="str">
        <f t="shared" si="13"/>
        <v>PN2</v>
      </c>
      <c r="H57" s="8">
        <f t="shared" si="13"/>
        <v>0</v>
      </c>
      <c r="I57" s="8">
        <f t="shared" si="13"/>
        <v>0</v>
      </c>
      <c r="J57" s="8">
        <f t="shared" si="13"/>
        <v>0</v>
      </c>
      <c r="K57" s="8">
        <f t="shared" si="13"/>
        <v>0</v>
      </c>
      <c r="L57" s="8">
        <f t="shared" si="13"/>
        <v>0</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21" ht="13" x14ac:dyDescent="0.35">
      <c r="A58" s="79" t="s">
        <v>136</v>
      </c>
      <c r="B58" s="10" t="str">
        <f>C16&amp;" I "&amp;(VLOOKUP(C14,Table24[],6,FALSE))</f>
        <v>Medium/Clay I Grass</v>
      </c>
      <c r="C58" s="10" t="str">
        <f>D16&amp;" I "&amp;(VLOOKUP(D14,Table24[],6,FALSE))</f>
        <v>Medium/Clay I Grass</v>
      </c>
      <c r="D58" s="10" t="str">
        <f>E16&amp;" I "&amp;(VLOOKUP(E14,Table24[],6,FALSE))</f>
        <v>Medium/Clay I Grass</v>
      </c>
      <c r="E58" s="10" t="str">
        <f>F16&amp;" I "&amp;(VLOOKUP(F14,Table24[],6,FALSE))</f>
        <v>Medium/Clay I Grass</v>
      </c>
      <c r="F58" s="10" t="str">
        <f>G16&amp;" I "&amp;(VLOOKUP(G14,Table24[],6,FALSE))</f>
        <v>Medium/Clay I Grass</v>
      </c>
      <c r="G58" s="10" t="str">
        <f>H16&amp;" I "&amp;(VLOOKUP(H14,Table24[],6,FALSE))</f>
        <v>Medium/Clay I Grass</v>
      </c>
      <c r="H58" s="10" t="e">
        <f>I16&amp;" I "&amp;(VLOOKUP(I14,Table24[],6,FALSE))</f>
        <v>#N/A</v>
      </c>
      <c r="I58" s="10" t="e">
        <f>J16&amp;" I "&amp;(VLOOKUP(J14,Table24[],6,FALSE))</f>
        <v>#N/A</v>
      </c>
      <c r="J58" s="10" t="e">
        <f>K16&amp;" I "&amp;(VLOOKUP(K14,Table24[],6,FALSE))</f>
        <v>#N/A</v>
      </c>
      <c r="K58" s="10" t="e">
        <f>L16&amp;" I "&amp;(VLOOKUP(L14,Table24[],6,FALSE))</f>
        <v>#N/A</v>
      </c>
      <c r="L58" s="10" t="e">
        <f>M16&amp;" I "&amp;(VLOOKUP(M14,Table24[],6,FALSE))</f>
        <v>#N/A</v>
      </c>
      <c r="M58" s="10" t="e">
        <f>N16&amp;" I "&amp;(VLOOKUP(N14,Table24[],6,FALSE))</f>
        <v>#N/A</v>
      </c>
      <c r="N58" s="10" t="e">
        <f>O16&amp;" I "&amp;(VLOOKUP(O14,Table24[],6,FALSE))</f>
        <v>#N/A</v>
      </c>
      <c r="O58" s="10" t="e">
        <f>P16&amp;" I "&amp;(VLOOKUP(P14,Table24[],6,FALSE))</f>
        <v>#N/A</v>
      </c>
      <c r="P58" s="10" t="e">
        <f>Q16&amp;" I "&amp;(VLOOKUP(Q14,Table24[],6,FALSE))</f>
        <v>#N/A</v>
      </c>
      <c r="Q58" s="10" t="e">
        <f>R16&amp;" I "&amp;(VLOOKUP(R14,Table24[],6,FALSE))</f>
        <v>#N/A</v>
      </c>
      <c r="R58" s="10" t="e">
        <f>S16&amp;" I "&amp;(VLOOKUP(S14,Table24[],6,FALSE))</f>
        <v>#N/A</v>
      </c>
      <c r="S58" s="10" t="e">
        <f>T16&amp;" I "&amp;(VLOOKUP(T14,Table24[],6,FALSE))</f>
        <v>#N/A</v>
      </c>
      <c r="T58" s="10" t="e">
        <f>U16&amp;" I "&amp;(VLOOKUP(U14,Table24[],6,FALSE))</f>
        <v>#N/A</v>
      </c>
      <c r="U58" s="10" t="e">
        <f>V16&amp;" I "&amp;(VLOOKUP(V14,Table24[],6,FALSE))</f>
        <v>#N/A</v>
      </c>
    </row>
    <row r="59" spans="1:21" ht="13" x14ac:dyDescent="0.3">
      <c r="A59" s="87" t="s">
        <v>132</v>
      </c>
      <c r="B59" s="64">
        <f>VLOOKUP(C$14,Table24[],5,FALSE)</f>
        <v>6.2</v>
      </c>
      <c r="C59" s="64">
        <f>VLOOKUP(D$14,Table24[],5,FALSE)</f>
        <v>6.2</v>
      </c>
      <c r="D59" s="64">
        <f>VLOOKUP(E$14,Table24[],5,FALSE)</f>
        <v>6.2</v>
      </c>
      <c r="E59" s="64">
        <f>VLOOKUP(F$14,Table24[],5,FALSE)</f>
        <v>6.2</v>
      </c>
      <c r="F59" s="64">
        <f>VLOOKUP(G$14,Table24[],5,FALSE)</f>
        <v>6.2</v>
      </c>
      <c r="G59" s="64">
        <f>VLOOKUP(H$14,Table24[],5,FALSE)</f>
        <v>6.2</v>
      </c>
      <c r="H59" s="64" t="e">
        <f>VLOOKUP(I$14,Table24[],5,FALSE)</f>
        <v>#N/A</v>
      </c>
      <c r="I59" s="64" t="e">
        <f>VLOOKUP(J$14,Table24[],5,FALSE)</f>
        <v>#N/A</v>
      </c>
      <c r="J59" s="64" t="e">
        <f>VLOOKUP(K$14,Table24[],5,FALSE)</f>
        <v>#N/A</v>
      </c>
      <c r="K59" s="64" t="e">
        <f>VLOOKUP(L$14,Table24[],5,FALSE)</f>
        <v>#N/A</v>
      </c>
      <c r="L59" s="64" t="e">
        <f>VLOOKUP(M$14,Table24[],5,FALSE)</f>
        <v>#N/A</v>
      </c>
      <c r="M59" s="64" t="e">
        <f>VLOOKUP(N$14,Table24[],5,FALSE)</f>
        <v>#N/A</v>
      </c>
      <c r="N59" s="64" t="e">
        <f>VLOOKUP(O$14,Table24[],5,FALSE)</f>
        <v>#N/A</v>
      </c>
      <c r="O59" s="64" t="e">
        <f>VLOOKUP(P$14,Table24[],5,FALSE)</f>
        <v>#N/A</v>
      </c>
      <c r="P59" s="64" t="e">
        <f>VLOOKUP(Q$14,Table24[],5,FALSE)</f>
        <v>#N/A</v>
      </c>
      <c r="Q59" s="64" t="e">
        <f>VLOOKUP(R$14,Table24[],5,FALSE)</f>
        <v>#N/A</v>
      </c>
      <c r="R59" s="64" t="e">
        <f>VLOOKUP(S$14,Table24[],5,FALSE)</f>
        <v>#N/A</v>
      </c>
      <c r="S59" s="64" t="e">
        <f>VLOOKUP(T$14,Table24[],5,FALSE)</f>
        <v>#N/A</v>
      </c>
      <c r="T59" s="64" t="e">
        <f>VLOOKUP(U$14,Table24[],5,FALSE)</f>
        <v>#N/A</v>
      </c>
      <c r="U59" s="64" t="e">
        <f>VLOOKUP(V$14,Table24[],5,FALSE)</f>
        <v>#N/A</v>
      </c>
    </row>
    <row r="60" spans="1:21" ht="13" x14ac:dyDescent="0.3">
      <c r="A60" s="87" t="s">
        <v>4</v>
      </c>
      <c r="B60" s="64">
        <f>C10</f>
        <v>8.1999999999999993</v>
      </c>
      <c r="C60" s="64">
        <f t="shared" ref="C60:U60" si="14">D10</f>
        <v>8.1</v>
      </c>
      <c r="D60" s="64">
        <f t="shared" si="14"/>
        <v>8.4</v>
      </c>
      <c r="E60" s="64">
        <f t="shared" si="14"/>
        <v>8.4</v>
      </c>
      <c r="F60" s="64">
        <f t="shared" si="14"/>
        <v>8.1</v>
      </c>
      <c r="G60" s="64">
        <f t="shared" si="14"/>
        <v>8.1999999999999993</v>
      </c>
      <c r="H60" s="64">
        <f t="shared" si="14"/>
        <v>0</v>
      </c>
      <c r="I60" s="64">
        <f t="shared" si="14"/>
        <v>0</v>
      </c>
      <c r="J60" s="64">
        <f t="shared" si="14"/>
        <v>0</v>
      </c>
      <c r="K60" s="64">
        <f t="shared" si="14"/>
        <v>0</v>
      </c>
      <c r="L60" s="64">
        <f t="shared" si="14"/>
        <v>0</v>
      </c>
      <c r="M60" s="64">
        <f t="shared" si="14"/>
        <v>0</v>
      </c>
      <c r="N60" s="64">
        <f t="shared" si="14"/>
        <v>0</v>
      </c>
      <c r="O60" s="64">
        <f t="shared" si="14"/>
        <v>0</v>
      </c>
      <c r="P60" s="64">
        <f t="shared" si="14"/>
        <v>0</v>
      </c>
      <c r="Q60" s="64">
        <f t="shared" si="14"/>
        <v>0</v>
      </c>
      <c r="R60" s="64">
        <f t="shared" si="14"/>
        <v>0</v>
      </c>
      <c r="S60" s="64">
        <f t="shared" si="14"/>
        <v>0</v>
      </c>
      <c r="T60" s="64">
        <f t="shared" si="14"/>
        <v>0</v>
      </c>
      <c r="U60" s="64">
        <f t="shared" si="14"/>
        <v>0</v>
      </c>
    </row>
    <row r="61" spans="1:21" ht="13" x14ac:dyDescent="0.3">
      <c r="A61" s="87" t="s">
        <v>133</v>
      </c>
      <c r="B61" s="64">
        <f t="shared" ref="B61:U61" si="15">VLOOKUP(B58,$AD9:$AE18,2,FALSE)</f>
        <v>6</v>
      </c>
      <c r="C61" s="64">
        <f t="shared" si="15"/>
        <v>6</v>
      </c>
      <c r="D61" s="64">
        <f t="shared" si="15"/>
        <v>6</v>
      </c>
      <c r="E61" s="64">
        <f t="shared" si="15"/>
        <v>6</v>
      </c>
      <c r="F61" s="64">
        <f t="shared" si="15"/>
        <v>6</v>
      </c>
      <c r="G61" s="64">
        <f t="shared" si="15"/>
        <v>6</v>
      </c>
      <c r="H61" s="64" t="e">
        <f t="shared" si="15"/>
        <v>#N/A</v>
      </c>
      <c r="I61" s="64" t="e">
        <f t="shared" si="15"/>
        <v>#N/A</v>
      </c>
      <c r="J61" s="64" t="e">
        <f t="shared" si="15"/>
        <v>#N/A</v>
      </c>
      <c r="K61" s="64" t="e">
        <f t="shared" si="15"/>
        <v>#N/A</v>
      </c>
      <c r="L61" s="64" t="e">
        <f t="shared" si="15"/>
        <v>#N/A</v>
      </c>
      <c r="M61" s="64" t="e">
        <f t="shared" si="15"/>
        <v>#N/A</v>
      </c>
      <c r="N61" s="64" t="e">
        <f t="shared" si="15"/>
        <v>#N/A</v>
      </c>
      <c r="O61" s="64" t="e">
        <f t="shared" si="15"/>
        <v>#N/A</v>
      </c>
      <c r="P61" s="64" t="e">
        <f t="shared" si="15"/>
        <v>#N/A</v>
      </c>
      <c r="Q61" s="64" t="e">
        <f t="shared" si="15"/>
        <v>#N/A</v>
      </c>
      <c r="R61" s="64" t="e">
        <f t="shared" si="15"/>
        <v>#N/A</v>
      </c>
      <c r="S61" s="64" t="e">
        <f t="shared" si="15"/>
        <v>#N/A</v>
      </c>
      <c r="T61" s="64" t="e">
        <f t="shared" si="15"/>
        <v>#N/A</v>
      </c>
      <c r="U61" s="64" t="e">
        <f t="shared" si="15"/>
        <v>#N/A</v>
      </c>
    </row>
    <row r="62" spans="1:21" ht="13" x14ac:dyDescent="0.3">
      <c r="A62" s="87" t="s">
        <v>134</v>
      </c>
      <c r="B62" s="65">
        <f>B31</f>
        <v>56</v>
      </c>
      <c r="C62" s="65">
        <f>B32</f>
        <v>56</v>
      </c>
      <c r="D62" s="65">
        <f>B33</f>
        <v>112</v>
      </c>
      <c r="E62" s="65">
        <f>B34</f>
        <v>112</v>
      </c>
      <c r="F62" s="65">
        <f>B35</f>
        <v>56</v>
      </c>
      <c r="G62" s="65">
        <f>B36</f>
        <v>56</v>
      </c>
      <c r="H62" s="65">
        <f>B37</f>
        <v>0</v>
      </c>
      <c r="I62" s="65">
        <f>B38</f>
        <v>0</v>
      </c>
      <c r="J62" s="65">
        <f>B39</f>
        <v>0</v>
      </c>
      <c r="K62" s="65">
        <f>B40</f>
        <v>0</v>
      </c>
      <c r="L62" s="65">
        <f>B41</f>
        <v>0</v>
      </c>
      <c r="M62" s="65">
        <f>B42</f>
        <v>0</v>
      </c>
      <c r="N62" s="65">
        <f>B43</f>
        <v>0</v>
      </c>
      <c r="O62" s="65">
        <f>B44</f>
        <v>0</v>
      </c>
      <c r="P62" s="65">
        <f>B45</f>
        <v>0</v>
      </c>
      <c r="Q62" s="65">
        <f>B46</f>
        <v>0</v>
      </c>
      <c r="R62" s="65">
        <f>B47</f>
        <v>0</v>
      </c>
      <c r="S62" s="65">
        <f>B48</f>
        <v>0</v>
      </c>
      <c r="T62" s="65">
        <f>B49</f>
        <v>0</v>
      </c>
      <c r="U62" s="65">
        <f>B50</f>
        <v>0</v>
      </c>
    </row>
    <row r="63" spans="1:21" ht="39" x14ac:dyDescent="0.3">
      <c r="A63" s="88" t="s">
        <v>155</v>
      </c>
      <c r="B63" s="65">
        <f>$E55*(B62/100)</f>
        <v>0</v>
      </c>
      <c r="C63" s="65">
        <f t="shared" ref="C63:U63" si="16">$E55*(C62/100)</f>
        <v>0</v>
      </c>
      <c r="D63" s="65">
        <f t="shared" si="16"/>
        <v>0</v>
      </c>
      <c r="E63" s="65">
        <f t="shared" si="16"/>
        <v>0</v>
      </c>
      <c r="F63" s="65">
        <f>$E55*(F62/100)</f>
        <v>0</v>
      </c>
      <c r="G63" s="65">
        <f t="shared" si="16"/>
        <v>0</v>
      </c>
      <c r="H63" s="65">
        <f t="shared" si="16"/>
        <v>0</v>
      </c>
      <c r="I63" s="65">
        <f t="shared" si="16"/>
        <v>0</v>
      </c>
      <c r="J63" s="65">
        <f t="shared" si="16"/>
        <v>0</v>
      </c>
      <c r="K63" s="65">
        <f t="shared" si="16"/>
        <v>0</v>
      </c>
      <c r="L63" s="65">
        <f t="shared" si="16"/>
        <v>0</v>
      </c>
      <c r="M63" s="65">
        <f t="shared" si="16"/>
        <v>0</v>
      </c>
      <c r="N63" s="65">
        <f t="shared" si="16"/>
        <v>0</v>
      </c>
      <c r="O63" s="65">
        <f t="shared" si="16"/>
        <v>0</v>
      </c>
      <c r="P63" s="65">
        <f t="shared" si="16"/>
        <v>0</v>
      </c>
      <c r="Q63" s="65">
        <f t="shared" si="16"/>
        <v>0</v>
      </c>
      <c r="R63" s="65">
        <f t="shared" si="16"/>
        <v>0</v>
      </c>
      <c r="S63" s="65">
        <f t="shared" si="16"/>
        <v>0</v>
      </c>
      <c r="T63" s="65">
        <f t="shared" si="16"/>
        <v>0</v>
      </c>
      <c r="U63" s="65">
        <f t="shared" si="16"/>
        <v>0</v>
      </c>
    </row>
    <row r="64" spans="1:21" ht="52" x14ac:dyDescent="0.3">
      <c r="A64" s="88" t="s">
        <v>156</v>
      </c>
      <c r="B64" s="65">
        <f>(B59-B60)*B61</f>
        <v>-11.999999999999995</v>
      </c>
      <c r="C64" s="65">
        <f t="shared" ref="C64:U64" si="17">(C59-C60)*C61</f>
        <v>-11.399999999999997</v>
      </c>
      <c r="D64" s="65">
        <f t="shared" si="17"/>
        <v>-13.200000000000001</v>
      </c>
      <c r="E64" s="65">
        <f t="shared" si="17"/>
        <v>-13.200000000000001</v>
      </c>
      <c r="F64" s="65">
        <f t="shared" si="17"/>
        <v>-11.399999999999997</v>
      </c>
      <c r="G64" s="65">
        <f t="shared" si="17"/>
        <v>-11.999999999999995</v>
      </c>
      <c r="H64" s="65" t="e">
        <f t="shared" si="17"/>
        <v>#N/A</v>
      </c>
      <c r="I64" s="65" t="e">
        <f t="shared" si="17"/>
        <v>#N/A</v>
      </c>
      <c r="J64" s="65" t="e">
        <f t="shared" si="17"/>
        <v>#N/A</v>
      </c>
      <c r="K64" s="65" t="e">
        <f t="shared" si="17"/>
        <v>#N/A</v>
      </c>
      <c r="L64" s="65" t="e">
        <f t="shared" si="17"/>
        <v>#N/A</v>
      </c>
      <c r="M64" s="65" t="e">
        <f t="shared" si="17"/>
        <v>#N/A</v>
      </c>
      <c r="N64" s="65" t="e">
        <f t="shared" si="17"/>
        <v>#N/A</v>
      </c>
      <c r="O64" s="65" t="e">
        <f t="shared" si="17"/>
        <v>#N/A</v>
      </c>
      <c r="P64" s="65" t="e">
        <f t="shared" si="17"/>
        <v>#N/A</v>
      </c>
      <c r="Q64" s="65" t="e">
        <f t="shared" si="17"/>
        <v>#N/A</v>
      </c>
      <c r="R64" s="65" t="e">
        <f t="shared" si="17"/>
        <v>#N/A</v>
      </c>
      <c r="S64" s="65" t="e">
        <f t="shared" si="17"/>
        <v>#N/A</v>
      </c>
      <c r="T64" s="65" t="e">
        <f t="shared" si="17"/>
        <v>#N/A</v>
      </c>
      <c r="U64" s="65" t="e">
        <f t="shared" si="17"/>
        <v>#N/A</v>
      </c>
    </row>
    <row r="65" spans="1:21" ht="52" x14ac:dyDescent="0.3">
      <c r="A65" s="88" t="s">
        <v>157</v>
      </c>
      <c r="B65" s="65">
        <f>B63-B64</f>
        <v>11.999999999999995</v>
      </c>
      <c r="C65" s="65">
        <f t="shared" ref="C65:U65" si="18">C63-C64</f>
        <v>11.399999999999997</v>
      </c>
      <c r="D65" s="65">
        <f t="shared" si="18"/>
        <v>13.200000000000001</v>
      </c>
      <c r="E65" s="65">
        <f t="shared" si="18"/>
        <v>13.200000000000001</v>
      </c>
      <c r="F65" s="65">
        <f t="shared" si="18"/>
        <v>11.399999999999997</v>
      </c>
      <c r="G65" s="65">
        <f t="shared" si="18"/>
        <v>11.999999999999995</v>
      </c>
      <c r="H65" s="65" t="e">
        <f t="shared" si="18"/>
        <v>#N/A</v>
      </c>
      <c r="I65" s="65" t="e">
        <f t="shared" si="18"/>
        <v>#N/A</v>
      </c>
      <c r="J65" s="65" t="e">
        <f t="shared" si="18"/>
        <v>#N/A</v>
      </c>
      <c r="K65" s="65" t="e">
        <f t="shared" si="18"/>
        <v>#N/A</v>
      </c>
      <c r="L65" s="65" t="e">
        <f t="shared" si="18"/>
        <v>#N/A</v>
      </c>
      <c r="M65" s="65" t="e">
        <f t="shared" si="18"/>
        <v>#N/A</v>
      </c>
      <c r="N65" s="65" t="e">
        <f t="shared" si="18"/>
        <v>#N/A</v>
      </c>
      <c r="O65" s="65" t="e">
        <f t="shared" si="18"/>
        <v>#N/A</v>
      </c>
      <c r="P65" s="65" t="e">
        <f t="shared" si="18"/>
        <v>#N/A</v>
      </c>
      <c r="Q65" s="65" t="e">
        <f t="shared" si="18"/>
        <v>#N/A</v>
      </c>
      <c r="R65" s="65" t="e">
        <f t="shared" si="18"/>
        <v>#N/A</v>
      </c>
      <c r="S65" s="65" t="e">
        <f t="shared" si="18"/>
        <v>#N/A</v>
      </c>
      <c r="T65" s="65" t="e">
        <f t="shared" si="18"/>
        <v>#N/A</v>
      </c>
      <c r="U65" s="65" t="e">
        <f t="shared" si="18"/>
        <v>#N/A</v>
      </c>
    </row>
    <row r="66" spans="1:21" ht="26" x14ac:dyDescent="0.3">
      <c r="A66" s="88" t="s">
        <v>148</v>
      </c>
      <c r="B66" s="66" t="str">
        <f>IF(B64&lt;=B63,"OVER","UNDER")</f>
        <v>OVER</v>
      </c>
      <c r="C66" s="66" t="str">
        <f t="shared" ref="C66:U66" si="19">IF(C64&lt;=C63,"OVER","UNDER")</f>
        <v>OVER</v>
      </c>
      <c r="D66" s="66" t="str">
        <f t="shared" si="19"/>
        <v>OVER</v>
      </c>
      <c r="E66" s="66" t="str">
        <f t="shared" si="19"/>
        <v>OVER</v>
      </c>
      <c r="F66" s="66" t="str">
        <f t="shared" si="19"/>
        <v>OVER</v>
      </c>
      <c r="G66" s="66" t="str">
        <f t="shared" si="19"/>
        <v>OVER</v>
      </c>
      <c r="H66" s="66" t="e">
        <f t="shared" si="19"/>
        <v>#N/A</v>
      </c>
      <c r="I66" s="66" t="e">
        <f t="shared" si="19"/>
        <v>#N/A</v>
      </c>
      <c r="J66" s="66" t="e">
        <f t="shared" si="19"/>
        <v>#N/A</v>
      </c>
      <c r="K66" s="66" t="e">
        <f t="shared" si="19"/>
        <v>#N/A</v>
      </c>
      <c r="L66" s="66" t="e">
        <f t="shared" si="19"/>
        <v>#N/A</v>
      </c>
      <c r="M66" s="66" t="e">
        <f t="shared" si="19"/>
        <v>#N/A</v>
      </c>
      <c r="N66" s="66" t="e">
        <f t="shared" si="19"/>
        <v>#N/A</v>
      </c>
      <c r="O66" s="66" t="e">
        <f t="shared" si="19"/>
        <v>#N/A</v>
      </c>
      <c r="P66" s="66" t="e">
        <f t="shared" si="19"/>
        <v>#N/A</v>
      </c>
      <c r="Q66" s="66" t="e">
        <f t="shared" si="19"/>
        <v>#N/A</v>
      </c>
      <c r="R66" s="66" t="e">
        <f t="shared" si="19"/>
        <v>#N/A</v>
      </c>
      <c r="S66" s="66" t="e">
        <f t="shared" si="19"/>
        <v>#N/A</v>
      </c>
      <c r="T66" s="66" t="e">
        <f t="shared" si="19"/>
        <v>#N/A</v>
      </c>
      <c r="U66" s="66" t="e">
        <f t="shared" si="19"/>
        <v>#N/A</v>
      </c>
    </row>
  </sheetData>
  <sheetProtection algorithmName="SHA-512" hashValue="LeLEmg9SLDd4Nz4vmluY4ifAD6hv1zXA8bNFfLaWVKG0rUKJSb2+9ja5Dc4kE8B7L9jYKI2B6TImeG64hiSjow==" saltValue="coSkd5Fq3LJ+pYIHvTkYCQ==" spinCount="100000" sheet="1" objects="1" scenarios="1"/>
  <dataConsolidate/>
  <mergeCells count="39">
    <mergeCell ref="C2:D2"/>
    <mergeCell ref="C1:D1"/>
    <mergeCell ref="G1:H1"/>
    <mergeCell ref="G2:H2"/>
    <mergeCell ref="G3:H3"/>
    <mergeCell ref="G5:H5"/>
    <mergeCell ref="C3:D3"/>
    <mergeCell ref="C4:D4"/>
    <mergeCell ref="C5:D5"/>
    <mergeCell ref="G4:H4"/>
    <mergeCell ref="A20:B20"/>
    <mergeCell ref="A19:B19"/>
    <mergeCell ref="A7:B7"/>
    <mergeCell ref="A17:B17"/>
    <mergeCell ref="A8:B8"/>
    <mergeCell ref="A9:B9"/>
    <mergeCell ref="A11:B11"/>
    <mergeCell ref="A12:B12"/>
    <mergeCell ref="A10:B10"/>
    <mergeCell ref="A13:B13"/>
    <mergeCell ref="A15:B15"/>
    <mergeCell ref="A14:B14"/>
    <mergeCell ref="A16:B16"/>
    <mergeCell ref="A18:B18"/>
    <mergeCell ref="A1:B1"/>
    <mergeCell ref="A2:B2"/>
    <mergeCell ref="A4:B4"/>
    <mergeCell ref="A3:B3"/>
    <mergeCell ref="A5:B5"/>
    <mergeCell ref="A21:B21"/>
    <mergeCell ref="A22:B22"/>
    <mergeCell ref="A23:B23"/>
    <mergeCell ref="A24:B24"/>
    <mergeCell ref="A29:A30"/>
    <mergeCell ref="J1:K1"/>
    <mergeCell ref="J2:K2"/>
    <mergeCell ref="J3:K3"/>
    <mergeCell ref="J4:K4"/>
    <mergeCell ref="J5:K5"/>
  </mergeCells>
  <conditionalFormatting sqref="B62:U66 B31:B50">
    <cfRule type="cellIs" dxfId="203" priority="48" operator="greaterThan">
      <formula>$B$51</formula>
    </cfRule>
  </conditionalFormatting>
  <conditionalFormatting sqref="B66:U66">
    <cfRule type="cellIs" dxfId="202" priority="10" operator="equal">
      <formula>"UNDER"</formula>
    </cfRule>
    <cfRule type="cellIs" dxfId="201" priority="11" operator="equal">
      <formula>"OVER"</formula>
    </cfRule>
  </conditionalFormatting>
  <conditionalFormatting sqref="C31:C50">
    <cfRule type="cellIs" dxfId="200" priority="47" operator="greaterThan">
      <formula>$C$51</formula>
    </cfRule>
  </conditionalFormatting>
  <conditionalFormatting sqref="C11:V13">
    <cfRule type="cellIs" dxfId="199" priority="1" operator="greaterThan">
      <formula>2</formula>
    </cfRule>
  </conditionalFormatting>
  <conditionalFormatting sqref="C13:V13">
    <cfRule type="cellIs" dxfId="198" priority="2" operator="greaterThan">
      <formula>3</formula>
    </cfRule>
  </conditionalFormatting>
  <conditionalFormatting sqref="C17:V19">
    <cfRule type="cellIs" dxfId="197" priority="40" operator="equal">
      <formula>0</formula>
    </cfRule>
  </conditionalFormatting>
  <conditionalFormatting sqref="C20:V21">
    <cfRule type="cellIs" dxfId="196" priority="49" operator="equal">
      <formula>"DECREASE"</formula>
    </cfRule>
    <cfRule type="cellIs" dxfId="195" priority="50" operator="equal">
      <formula>"INCREASE"</formula>
    </cfRule>
  </conditionalFormatting>
  <conditionalFormatting sqref="C21:V21">
    <cfRule type="cellIs" dxfId="194" priority="14" operator="equal">
      <formula>0</formula>
    </cfRule>
  </conditionalFormatting>
  <conditionalFormatting sqref="C22:V23">
    <cfRule type="cellIs" dxfId="193" priority="21" operator="equal">
      <formula>0</formula>
    </cfRule>
  </conditionalFormatting>
  <conditionalFormatting sqref="C24:V24">
    <cfRule type="cellIs" dxfId="192" priority="22" operator="equal">
      <formula>"DECREASE"</formula>
    </cfRule>
    <cfRule type="cellIs" dxfId="191" priority="23" operator="equal">
      <formula>"INCREASE"</formula>
    </cfRule>
  </conditionalFormatting>
  <conditionalFormatting sqref="G31:G50">
    <cfRule type="cellIs" dxfId="190" priority="37" operator="greaterThan">
      <formula>$G$51</formula>
    </cfRule>
  </conditionalFormatting>
  <conditionalFormatting sqref="H31:H50">
    <cfRule type="cellIs" dxfId="189" priority="36" operator="greaterThan">
      <formula>$H$51</formula>
    </cfRule>
  </conditionalFormatting>
  <conditionalFormatting sqref="I1">
    <cfRule type="cellIs" dxfId="188" priority="17" operator="between">
      <formula>0.1</formula>
      <formula>5</formula>
    </cfRule>
  </conditionalFormatting>
  <conditionalFormatting sqref="I2">
    <cfRule type="cellIs" dxfId="187" priority="16" operator="greaterThan">
      <formula>5000.1</formula>
    </cfRule>
  </conditionalFormatting>
  <conditionalFormatting sqref="I3">
    <cfRule type="cellIs" dxfId="186" priority="15" operator="greaterThan">
      <formula>40000.01</formula>
    </cfRule>
  </conditionalFormatting>
  <conditionalFormatting sqref="I31:I50">
    <cfRule type="cellIs" dxfId="185" priority="35" operator="greaterThan">
      <formula>$I$51</formula>
    </cfRule>
  </conditionalFormatting>
  <conditionalFormatting sqref="J31:J50">
    <cfRule type="cellIs" dxfId="184" priority="9" operator="greaterThan">
      <formula>$J$51</formula>
    </cfRule>
  </conditionalFormatting>
  <conditionalFormatting sqref="K31:K50">
    <cfRule type="cellIs" dxfId="183" priority="33" operator="greaterThan">
      <formula>$K$51</formula>
    </cfRule>
  </conditionalFormatting>
  <conditionalFormatting sqref="L3">
    <cfRule type="cellIs" dxfId="182" priority="7" operator="lessThan">
      <formula>30</formula>
    </cfRule>
    <cfRule type="cellIs" dxfId="181" priority="8" operator="greaterThanOrEqual">
      <formula>30</formula>
    </cfRule>
  </conditionalFormatting>
  <conditionalFormatting sqref="L31:L50">
    <cfRule type="cellIs" dxfId="180" priority="32" operator="greaterThan">
      <formula>$L$51</formula>
    </cfRule>
  </conditionalFormatting>
  <conditionalFormatting sqref="M31:M50">
    <cfRule type="cellIs" dxfId="179" priority="31" operator="greaterThan">
      <formula>$M$51</formula>
    </cfRule>
  </conditionalFormatting>
  <conditionalFormatting sqref="P31:P50">
    <cfRule type="cellIs" dxfId="178" priority="30" operator="greaterThan">
      <formula>$P$51</formula>
    </cfRule>
  </conditionalFormatting>
  <conditionalFormatting sqref="R31:R50">
    <cfRule type="cellIs" dxfId="177" priority="29" operator="greaterThan">
      <formula>$R$51</formula>
    </cfRule>
  </conditionalFormatting>
  <conditionalFormatting sqref="S31:S50">
    <cfRule type="cellIs" dxfId="176" priority="28" operator="greaterThan">
      <formula>$S$51</formula>
    </cfRule>
  </conditionalFormatting>
  <conditionalFormatting sqref="T31:T50">
    <cfRule type="cellIs" dxfId="175" priority="27" operator="greaterThan">
      <formula>$T$51</formula>
    </cfRule>
  </conditionalFormatting>
  <conditionalFormatting sqref="U31:U50">
    <cfRule type="cellIs" dxfId="174" priority="26" operator="greaterThan">
      <formula>$U$51</formula>
    </cfRule>
  </conditionalFormatting>
  <dataValidations count="4">
    <dataValidation type="list" showInputMessage="1" sqref="C27:U27" xr:uid="{00000000-0002-0000-0000-000000000000}">
      <formula1>$AB$2:$AB$8</formula1>
    </dataValidation>
    <dataValidation type="list" allowBlank="1" showInputMessage="1" showErrorMessage="1" sqref="F3" xr:uid="{00000000-0002-0000-0000-000002000000}">
      <formula1>$AG$2:$AG$5</formula1>
    </dataValidation>
    <dataValidation type="list" allowBlank="1" showInputMessage="1" showErrorMessage="1" sqref="C14:V14" xr:uid="{6B1F863F-87A5-4AAF-B4D7-121619606936}">
      <formula1>$AI$2:$AI$26</formula1>
    </dataValidation>
    <dataValidation type="list" allowBlank="1" showInputMessage="1" showErrorMessage="1" sqref="C16:V16" xr:uid="{FF73D138-29C6-4D79-BA2C-8FF630D8B701}">
      <formula1>$AD$1:$AD$6</formula1>
    </dataValidation>
  </dataValidations>
  <pageMargins left="0.7" right="0.7" top="0.75" bottom="0.75" header="0.3" footer="0.3"/>
  <pageSetup paperSize="9" orientation="portrait" r:id="rId1"/>
  <ignoredErrors>
    <ignoredError sqref="C19 D18:V20 D22:V23 C22:C23 J61:U61" evalError="1"/>
  </ignoredErrors>
  <legacyDrawing r:id="rId2"/>
  <tableParts count="1">
    <tablePart r:id="rId3"/>
  </tableParts>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C6516BC-6A9E-43B9-829D-F1184A6E783F}">
  <dimension ref="A1:AO66"/>
  <sheetViews>
    <sheetView zoomScale="90" zoomScaleNormal="90" workbookViewId="0">
      <selection activeCell="P27" sqref="P27"/>
    </sheetView>
  </sheetViews>
  <sheetFormatPr defaultColWidth="13.1796875" defaultRowHeight="12.5" x14ac:dyDescent="0.35"/>
  <cols>
    <col min="1" max="1" width="13.1796875" style="9"/>
    <col min="2" max="2" width="15.81640625" style="9" customWidth="1"/>
    <col min="3" max="3" width="20.54296875" style="9" customWidth="1"/>
    <col min="4" max="4" width="20.26953125" style="9" bestFit="1" customWidth="1"/>
    <col min="5" max="22" width="21.26953125" style="9" customWidth="1"/>
    <col min="23" max="26" width="13.1796875" style="9"/>
    <col min="27" max="27" width="0" style="9" hidden="1" customWidth="1"/>
    <col min="28" max="29" width="10.7265625" style="9" hidden="1" customWidth="1"/>
    <col min="30" max="30" width="19.7265625" style="9" hidden="1" customWidth="1"/>
    <col min="31" max="34" width="12.453125" style="9" hidden="1" customWidth="1"/>
    <col min="35" max="35" width="27.7265625" style="9" hidden="1" customWidth="1"/>
    <col min="36" max="40" width="0" style="9" hidden="1" customWidth="1"/>
    <col min="41" max="41" width="67.26953125" style="9" hidden="1" customWidth="1"/>
    <col min="42" max="16384" width="13.1796875" style="9"/>
  </cols>
  <sheetData>
    <row r="1" spans="1:41" ht="13" x14ac:dyDescent="0.3">
      <c r="A1" s="130" t="s">
        <v>41</v>
      </c>
      <c r="B1" s="131"/>
      <c r="C1" s="172" t="str">
        <f>Alaw!C1:D1</f>
        <v>PAN-032620</v>
      </c>
      <c r="D1" s="173"/>
      <c r="E1" s="106" t="s">
        <v>45</v>
      </c>
      <c r="F1" s="113">
        <f>Alaw!F1</f>
        <v>20.97</v>
      </c>
      <c r="G1" s="162" t="s">
        <v>43</v>
      </c>
      <c r="H1" s="163"/>
      <c r="I1" s="109">
        <v>6.8</v>
      </c>
      <c r="J1" s="130" t="s">
        <v>153</v>
      </c>
      <c r="K1" s="131"/>
      <c r="L1" s="109">
        <v>434</v>
      </c>
      <c r="AB1" s="13"/>
      <c r="AC1" s="13"/>
      <c r="AD1" s="22" t="s">
        <v>126</v>
      </c>
      <c r="AE1" s="13"/>
      <c r="AF1" s="13"/>
      <c r="AG1" s="13"/>
      <c r="AH1" s="13"/>
      <c r="AI1" s="30" t="s">
        <v>79</v>
      </c>
      <c r="AJ1" s="31" t="s">
        <v>94</v>
      </c>
      <c r="AK1" s="32" t="s">
        <v>95</v>
      </c>
      <c r="AL1" s="33" t="s">
        <v>125</v>
      </c>
      <c r="AM1" s="33" t="s">
        <v>131</v>
      </c>
      <c r="AN1" s="33" t="s">
        <v>111</v>
      </c>
    </row>
    <row r="2" spans="1:41" ht="12.75" customHeight="1" x14ac:dyDescent="0.3">
      <c r="A2" s="132" t="s">
        <v>87</v>
      </c>
      <c r="B2" s="133"/>
      <c r="C2" s="168" t="str">
        <f>Alaw!C2:D2</f>
        <v>EPR/GP3792SK</v>
      </c>
      <c r="D2" s="169"/>
      <c r="E2" s="96" t="s">
        <v>109</v>
      </c>
      <c r="F2" s="110" t="s">
        <v>165</v>
      </c>
      <c r="G2" s="164" t="s">
        <v>110</v>
      </c>
      <c r="H2" s="165"/>
      <c r="I2" s="110"/>
      <c r="J2" s="132" t="s">
        <v>158</v>
      </c>
      <c r="K2" s="133"/>
      <c r="L2" s="110">
        <v>1.06</v>
      </c>
      <c r="AB2" s="22" t="s">
        <v>56</v>
      </c>
      <c r="AC2" s="13"/>
      <c r="AD2" s="22" t="s">
        <v>70</v>
      </c>
      <c r="AE2" s="13"/>
      <c r="AF2" s="13"/>
      <c r="AG2" s="34" t="s">
        <v>76</v>
      </c>
      <c r="AH2" s="13"/>
      <c r="AI2" s="35" t="s">
        <v>126</v>
      </c>
      <c r="AJ2" s="36">
        <v>0</v>
      </c>
      <c r="AK2" s="37">
        <v>0</v>
      </c>
      <c r="AL2" s="7">
        <v>0</v>
      </c>
      <c r="AM2" s="9">
        <v>0</v>
      </c>
      <c r="AN2" s="9">
        <v>0</v>
      </c>
    </row>
    <row r="3" spans="1:41" ht="13" x14ac:dyDescent="0.25">
      <c r="A3" s="134" t="s">
        <v>42</v>
      </c>
      <c r="B3" s="135"/>
      <c r="C3" s="168" t="str">
        <f>Alaw!C3:D3</f>
        <v xml:space="preserve">ByProduct Recovery Limited </v>
      </c>
      <c r="D3" s="169"/>
      <c r="E3" s="96" t="s">
        <v>108</v>
      </c>
      <c r="F3" s="111" t="s">
        <v>78</v>
      </c>
      <c r="G3" s="132" t="s">
        <v>159</v>
      </c>
      <c r="H3" s="133"/>
      <c r="I3" s="110"/>
      <c r="J3" s="134" t="s">
        <v>154</v>
      </c>
      <c r="K3" s="135"/>
      <c r="L3" s="110">
        <f>(L1/(L2*10000))*100</f>
        <v>4.0943396226415096</v>
      </c>
      <c r="AB3" s="22" t="s">
        <v>57</v>
      </c>
      <c r="AC3" s="13"/>
      <c r="AD3" s="22" t="s">
        <v>71</v>
      </c>
      <c r="AE3" s="13"/>
      <c r="AF3" s="13"/>
      <c r="AG3" s="34" t="s">
        <v>77</v>
      </c>
      <c r="AH3" s="13"/>
      <c r="AI3" s="38" t="s">
        <v>113</v>
      </c>
      <c r="AJ3" s="39">
        <v>1.7</v>
      </c>
      <c r="AK3" s="40">
        <v>6</v>
      </c>
      <c r="AL3" s="41">
        <v>1</v>
      </c>
      <c r="AM3" s="9">
        <v>6.2</v>
      </c>
      <c r="AN3" s="9" t="s">
        <v>112</v>
      </c>
    </row>
    <row r="4" spans="1:41" ht="13" x14ac:dyDescent="0.25">
      <c r="A4" s="132" t="s">
        <v>0</v>
      </c>
      <c r="B4" s="133"/>
      <c r="C4" s="170" t="str">
        <f>Alaw!C4:D4</f>
        <v>Bryn Drofa &amp; Plas Newydd, Llanbabo, Rhosgoch, Anglesey, LL66 0BN</v>
      </c>
      <c r="D4" s="171"/>
      <c r="E4" s="99" t="s">
        <v>1</v>
      </c>
      <c r="F4" s="110" t="s">
        <v>174</v>
      </c>
      <c r="G4" s="134"/>
      <c r="H4" s="135"/>
      <c r="I4" s="115"/>
      <c r="J4" s="134"/>
      <c r="K4" s="135"/>
      <c r="L4" s="110"/>
      <c r="AB4" s="22" t="s">
        <v>52</v>
      </c>
      <c r="AC4" s="13"/>
      <c r="AD4" s="42" t="s">
        <v>72</v>
      </c>
      <c r="AE4" s="13"/>
      <c r="AF4" s="13"/>
      <c r="AG4" s="34" t="s">
        <v>78</v>
      </c>
      <c r="AH4" s="13"/>
      <c r="AI4" s="43" t="s">
        <v>124</v>
      </c>
      <c r="AJ4" s="44">
        <v>7</v>
      </c>
      <c r="AK4" s="45">
        <v>10.5</v>
      </c>
      <c r="AL4" s="9">
        <v>2</v>
      </c>
      <c r="AM4" s="9">
        <v>6.7</v>
      </c>
      <c r="AN4" s="9" t="s">
        <v>135</v>
      </c>
    </row>
    <row r="5" spans="1:41" ht="13.5" thickBot="1" x14ac:dyDescent="0.3">
      <c r="A5" s="146" t="s">
        <v>47</v>
      </c>
      <c r="B5" s="147"/>
      <c r="C5" s="166" t="str">
        <f>Alaw!C5:D5</f>
        <v xml:space="preserve">Megan Tucker </v>
      </c>
      <c r="D5" s="167"/>
      <c r="E5" s="107"/>
      <c r="F5" s="114"/>
      <c r="G5" s="136"/>
      <c r="H5" s="137"/>
      <c r="I5" s="114"/>
      <c r="J5" s="136"/>
      <c r="K5" s="137"/>
      <c r="L5" s="108"/>
      <c r="AB5" s="22" t="s">
        <v>53</v>
      </c>
      <c r="AC5" s="13"/>
      <c r="AD5" s="42" t="s">
        <v>73</v>
      </c>
      <c r="AE5" s="13"/>
      <c r="AF5" s="13"/>
      <c r="AG5" s="34" t="s">
        <v>104</v>
      </c>
      <c r="AH5" s="13"/>
      <c r="AI5" s="43" t="s">
        <v>123</v>
      </c>
      <c r="AJ5" s="44">
        <v>6.5</v>
      </c>
      <c r="AK5" s="45">
        <v>5.5</v>
      </c>
      <c r="AL5" s="9">
        <v>3</v>
      </c>
      <c r="AM5" s="9">
        <v>6.7</v>
      </c>
      <c r="AN5" s="9" t="s">
        <v>135</v>
      </c>
    </row>
    <row r="6" spans="1:41" ht="13" thickBot="1" x14ac:dyDescent="0.3">
      <c r="A6" s="46"/>
      <c r="B6" s="46"/>
      <c r="F6" s="47"/>
      <c r="G6" s="47"/>
      <c r="H6" s="48"/>
      <c r="I6" s="48"/>
      <c r="J6" s="48"/>
      <c r="AB6" s="22" t="s">
        <v>54</v>
      </c>
      <c r="AC6" s="13"/>
      <c r="AD6" s="42" t="s">
        <v>74</v>
      </c>
      <c r="AE6" s="13"/>
      <c r="AF6" s="13"/>
      <c r="AG6" s="13"/>
      <c r="AH6" s="13"/>
      <c r="AI6" s="43" t="s">
        <v>68</v>
      </c>
      <c r="AJ6" s="44">
        <v>8.5</v>
      </c>
      <c r="AK6" s="45">
        <v>12</v>
      </c>
      <c r="AL6" s="9">
        <v>4</v>
      </c>
      <c r="AM6" s="9">
        <v>6.7</v>
      </c>
      <c r="AN6" s="9" t="s">
        <v>135</v>
      </c>
    </row>
    <row r="7" spans="1:41" s="7" customFormat="1" ht="13" x14ac:dyDescent="0.25">
      <c r="A7" s="138" t="s">
        <v>63</v>
      </c>
      <c r="B7" s="139"/>
      <c r="C7" s="94">
        <v>1</v>
      </c>
      <c r="D7" s="94">
        <v>2</v>
      </c>
      <c r="E7" s="94">
        <v>3</v>
      </c>
      <c r="F7" s="94">
        <v>4</v>
      </c>
      <c r="G7" s="94">
        <v>5</v>
      </c>
      <c r="H7" s="94">
        <v>6</v>
      </c>
      <c r="I7" s="94">
        <v>7</v>
      </c>
      <c r="J7" s="94">
        <v>8</v>
      </c>
      <c r="K7" s="94">
        <v>9</v>
      </c>
      <c r="L7" s="94">
        <v>10</v>
      </c>
      <c r="M7" s="94">
        <v>11</v>
      </c>
      <c r="N7" s="94">
        <v>12</v>
      </c>
      <c r="O7" s="94">
        <v>13</v>
      </c>
      <c r="P7" s="94">
        <v>14</v>
      </c>
      <c r="Q7" s="94">
        <v>15</v>
      </c>
      <c r="R7" s="94">
        <v>16</v>
      </c>
      <c r="S7" s="94">
        <v>17</v>
      </c>
      <c r="T7" s="94">
        <v>18</v>
      </c>
      <c r="U7" s="94">
        <v>19</v>
      </c>
      <c r="V7" s="95">
        <v>20</v>
      </c>
      <c r="AB7" s="22" t="s">
        <v>55</v>
      </c>
      <c r="AC7" s="13"/>
      <c r="AD7" s="13"/>
      <c r="AE7" s="13"/>
      <c r="AF7" s="13"/>
      <c r="AG7" s="13"/>
      <c r="AH7" s="13"/>
      <c r="AI7" s="43" t="s">
        <v>96</v>
      </c>
      <c r="AJ7" s="44">
        <v>8.5</v>
      </c>
      <c r="AK7" s="45">
        <v>10.5</v>
      </c>
      <c r="AL7" s="9">
        <v>5</v>
      </c>
      <c r="AM7" s="7">
        <v>6.7</v>
      </c>
      <c r="AN7" s="9" t="s">
        <v>135</v>
      </c>
      <c r="AO7" s="81"/>
    </row>
    <row r="8" spans="1:41" ht="13" x14ac:dyDescent="0.25">
      <c r="A8" s="132" t="s">
        <v>2</v>
      </c>
      <c r="B8" s="133"/>
      <c r="C8" s="49" t="str">
        <f>Alaw!C8</f>
        <v xml:space="preserve">BD1 </v>
      </c>
      <c r="D8" s="49" t="str">
        <f>Alaw!D8</f>
        <v>BD2</v>
      </c>
      <c r="E8" s="49" t="str">
        <f>Alaw!E8</f>
        <v>BD3</v>
      </c>
      <c r="F8" s="49" t="str">
        <f>Alaw!F8</f>
        <v>BD4</v>
      </c>
      <c r="G8" s="49" t="str">
        <f>Alaw!G8</f>
        <v>PN1</v>
      </c>
      <c r="H8" s="49" t="str">
        <f>Alaw!H8</f>
        <v>PN2</v>
      </c>
      <c r="I8" s="49">
        <f>Alaw!I8</f>
        <v>0</v>
      </c>
      <c r="J8" s="49">
        <f>Alaw!J8</f>
        <v>0</v>
      </c>
      <c r="K8" s="49">
        <f>Alaw!K8</f>
        <v>0</v>
      </c>
      <c r="L8" s="49">
        <f>Alaw!L8</f>
        <v>0</v>
      </c>
      <c r="M8" s="49">
        <f>Alaw!M8</f>
        <v>0</v>
      </c>
      <c r="N8" s="49">
        <f>Alaw!N8</f>
        <v>0</v>
      </c>
      <c r="O8" s="49">
        <f>Alaw!O8</f>
        <v>0</v>
      </c>
      <c r="P8" s="49">
        <f>Alaw!P8</f>
        <v>0</v>
      </c>
      <c r="Q8" s="49">
        <f>Alaw!Q8</f>
        <v>0</v>
      </c>
      <c r="R8" s="49">
        <f>Alaw!R8</f>
        <v>0</v>
      </c>
      <c r="S8" s="49">
        <f>Alaw!S8</f>
        <v>0</v>
      </c>
      <c r="T8" s="49">
        <f>Alaw!T8</f>
        <v>0</v>
      </c>
      <c r="U8" s="49">
        <f>Alaw!U8</f>
        <v>0</v>
      </c>
      <c r="V8" s="102">
        <f>Alaw!V8</f>
        <v>0</v>
      </c>
      <c r="AB8" s="50"/>
      <c r="AC8" s="50"/>
      <c r="AD8" s="13"/>
      <c r="AE8" s="13" t="s">
        <v>139</v>
      </c>
      <c r="AF8" s="13"/>
      <c r="AG8" s="13"/>
      <c r="AH8" s="13"/>
      <c r="AI8" s="43" t="s">
        <v>105</v>
      </c>
      <c r="AJ8" s="51">
        <v>1.4</v>
      </c>
      <c r="AK8" s="45">
        <v>4.4000000000000004</v>
      </c>
      <c r="AL8" s="9">
        <v>6</v>
      </c>
      <c r="AM8" s="9">
        <v>6.7</v>
      </c>
      <c r="AN8" s="9" t="s">
        <v>135</v>
      </c>
      <c r="AO8" s="13"/>
    </row>
    <row r="9" spans="1:41" ht="13" x14ac:dyDescent="0.25">
      <c r="A9" s="132" t="s">
        <v>3</v>
      </c>
      <c r="B9" s="133"/>
      <c r="C9" s="49" t="str">
        <f>Alaw!C9</f>
        <v>M</v>
      </c>
      <c r="D9" s="49" t="str">
        <f>Alaw!D9</f>
        <v>M</v>
      </c>
      <c r="E9" s="49" t="str">
        <f>Alaw!E9</f>
        <v>M</v>
      </c>
      <c r="F9" s="49" t="str">
        <f>Alaw!F9</f>
        <v>M</v>
      </c>
      <c r="G9" s="49" t="str">
        <f>Alaw!G9</f>
        <v>M</v>
      </c>
      <c r="H9" s="49" t="str">
        <f>Alaw!H9</f>
        <v>M</v>
      </c>
      <c r="I9" s="49">
        <f>Alaw!I9</f>
        <v>0</v>
      </c>
      <c r="J9" s="49">
        <f>Alaw!J9</f>
        <v>0</v>
      </c>
      <c r="K9" s="49">
        <f>Alaw!K9</f>
        <v>0</v>
      </c>
      <c r="L9" s="49">
        <f>Alaw!L9</f>
        <v>0</v>
      </c>
      <c r="M9" s="49">
        <f>Alaw!M9</f>
        <v>0</v>
      </c>
      <c r="N9" s="49">
        <f>Alaw!N9</f>
        <v>0</v>
      </c>
      <c r="O9" s="49">
        <f>Alaw!O9</f>
        <v>0</v>
      </c>
      <c r="P9" s="49">
        <f>Alaw!P9</f>
        <v>0</v>
      </c>
      <c r="Q9" s="49">
        <f>Alaw!Q9</f>
        <v>0</v>
      </c>
      <c r="R9" s="49">
        <f>Alaw!R9</f>
        <v>0</v>
      </c>
      <c r="S9" s="49">
        <f>Alaw!S9</f>
        <v>0</v>
      </c>
      <c r="T9" s="49">
        <f>Alaw!T9</f>
        <v>0</v>
      </c>
      <c r="U9" s="49">
        <f>Alaw!U9</f>
        <v>0</v>
      </c>
      <c r="V9" s="102">
        <f>Alaw!V9</f>
        <v>0</v>
      </c>
      <c r="AB9" s="13"/>
      <c r="AC9" s="13"/>
      <c r="AD9" s="22" t="s">
        <v>137</v>
      </c>
      <c r="AE9" s="22">
        <v>4.5</v>
      </c>
      <c r="AF9" s="13"/>
      <c r="AG9" s="13"/>
      <c r="AH9" s="13"/>
      <c r="AI9" s="52" t="s">
        <v>103</v>
      </c>
      <c r="AJ9" s="53">
        <v>0.7</v>
      </c>
      <c r="AK9" s="54">
        <v>4</v>
      </c>
      <c r="AL9" s="21">
        <v>7</v>
      </c>
      <c r="AM9" s="9">
        <v>6.7</v>
      </c>
      <c r="AN9" s="9" t="s">
        <v>135</v>
      </c>
      <c r="AO9" s="81"/>
    </row>
    <row r="10" spans="1:41" ht="13" x14ac:dyDescent="0.25">
      <c r="A10" s="132" t="s">
        <v>4</v>
      </c>
      <c r="B10" s="133"/>
      <c r="C10" s="49">
        <f>Alaw!C10</f>
        <v>8.1999999999999993</v>
      </c>
      <c r="D10" s="49">
        <f>Alaw!D10</f>
        <v>8.1</v>
      </c>
      <c r="E10" s="49">
        <f>Alaw!E10</f>
        <v>8.4</v>
      </c>
      <c r="F10" s="49">
        <f>Alaw!F10</f>
        <v>8.4</v>
      </c>
      <c r="G10" s="49">
        <f>Alaw!G10</f>
        <v>8.1</v>
      </c>
      <c r="H10" s="49">
        <f>Alaw!H10</f>
        <v>8.1999999999999993</v>
      </c>
      <c r="I10" s="49">
        <f>Alaw!I10</f>
        <v>0</v>
      </c>
      <c r="J10" s="49">
        <f>Alaw!J10</f>
        <v>0</v>
      </c>
      <c r="K10" s="49">
        <f>Alaw!K10</f>
        <v>0</v>
      </c>
      <c r="L10" s="49">
        <f>Alaw!L10</f>
        <v>0</v>
      </c>
      <c r="M10" s="49">
        <f>Alaw!M10</f>
        <v>0</v>
      </c>
      <c r="N10" s="49">
        <f>Alaw!N10</f>
        <v>0</v>
      </c>
      <c r="O10" s="49">
        <f>Alaw!O10</f>
        <v>0</v>
      </c>
      <c r="P10" s="49">
        <f>Alaw!P10</f>
        <v>0</v>
      </c>
      <c r="Q10" s="49">
        <f>Alaw!Q10</f>
        <v>0</v>
      </c>
      <c r="R10" s="49">
        <f>Alaw!R10</f>
        <v>0</v>
      </c>
      <c r="S10" s="49">
        <f>Alaw!S10</f>
        <v>0</v>
      </c>
      <c r="T10" s="49">
        <f>Alaw!T10</f>
        <v>0</v>
      </c>
      <c r="U10" s="49">
        <f>Alaw!U10</f>
        <v>0</v>
      </c>
      <c r="V10" s="102">
        <f>Alaw!V10</f>
        <v>0</v>
      </c>
      <c r="AB10" s="13"/>
      <c r="AC10" s="13"/>
      <c r="AD10" s="22" t="s">
        <v>140</v>
      </c>
      <c r="AE10" s="22">
        <v>5</v>
      </c>
      <c r="AF10" s="13"/>
      <c r="AG10" s="13"/>
      <c r="AH10" s="13"/>
      <c r="AI10" s="43" t="s">
        <v>97</v>
      </c>
      <c r="AJ10" s="44">
        <v>9</v>
      </c>
      <c r="AK10" s="45">
        <v>16.5</v>
      </c>
      <c r="AL10" s="9">
        <v>8</v>
      </c>
      <c r="AM10" s="9">
        <v>6.7</v>
      </c>
      <c r="AN10" s="9" t="s">
        <v>135</v>
      </c>
    </row>
    <row r="11" spans="1:41" ht="13" x14ac:dyDescent="0.25">
      <c r="A11" s="132" t="s">
        <v>5</v>
      </c>
      <c r="B11" s="133"/>
      <c r="C11" s="49">
        <f>Alaw!C11</f>
        <v>3</v>
      </c>
      <c r="D11" s="49">
        <f>Alaw!D11</f>
        <v>3</v>
      </c>
      <c r="E11" s="49">
        <f>Alaw!E11</f>
        <v>2</v>
      </c>
      <c r="F11" s="49">
        <f>Alaw!F11</f>
        <v>2</v>
      </c>
      <c r="G11" s="49">
        <f>Alaw!G11</f>
        <v>3</v>
      </c>
      <c r="H11" s="49">
        <f>Alaw!H11</f>
        <v>3</v>
      </c>
      <c r="I11" s="49">
        <f>Alaw!I11</f>
        <v>0</v>
      </c>
      <c r="J11" s="49">
        <f>Alaw!J11</f>
        <v>0</v>
      </c>
      <c r="K11" s="49">
        <f>Alaw!K11</f>
        <v>0</v>
      </c>
      <c r="L11" s="49">
        <f>Alaw!L11</f>
        <v>0</v>
      </c>
      <c r="M11" s="49">
        <f>Alaw!M11</f>
        <v>0</v>
      </c>
      <c r="N11" s="49">
        <f>Alaw!N11</f>
        <v>0</v>
      </c>
      <c r="O11" s="49">
        <f>Alaw!O11</f>
        <v>0</v>
      </c>
      <c r="P11" s="49">
        <f>Alaw!P11</f>
        <v>0</v>
      </c>
      <c r="Q11" s="49">
        <f>Alaw!Q11</f>
        <v>0</v>
      </c>
      <c r="R11" s="49">
        <f>Alaw!R11</f>
        <v>0</v>
      </c>
      <c r="S11" s="49">
        <f>Alaw!S11</f>
        <v>0</v>
      </c>
      <c r="T11" s="49">
        <f>Alaw!T11</f>
        <v>0</v>
      </c>
      <c r="U11" s="49">
        <f>Alaw!U11</f>
        <v>0</v>
      </c>
      <c r="V11" s="102">
        <f>Alaw!V11</f>
        <v>0</v>
      </c>
      <c r="AB11" s="13"/>
      <c r="AC11" s="13"/>
      <c r="AD11" s="42" t="s">
        <v>141</v>
      </c>
      <c r="AE11" s="22">
        <v>6</v>
      </c>
      <c r="AF11" s="13"/>
      <c r="AG11" s="13"/>
      <c r="AH11" s="13"/>
      <c r="AI11" s="43" t="s">
        <v>122</v>
      </c>
      <c r="AJ11" s="44">
        <v>15</v>
      </c>
      <c r="AK11" s="45">
        <v>17.5</v>
      </c>
      <c r="AL11" s="9">
        <v>9</v>
      </c>
      <c r="AM11" s="9">
        <v>7</v>
      </c>
      <c r="AN11" s="9" t="s">
        <v>135</v>
      </c>
    </row>
    <row r="12" spans="1:41" ht="13" x14ac:dyDescent="0.25">
      <c r="A12" s="132" t="s">
        <v>6</v>
      </c>
      <c r="B12" s="133"/>
      <c r="C12" s="49">
        <f>Alaw!C12</f>
        <v>2</v>
      </c>
      <c r="D12" s="49">
        <f>Alaw!D12</f>
        <v>2</v>
      </c>
      <c r="E12" s="49">
        <f>Alaw!E12</f>
        <v>2</v>
      </c>
      <c r="F12" s="49">
        <f>Alaw!F12</f>
        <v>2</v>
      </c>
      <c r="G12" s="49">
        <f>Alaw!G12</f>
        <v>2</v>
      </c>
      <c r="H12" s="49">
        <f>Alaw!H12</f>
        <v>2</v>
      </c>
      <c r="I12" s="49">
        <f>Alaw!I12</f>
        <v>0</v>
      </c>
      <c r="J12" s="49">
        <f>Alaw!J12</f>
        <v>0</v>
      </c>
      <c r="K12" s="49">
        <f>Alaw!K12</f>
        <v>0</v>
      </c>
      <c r="L12" s="49">
        <f>Alaw!L12</f>
        <v>0</v>
      </c>
      <c r="M12" s="49">
        <f>Alaw!M12</f>
        <v>0</v>
      </c>
      <c r="N12" s="49">
        <f>Alaw!N12</f>
        <v>0</v>
      </c>
      <c r="O12" s="49">
        <f>Alaw!O12</f>
        <v>0</v>
      </c>
      <c r="P12" s="49">
        <f>Alaw!P12</f>
        <v>0</v>
      </c>
      <c r="Q12" s="49">
        <f>Alaw!Q12</f>
        <v>0</v>
      </c>
      <c r="R12" s="49">
        <f>Alaw!R12</f>
        <v>0</v>
      </c>
      <c r="S12" s="49">
        <f>Alaw!S12</f>
        <v>0</v>
      </c>
      <c r="T12" s="49">
        <f>Alaw!T12</f>
        <v>0</v>
      </c>
      <c r="U12" s="49">
        <f>Alaw!U12</f>
        <v>0</v>
      </c>
      <c r="V12" s="102">
        <f>Alaw!V12</f>
        <v>0</v>
      </c>
      <c r="AB12" s="13"/>
      <c r="AC12" s="13"/>
      <c r="AD12" s="42" t="s">
        <v>142</v>
      </c>
      <c r="AE12" s="22">
        <v>7.5</v>
      </c>
      <c r="AF12" s="13"/>
      <c r="AG12" s="13"/>
      <c r="AH12" s="13"/>
      <c r="AI12" s="43" t="s">
        <v>121</v>
      </c>
      <c r="AJ12" s="44">
        <v>14</v>
      </c>
      <c r="AK12" s="45">
        <v>11</v>
      </c>
      <c r="AL12" s="9">
        <v>10</v>
      </c>
      <c r="AM12" s="9">
        <v>7</v>
      </c>
      <c r="AN12" s="9" t="s">
        <v>135</v>
      </c>
    </row>
    <row r="13" spans="1:41" ht="13" x14ac:dyDescent="0.25">
      <c r="A13" s="132" t="s">
        <v>7</v>
      </c>
      <c r="B13" s="133"/>
      <c r="C13" s="49">
        <f>Alaw!C13</f>
        <v>2</v>
      </c>
      <c r="D13" s="49">
        <f>Alaw!D13</f>
        <v>2</v>
      </c>
      <c r="E13" s="49">
        <f>Alaw!E13</f>
        <v>2</v>
      </c>
      <c r="F13" s="49">
        <f>Alaw!F13</f>
        <v>2</v>
      </c>
      <c r="G13" s="49">
        <f>Alaw!G13</f>
        <v>2</v>
      </c>
      <c r="H13" s="49">
        <f>Alaw!H13</f>
        <v>2</v>
      </c>
      <c r="I13" s="49">
        <f>Alaw!I13</f>
        <v>0</v>
      </c>
      <c r="J13" s="49">
        <f>Alaw!J13</f>
        <v>0</v>
      </c>
      <c r="K13" s="49">
        <f>Alaw!K13</f>
        <v>0</v>
      </c>
      <c r="L13" s="49">
        <f>Alaw!L13</f>
        <v>0</v>
      </c>
      <c r="M13" s="49">
        <f>Alaw!M13</f>
        <v>0</v>
      </c>
      <c r="N13" s="49">
        <f>Alaw!N13</f>
        <v>0</v>
      </c>
      <c r="O13" s="49">
        <f>Alaw!O13</f>
        <v>0</v>
      </c>
      <c r="P13" s="49">
        <f>Alaw!P13</f>
        <v>0</v>
      </c>
      <c r="Q13" s="49">
        <f>Alaw!Q13</f>
        <v>0</v>
      </c>
      <c r="R13" s="49">
        <f>Alaw!R13</f>
        <v>0</v>
      </c>
      <c r="S13" s="49">
        <f>Alaw!S13</f>
        <v>0</v>
      </c>
      <c r="T13" s="49">
        <f>Alaw!T13</f>
        <v>0</v>
      </c>
      <c r="U13" s="49">
        <f>Alaw!U13</f>
        <v>0</v>
      </c>
      <c r="V13" s="102">
        <f>Alaw!V13</f>
        <v>0</v>
      </c>
      <c r="AB13" s="13"/>
      <c r="AC13" s="13"/>
      <c r="AD13" s="42" t="s">
        <v>143</v>
      </c>
      <c r="AE13" s="22">
        <v>12</v>
      </c>
      <c r="AF13" s="13"/>
      <c r="AG13" s="13"/>
      <c r="AH13" s="13"/>
      <c r="AI13" s="43" t="s">
        <v>120</v>
      </c>
      <c r="AJ13" s="44">
        <v>1.9</v>
      </c>
      <c r="AK13" s="45">
        <v>7.5</v>
      </c>
      <c r="AL13" s="9">
        <v>11</v>
      </c>
      <c r="AM13" s="9">
        <v>6.7</v>
      </c>
      <c r="AN13" s="9" t="s">
        <v>135</v>
      </c>
    </row>
    <row r="14" spans="1:41" ht="13" x14ac:dyDescent="0.25">
      <c r="A14" s="150" t="s">
        <v>8</v>
      </c>
      <c r="B14" s="151"/>
      <c r="C14" s="83" t="str">
        <f>Alaw!C14</f>
        <v xml:space="preserve">Grass Silage (25% DM) </v>
      </c>
      <c r="D14" s="83" t="str">
        <f>Alaw!D14</f>
        <v xml:space="preserve">Grass Silage (25% DM) </v>
      </c>
      <c r="E14" s="83" t="str">
        <f>Alaw!E14</f>
        <v xml:space="preserve">Grass Silage (25% DM) </v>
      </c>
      <c r="F14" s="83" t="str">
        <f>Alaw!F14</f>
        <v xml:space="preserve">Grass Silage (25% DM) </v>
      </c>
      <c r="G14" s="83" t="str">
        <f>Alaw!G14</f>
        <v xml:space="preserve">Grass Silage (25% DM) </v>
      </c>
      <c r="H14" s="83" t="str">
        <f>Alaw!H14</f>
        <v xml:space="preserve">Grass Silage (25% DM) </v>
      </c>
      <c r="I14" s="83">
        <f>Alaw!I14</f>
        <v>0</v>
      </c>
      <c r="J14" s="83">
        <f>Alaw!J14</f>
        <v>0</v>
      </c>
      <c r="K14" s="83">
        <f>Alaw!K14</f>
        <v>0</v>
      </c>
      <c r="L14" s="83">
        <f>Alaw!L14</f>
        <v>0</v>
      </c>
      <c r="M14" s="83">
        <f>Alaw!M14</f>
        <v>0</v>
      </c>
      <c r="N14" s="83">
        <f>Alaw!N14</f>
        <v>0</v>
      </c>
      <c r="O14" s="83">
        <f>Alaw!O14</f>
        <v>0</v>
      </c>
      <c r="P14" s="83">
        <f>Alaw!P14</f>
        <v>0</v>
      </c>
      <c r="Q14" s="83">
        <f>Alaw!Q14</f>
        <v>0</v>
      </c>
      <c r="R14" s="83">
        <f>Alaw!R14</f>
        <v>0</v>
      </c>
      <c r="S14" s="83">
        <f>Alaw!S14</f>
        <v>0</v>
      </c>
      <c r="T14" s="83">
        <f>Alaw!T14</f>
        <v>0</v>
      </c>
      <c r="U14" s="83">
        <f>Alaw!U14</f>
        <v>0</v>
      </c>
      <c r="V14" s="103">
        <f>Alaw!V14</f>
        <v>0</v>
      </c>
      <c r="AD14" s="22" t="s">
        <v>138</v>
      </c>
      <c r="AE14" s="22">
        <v>6</v>
      </c>
      <c r="AI14" s="43" t="s">
        <v>119</v>
      </c>
      <c r="AJ14" s="44">
        <v>0.8</v>
      </c>
      <c r="AK14" s="45">
        <v>1.7</v>
      </c>
      <c r="AL14" s="9">
        <v>12</v>
      </c>
      <c r="AM14" s="9">
        <v>6.7</v>
      </c>
      <c r="AN14" s="9" t="s">
        <v>135</v>
      </c>
    </row>
    <row r="15" spans="1:41" ht="13" x14ac:dyDescent="0.25">
      <c r="A15" s="148" t="s">
        <v>9</v>
      </c>
      <c r="B15" s="149"/>
      <c r="C15" s="49">
        <f>Alaw!C15</f>
        <v>38</v>
      </c>
      <c r="D15" s="49">
        <f>Alaw!D15</f>
        <v>38</v>
      </c>
      <c r="E15" s="49">
        <f>Alaw!E15</f>
        <v>38</v>
      </c>
      <c r="F15" s="49">
        <f>Alaw!F15</f>
        <v>38</v>
      </c>
      <c r="G15" s="49">
        <f>Alaw!G15</f>
        <v>38</v>
      </c>
      <c r="H15" s="49">
        <f>Alaw!H15</f>
        <v>38</v>
      </c>
      <c r="I15" s="49">
        <f>Alaw!I15</f>
        <v>0</v>
      </c>
      <c r="J15" s="49">
        <f>Alaw!J15</f>
        <v>0</v>
      </c>
      <c r="K15" s="49">
        <f>Alaw!K15</f>
        <v>0</v>
      </c>
      <c r="L15" s="49">
        <f>Alaw!L15</f>
        <v>0</v>
      </c>
      <c r="M15" s="49">
        <f>Alaw!M15</f>
        <v>0</v>
      </c>
      <c r="N15" s="49">
        <f>Alaw!N15</f>
        <v>0</v>
      </c>
      <c r="O15" s="49">
        <f>Alaw!O15</f>
        <v>0</v>
      </c>
      <c r="P15" s="49">
        <f>Alaw!P15</f>
        <v>0</v>
      </c>
      <c r="Q15" s="49">
        <f>Alaw!Q15</f>
        <v>0</v>
      </c>
      <c r="R15" s="49">
        <f>Alaw!R15</f>
        <v>0</v>
      </c>
      <c r="S15" s="49">
        <f>Alaw!S15</f>
        <v>0</v>
      </c>
      <c r="T15" s="49">
        <f>Alaw!T15</f>
        <v>0</v>
      </c>
      <c r="U15" s="49">
        <f>Alaw!U15</f>
        <v>0</v>
      </c>
      <c r="V15" s="102">
        <f>Alaw!V15</f>
        <v>0</v>
      </c>
      <c r="AD15" s="22" t="s">
        <v>144</v>
      </c>
      <c r="AE15" s="22">
        <v>7</v>
      </c>
      <c r="AI15" s="43" t="s">
        <v>101</v>
      </c>
      <c r="AJ15" s="51">
        <v>1.8</v>
      </c>
      <c r="AK15" s="45">
        <v>5.4</v>
      </c>
      <c r="AL15" s="9">
        <v>13</v>
      </c>
      <c r="AM15" s="9">
        <v>6.7</v>
      </c>
      <c r="AN15" s="9" t="s">
        <v>135</v>
      </c>
    </row>
    <row r="16" spans="1:41" ht="13.5" thickBot="1" x14ac:dyDescent="0.3">
      <c r="A16" s="152" t="s">
        <v>44</v>
      </c>
      <c r="B16" s="153"/>
      <c r="C16" s="104" t="str">
        <f>Alaw!C16</f>
        <v>Medium/Clay</v>
      </c>
      <c r="D16" s="104" t="str">
        <f>Alaw!D16</f>
        <v>Medium/Clay</v>
      </c>
      <c r="E16" s="104" t="str">
        <f>Alaw!E16</f>
        <v>Medium/Clay</v>
      </c>
      <c r="F16" s="104" t="str">
        <f>Alaw!F16</f>
        <v>Medium/Clay</v>
      </c>
      <c r="G16" s="104" t="str">
        <f>Alaw!G16</f>
        <v>Medium/Clay</v>
      </c>
      <c r="H16" s="104" t="str">
        <f>Alaw!H16</f>
        <v>Medium/Clay</v>
      </c>
      <c r="I16" s="104">
        <f>Alaw!I16</f>
        <v>0</v>
      </c>
      <c r="J16" s="104">
        <f>Alaw!J16</f>
        <v>0</v>
      </c>
      <c r="K16" s="104">
        <f>Alaw!K16</f>
        <v>0</v>
      </c>
      <c r="L16" s="104">
        <f>Alaw!L16</f>
        <v>0</v>
      </c>
      <c r="M16" s="104">
        <f>Alaw!M16</f>
        <v>0</v>
      </c>
      <c r="N16" s="104">
        <f>Alaw!N16</f>
        <v>0</v>
      </c>
      <c r="O16" s="104">
        <f>Alaw!O16</f>
        <v>0</v>
      </c>
      <c r="P16" s="104">
        <f>Alaw!P16</f>
        <v>0</v>
      </c>
      <c r="Q16" s="104">
        <f>Alaw!Q16</f>
        <v>0</v>
      </c>
      <c r="R16" s="104">
        <f>Alaw!R16</f>
        <v>0</v>
      </c>
      <c r="S16" s="104">
        <f>Alaw!S16</f>
        <v>0</v>
      </c>
      <c r="T16" s="104">
        <f>Alaw!T16</f>
        <v>0</v>
      </c>
      <c r="U16" s="104">
        <f>Alaw!U16</f>
        <v>0</v>
      </c>
      <c r="V16" s="105">
        <f>Alaw!V16</f>
        <v>0</v>
      </c>
      <c r="AD16" s="42" t="s">
        <v>145</v>
      </c>
      <c r="AE16" s="22">
        <v>8</v>
      </c>
      <c r="AI16" s="43" t="s">
        <v>118</v>
      </c>
      <c r="AJ16" s="44">
        <v>8</v>
      </c>
      <c r="AK16" s="45">
        <v>5.5</v>
      </c>
      <c r="AL16" s="7">
        <v>14</v>
      </c>
      <c r="AM16" s="9">
        <v>6.7</v>
      </c>
      <c r="AN16" s="9" t="s">
        <v>135</v>
      </c>
    </row>
    <row r="17" spans="1:40" ht="13" x14ac:dyDescent="0.25">
      <c r="A17" s="138" t="s">
        <v>69</v>
      </c>
      <c r="B17" s="139"/>
      <c r="C17" s="20">
        <f>(VLOOKUP(C$14,$AI2:$AK26,2,FALSE))*C$15</f>
        <v>64.599999999999994</v>
      </c>
      <c r="D17" s="20">
        <f t="shared" ref="D17:V17" si="0">(VLOOKUP(D$14,$AI2:$AK26,2,FALSE))*D$15</f>
        <v>64.599999999999994</v>
      </c>
      <c r="E17" s="20">
        <f t="shared" si="0"/>
        <v>64.599999999999994</v>
      </c>
      <c r="F17" s="20">
        <f t="shared" si="0"/>
        <v>64.599999999999994</v>
      </c>
      <c r="G17" s="20">
        <f t="shared" si="0"/>
        <v>64.599999999999994</v>
      </c>
      <c r="H17" s="20">
        <f t="shared" si="0"/>
        <v>64.599999999999994</v>
      </c>
      <c r="I17" s="20" t="e">
        <f t="shared" si="0"/>
        <v>#N/A</v>
      </c>
      <c r="J17" s="20" t="e">
        <f t="shared" si="0"/>
        <v>#N/A</v>
      </c>
      <c r="K17" s="20" t="e">
        <f t="shared" si="0"/>
        <v>#N/A</v>
      </c>
      <c r="L17" s="20" t="e">
        <f t="shared" si="0"/>
        <v>#N/A</v>
      </c>
      <c r="M17" s="20" t="e">
        <f t="shared" si="0"/>
        <v>#N/A</v>
      </c>
      <c r="N17" s="20" t="e">
        <f t="shared" si="0"/>
        <v>#N/A</v>
      </c>
      <c r="O17" s="20" t="e">
        <f t="shared" si="0"/>
        <v>#N/A</v>
      </c>
      <c r="P17" s="20" t="e">
        <f t="shared" si="0"/>
        <v>#N/A</v>
      </c>
      <c r="Q17" s="20" t="e">
        <f t="shared" si="0"/>
        <v>#N/A</v>
      </c>
      <c r="R17" s="20" t="e">
        <f t="shared" si="0"/>
        <v>#N/A</v>
      </c>
      <c r="S17" s="20" t="e">
        <f t="shared" si="0"/>
        <v>#N/A</v>
      </c>
      <c r="T17" s="20" t="e">
        <f t="shared" si="0"/>
        <v>#N/A</v>
      </c>
      <c r="U17" s="20" t="e">
        <f t="shared" si="0"/>
        <v>#N/A</v>
      </c>
      <c r="V17" s="93" t="e">
        <f t="shared" si="0"/>
        <v>#N/A</v>
      </c>
      <c r="AD17" s="42" t="s">
        <v>146</v>
      </c>
      <c r="AE17" s="22">
        <v>10</v>
      </c>
      <c r="AI17" s="38" t="s">
        <v>115</v>
      </c>
      <c r="AJ17" s="39">
        <v>1.4</v>
      </c>
      <c r="AK17" s="40">
        <v>4.8</v>
      </c>
      <c r="AL17" s="41">
        <v>15</v>
      </c>
      <c r="AM17" s="9">
        <v>6.2</v>
      </c>
      <c r="AN17" s="9" t="s">
        <v>112</v>
      </c>
    </row>
    <row r="18" spans="1:40" ht="13" x14ac:dyDescent="0.25">
      <c r="A18" s="140" t="s">
        <v>23</v>
      </c>
      <c r="B18" s="141"/>
      <c r="C18" s="12">
        <f>$D31</f>
        <v>37.473804524000002</v>
      </c>
      <c r="D18" s="12">
        <f>$D32</f>
        <v>37.473804524000002</v>
      </c>
      <c r="E18" s="12">
        <f>$D33</f>
        <v>67.398928999999995</v>
      </c>
      <c r="F18" s="12">
        <f>$D34</f>
        <v>67.398928999999995</v>
      </c>
      <c r="G18" s="12">
        <f>$D35</f>
        <v>37.473804524000002</v>
      </c>
      <c r="H18" s="12">
        <f>$D36</f>
        <v>37.473804524000002</v>
      </c>
      <c r="I18" s="12">
        <f>$D37</f>
        <v>0</v>
      </c>
      <c r="J18" s="12">
        <f>$D38</f>
        <v>0</v>
      </c>
      <c r="K18" s="12">
        <f>$D39</f>
        <v>0</v>
      </c>
      <c r="L18" s="12">
        <f>$D40</f>
        <v>0</v>
      </c>
      <c r="M18" s="12">
        <f>$D41</f>
        <v>0</v>
      </c>
      <c r="N18" s="12">
        <f>$D42</f>
        <v>0</v>
      </c>
      <c r="O18" s="12">
        <f>$D43</f>
        <v>0</v>
      </c>
      <c r="P18" s="12">
        <f>$D44</f>
        <v>0</v>
      </c>
      <c r="Q18" s="12">
        <f>$D45</f>
        <v>0</v>
      </c>
      <c r="R18" s="12">
        <f>$D46</f>
        <v>0</v>
      </c>
      <c r="S18" s="12">
        <f>$D47</f>
        <v>0</v>
      </c>
      <c r="T18" s="12">
        <f>$D48</f>
        <v>0</v>
      </c>
      <c r="U18" s="12">
        <f>$D49</f>
        <v>0</v>
      </c>
      <c r="V18" s="17">
        <f>$D50</f>
        <v>0</v>
      </c>
      <c r="AD18" s="42" t="s">
        <v>147</v>
      </c>
      <c r="AE18" s="22">
        <v>16</v>
      </c>
      <c r="AI18" s="38" t="s">
        <v>106</v>
      </c>
      <c r="AJ18" s="39">
        <v>5.9</v>
      </c>
      <c r="AK18" s="40">
        <v>18</v>
      </c>
      <c r="AL18" s="41">
        <v>16</v>
      </c>
      <c r="AM18" s="9">
        <v>6.2</v>
      </c>
      <c r="AN18" s="9" t="s">
        <v>112</v>
      </c>
    </row>
    <row r="19" spans="1:40" ht="13" x14ac:dyDescent="0.25">
      <c r="A19" s="140" t="s">
        <v>90</v>
      </c>
      <c r="B19" s="141"/>
      <c r="C19" s="12">
        <f>C18-C17</f>
        <v>-27.126195475999992</v>
      </c>
      <c r="D19" s="12">
        <f t="shared" ref="D19:V19" si="1">D18-D17</f>
        <v>-27.126195475999992</v>
      </c>
      <c r="E19" s="12">
        <f t="shared" si="1"/>
        <v>2.7989290000000011</v>
      </c>
      <c r="F19" s="12">
        <f t="shared" si="1"/>
        <v>2.7989290000000011</v>
      </c>
      <c r="G19" s="12">
        <f t="shared" si="1"/>
        <v>-27.126195475999992</v>
      </c>
      <c r="H19" s="12">
        <f t="shared" si="1"/>
        <v>-27.126195475999992</v>
      </c>
      <c r="I19" s="12" t="e">
        <f t="shared" si="1"/>
        <v>#N/A</v>
      </c>
      <c r="J19" s="12" t="e">
        <f t="shared" si="1"/>
        <v>#N/A</v>
      </c>
      <c r="K19" s="12" t="e">
        <f t="shared" si="1"/>
        <v>#N/A</v>
      </c>
      <c r="L19" s="12" t="e">
        <f t="shared" si="1"/>
        <v>#N/A</v>
      </c>
      <c r="M19" s="12" t="e">
        <f t="shared" si="1"/>
        <v>#N/A</v>
      </c>
      <c r="N19" s="12" t="e">
        <f t="shared" si="1"/>
        <v>#N/A</v>
      </c>
      <c r="O19" s="12" t="e">
        <f t="shared" si="1"/>
        <v>#N/A</v>
      </c>
      <c r="P19" s="12" t="e">
        <f t="shared" si="1"/>
        <v>#N/A</v>
      </c>
      <c r="Q19" s="12" t="e">
        <f t="shared" si="1"/>
        <v>#N/A</v>
      </c>
      <c r="R19" s="12" t="e">
        <f t="shared" si="1"/>
        <v>#N/A</v>
      </c>
      <c r="S19" s="12" t="e">
        <f t="shared" si="1"/>
        <v>#N/A</v>
      </c>
      <c r="T19" s="12" t="e">
        <f t="shared" si="1"/>
        <v>#N/A</v>
      </c>
      <c r="U19" s="12" t="e">
        <f t="shared" si="1"/>
        <v>#N/A</v>
      </c>
      <c r="V19" s="17" t="e">
        <f t="shared" si="1"/>
        <v>#N/A</v>
      </c>
      <c r="AI19" s="38" t="s">
        <v>107</v>
      </c>
      <c r="AJ19" s="39">
        <v>3.2</v>
      </c>
      <c r="AK19" s="40">
        <v>10.5</v>
      </c>
      <c r="AL19" s="41">
        <v>17</v>
      </c>
      <c r="AM19" s="9">
        <v>6.2</v>
      </c>
      <c r="AN19" s="9" t="s">
        <v>112</v>
      </c>
    </row>
    <row r="20" spans="1:40" ht="13.5" thickBot="1" x14ac:dyDescent="0.3">
      <c r="A20" s="142" t="s">
        <v>91</v>
      </c>
      <c r="B20" s="143"/>
      <c r="C20" s="18" t="str">
        <f>IF($B31="","",IF(C$19&gt;=0,"INCREASE","DECREASE"))</f>
        <v>DECREASE</v>
      </c>
      <c r="D20" s="18" t="str">
        <f>IF($B32="","",IF(D$19&gt;=0,"INCREASE","DECREASE"))</f>
        <v>DECREASE</v>
      </c>
      <c r="E20" s="18" t="str">
        <f>IF($B33="","",IF(E$19&gt;=0,"INCREASE","DECREASE"))</f>
        <v>INCREASE</v>
      </c>
      <c r="F20" s="18" t="str">
        <f>IF($B34="","",IF(F$19&gt;=0,"INCREASE","DECREASE"))</f>
        <v>INCREASE</v>
      </c>
      <c r="G20" s="18" t="str">
        <f>IF($B35="","",IF(G$19&gt;=0,"INCREASE","DECREASE"))</f>
        <v>DECREASE</v>
      </c>
      <c r="H20" s="18" t="str">
        <f>IF($B36="","",IF(H$19&gt;=0,"INCREASE","DECREASE"))</f>
        <v>DECREASE</v>
      </c>
      <c r="I20" s="18" t="str">
        <f>IF($B37="","",IF(I$19&gt;=0,"INCREASE","DECREASE"))</f>
        <v/>
      </c>
      <c r="J20" s="18" t="str">
        <f>IF($B38="","",IF(J$19&gt;=0,"INCREASE","DECREASE"))</f>
        <v/>
      </c>
      <c r="K20" s="18" t="str">
        <f>IF($B39="","",IF(K$19&gt;=0,"INCREASE","DECREASE"))</f>
        <v/>
      </c>
      <c r="L20" s="18" t="str">
        <f>IF($B40="","",IF(L$19&gt;=0,"INCREASE","DECREASE"))</f>
        <v/>
      </c>
      <c r="M20" s="18" t="str">
        <f>IF($B41="","",IF(M$19&gt;=0,"INCREASE","DECREASE"))</f>
        <v/>
      </c>
      <c r="N20" s="18" t="str">
        <f>IF($B42="","",IF(N$19&gt;=0,"INCREASE","DECREASE"))</f>
        <v/>
      </c>
      <c r="O20" s="18" t="str">
        <f>IF($B43="","",IF(O$19&gt;=0,"INCREASE","DECREASE"))</f>
        <v/>
      </c>
      <c r="P20" s="18" t="str">
        <f>IF($B44="","",IF(P$19&gt;=0,"INCREASE","DECREASE"))</f>
        <v/>
      </c>
      <c r="Q20" s="18" t="str">
        <f>IF($B45="","",IF(Q$19&gt;=0,"INCREASE","DECREASE"))</f>
        <v/>
      </c>
      <c r="R20" s="18" t="str">
        <f>IF($B46="","",IF(R$19&gt;=0,"INCREASE","DECREASE"))</f>
        <v/>
      </c>
      <c r="S20" s="18" t="str">
        <f>IF($B47="","",IF(S$19&gt;=0,"INCREASE","DECREASE"))</f>
        <v/>
      </c>
      <c r="T20" s="18" t="str">
        <f>IF($B48="","",IF(T$19&gt;=0,"INCREASE","DECREASE"))</f>
        <v/>
      </c>
      <c r="U20" s="18" t="str">
        <f>IF($B49="","",IF(U$19&gt;=0,"INCREASE","DECREASE"))</f>
        <v/>
      </c>
      <c r="V20" s="19" t="str">
        <f>IF($B50="","",IF(V$19&gt;=0,"INCREASE","DECREASE"))</f>
        <v/>
      </c>
      <c r="AI20" s="38" t="s">
        <v>114</v>
      </c>
      <c r="AJ20" s="39">
        <v>2.1</v>
      </c>
      <c r="AK20" s="40">
        <v>7.2</v>
      </c>
      <c r="AL20" s="41">
        <v>18</v>
      </c>
      <c r="AM20" s="9">
        <v>6.2</v>
      </c>
      <c r="AN20" s="9" t="s">
        <v>112</v>
      </c>
    </row>
    <row r="21" spans="1:40" ht="13" x14ac:dyDescent="0.25">
      <c r="A21" s="138" t="s">
        <v>88</v>
      </c>
      <c r="B21" s="139"/>
      <c r="C21" s="20">
        <f>(VLOOKUP(C$14,$AI2:$AK26,3,FALSE))*C$15</f>
        <v>228</v>
      </c>
      <c r="D21" s="20">
        <f t="shared" ref="D21:V21" si="2">(VLOOKUP(D$14,$AI2:$AK26,3,FALSE))*D$15</f>
        <v>228</v>
      </c>
      <c r="E21" s="20">
        <f t="shared" si="2"/>
        <v>228</v>
      </c>
      <c r="F21" s="20">
        <f t="shared" si="2"/>
        <v>228</v>
      </c>
      <c r="G21" s="20">
        <f t="shared" si="2"/>
        <v>228</v>
      </c>
      <c r="H21" s="20">
        <f t="shared" si="2"/>
        <v>228</v>
      </c>
      <c r="I21" s="20" t="e">
        <f t="shared" si="2"/>
        <v>#N/A</v>
      </c>
      <c r="J21" s="20" t="e">
        <f t="shared" si="2"/>
        <v>#N/A</v>
      </c>
      <c r="K21" s="20" t="e">
        <f t="shared" si="2"/>
        <v>#N/A</v>
      </c>
      <c r="L21" s="20" t="e">
        <f t="shared" si="2"/>
        <v>#N/A</v>
      </c>
      <c r="M21" s="20" t="e">
        <f t="shared" si="2"/>
        <v>#N/A</v>
      </c>
      <c r="N21" s="20" t="e">
        <f t="shared" si="2"/>
        <v>#N/A</v>
      </c>
      <c r="O21" s="20" t="e">
        <f t="shared" si="2"/>
        <v>#N/A</v>
      </c>
      <c r="P21" s="20" t="e">
        <f t="shared" si="2"/>
        <v>#N/A</v>
      </c>
      <c r="Q21" s="20" t="e">
        <f t="shared" si="2"/>
        <v>#N/A</v>
      </c>
      <c r="R21" s="20" t="e">
        <f t="shared" si="2"/>
        <v>#N/A</v>
      </c>
      <c r="S21" s="20" t="e">
        <f t="shared" si="2"/>
        <v>#N/A</v>
      </c>
      <c r="T21" s="20" t="e">
        <f t="shared" si="2"/>
        <v>#N/A</v>
      </c>
      <c r="U21" s="20" t="e">
        <f t="shared" si="2"/>
        <v>#N/A</v>
      </c>
      <c r="V21" s="93" t="e">
        <f t="shared" si="2"/>
        <v>#N/A</v>
      </c>
      <c r="AI21" s="52" t="s">
        <v>100</v>
      </c>
      <c r="AJ21" s="55">
        <v>11</v>
      </c>
      <c r="AK21" s="54">
        <v>12</v>
      </c>
      <c r="AL21" s="21">
        <v>19</v>
      </c>
      <c r="AM21" s="9">
        <v>6.7</v>
      </c>
      <c r="AN21" s="9" t="s">
        <v>135</v>
      </c>
    </row>
    <row r="22" spans="1:40" ht="13" x14ac:dyDescent="0.25">
      <c r="A22" s="140" t="s">
        <v>89</v>
      </c>
      <c r="B22" s="141"/>
      <c r="C22" s="12">
        <f>$E31</f>
        <v>2.9394032540000004E-4</v>
      </c>
      <c r="D22" s="12">
        <f>$E32</f>
        <v>2.9394032540000004E-4</v>
      </c>
      <c r="E22" s="12">
        <f>$E33</f>
        <v>5.2866965000000006E-4</v>
      </c>
      <c r="F22" s="12">
        <f>$E34</f>
        <v>5.2866965000000006E-4</v>
      </c>
      <c r="G22" s="12">
        <f>$E35</f>
        <v>2.9394032540000004E-4</v>
      </c>
      <c r="H22" s="12">
        <f>$E36</f>
        <v>2.9394032540000004E-4</v>
      </c>
      <c r="I22" s="12">
        <f>$E37</f>
        <v>0</v>
      </c>
      <c r="J22" s="12">
        <f>$E38</f>
        <v>0</v>
      </c>
      <c r="K22" s="12">
        <f>$E39</f>
        <v>0</v>
      </c>
      <c r="L22" s="12">
        <f>$E40</f>
        <v>0</v>
      </c>
      <c r="M22" s="12">
        <f>$E41</f>
        <v>0</v>
      </c>
      <c r="N22" s="12">
        <f>$E42</f>
        <v>0</v>
      </c>
      <c r="O22" s="12">
        <f>$E43</f>
        <v>0</v>
      </c>
      <c r="P22" s="12">
        <f>$E44</f>
        <v>0</v>
      </c>
      <c r="Q22" s="12">
        <f>$E45</f>
        <v>0</v>
      </c>
      <c r="R22" s="12">
        <f>$E46</f>
        <v>0</v>
      </c>
      <c r="S22" s="12">
        <f>$E47</f>
        <v>0</v>
      </c>
      <c r="T22" s="12">
        <f>$E48</f>
        <v>0</v>
      </c>
      <c r="U22" s="12">
        <f>$E49</f>
        <v>0</v>
      </c>
      <c r="V22" s="17">
        <f>$E50</f>
        <v>0</v>
      </c>
      <c r="AI22" s="52" t="s">
        <v>102</v>
      </c>
      <c r="AJ22" s="53">
        <v>1.2</v>
      </c>
      <c r="AK22" s="54">
        <v>5</v>
      </c>
      <c r="AL22" s="21">
        <v>20</v>
      </c>
      <c r="AM22" s="9">
        <v>6.7</v>
      </c>
      <c r="AN22" s="9" t="s">
        <v>135</v>
      </c>
    </row>
    <row r="23" spans="1:40" ht="13" x14ac:dyDescent="0.25">
      <c r="A23" s="140" t="s">
        <v>92</v>
      </c>
      <c r="B23" s="141"/>
      <c r="C23" s="12">
        <f>C22-C21</f>
        <v>-227.99970605967459</v>
      </c>
      <c r="D23" s="12">
        <f t="shared" ref="D23:V23" si="3">D22-D21</f>
        <v>-227.99970605967459</v>
      </c>
      <c r="E23" s="12">
        <f t="shared" si="3"/>
        <v>-227.99947133034999</v>
      </c>
      <c r="F23" s="12">
        <f t="shared" si="3"/>
        <v>-227.99947133034999</v>
      </c>
      <c r="G23" s="12">
        <f t="shared" si="3"/>
        <v>-227.99970605967459</v>
      </c>
      <c r="H23" s="12">
        <f t="shared" si="3"/>
        <v>-227.99970605967459</v>
      </c>
      <c r="I23" s="12" t="e">
        <f t="shared" si="3"/>
        <v>#N/A</v>
      </c>
      <c r="J23" s="12" t="e">
        <f t="shared" si="3"/>
        <v>#N/A</v>
      </c>
      <c r="K23" s="12" t="e">
        <f t="shared" si="3"/>
        <v>#N/A</v>
      </c>
      <c r="L23" s="12" t="e">
        <f t="shared" si="3"/>
        <v>#N/A</v>
      </c>
      <c r="M23" s="12" t="e">
        <f t="shared" si="3"/>
        <v>#N/A</v>
      </c>
      <c r="N23" s="12" t="e">
        <f t="shared" si="3"/>
        <v>#N/A</v>
      </c>
      <c r="O23" s="12" t="e">
        <f t="shared" si="3"/>
        <v>#N/A</v>
      </c>
      <c r="P23" s="12" t="e">
        <f t="shared" si="3"/>
        <v>#N/A</v>
      </c>
      <c r="Q23" s="12" t="e">
        <f t="shared" si="3"/>
        <v>#N/A</v>
      </c>
      <c r="R23" s="12" t="e">
        <f t="shared" si="3"/>
        <v>#N/A</v>
      </c>
      <c r="S23" s="12" t="e">
        <f t="shared" si="3"/>
        <v>#N/A</v>
      </c>
      <c r="T23" s="12" t="e">
        <f t="shared" si="3"/>
        <v>#N/A</v>
      </c>
      <c r="U23" s="12" t="e">
        <f t="shared" si="3"/>
        <v>#N/A</v>
      </c>
      <c r="V23" s="17" t="e">
        <f t="shared" si="3"/>
        <v>#N/A</v>
      </c>
      <c r="AI23" s="52" t="s">
        <v>98</v>
      </c>
      <c r="AJ23" s="55">
        <v>9</v>
      </c>
      <c r="AK23" s="54">
        <v>10</v>
      </c>
      <c r="AL23" s="21">
        <v>21</v>
      </c>
      <c r="AM23" s="9">
        <v>6.7</v>
      </c>
      <c r="AN23" s="9" t="s">
        <v>135</v>
      </c>
    </row>
    <row r="24" spans="1:40" ht="13.5" thickBot="1" x14ac:dyDescent="0.3">
      <c r="A24" s="142" t="s">
        <v>93</v>
      </c>
      <c r="B24" s="143"/>
      <c r="C24" s="18" t="str">
        <f>IF($B31="","",IF(C$23&gt;=0,"INCREASE","DECREASE"))</f>
        <v>DECREASE</v>
      </c>
      <c r="D24" s="18" t="str">
        <f t="shared" ref="D24:V24" si="4">IF($B31="","",IF(D$23&gt;=0,"INCREASE","DECREASE"))</f>
        <v>DECREASE</v>
      </c>
      <c r="E24" s="18" t="str">
        <f t="shared" si="4"/>
        <v>DECREASE</v>
      </c>
      <c r="F24" s="18" t="str">
        <f t="shared" si="4"/>
        <v>DECREASE</v>
      </c>
      <c r="G24" s="18" t="str">
        <f t="shared" si="4"/>
        <v>DECREASE</v>
      </c>
      <c r="H24" s="18" t="str">
        <f t="shared" si="4"/>
        <v>DECREASE</v>
      </c>
      <c r="I24" s="18" t="e">
        <f t="shared" si="4"/>
        <v>#N/A</v>
      </c>
      <c r="J24" s="18" t="e">
        <f t="shared" si="4"/>
        <v>#N/A</v>
      </c>
      <c r="K24" s="18" t="e">
        <f t="shared" si="4"/>
        <v>#N/A</v>
      </c>
      <c r="L24" s="18" t="e">
        <f t="shared" si="4"/>
        <v>#N/A</v>
      </c>
      <c r="M24" s="18" t="e">
        <f t="shared" si="4"/>
        <v>#N/A</v>
      </c>
      <c r="N24" s="18" t="e">
        <f t="shared" si="4"/>
        <v>#N/A</v>
      </c>
      <c r="O24" s="18" t="e">
        <f t="shared" si="4"/>
        <v>#N/A</v>
      </c>
      <c r="P24" s="18" t="e">
        <f t="shared" si="4"/>
        <v>#N/A</v>
      </c>
      <c r="Q24" s="18" t="e">
        <f t="shared" si="4"/>
        <v>#N/A</v>
      </c>
      <c r="R24" s="18" t="e">
        <f t="shared" si="4"/>
        <v>#N/A</v>
      </c>
      <c r="S24" s="18" t="e">
        <f t="shared" si="4"/>
        <v>#N/A</v>
      </c>
      <c r="T24" s="18" t="e">
        <f t="shared" si="4"/>
        <v>#N/A</v>
      </c>
      <c r="U24" s="18" t="e">
        <f t="shared" si="4"/>
        <v>#N/A</v>
      </c>
      <c r="V24" s="19" t="e">
        <f t="shared" si="4"/>
        <v>#N/A</v>
      </c>
      <c r="AI24" s="52" t="s">
        <v>99</v>
      </c>
      <c r="AJ24" s="55">
        <v>1.5</v>
      </c>
      <c r="AK24" s="54">
        <v>3</v>
      </c>
      <c r="AL24" s="21">
        <v>22</v>
      </c>
      <c r="AM24" s="9">
        <v>6.7</v>
      </c>
      <c r="AN24" s="9" t="s">
        <v>135</v>
      </c>
    </row>
    <row r="25" spans="1:40" ht="13" thickBot="1" x14ac:dyDescent="0.3">
      <c r="D25" s="56"/>
      <c r="E25" s="56"/>
      <c r="F25" s="56"/>
      <c r="AI25" s="52" t="s">
        <v>117</v>
      </c>
      <c r="AJ25" s="55">
        <v>1</v>
      </c>
      <c r="AK25" s="54">
        <v>5.8</v>
      </c>
      <c r="AL25" s="21">
        <v>23</v>
      </c>
      <c r="AM25" s="9">
        <v>6.7</v>
      </c>
      <c r="AN25" s="9" t="s">
        <v>135</v>
      </c>
    </row>
    <row r="26" spans="1:40" s="7" customFormat="1" ht="13" x14ac:dyDescent="0.25">
      <c r="A26" s="116"/>
      <c r="B26" s="117" t="s">
        <v>10</v>
      </c>
      <c r="C26" s="117" t="s">
        <v>75</v>
      </c>
      <c r="D26" s="118" t="s">
        <v>11</v>
      </c>
      <c r="E26" s="118" t="s">
        <v>12</v>
      </c>
      <c r="F26" s="118" t="s">
        <v>13</v>
      </c>
      <c r="G26" s="117" t="s">
        <v>14</v>
      </c>
      <c r="H26" s="118" t="s">
        <v>15</v>
      </c>
      <c r="I26" s="118" t="s">
        <v>16</v>
      </c>
      <c r="J26" s="117" t="s">
        <v>17</v>
      </c>
      <c r="K26" s="117" t="s">
        <v>18</v>
      </c>
      <c r="L26" s="117" t="s">
        <v>19</v>
      </c>
      <c r="M26" s="117" t="s">
        <v>20</v>
      </c>
      <c r="N26" s="117" t="s">
        <v>61</v>
      </c>
      <c r="O26" s="117" t="s">
        <v>62</v>
      </c>
      <c r="P26" s="118" t="s">
        <v>39</v>
      </c>
      <c r="Q26" s="118" t="s">
        <v>40</v>
      </c>
      <c r="R26" s="118" t="s">
        <v>35</v>
      </c>
      <c r="S26" s="118" t="s">
        <v>36</v>
      </c>
      <c r="T26" s="118" t="s">
        <v>37</v>
      </c>
      <c r="U26" s="119" t="s">
        <v>38</v>
      </c>
      <c r="AI26" s="57" t="s">
        <v>116</v>
      </c>
      <c r="AJ26" s="58">
        <v>0.7</v>
      </c>
      <c r="AK26" s="59">
        <v>2.4</v>
      </c>
      <c r="AL26" s="21">
        <v>24</v>
      </c>
      <c r="AM26" s="7">
        <v>6.7</v>
      </c>
      <c r="AN26" s="9" t="s">
        <v>135</v>
      </c>
    </row>
    <row r="27" spans="1:40" x14ac:dyDescent="0.35">
      <c r="A27" s="120"/>
      <c r="B27" s="60" t="s">
        <v>46</v>
      </c>
      <c r="C27" s="84" t="s">
        <v>57</v>
      </c>
      <c r="D27" s="84" t="s">
        <v>57</v>
      </c>
      <c r="E27" s="84" t="s">
        <v>55</v>
      </c>
      <c r="F27" s="84" t="s">
        <v>55</v>
      </c>
      <c r="G27" s="84" t="s">
        <v>55</v>
      </c>
      <c r="H27" s="84" t="s">
        <v>55</v>
      </c>
      <c r="I27" s="84" t="s">
        <v>55</v>
      </c>
      <c r="J27" s="84" t="s">
        <v>55</v>
      </c>
      <c r="K27" s="84" t="s">
        <v>55</v>
      </c>
      <c r="L27" s="84" t="s">
        <v>55</v>
      </c>
      <c r="M27" s="84" t="s">
        <v>55</v>
      </c>
      <c r="N27" s="84" t="s">
        <v>55</v>
      </c>
      <c r="O27" s="84" t="s">
        <v>55</v>
      </c>
      <c r="P27" s="84"/>
      <c r="Q27" s="84" t="s">
        <v>55</v>
      </c>
      <c r="R27" s="84"/>
      <c r="S27" s="84" t="s">
        <v>55</v>
      </c>
      <c r="T27" s="84"/>
      <c r="U27" s="121"/>
    </row>
    <row r="28" spans="1:40" x14ac:dyDescent="0.35">
      <c r="A28" s="122"/>
      <c r="B28" s="16">
        <v>2.92</v>
      </c>
      <c r="C28" s="11">
        <v>1.06</v>
      </c>
      <c r="D28" s="11">
        <v>0.40300000000000002</v>
      </c>
      <c r="E28" s="11">
        <v>6.0100000000000001E-2</v>
      </c>
      <c r="F28" s="11">
        <v>675</v>
      </c>
      <c r="G28" s="11">
        <v>53.9</v>
      </c>
      <c r="H28" s="11">
        <v>84.9</v>
      </c>
      <c r="I28" s="11">
        <v>42.8</v>
      </c>
      <c r="J28" s="11">
        <v>0.76</v>
      </c>
      <c r="K28" s="15">
        <v>0.69</v>
      </c>
      <c r="L28" s="11">
        <v>35.200000000000003</v>
      </c>
      <c r="M28" s="11">
        <v>29.7</v>
      </c>
      <c r="N28" s="11">
        <v>712000</v>
      </c>
      <c r="O28" s="11">
        <v>5070</v>
      </c>
      <c r="P28" s="11"/>
      <c r="Q28" s="11">
        <v>15200</v>
      </c>
      <c r="R28" s="11"/>
      <c r="S28" s="11">
        <v>17.5</v>
      </c>
      <c r="T28" s="11"/>
      <c r="U28" s="97"/>
    </row>
    <row r="29" spans="1:40" s="7" customFormat="1" ht="28" x14ac:dyDescent="0.35">
      <c r="A29" s="144"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123" t="s">
        <v>51</v>
      </c>
    </row>
    <row r="30" spans="1:40" s="6" customFormat="1" ht="28" x14ac:dyDescent="0.35">
      <c r="A30" s="145"/>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24" t="s">
        <v>34</v>
      </c>
    </row>
    <row r="31" spans="1:40" s="48" customFormat="1" ht="13" x14ac:dyDescent="0.35">
      <c r="A31" s="125" t="str">
        <f>C8</f>
        <v xml:space="preserve">BD1 </v>
      </c>
      <c r="B31" s="11">
        <v>139</v>
      </c>
      <c r="C31" s="65">
        <f>IF(C$27="%w/w SAR",((C$28*10)*$B31),IF(C$27="%w/w DM",(((C$28*10)*($B$28/100))*$B31),IF(C$27="kg/t SAR",(C$28*$B31),IF(C$27="kg/t DM",((C$28*($B$28/100))*$B31),IF(C$27="mg/kg SAR",((C$28*0.001)*$B31),IF(C$27="mg/kg DM",(((C$28*0.001)*($B$28/100))*$B31),0))))))</f>
        <v>43.02328</v>
      </c>
      <c r="D31" s="65">
        <f>(IF(D$27="%w/w SAR",((D$28*10)*$B31),IF(D$27="%w/w DM",(((D$28*10)*($B$28/100))*$B31),IF(D$27="kg/t SAR",(D$28*$B31),IF(D$27="kg/t DM",((D$28*($B$28/100))*$B31),IF(D$27="mg/kg SAR",((D$28*0.001)*$B31),IF(D$27="mg/kg DM",(((D$28*0.001)*($B$28/100))*$B31),"0")))))))*2.291</f>
        <v>37.473804524000002</v>
      </c>
      <c r="E31" s="65">
        <f>(IF(E$27="%w/w SAR",((E$28*10)*$B31),IF(E$27="%w/w DM",(((E$28*10)*($B$28/100))*$B31),IF(E$27="kg/t SAR",(E$28*$B31),IF(E$27="kg/t DM",((E$28*($B$28/100))*$B31),IF(E$27="mg/kg SAR",((E$28*0.001)*$B31),IF(E$27="mg/kg DM",(((E$28*0.001)*($B$28/100))*$B31),"0")))))))*1.205</f>
        <v>2.9394032540000004E-4</v>
      </c>
      <c r="F31" s="65">
        <f>(IF(F$27="%w/w SAR",((F$28*10)*$B31),IF(F$27="%w/w DM",(((F$28*10)*($B$28/100))*$B31),IF(F$27="kg/t SAR",(F$28*$B31),IF(F$27="kg/t DM",((F$28*($B$28/100))*$B31),IF(F$27="mg/kg SAR",((F$28*0.001)*$B31),IF(F$27="mg/kg DM",(((F$28*0.001)*($B$28/100))*$B31),"0")))))))*1.658</f>
        <v>4.5424060200000005</v>
      </c>
      <c r="G31" s="65">
        <f t="shared" ref="G31:P46" si="5">IF(G$27="%w/w SAR",((G$28*10)*$B31),IF(G$27="%w/w DM",(((G$28*10)*($B$28/100))*$B31),IF(G$27="kg/t SAR",(G$28*$B31),IF(G$27="kg/t DM",((G$28*($B$28/100))*$B31),IF(G$27="mg/kg SAR",((G$28*0.001)*$B31),IF(G$27="mg/kg DM",(((G$28*0.001)*($B$28/100))*$B31),0))))))</f>
        <v>0.21876931999999999</v>
      </c>
      <c r="H31" s="65">
        <f t="shared" si="5"/>
        <v>0.34459212000000006</v>
      </c>
      <c r="I31" s="65">
        <f t="shared" si="5"/>
        <v>0.17371663999999998</v>
      </c>
      <c r="J31" s="65">
        <f t="shared" si="5"/>
        <v>3.0846879999999999E-3</v>
      </c>
      <c r="K31" s="65">
        <f t="shared" si="5"/>
        <v>2.8005720000000003E-3</v>
      </c>
      <c r="L31" s="65">
        <f t="shared" si="5"/>
        <v>0.14286976000000001</v>
      </c>
      <c r="M31" s="65">
        <f t="shared" si="5"/>
        <v>0.12054636000000001</v>
      </c>
      <c r="N31" s="65">
        <f t="shared" si="5"/>
        <v>2889.8656000000001</v>
      </c>
      <c r="O31" s="65">
        <f t="shared" si="5"/>
        <v>20.578116000000001</v>
      </c>
      <c r="P31" s="65">
        <f t="shared" si="5"/>
        <v>0</v>
      </c>
      <c r="Q31" s="65">
        <f>(IF(Q$27="%w/w SAR",((Q$28*10)*$B31),IF(Q$27="%w/w DM",(((Q$28*10)*($B$28/100))*$B31),IF(Q$27="kg/t SAR",(Q$28*$B31),IF(Q$27="kg/t DM",((Q$28*($B$28/100))*$B31),IF(Q$27="mg/kg SAR",((Q$28*0.001)*$B31),IF(Q$27="mg/kg DM",(((Q$28*0.001)*($B$28/100))*$B31),0)))))))*2.5</f>
        <v>154.23440000000002</v>
      </c>
      <c r="R31" s="65">
        <f>IF(R$27="%w/w SAR",((R$28*10)*$B31),IF(R$27="%w/w DM",(((R$28*10)*($B$28/100))*$B31),IF(R$27="kg/t SAR",(R$28*$B31),IF(R$27="kg/t DM",((R$28*($B$28/100))*$B31),IF(R$27="mg/kg SAR",((R$28*0.001)*$B31),IF(R$27="mg/kg DM",(((R$28*0.001)*($B$28/100))*$B31),0))))))</f>
        <v>0</v>
      </c>
      <c r="S31" s="65">
        <f>IF(S$27="%w/w SAR",((S$28*10)*$B31),IF(S$27="%w/w DM",(((S$28*10)*($B$28/100))*$B31),IF(S$27="kg/t SAR",(S$28*$B31),IF(S$27="kg/t DM",((S$28*($B$28/100))*$B31),IF(S$27="mg/kg SAR",((S$28*0.001)*$B31),IF(S$27="mg/kg DM",(((S$28*0.001)*($B$28/100))*$B31),0))))))</f>
        <v>7.1029000000000009E-2</v>
      </c>
      <c r="T31" s="65">
        <f>IF(T$27="%w/w SAR",((T$28*10)*$B31),IF(T$27="%w/w DM",(((T$28*10)*($B$28/100))*$B31),IF(T$27="kg/t SAR",(T$28*$B31),IF(T$27="kg/t DM",((T$28*($B$28/100))*$B31),IF(T$27="mg/kg SAR",((T$28*0.001)*$B31),IF(T$27="mg/kg DM",(((T$28*0.001)*($B$28/100))*$B31),0))))))</f>
        <v>0</v>
      </c>
      <c r="U31" s="126">
        <f>IF(U$27="%w/w SAR",((U$28*10)*$B31),IF(U$27="%w/w DM",(((U$28*10)*($B$28/100))*$B31),IF(U$27="kg/t SAR",(U$28*$B31),IF(U$27="kg/t DM",((U$28*($B$28/100))*$B31),IF(U$27="mg/kg SAR",((U$28*0.001)*$B31),IF(U$27="mg/kg DM",(((U$28*0.001)*($B$28/100))*$B31),0))))))</f>
        <v>0</v>
      </c>
    </row>
    <row r="32" spans="1:40" s="48" customFormat="1" ht="13" x14ac:dyDescent="0.35">
      <c r="A32" s="125" t="str">
        <f>D8</f>
        <v>BD2</v>
      </c>
      <c r="B32" s="11">
        <v>139</v>
      </c>
      <c r="C32" s="65">
        <f t="shared" ref="C32:C50" si="6">IF(C$27="%w/w SAR",((C$28*10)*$B32),IF(C$27="%w/w DM",(((C$28*10)*($B$28/100))*$B32),IF(C$27="kg/t SAR",(C$28*$B32),IF(C$27="kg/t DM",((C$28*($B$28/100))*$B32),IF(C$27="mg/kg SAR",((C$28*0.001)*$B32),IF(C$27="mg/kg DM",(((C$28*0.001)*($B$28/100))*$B32),0))))))</f>
        <v>43.02328</v>
      </c>
      <c r="D32" s="65">
        <f t="shared" ref="D32:D50" si="7">(IF(D$27="%w/w SAR",((D$28*10)*$B32),IF(D$27="%w/w DM",(((D$28*10)*($B$28/100))*$B32),IF(D$27="kg/t SAR",(D$28*$B32),IF(D$27="kg/t DM",((D$28*($B$28/100))*$B32),IF(D$27="mg/kg SAR",((D$28*0.001)*$B32),IF(D$27="mg/kg DM",(((D$28*0.001)*($B$28/100))*$B32),"0")))))))*2.291</f>
        <v>37.473804524000002</v>
      </c>
      <c r="E32" s="65">
        <f t="shared" ref="E32:E50" si="8">(IF(E$27="%w/w SAR",((E$28*10)*$B32),IF(E$27="%w/w DM",(((E$28*10)*($B$28/100))*$B32),IF(E$27="kg/t SAR",(E$28*$B32),IF(E$27="kg/t DM",((E$28*($B$28/100))*$B32),IF(E$27="mg/kg SAR",((E$28*0.001)*$B32),IF(E$27="mg/kg DM",(((E$28*0.001)*($B$28/100))*$B32),"0")))))))*1.205</f>
        <v>2.9394032540000004E-4</v>
      </c>
      <c r="F32" s="65">
        <f t="shared" ref="F32:F50" si="9">(IF(F$27="%w/w SAR",((F$28*10)*$B32),IF(F$27="%w/w DM",(((F$28*10)*($B$28/100))*$B32),IF(F$27="kg/t SAR",(F$28*$B32),IF(F$27="kg/t DM",((F$28*($B$28/100))*$B32),IF(F$27="mg/kg SAR",((F$28*0.001)*$B32),IF(F$27="mg/kg DM",(((F$28*0.001)*($B$28/100))*$B32),"0")))))))*1.658</f>
        <v>4.5424060200000005</v>
      </c>
      <c r="G32" s="65">
        <f t="shared" si="5"/>
        <v>0.21876931999999999</v>
      </c>
      <c r="H32" s="65">
        <f t="shared" si="5"/>
        <v>0.34459212000000006</v>
      </c>
      <c r="I32" s="65">
        <f t="shared" si="5"/>
        <v>0.17371663999999998</v>
      </c>
      <c r="J32" s="65">
        <f t="shared" si="5"/>
        <v>3.0846879999999999E-3</v>
      </c>
      <c r="K32" s="65">
        <f t="shared" si="5"/>
        <v>2.8005720000000003E-3</v>
      </c>
      <c r="L32" s="65">
        <f t="shared" si="5"/>
        <v>0.14286976000000001</v>
      </c>
      <c r="M32" s="65">
        <f t="shared" si="5"/>
        <v>0.12054636000000001</v>
      </c>
      <c r="N32" s="65">
        <f t="shared" si="5"/>
        <v>2889.8656000000001</v>
      </c>
      <c r="O32" s="65">
        <f t="shared" si="5"/>
        <v>20.578116000000001</v>
      </c>
      <c r="P32" s="65">
        <f t="shared" si="5"/>
        <v>0</v>
      </c>
      <c r="Q32" s="65">
        <f t="shared" ref="Q32:Q50" si="10">(IF(Q$27="%w/w SAR",((Q$28*10)*$B32),IF(Q$27="%w/w DM",(((Q$28*10)*($B$28/100))*$B32),IF(Q$27="kg/t SAR",(Q$28*$B32),IF(Q$27="kg/t DM",((Q$28*($B$28/100))*$B32),IF(Q$27="mg/kg SAR",((Q$28*0.001)*$B32),IF(Q$27="mg/kg DM",(((Q$28*0.001)*($B$28/100))*$B32),0)))))))*2.5</f>
        <v>154.23440000000002</v>
      </c>
      <c r="R32" s="65">
        <f t="shared" ref="R32:U50" si="11">IF(R$27="%w/w SAR",((R$28*10)*$B32),IF(R$27="%w/w DM",(((R$28*10)*($B$28/100))*$B32),IF(R$27="kg/t SAR",(R$28*$B32),IF(R$27="kg/t DM",((R$28*($B$28/100))*$B32),IF(R$27="mg/kg SAR",((R$28*0.001)*$B32),IF(R$27="mg/kg DM",(((R$28*0.001)*($B$28/100))*$B32),0))))))</f>
        <v>0</v>
      </c>
      <c r="S32" s="65">
        <f t="shared" si="11"/>
        <v>7.1029000000000009E-2</v>
      </c>
      <c r="T32" s="65">
        <f t="shared" si="11"/>
        <v>0</v>
      </c>
      <c r="U32" s="126">
        <f t="shared" si="11"/>
        <v>0</v>
      </c>
    </row>
    <row r="33" spans="1:21" s="48" customFormat="1" ht="13" x14ac:dyDescent="0.35">
      <c r="A33" s="125" t="str">
        <f>E8</f>
        <v>BD3</v>
      </c>
      <c r="B33" s="11">
        <v>250</v>
      </c>
      <c r="C33" s="65">
        <f t="shared" si="6"/>
        <v>77.38000000000001</v>
      </c>
      <c r="D33" s="65">
        <f t="shared" si="7"/>
        <v>67.398928999999995</v>
      </c>
      <c r="E33" s="65">
        <f t="shared" si="8"/>
        <v>5.2866965000000006E-4</v>
      </c>
      <c r="F33" s="65">
        <f t="shared" si="9"/>
        <v>8.1697950000000006</v>
      </c>
      <c r="G33" s="65">
        <f t="shared" si="5"/>
        <v>0.39346999999999999</v>
      </c>
      <c r="H33" s="65">
        <f t="shared" si="5"/>
        <v>0.61977000000000004</v>
      </c>
      <c r="I33" s="65">
        <f t="shared" si="5"/>
        <v>0.31244</v>
      </c>
      <c r="J33" s="65">
        <f t="shared" si="5"/>
        <v>5.548E-3</v>
      </c>
      <c r="K33" s="65">
        <f t="shared" si="5"/>
        <v>5.0369999999999998E-3</v>
      </c>
      <c r="L33" s="65">
        <f t="shared" si="5"/>
        <v>0.25696000000000002</v>
      </c>
      <c r="M33" s="65">
        <f t="shared" si="5"/>
        <v>0.21681</v>
      </c>
      <c r="N33" s="65">
        <f t="shared" si="5"/>
        <v>5197.6000000000004</v>
      </c>
      <c r="O33" s="65">
        <f t="shared" si="5"/>
        <v>37.011000000000003</v>
      </c>
      <c r="P33" s="65">
        <f t="shared" si="5"/>
        <v>0</v>
      </c>
      <c r="Q33" s="65">
        <f t="shared" si="10"/>
        <v>277.40000000000003</v>
      </c>
      <c r="R33" s="65">
        <f t="shared" si="11"/>
        <v>0</v>
      </c>
      <c r="S33" s="65">
        <f t="shared" si="11"/>
        <v>0.12775</v>
      </c>
      <c r="T33" s="65">
        <f t="shared" si="11"/>
        <v>0</v>
      </c>
      <c r="U33" s="126">
        <f t="shared" si="11"/>
        <v>0</v>
      </c>
    </row>
    <row r="34" spans="1:21" s="48" customFormat="1" ht="13" x14ac:dyDescent="0.35">
      <c r="A34" s="125" t="str">
        <f>F8</f>
        <v>BD4</v>
      </c>
      <c r="B34" s="11">
        <v>250</v>
      </c>
      <c r="C34" s="65">
        <f t="shared" si="6"/>
        <v>77.38000000000001</v>
      </c>
      <c r="D34" s="65">
        <f t="shared" si="7"/>
        <v>67.398928999999995</v>
      </c>
      <c r="E34" s="65">
        <f t="shared" si="8"/>
        <v>5.2866965000000006E-4</v>
      </c>
      <c r="F34" s="65">
        <f t="shared" si="9"/>
        <v>8.1697950000000006</v>
      </c>
      <c r="G34" s="65">
        <f t="shared" si="5"/>
        <v>0.39346999999999999</v>
      </c>
      <c r="H34" s="65">
        <f t="shared" si="5"/>
        <v>0.61977000000000004</v>
      </c>
      <c r="I34" s="65">
        <f t="shared" si="5"/>
        <v>0.31244</v>
      </c>
      <c r="J34" s="65">
        <f t="shared" si="5"/>
        <v>5.548E-3</v>
      </c>
      <c r="K34" s="65">
        <f t="shared" si="5"/>
        <v>5.0369999999999998E-3</v>
      </c>
      <c r="L34" s="65">
        <f t="shared" si="5"/>
        <v>0.25696000000000002</v>
      </c>
      <c r="M34" s="65">
        <f t="shared" si="5"/>
        <v>0.21681</v>
      </c>
      <c r="N34" s="65">
        <f t="shared" si="5"/>
        <v>5197.6000000000004</v>
      </c>
      <c r="O34" s="65">
        <f t="shared" si="5"/>
        <v>37.011000000000003</v>
      </c>
      <c r="P34" s="65">
        <f t="shared" si="5"/>
        <v>0</v>
      </c>
      <c r="Q34" s="65">
        <f t="shared" si="10"/>
        <v>277.40000000000003</v>
      </c>
      <c r="R34" s="65">
        <f t="shared" si="11"/>
        <v>0</v>
      </c>
      <c r="S34" s="65">
        <f t="shared" si="11"/>
        <v>0.12775</v>
      </c>
      <c r="T34" s="65">
        <f t="shared" si="11"/>
        <v>0</v>
      </c>
      <c r="U34" s="126">
        <f t="shared" si="11"/>
        <v>0</v>
      </c>
    </row>
    <row r="35" spans="1:21" s="48" customFormat="1" ht="13" x14ac:dyDescent="0.35">
      <c r="A35" s="125" t="str">
        <f>G8</f>
        <v>PN1</v>
      </c>
      <c r="B35" s="11">
        <v>139</v>
      </c>
      <c r="C35" s="65">
        <f t="shared" si="6"/>
        <v>43.02328</v>
      </c>
      <c r="D35" s="65">
        <f t="shared" si="7"/>
        <v>37.473804524000002</v>
      </c>
      <c r="E35" s="65">
        <f t="shared" si="8"/>
        <v>2.9394032540000004E-4</v>
      </c>
      <c r="F35" s="65">
        <f t="shared" si="9"/>
        <v>4.5424060200000005</v>
      </c>
      <c r="G35" s="65">
        <f t="shared" si="5"/>
        <v>0.21876931999999999</v>
      </c>
      <c r="H35" s="65">
        <f t="shared" si="5"/>
        <v>0.34459212000000006</v>
      </c>
      <c r="I35" s="65">
        <f t="shared" si="5"/>
        <v>0.17371663999999998</v>
      </c>
      <c r="J35" s="65">
        <f t="shared" si="5"/>
        <v>3.0846879999999999E-3</v>
      </c>
      <c r="K35" s="65">
        <f t="shared" si="5"/>
        <v>2.8005720000000003E-3</v>
      </c>
      <c r="L35" s="65">
        <f t="shared" si="5"/>
        <v>0.14286976000000001</v>
      </c>
      <c r="M35" s="65">
        <f t="shared" si="5"/>
        <v>0.12054636000000001</v>
      </c>
      <c r="N35" s="65">
        <f t="shared" si="5"/>
        <v>2889.8656000000001</v>
      </c>
      <c r="O35" s="65">
        <f t="shared" si="5"/>
        <v>20.578116000000001</v>
      </c>
      <c r="P35" s="65">
        <f t="shared" si="5"/>
        <v>0</v>
      </c>
      <c r="Q35" s="65">
        <f t="shared" si="10"/>
        <v>154.23440000000002</v>
      </c>
      <c r="R35" s="65">
        <f t="shared" si="11"/>
        <v>0</v>
      </c>
      <c r="S35" s="65">
        <f t="shared" si="11"/>
        <v>7.1029000000000009E-2</v>
      </c>
      <c r="T35" s="65">
        <f t="shared" si="11"/>
        <v>0</v>
      </c>
      <c r="U35" s="126">
        <f t="shared" si="11"/>
        <v>0</v>
      </c>
    </row>
    <row r="36" spans="1:21" s="48" customFormat="1" ht="13" x14ac:dyDescent="0.35">
      <c r="A36" s="125" t="str">
        <f>H8</f>
        <v>PN2</v>
      </c>
      <c r="B36" s="11">
        <v>139</v>
      </c>
      <c r="C36" s="65">
        <f t="shared" si="6"/>
        <v>43.02328</v>
      </c>
      <c r="D36" s="65">
        <f t="shared" si="7"/>
        <v>37.473804524000002</v>
      </c>
      <c r="E36" s="65">
        <f t="shared" si="8"/>
        <v>2.9394032540000004E-4</v>
      </c>
      <c r="F36" s="65">
        <f t="shared" si="9"/>
        <v>4.5424060200000005</v>
      </c>
      <c r="G36" s="65">
        <f t="shared" si="5"/>
        <v>0.21876931999999999</v>
      </c>
      <c r="H36" s="65">
        <f t="shared" si="5"/>
        <v>0.34459212000000006</v>
      </c>
      <c r="I36" s="65">
        <f t="shared" si="5"/>
        <v>0.17371663999999998</v>
      </c>
      <c r="J36" s="65">
        <f t="shared" si="5"/>
        <v>3.0846879999999999E-3</v>
      </c>
      <c r="K36" s="65">
        <f t="shared" si="5"/>
        <v>2.8005720000000003E-3</v>
      </c>
      <c r="L36" s="65">
        <f t="shared" si="5"/>
        <v>0.14286976000000001</v>
      </c>
      <c r="M36" s="65">
        <f t="shared" si="5"/>
        <v>0.12054636000000001</v>
      </c>
      <c r="N36" s="65">
        <f t="shared" si="5"/>
        <v>2889.8656000000001</v>
      </c>
      <c r="O36" s="65">
        <f t="shared" si="5"/>
        <v>20.578116000000001</v>
      </c>
      <c r="P36" s="65">
        <f t="shared" si="5"/>
        <v>0</v>
      </c>
      <c r="Q36" s="65">
        <f t="shared" si="10"/>
        <v>154.23440000000002</v>
      </c>
      <c r="R36" s="65">
        <f t="shared" si="11"/>
        <v>0</v>
      </c>
      <c r="S36" s="65">
        <f t="shared" si="11"/>
        <v>7.1029000000000009E-2</v>
      </c>
      <c r="T36" s="65">
        <f t="shared" si="11"/>
        <v>0</v>
      </c>
      <c r="U36" s="126">
        <f t="shared" si="11"/>
        <v>0</v>
      </c>
    </row>
    <row r="37" spans="1:21" s="48" customFormat="1" ht="13" x14ac:dyDescent="0.35">
      <c r="A37" s="125">
        <f>I8</f>
        <v>0</v>
      </c>
      <c r="B37" s="11"/>
      <c r="C37" s="65">
        <f t="shared" si="6"/>
        <v>0</v>
      </c>
      <c r="D37" s="65">
        <f t="shared" si="7"/>
        <v>0</v>
      </c>
      <c r="E37" s="65">
        <f t="shared" si="8"/>
        <v>0</v>
      </c>
      <c r="F37" s="65">
        <f t="shared" si="9"/>
        <v>0</v>
      </c>
      <c r="G37" s="65">
        <f t="shared" si="5"/>
        <v>0</v>
      </c>
      <c r="H37" s="65">
        <f t="shared" si="5"/>
        <v>0</v>
      </c>
      <c r="I37" s="65">
        <f t="shared" si="5"/>
        <v>0</v>
      </c>
      <c r="J37" s="65">
        <f t="shared" si="5"/>
        <v>0</v>
      </c>
      <c r="K37" s="65">
        <f t="shared" si="5"/>
        <v>0</v>
      </c>
      <c r="L37" s="65">
        <f t="shared" si="5"/>
        <v>0</v>
      </c>
      <c r="M37" s="65">
        <f t="shared" si="5"/>
        <v>0</v>
      </c>
      <c r="N37" s="65">
        <f t="shared" si="5"/>
        <v>0</v>
      </c>
      <c r="O37" s="65">
        <f t="shared" si="5"/>
        <v>0</v>
      </c>
      <c r="P37" s="65">
        <f t="shared" si="5"/>
        <v>0</v>
      </c>
      <c r="Q37" s="65">
        <f t="shared" si="10"/>
        <v>0</v>
      </c>
      <c r="R37" s="65">
        <f t="shared" si="11"/>
        <v>0</v>
      </c>
      <c r="S37" s="65">
        <f t="shared" si="11"/>
        <v>0</v>
      </c>
      <c r="T37" s="65">
        <f t="shared" si="11"/>
        <v>0</v>
      </c>
      <c r="U37" s="126">
        <f t="shared" si="11"/>
        <v>0</v>
      </c>
    </row>
    <row r="38" spans="1:21" s="48" customFormat="1" ht="13" x14ac:dyDescent="0.35">
      <c r="A38" s="125">
        <f>J8</f>
        <v>0</v>
      </c>
      <c r="B38" s="11"/>
      <c r="C38" s="65">
        <f t="shared" si="6"/>
        <v>0</v>
      </c>
      <c r="D38" s="65">
        <f t="shared" si="7"/>
        <v>0</v>
      </c>
      <c r="E38" s="65">
        <f t="shared" si="8"/>
        <v>0</v>
      </c>
      <c r="F38" s="65">
        <f t="shared" si="9"/>
        <v>0</v>
      </c>
      <c r="G38" s="65">
        <f t="shared" si="5"/>
        <v>0</v>
      </c>
      <c r="H38" s="65">
        <f t="shared" si="5"/>
        <v>0</v>
      </c>
      <c r="I38" s="65">
        <f t="shared" si="5"/>
        <v>0</v>
      </c>
      <c r="J38" s="65">
        <f t="shared" si="5"/>
        <v>0</v>
      </c>
      <c r="K38" s="65">
        <f t="shared" si="5"/>
        <v>0</v>
      </c>
      <c r="L38" s="65">
        <f t="shared" si="5"/>
        <v>0</v>
      </c>
      <c r="M38" s="65">
        <f t="shared" si="5"/>
        <v>0</v>
      </c>
      <c r="N38" s="65">
        <f t="shared" si="5"/>
        <v>0</v>
      </c>
      <c r="O38" s="65">
        <f t="shared" si="5"/>
        <v>0</v>
      </c>
      <c r="P38" s="65">
        <f t="shared" si="5"/>
        <v>0</v>
      </c>
      <c r="Q38" s="65">
        <f t="shared" si="10"/>
        <v>0</v>
      </c>
      <c r="R38" s="65">
        <f t="shared" si="11"/>
        <v>0</v>
      </c>
      <c r="S38" s="65">
        <f t="shared" si="11"/>
        <v>0</v>
      </c>
      <c r="T38" s="65">
        <f t="shared" si="11"/>
        <v>0</v>
      </c>
      <c r="U38" s="126">
        <f t="shared" si="11"/>
        <v>0</v>
      </c>
    </row>
    <row r="39" spans="1:21" s="48" customFormat="1" ht="13" x14ac:dyDescent="0.35">
      <c r="A39" s="125">
        <f>K8</f>
        <v>0</v>
      </c>
      <c r="B39" s="11"/>
      <c r="C39" s="65">
        <f t="shared" si="6"/>
        <v>0</v>
      </c>
      <c r="D39" s="65">
        <f t="shared" si="7"/>
        <v>0</v>
      </c>
      <c r="E39" s="65">
        <f t="shared" si="8"/>
        <v>0</v>
      </c>
      <c r="F39" s="65">
        <f t="shared" si="9"/>
        <v>0</v>
      </c>
      <c r="G39" s="65">
        <f t="shared" si="5"/>
        <v>0</v>
      </c>
      <c r="H39" s="65">
        <f t="shared" si="5"/>
        <v>0</v>
      </c>
      <c r="I39" s="65">
        <f t="shared" si="5"/>
        <v>0</v>
      </c>
      <c r="J39" s="65">
        <f t="shared" si="5"/>
        <v>0</v>
      </c>
      <c r="K39" s="65">
        <f t="shared" si="5"/>
        <v>0</v>
      </c>
      <c r="L39" s="65">
        <f t="shared" si="5"/>
        <v>0</v>
      </c>
      <c r="M39" s="65">
        <f t="shared" si="5"/>
        <v>0</v>
      </c>
      <c r="N39" s="65">
        <f t="shared" si="5"/>
        <v>0</v>
      </c>
      <c r="O39" s="65">
        <f t="shared" si="5"/>
        <v>0</v>
      </c>
      <c r="P39" s="65">
        <f t="shared" si="5"/>
        <v>0</v>
      </c>
      <c r="Q39" s="65">
        <f t="shared" si="10"/>
        <v>0</v>
      </c>
      <c r="R39" s="65">
        <f t="shared" si="11"/>
        <v>0</v>
      </c>
      <c r="S39" s="65">
        <f t="shared" si="11"/>
        <v>0</v>
      </c>
      <c r="T39" s="65">
        <f t="shared" si="11"/>
        <v>0</v>
      </c>
      <c r="U39" s="126">
        <f t="shared" si="11"/>
        <v>0</v>
      </c>
    </row>
    <row r="40" spans="1:21" s="48" customFormat="1" ht="13" x14ac:dyDescent="0.35">
      <c r="A40" s="125">
        <f>L8</f>
        <v>0</v>
      </c>
      <c r="B40" s="11"/>
      <c r="C40" s="65">
        <f t="shared" si="6"/>
        <v>0</v>
      </c>
      <c r="D40" s="65">
        <f t="shared" si="7"/>
        <v>0</v>
      </c>
      <c r="E40" s="65">
        <f t="shared" si="8"/>
        <v>0</v>
      </c>
      <c r="F40" s="65">
        <f t="shared" si="9"/>
        <v>0</v>
      </c>
      <c r="G40" s="65">
        <f t="shared" si="5"/>
        <v>0</v>
      </c>
      <c r="H40" s="65">
        <f t="shared" si="5"/>
        <v>0</v>
      </c>
      <c r="I40" s="65">
        <f t="shared" si="5"/>
        <v>0</v>
      </c>
      <c r="J40" s="65">
        <f t="shared" si="5"/>
        <v>0</v>
      </c>
      <c r="K40" s="65">
        <f t="shared" si="5"/>
        <v>0</v>
      </c>
      <c r="L40" s="65">
        <f t="shared" si="5"/>
        <v>0</v>
      </c>
      <c r="M40" s="65">
        <f t="shared" si="5"/>
        <v>0</v>
      </c>
      <c r="N40" s="65">
        <f t="shared" si="5"/>
        <v>0</v>
      </c>
      <c r="O40" s="65">
        <f t="shared" si="5"/>
        <v>0</v>
      </c>
      <c r="P40" s="65">
        <f t="shared" si="5"/>
        <v>0</v>
      </c>
      <c r="Q40" s="65">
        <f t="shared" si="10"/>
        <v>0</v>
      </c>
      <c r="R40" s="65">
        <f t="shared" si="11"/>
        <v>0</v>
      </c>
      <c r="S40" s="65">
        <f t="shared" si="11"/>
        <v>0</v>
      </c>
      <c r="T40" s="65">
        <f t="shared" si="11"/>
        <v>0</v>
      </c>
      <c r="U40" s="126">
        <f t="shared" si="11"/>
        <v>0</v>
      </c>
    </row>
    <row r="41" spans="1:21" s="48" customFormat="1" ht="13" x14ac:dyDescent="0.35">
      <c r="A41" s="125">
        <f>M8</f>
        <v>0</v>
      </c>
      <c r="B41" s="11"/>
      <c r="C41" s="65">
        <f t="shared" si="6"/>
        <v>0</v>
      </c>
      <c r="D41" s="65">
        <f t="shared" si="7"/>
        <v>0</v>
      </c>
      <c r="E41" s="65">
        <f t="shared" si="8"/>
        <v>0</v>
      </c>
      <c r="F41" s="65">
        <f t="shared" si="9"/>
        <v>0</v>
      </c>
      <c r="G41" s="65">
        <f t="shared" si="5"/>
        <v>0</v>
      </c>
      <c r="H41" s="65">
        <f t="shared" si="5"/>
        <v>0</v>
      </c>
      <c r="I41" s="65">
        <f t="shared" si="5"/>
        <v>0</v>
      </c>
      <c r="J41" s="65">
        <f t="shared" si="5"/>
        <v>0</v>
      </c>
      <c r="K41" s="65">
        <f t="shared" si="5"/>
        <v>0</v>
      </c>
      <c r="L41" s="65">
        <f t="shared" si="5"/>
        <v>0</v>
      </c>
      <c r="M41" s="65">
        <f t="shared" si="5"/>
        <v>0</v>
      </c>
      <c r="N41" s="65">
        <f t="shared" si="5"/>
        <v>0</v>
      </c>
      <c r="O41" s="65">
        <f t="shared" si="5"/>
        <v>0</v>
      </c>
      <c r="P41" s="65">
        <f t="shared" si="5"/>
        <v>0</v>
      </c>
      <c r="Q41" s="65">
        <f t="shared" si="10"/>
        <v>0</v>
      </c>
      <c r="R41" s="65">
        <f t="shared" si="11"/>
        <v>0</v>
      </c>
      <c r="S41" s="65">
        <f t="shared" si="11"/>
        <v>0</v>
      </c>
      <c r="T41" s="65">
        <f t="shared" si="11"/>
        <v>0</v>
      </c>
      <c r="U41" s="126">
        <f t="shared" si="11"/>
        <v>0</v>
      </c>
    </row>
    <row r="42" spans="1:21" s="48" customFormat="1" ht="13" x14ac:dyDescent="0.35">
      <c r="A42" s="125">
        <f>N8</f>
        <v>0</v>
      </c>
      <c r="B42" s="11"/>
      <c r="C42" s="65">
        <f t="shared" si="6"/>
        <v>0</v>
      </c>
      <c r="D42" s="65">
        <f t="shared" si="7"/>
        <v>0</v>
      </c>
      <c r="E42" s="65">
        <f t="shared" si="8"/>
        <v>0</v>
      </c>
      <c r="F42" s="65">
        <f t="shared" si="9"/>
        <v>0</v>
      </c>
      <c r="G42" s="65">
        <f t="shared" si="5"/>
        <v>0</v>
      </c>
      <c r="H42" s="65">
        <f t="shared" si="5"/>
        <v>0</v>
      </c>
      <c r="I42" s="65">
        <f t="shared" si="5"/>
        <v>0</v>
      </c>
      <c r="J42" s="65">
        <f t="shared" si="5"/>
        <v>0</v>
      </c>
      <c r="K42" s="65">
        <f t="shared" si="5"/>
        <v>0</v>
      </c>
      <c r="L42" s="65">
        <f t="shared" si="5"/>
        <v>0</v>
      </c>
      <c r="M42" s="65">
        <f t="shared" si="5"/>
        <v>0</v>
      </c>
      <c r="N42" s="65">
        <f t="shared" si="5"/>
        <v>0</v>
      </c>
      <c r="O42" s="65">
        <f t="shared" si="5"/>
        <v>0</v>
      </c>
      <c r="P42" s="65">
        <f t="shared" si="5"/>
        <v>0</v>
      </c>
      <c r="Q42" s="65">
        <f t="shared" si="10"/>
        <v>0</v>
      </c>
      <c r="R42" s="65">
        <f t="shared" si="11"/>
        <v>0</v>
      </c>
      <c r="S42" s="65">
        <f t="shared" si="11"/>
        <v>0</v>
      </c>
      <c r="T42" s="65">
        <f t="shared" si="11"/>
        <v>0</v>
      </c>
      <c r="U42" s="126">
        <f t="shared" si="11"/>
        <v>0</v>
      </c>
    </row>
    <row r="43" spans="1:21" s="48" customFormat="1" ht="13" x14ac:dyDescent="0.35">
      <c r="A43" s="125">
        <f>O8</f>
        <v>0</v>
      </c>
      <c r="B43" s="11"/>
      <c r="C43" s="65">
        <f t="shared" si="6"/>
        <v>0</v>
      </c>
      <c r="D43" s="65">
        <f t="shared" si="7"/>
        <v>0</v>
      </c>
      <c r="E43" s="65">
        <f t="shared" si="8"/>
        <v>0</v>
      </c>
      <c r="F43" s="65">
        <f t="shared" si="9"/>
        <v>0</v>
      </c>
      <c r="G43" s="65">
        <f t="shared" si="5"/>
        <v>0</v>
      </c>
      <c r="H43" s="65">
        <f t="shared" si="5"/>
        <v>0</v>
      </c>
      <c r="I43" s="65">
        <f t="shared" si="5"/>
        <v>0</v>
      </c>
      <c r="J43" s="65">
        <f t="shared" si="5"/>
        <v>0</v>
      </c>
      <c r="K43" s="65">
        <f t="shared" si="5"/>
        <v>0</v>
      </c>
      <c r="L43" s="65">
        <f t="shared" si="5"/>
        <v>0</v>
      </c>
      <c r="M43" s="65">
        <f t="shared" si="5"/>
        <v>0</v>
      </c>
      <c r="N43" s="65">
        <f t="shared" si="5"/>
        <v>0</v>
      </c>
      <c r="O43" s="65">
        <f t="shared" si="5"/>
        <v>0</v>
      </c>
      <c r="P43" s="65">
        <f t="shared" si="5"/>
        <v>0</v>
      </c>
      <c r="Q43" s="65">
        <f t="shared" si="10"/>
        <v>0</v>
      </c>
      <c r="R43" s="65">
        <f t="shared" si="11"/>
        <v>0</v>
      </c>
      <c r="S43" s="65">
        <f t="shared" si="11"/>
        <v>0</v>
      </c>
      <c r="T43" s="65">
        <f t="shared" si="11"/>
        <v>0</v>
      </c>
      <c r="U43" s="126">
        <f t="shared" si="11"/>
        <v>0</v>
      </c>
    </row>
    <row r="44" spans="1:21" s="48" customFormat="1" ht="13" x14ac:dyDescent="0.35">
      <c r="A44" s="125">
        <f>P8</f>
        <v>0</v>
      </c>
      <c r="B44" s="11"/>
      <c r="C44" s="65">
        <f t="shared" si="6"/>
        <v>0</v>
      </c>
      <c r="D44" s="65">
        <f t="shared" si="7"/>
        <v>0</v>
      </c>
      <c r="E44" s="65">
        <f t="shared" si="8"/>
        <v>0</v>
      </c>
      <c r="F44" s="65">
        <f t="shared" si="9"/>
        <v>0</v>
      </c>
      <c r="G44" s="65">
        <f t="shared" si="5"/>
        <v>0</v>
      </c>
      <c r="H44" s="65">
        <f t="shared" si="5"/>
        <v>0</v>
      </c>
      <c r="I44" s="65">
        <f t="shared" si="5"/>
        <v>0</v>
      </c>
      <c r="J44" s="65">
        <f t="shared" si="5"/>
        <v>0</v>
      </c>
      <c r="K44" s="65">
        <f t="shared" si="5"/>
        <v>0</v>
      </c>
      <c r="L44" s="65">
        <f t="shared" si="5"/>
        <v>0</v>
      </c>
      <c r="M44" s="65">
        <f t="shared" si="5"/>
        <v>0</v>
      </c>
      <c r="N44" s="65">
        <f t="shared" si="5"/>
        <v>0</v>
      </c>
      <c r="O44" s="65">
        <f t="shared" si="5"/>
        <v>0</v>
      </c>
      <c r="P44" s="65">
        <f t="shared" si="5"/>
        <v>0</v>
      </c>
      <c r="Q44" s="65">
        <f t="shared" si="10"/>
        <v>0</v>
      </c>
      <c r="R44" s="65">
        <f t="shared" si="11"/>
        <v>0</v>
      </c>
      <c r="S44" s="65">
        <f t="shared" si="11"/>
        <v>0</v>
      </c>
      <c r="T44" s="65">
        <f t="shared" si="11"/>
        <v>0</v>
      </c>
      <c r="U44" s="126">
        <f t="shared" si="11"/>
        <v>0</v>
      </c>
    </row>
    <row r="45" spans="1:21" s="48" customFormat="1" ht="13" x14ac:dyDescent="0.35">
      <c r="A45" s="125">
        <f>Q8</f>
        <v>0</v>
      </c>
      <c r="B45" s="11"/>
      <c r="C45" s="65">
        <f t="shared" si="6"/>
        <v>0</v>
      </c>
      <c r="D45" s="65">
        <f t="shared" si="7"/>
        <v>0</v>
      </c>
      <c r="E45" s="65">
        <f t="shared" si="8"/>
        <v>0</v>
      </c>
      <c r="F45" s="65">
        <f t="shared" si="9"/>
        <v>0</v>
      </c>
      <c r="G45" s="65">
        <f t="shared" si="5"/>
        <v>0</v>
      </c>
      <c r="H45" s="65">
        <f t="shared" si="5"/>
        <v>0</v>
      </c>
      <c r="I45" s="65">
        <f t="shared" si="5"/>
        <v>0</v>
      </c>
      <c r="J45" s="65">
        <f t="shared" si="5"/>
        <v>0</v>
      </c>
      <c r="K45" s="65">
        <f t="shared" si="5"/>
        <v>0</v>
      </c>
      <c r="L45" s="65">
        <f t="shared" si="5"/>
        <v>0</v>
      </c>
      <c r="M45" s="65">
        <f t="shared" si="5"/>
        <v>0</v>
      </c>
      <c r="N45" s="65">
        <f t="shared" si="5"/>
        <v>0</v>
      </c>
      <c r="O45" s="65">
        <f t="shared" si="5"/>
        <v>0</v>
      </c>
      <c r="P45" s="65">
        <f t="shared" si="5"/>
        <v>0</v>
      </c>
      <c r="Q45" s="65">
        <f t="shared" si="10"/>
        <v>0</v>
      </c>
      <c r="R45" s="65">
        <f t="shared" si="11"/>
        <v>0</v>
      </c>
      <c r="S45" s="65">
        <f t="shared" si="11"/>
        <v>0</v>
      </c>
      <c r="T45" s="65">
        <f t="shared" si="11"/>
        <v>0</v>
      </c>
      <c r="U45" s="126">
        <f t="shared" si="11"/>
        <v>0</v>
      </c>
    </row>
    <row r="46" spans="1:21" s="48" customFormat="1" ht="13" x14ac:dyDescent="0.35">
      <c r="A46" s="125">
        <f>R8</f>
        <v>0</v>
      </c>
      <c r="B46" s="11"/>
      <c r="C46" s="65">
        <f t="shared" si="6"/>
        <v>0</v>
      </c>
      <c r="D46" s="65">
        <f t="shared" si="7"/>
        <v>0</v>
      </c>
      <c r="E46" s="65">
        <f t="shared" si="8"/>
        <v>0</v>
      </c>
      <c r="F46" s="65">
        <f t="shared" si="9"/>
        <v>0</v>
      </c>
      <c r="G46" s="65">
        <f t="shared" si="5"/>
        <v>0</v>
      </c>
      <c r="H46" s="65">
        <f t="shared" si="5"/>
        <v>0</v>
      </c>
      <c r="I46" s="65">
        <f t="shared" si="5"/>
        <v>0</v>
      </c>
      <c r="J46" s="65">
        <f t="shared" si="5"/>
        <v>0</v>
      </c>
      <c r="K46" s="65">
        <f t="shared" si="5"/>
        <v>0</v>
      </c>
      <c r="L46" s="65">
        <f t="shared" si="5"/>
        <v>0</v>
      </c>
      <c r="M46" s="65">
        <f t="shared" si="5"/>
        <v>0</v>
      </c>
      <c r="N46" s="65">
        <f t="shared" si="5"/>
        <v>0</v>
      </c>
      <c r="O46" s="65">
        <f t="shared" si="5"/>
        <v>0</v>
      </c>
      <c r="P46" s="65">
        <f t="shared" si="5"/>
        <v>0</v>
      </c>
      <c r="Q46" s="65">
        <f t="shared" si="10"/>
        <v>0</v>
      </c>
      <c r="R46" s="65">
        <f t="shared" si="11"/>
        <v>0</v>
      </c>
      <c r="S46" s="65">
        <f t="shared" si="11"/>
        <v>0</v>
      </c>
      <c r="T46" s="65">
        <f t="shared" si="11"/>
        <v>0</v>
      </c>
      <c r="U46" s="126">
        <f t="shared" si="11"/>
        <v>0</v>
      </c>
    </row>
    <row r="47" spans="1:21" s="48" customFormat="1" ht="13" x14ac:dyDescent="0.35">
      <c r="A47" s="125">
        <f>S8</f>
        <v>0</v>
      </c>
      <c r="B47" s="11"/>
      <c r="C47" s="65">
        <f t="shared" si="6"/>
        <v>0</v>
      </c>
      <c r="D47" s="65">
        <f t="shared" si="7"/>
        <v>0</v>
      </c>
      <c r="E47" s="65">
        <f t="shared" si="8"/>
        <v>0</v>
      </c>
      <c r="F47" s="65">
        <f t="shared" si="9"/>
        <v>0</v>
      </c>
      <c r="G47" s="65">
        <f t="shared" ref="G47:P50" si="12">IF(G$27="%w/w SAR",((G$28*10)*$B47),IF(G$27="%w/w DM",(((G$28*10)*($B$28/100))*$B47),IF(G$27="kg/t SAR",(G$28*$B47),IF(G$27="kg/t DM",((G$28*($B$28/100))*$B47),IF(G$27="mg/kg SAR",((G$28*0.001)*$B47),IF(G$27="mg/kg DM",(((G$28*0.001)*($B$28/100))*$B47),0))))))</f>
        <v>0</v>
      </c>
      <c r="H47" s="65">
        <f t="shared" si="12"/>
        <v>0</v>
      </c>
      <c r="I47" s="65">
        <f t="shared" si="12"/>
        <v>0</v>
      </c>
      <c r="J47" s="65">
        <f t="shared" si="12"/>
        <v>0</v>
      </c>
      <c r="K47" s="65">
        <f t="shared" si="12"/>
        <v>0</v>
      </c>
      <c r="L47" s="65">
        <f t="shared" si="12"/>
        <v>0</v>
      </c>
      <c r="M47" s="65">
        <f t="shared" si="12"/>
        <v>0</v>
      </c>
      <c r="N47" s="65">
        <f t="shared" si="12"/>
        <v>0</v>
      </c>
      <c r="O47" s="65">
        <f t="shared" si="12"/>
        <v>0</v>
      </c>
      <c r="P47" s="65">
        <f t="shared" si="12"/>
        <v>0</v>
      </c>
      <c r="Q47" s="65">
        <f t="shared" si="10"/>
        <v>0</v>
      </c>
      <c r="R47" s="65">
        <f t="shared" si="11"/>
        <v>0</v>
      </c>
      <c r="S47" s="65">
        <f t="shared" si="11"/>
        <v>0</v>
      </c>
      <c r="T47" s="65">
        <f t="shared" si="11"/>
        <v>0</v>
      </c>
      <c r="U47" s="126">
        <f t="shared" si="11"/>
        <v>0</v>
      </c>
    </row>
    <row r="48" spans="1:21" s="48" customFormat="1" ht="13" x14ac:dyDescent="0.35">
      <c r="A48" s="125">
        <f>T8</f>
        <v>0</v>
      </c>
      <c r="B48" s="11"/>
      <c r="C48" s="65">
        <f t="shared" si="6"/>
        <v>0</v>
      </c>
      <c r="D48" s="65">
        <f t="shared" si="7"/>
        <v>0</v>
      </c>
      <c r="E48" s="65">
        <f t="shared" si="8"/>
        <v>0</v>
      </c>
      <c r="F48" s="65">
        <f t="shared" si="9"/>
        <v>0</v>
      </c>
      <c r="G48" s="65">
        <f t="shared" si="12"/>
        <v>0</v>
      </c>
      <c r="H48" s="65">
        <f t="shared" si="12"/>
        <v>0</v>
      </c>
      <c r="I48" s="65">
        <f t="shared" si="12"/>
        <v>0</v>
      </c>
      <c r="J48" s="65">
        <f t="shared" si="12"/>
        <v>0</v>
      </c>
      <c r="K48" s="65">
        <f t="shared" si="12"/>
        <v>0</v>
      </c>
      <c r="L48" s="65">
        <f t="shared" si="12"/>
        <v>0</v>
      </c>
      <c r="M48" s="65">
        <f t="shared" si="12"/>
        <v>0</v>
      </c>
      <c r="N48" s="65">
        <f t="shared" si="12"/>
        <v>0</v>
      </c>
      <c r="O48" s="65">
        <f t="shared" si="12"/>
        <v>0</v>
      </c>
      <c r="P48" s="65">
        <f t="shared" si="12"/>
        <v>0</v>
      </c>
      <c r="Q48" s="65">
        <f t="shared" si="10"/>
        <v>0</v>
      </c>
      <c r="R48" s="65">
        <f t="shared" si="11"/>
        <v>0</v>
      </c>
      <c r="S48" s="65">
        <f t="shared" si="11"/>
        <v>0</v>
      </c>
      <c r="T48" s="65">
        <f t="shared" si="11"/>
        <v>0</v>
      </c>
      <c r="U48" s="126">
        <f t="shared" si="11"/>
        <v>0</v>
      </c>
    </row>
    <row r="49" spans="1:21" s="48" customFormat="1" ht="13" x14ac:dyDescent="0.35">
      <c r="A49" s="125">
        <f>U8</f>
        <v>0</v>
      </c>
      <c r="B49" s="11"/>
      <c r="C49" s="65">
        <f t="shared" si="6"/>
        <v>0</v>
      </c>
      <c r="D49" s="65">
        <f t="shared" si="7"/>
        <v>0</v>
      </c>
      <c r="E49" s="65">
        <f t="shared" si="8"/>
        <v>0</v>
      </c>
      <c r="F49" s="65">
        <f t="shared" si="9"/>
        <v>0</v>
      </c>
      <c r="G49" s="65">
        <f t="shared" si="12"/>
        <v>0</v>
      </c>
      <c r="H49" s="65">
        <f t="shared" si="12"/>
        <v>0</v>
      </c>
      <c r="I49" s="65">
        <f t="shared" si="12"/>
        <v>0</v>
      </c>
      <c r="J49" s="65">
        <f t="shared" si="12"/>
        <v>0</v>
      </c>
      <c r="K49" s="65">
        <f t="shared" si="12"/>
        <v>0</v>
      </c>
      <c r="L49" s="65">
        <f t="shared" si="12"/>
        <v>0</v>
      </c>
      <c r="M49" s="65">
        <f t="shared" si="12"/>
        <v>0</v>
      </c>
      <c r="N49" s="65">
        <f t="shared" si="12"/>
        <v>0</v>
      </c>
      <c r="O49" s="65">
        <f t="shared" si="12"/>
        <v>0</v>
      </c>
      <c r="P49" s="65">
        <f t="shared" si="12"/>
        <v>0</v>
      </c>
      <c r="Q49" s="65">
        <f t="shared" si="10"/>
        <v>0</v>
      </c>
      <c r="R49" s="65">
        <f t="shared" si="11"/>
        <v>0</v>
      </c>
      <c r="S49" s="65">
        <f t="shared" si="11"/>
        <v>0</v>
      </c>
      <c r="T49" s="65">
        <f t="shared" si="11"/>
        <v>0</v>
      </c>
      <c r="U49" s="126">
        <f t="shared" si="11"/>
        <v>0</v>
      </c>
    </row>
    <row r="50" spans="1:21" s="48" customFormat="1" ht="13.5" thickBot="1" x14ac:dyDescent="0.4">
      <c r="A50" s="127">
        <f>V8</f>
        <v>0</v>
      </c>
      <c r="B50" s="11"/>
      <c r="C50" s="80">
        <f t="shared" si="6"/>
        <v>0</v>
      </c>
      <c r="D50" s="80">
        <f t="shared" si="7"/>
        <v>0</v>
      </c>
      <c r="E50" s="80">
        <f t="shared" si="8"/>
        <v>0</v>
      </c>
      <c r="F50" s="80">
        <f t="shared" si="9"/>
        <v>0</v>
      </c>
      <c r="G50" s="80">
        <f t="shared" si="12"/>
        <v>0</v>
      </c>
      <c r="H50" s="80">
        <f t="shared" si="12"/>
        <v>0</v>
      </c>
      <c r="I50" s="80">
        <f t="shared" si="12"/>
        <v>0</v>
      </c>
      <c r="J50" s="80">
        <f t="shared" si="12"/>
        <v>0</v>
      </c>
      <c r="K50" s="80">
        <f t="shared" si="12"/>
        <v>0</v>
      </c>
      <c r="L50" s="80">
        <f t="shared" si="12"/>
        <v>0</v>
      </c>
      <c r="M50" s="80">
        <f t="shared" si="12"/>
        <v>0</v>
      </c>
      <c r="N50" s="80">
        <f t="shared" si="12"/>
        <v>0</v>
      </c>
      <c r="O50" s="80">
        <f t="shared" si="12"/>
        <v>0</v>
      </c>
      <c r="P50" s="80">
        <f t="shared" si="12"/>
        <v>0</v>
      </c>
      <c r="Q50" s="80">
        <f t="shared" si="10"/>
        <v>0</v>
      </c>
      <c r="R50" s="80">
        <f t="shared" si="11"/>
        <v>0</v>
      </c>
      <c r="S50" s="80">
        <f t="shared" si="11"/>
        <v>0</v>
      </c>
      <c r="T50" s="80">
        <f t="shared" si="11"/>
        <v>0</v>
      </c>
      <c r="U50" s="128">
        <f t="shared" si="11"/>
        <v>0</v>
      </c>
    </row>
    <row r="51" spans="1:21"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5" t="s">
        <v>83</v>
      </c>
      <c r="O51" s="5" t="s">
        <v>83</v>
      </c>
      <c r="P51" s="5">
        <v>360</v>
      </c>
      <c r="Q51" s="5" t="s">
        <v>81</v>
      </c>
      <c r="R51" s="5">
        <v>0.15</v>
      </c>
      <c r="S51" s="5">
        <v>0.7</v>
      </c>
      <c r="T51" s="5">
        <v>0.2</v>
      </c>
      <c r="U51" s="129">
        <v>20</v>
      </c>
    </row>
    <row r="53" spans="1:21" ht="13" x14ac:dyDescent="0.35">
      <c r="A53" s="7" t="s">
        <v>130</v>
      </c>
    </row>
    <row r="54" spans="1:21" ht="26" x14ac:dyDescent="0.3">
      <c r="A54" s="85"/>
      <c r="B54" s="89" t="s">
        <v>149</v>
      </c>
      <c r="C54" s="89" t="s">
        <v>150</v>
      </c>
      <c r="D54" s="89" t="s">
        <v>127</v>
      </c>
      <c r="E54" s="89" t="s">
        <v>128</v>
      </c>
      <c r="F54" s="89" t="s">
        <v>151</v>
      </c>
      <c r="G54" s="89" t="s">
        <v>129</v>
      </c>
      <c r="H54" s="48"/>
      <c r="I54" s="48"/>
      <c r="J54" s="48"/>
      <c r="K54" s="48"/>
      <c r="L54" s="48"/>
      <c r="M54" s="48"/>
      <c r="N54" s="48"/>
      <c r="O54" s="48"/>
      <c r="P54" s="48"/>
      <c r="Q54" s="48"/>
      <c r="R54" s="48"/>
      <c r="S54" s="48"/>
      <c r="T54" s="48"/>
      <c r="U54" s="48"/>
    </row>
    <row r="55" spans="1:21" x14ac:dyDescent="0.25">
      <c r="A55" s="86"/>
      <c r="B55" s="90"/>
      <c r="C55" s="91"/>
      <c r="D55" s="92">
        <f>(B55/100)*C55</f>
        <v>0</v>
      </c>
      <c r="E55" s="92">
        <f>G55</f>
        <v>0</v>
      </c>
      <c r="F55" s="91"/>
      <c r="G55" s="92">
        <f>(B55/100)*F55</f>
        <v>0</v>
      </c>
      <c r="H55" s="48"/>
      <c r="I55" s="48"/>
      <c r="J55" s="48"/>
      <c r="K55" s="48"/>
      <c r="L55" s="48"/>
      <c r="M55" s="48"/>
      <c r="N55" s="48"/>
      <c r="O55" s="48"/>
      <c r="P55" s="48"/>
      <c r="Q55" s="48"/>
      <c r="R55" s="48"/>
      <c r="S55" s="48"/>
      <c r="T55" s="48"/>
      <c r="U55" s="48"/>
    </row>
    <row r="56" spans="1:21" ht="13" x14ac:dyDescent="0.3">
      <c r="A56" s="79" t="s">
        <v>63</v>
      </c>
      <c r="B56" s="8">
        <v>1</v>
      </c>
      <c r="C56" s="61">
        <v>2</v>
      </c>
      <c r="D56" s="62">
        <v>3</v>
      </c>
      <c r="E56" s="62">
        <v>4</v>
      </c>
      <c r="F56" s="61">
        <v>5</v>
      </c>
      <c r="G56" s="62">
        <v>6</v>
      </c>
      <c r="H56" s="63">
        <v>7</v>
      </c>
      <c r="I56" s="63">
        <v>8</v>
      </c>
      <c r="J56" s="63">
        <v>9</v>
      </c>
      <c r="K56" s="61">
        <v>10</v>
      </c>
      <c r="L56" s="61">
        <v>11</v>
      </c>
      <c r="M56" s="62">
        <v>12</v>
      </c>
      <c r="N56" s="62">
        <v>13</v>
      </c>
      <c r="O56" s="61">
        <v>14</v>
      </c>
      <c r="P56" s="62">
        <v>15</v>
      </c>
      <c r="Q56" s="63">
        <v>16</v>
      </c>
      <c r="R56" s="63">
        <v>17</v>
      </c>
      <c r="S56" s="63">
        <v>18</v>
      </c>
      <c r="T56" s="61">
        <v>19</v>
      </c>
      <c r="U56" s="61">
        <v>20</v>
      </c>
    </row>
    <row r="57" spans="1:21" ht="13" x14ac:dyDescent="0.35">
      <c r="A57" s="79" t="s">
        <v>2</v>
      </c>
      <c r="B57" s="8" t="str">
        <f>C8</f>
        <v xml:space="preserve">BD1 </v>
      </c>
      <c r="C57" s="8" t="str">
        <f t="shared" ref="C57:U57" si="13">D8</f>
        <v>BD2</v>
      </c>
      <c r="D57" s="8" t="str">
        <f t="shared" si="13"/>
        <v>BD3</v>
      </c>
      <c r="E57" s="8" t="str">
        <f t="shared" si="13"/>
        <v>BD4</v>
      </c>
      <c r="F57" s="8" t="str">
        <f t="shared" si="13"/>
        <v>PN1</v>
      </c>
      <c r="G57" s="8" t="str">
        <f t="shared" si="13"/>
        <v>PN2</v>
      </c>
      <c r="H57" s="8">
        <f t="shared" si="13"/>
        <v>0</v>
      </c>
      <c r="I57" s="8">
        <f t="shared" si="13"/>
        <v>0</v>
      </c>
      <c r="J57" s="8">
        <f t="shared" si="13"/>
        <v>0</v>
      </c>
      <c r="K57" s="8">
        <f t="shared" si="13"/>
        <v>0</v>
      </c>
      <c r="L57" s="8">
        <f t="shared" si="13"/>
        <v>0</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21" ht="13" x14ac:dyDescent="0.35">
      <c r="A58" s="79" t="s">
        <v>136</v>
      </c>
      <c r="B58" s="10" t="str">
        <f>C16&amp;" I "&amp;(VLOOKUP(C14,Table245[],6,FALSE))</f>
        <v>Medium/Clay I Grass</v>
      </c>
      <c r="C58" s="10" t="str">
        <f>D16&amp;" I "&amp;(VLOOKUP(D14,Table245[],6,FALSE))</f>
        <v>Medium/Clay I Grass</v>
      </c>
      <c r="D58" s="10" t="str">
        <f>E16&amp;" I "&amp;(VLOOKUP(E14,Table245[],6,FALSE))</f>
        <v>Medium/Clay I Grass</v>
      </c>
      <c r="E58" s="10" t="str">
        <f>F16&amp;" I "&amp;(VLOOKUP(F14,Table245[],6,FALSE))</f>
        <v>Medium/Clay I Grass</v>
      </c>
      <c r="F58" s="10" t="str">
        <f>G16&amp;" I "&amp;(VLOOKUP(G14,Table245[],6,FALSE))</f>
        <v>Medium/Clay I Grass</v>
      </c>
      <c r="G58" s="10" t="str">
        <f>H16&amp;" I "&amp;(VLOOKUP(H14,Table245[],6,FALSE))</f>
        <v>Medium/Clay I Grass</v>
      </c>
      <c r="H58" s="10" t="e">
        <f>I16&amp;" I "&amp;(VLOOKUP(I14,Table245[],6,FALSE))</f>
        <v>#N/A</v>
      </c>
      <c r="I58" s="10" t="e">
        <f>J16&amp;" I "&amp;(VLOOKUP(J14,Table245[],6,FALSE))</f>
        <v>#N/A</v>
      </c>
      <c r="J58" s="10" t="e">
        <f>K16&amp;" I "&amp;(VLOOKUP(K14,Table245[],6,FALSE))</f>
        <v>#N/A</v>
      </c>
      <c r="K58" s="10" t="e">
        <f>L16&amp;" I "&amp;(VLOOKUP(L14,Table245[],6,FALSE))</f>
        <v>#N/A</v>
      </c>
      <c r="L58" s="10" t="e">
        <f>M16&amp;" I "&amp;(VLOOKUP(M14,Table245[],6,FALSE))</f>
        <v>#N/A</v>
      </c>
      <c r="M58" s="10" t="e">
        <f>N16&amp;" I "&amp;(VLOOKUP(N14,Table245[],6,FALSE))</f>
        <v>#N/A</v>
      </c>
      <c r="N58" s="10" t="e">
        <f>O16&amp;" I "&amp;(VLOOKUP(O14,Table245[],6,FALSE))</f>
        <v>#N/A</v>
      </c>
      <c r="O58" s="10" t="e">
        <f>P16&amp;" I "&amp;(VLOOKUP(P14,Table245[],6,FALSE))</f>
        <v>#N/A</v>
      </c>
      <c r="P58" s="10" t="e">
        <f>Q16&amp;" I "&amp;(VLOOKUP(Q14,Table245[],6,FALSE))</f>
        <v>#N/A</v>
      </c>
      <c r="Q58" s="10" t="e">
        <f>R16&amp;" I "&amp;(VLOOKUP(R14,Table245[],6,FALSE))</f>
        <v>#N/A</v>
      </c>
      <c r="R58" s="10" t="e">
        <f>S16&amp;" I "&amp;(VLOOKUP(S14,Table245[],6,FALSE))</f>
        <v>#N/A</v>
      </c>
      <c r="S58" s="10" t="e">
        <f>T16&amp;" I "&amp;(VLOOKUP(T14,Table245[],6,FALSE))</f>
        <v>#N/A</v>
      </c>
      <c r="T58" s="10" t="e">
        <f>U16&amp;" I "&amp;(VLOOKUP(U14,Table245[],6,FALSE))</f>
        <v>#N/A</v>
      </c>
      <c r="U58" s="10" t="e">
        <f>V16&amp;" I "&amp;(VLOOKUP(V14,Table245[],6,FALSE))</f>
        <v>#N/A</v>
      </c>
    </row>
    <row r="59" spans="1:21" ht="13" x14ac:dyDescent="0.3">
      <c r="A59" s="87" t="s">
        <v>132</v>
      </c>
      <c r="B59" s="64">
        <f>VLOOKUP(C$14,Table245[],5,FALSE)</f>
        <v>6.2</v>
      </c>
      <c r="C59" s="64">
        <f>VLOOKUP(D$14,Table245[],5,FALSE)</f>
        <v>6.2</v>
      </c>
      <c r="D59" s="64">
        <f>VLOOKUP(E$14,Table245[],5,FALSE)</f>
        <v>6.2</v>
      </c>
      <c r="E59" s="64">
        <f>VLOOKUP(F$14,Table245[],5,FALSE)</f>
        <v>6.2</v>
      </c>
      <c r="F59" s="64">
        <f>VLOOKUP(G$14,Table245[],5,FALSE)</f>
        <v>6.2</v>
      </c>
      <c r="G59" s="64">
        <f>VLOOKUP(H$14,Table245[],5,FALSE)</f>
        <v>6.2</v>
      </c>
      <c r="H59" s="64" t="e">
        <f>VLOOKUP(I$14,Table245[],5,FALSE)</f>
        <v>#N/A</v>
      </c>
      <c r="I59" s="64" t="e">
        <f>VLOOKUP(J$14,Table245[],5,FALSE)</f>
        <v>#N/A</v>
      </c>
      <c r="J59" s="64" t="e">
        <f>VLOOKUP(K$14,Table245[],5,FALSE)</f>
        <v>#N/A</v>
      </c>
      <c r="K59" s="64" t="e">
        <f>VLOOKUP(L$14,Table245[],5,FALSE)</f>
        <v>#N/A</v>
      </c>
      <c r="L59" s="64" t="e">
        <f>VLOOKUP(M$14,Table245[],5,FALSE)</f>
        <v>#N/A</v>
      </c>
      <c r="M59" s="64" t="e">
        <f>VLOOKUP(N$14,Table245[],5,FALSE)</f>
        <v>#N/A</v>
      </c>
      <c r="N59" s="64" t="e">
        <f>VLOOKUP(O$14,Table245[],5,FALSE)</f>
        <v>#N/A</v>
      </c>
      <c r="O59" s="64" t="e">
        <f>VLOOKUP(P$14,Table245[],5,FALSE)</f>
        <v>#N/A</v>
      </c>
      <c r="P59" s="64" t="e">
        <f>VLOOKUP(Q$14,Table245[],5,FALSE)</f>
        <v>#N/A</v>
      </c>
      <c r="Q59" s="64" t="e">
        <f>VLOOKUP(R$14,Table245[],5,FALSE)</f>
        <v>#N/A</v>
      </c>
      <c r="R59" s="64" t="e">
        <f>VLOOKUP(S$14,Table245[],5,FALSE)</f>
        <v>#N/A</v>
      </c>
      <c r="S59" s="64" t="e">
        <f>VLOOKUP(T$14,Table245[],5,FALSE)</f>
        <v>#N/A</v>
      </c>
      <c r="T59" s="64" t="e">
        <f>VLOOKUP(U$14,Table245[],5,FALSE)</f>
        <v>#N/A</v>
      </c>
      <c r="U59" s="64" t="e">
        <f>VLOOKUP(V$14,Table245[],5,FALSE)</f>
        <v>#N/A</v>
      </c>
    </row>
    <row r="60" spans="1:21" ht="13" x14ac:dyDescent="0.3">
      <c r="A60" s="87" t="s">
        <v>4</v>
      </c>
      <c r="B60" s="64">
        <f>C10</f>
        <v>8.1999999999999993</v>
      </c>
      <c r="C60" s="64">
        <f t="shared" ref="C60:U60" si="14">D10</f>
        <v>8.1</v>
      </c>
      <c r="D60" s="64">
        <f t="shared" si="14"/>
        <v>8.4</v>
      </c>
      <c r="E60" s="64">
        <f t="shared" si="14"/>
        <v>8.4</v>
      </c>
      <c r="F60" s="64">
        <f t="shared" si="14"/>
        <v>8.1</v>
      </c>
      <c r="G60" s="64">
        <f t="shared" si="14"/>
        <v>8.1999999999999993</v>
      </c>
      <c r="H60" s="64">
        <f t="shared" si="14"/>
        <v>0</v>
      </c>
      <c r="I60" s="64">
        <f t="shared" si="14"/>
        <v>0</v>
      </c>
      <c r="J60" s="64">
        <f t="shared" si="14"/>
        <v>0</v>
      </c>
      <c r="K60" s="64">
        <f t="shared" si="14"/>
        <v>0</v>
      </c>
      <c r="L60" s="64">
        <f t="shared" si="14"/>
        <v>0</v>
      </c>
      <c r="M60" s="64">
        <f t="shared" si="14"/>
        <v>0</v>
      </c>
      <c r="N60" s="64">
        <f t="shared" si="14"/>
        <v>0</v>
      </c>
      <c r="O60" s="64">
        <f t="shared" si="14"/>
        <v>0</v>
      </c>
      <c r="P60" s="64">
        <f t="shared" si="14"/>
        <v>0</v>
      </c>
      <c r="Q60" s="64">
        <f t="shared" si="14"/>
        <v>0</v>
      </c>
      <c r="R60" s="64">
        <f t="shared" si="14"/>
        <v>0</v>
      </c>
      <c r="S60" s="64">
        <f t="shared" si="14"/>
        <v>0</v>
      </c>
      <c r="T60" s="64">
        <f t="shared" si="14"/>
        <v>0</v>
      </c>
      <c r="U60" s="64">
        <f t="shared" si="14"/>
        <v>0</v>
      </c>
    </row>
    <row r="61" spans="1:21" ht="13" x14ac:dyDescent="0.3">
      <c r="A61" s="87" t="s">
        <v>133</v>
      </c>
      <c r="B61" s="64">
        <f t="shared" ref="B61:U61" si="15">VLOOKUP(B58,$AD9:$AE18,2,FALSE)</f>
        <v>6</v>
      </c>
      <c r="C61" s="64">
        <f t="shared" si="15"/>
        <v>6</v>
      </c>
      <c r="D61" s="64">
        <f t="shared" si="15"/>
        <v>6</v>
      </c>
      <c r="E61" s="64">
        <f t="shared" si="15"/>
        <v>6</v>
      </c>
      <c r="F61" s="64">
        <f t="shared" si="15"/>
        <v>6</v>
      </c>
      <c r="G61" s="64">
        <f t="shared" si="15"/>
        <v>6</v>
      </c>
      <c r="H61" s="64" t="e">
        <f t="shared" si="15"/>
        <v>#N/A</v>
      </c>
      <c r="I61" s="64" t="e">
        <f t="shared" si="15"/>
        <v>#N/A</v>
      </c>
      <c r="J61" s="64" t="e">
        <f t="shared" si="15"/>
        <v>#N/A</v>
      </c>
      <c r="K61" s="64" t="e">
        <f t="shared" si="15"/>
        <v>#N/A</v>
      </c>
      <c r="L61" s="64" t="e">
        <f t="shared" si="15"/>
        <v>#N/A</v>
      </c>
      <c r="M61" s="64" t="e">
        <f t="shared" si="15"/>
        <v>#N/A</v>
      </c>
      <c r="N61" s="64" t="e">
        <f t="shared" si="15"/>
        <v>#N/A</v>
      </c>
      <c r="O61" s="64" t="e">
        <f t="shared" si="15"/>
        <v>#N/A</v>
      </c>
      <c r="P61" s="64" t="e">
        <f t="shared" si="15"/>
        <v>#N/A</v>
      </c>
      <c r="Q61" s="64" t="e">
        <f t="shared" si="15"/>
        <v>#N/A</v>
      </c>
      <c r="R61" s="64" t="e">
        <f t="shared" si="15"/>
        <v>#N/A</v>
      </c>
      <c r="S61" s="64" t="e">
        <f t="shared" si="15"/>
        <v>#N/A</v>
      </c>
      <c r="T61" s="64" t="e">
        <f t="shared" si="15"/>
        <v>#N/A</v>
      </c>
      <c r="U61" s="64" t="e">
        <f t="shared" si="15"/>
        <v>#N/A</v>
      </c>
    </row>
    <row r="62" spans="1:21" ht="13" x14ac:dyDescent="0.3">
      <c r="A62" s="87" t="s">
        <v>134</v>
      </c>
      <c r="B62" s="65">
        <f>B31</f>
        <v>139</v>
      </c>
      <c r="C62" s="65">
        <f>B32</f>
        <v>139</v>
      </c>
      <c r="D62" s="65">
        <f>B33</f>
        <v>250</v>
      </c>
      <c r="E62" s="65">
        <f>B34</f>
        <v>250</v>
      </c>
      <c r="F62" s="65">
        <f>B35</f>
        <v>139</v>
      </c>
      <c r="G62" s="65">
        <f>B36</f>
        <v>139</v>
      </c>
      <c r="H62" s="65">
        <f>B37</f>
        <v>0</v>
      </c>
      <c r="I62" s="65">
        <f>B38</f>
        <v>0</v>
      </c>
      <c r="J62" s="65">
        <f>B39</f>
        <v>0</v>
      </c>
      <c r="K62" s="65">
        <f>B40</f>
        <v>0</v>
      </c>
      <c r="L62" s="65">
        <f>B41</f>
        <v>0</v>
      </c>
      <c r="M62" s="65">
        <f>B42</f>
        <v>0</v>
      </c>
      <c r="N62" s="65">
        <f>B43</f>
        <v>0</v>
      </c>
      <c r="O62" s="65">
        <f>B44</f>
        <v>0</v>
      </c>
      <c r="P62" s="65">
        <f>B45</f>
        <v>0</v>
      </c>
      <c r="Q62" s="65">
        <f>B46</f>
        <v>0</v>
      </c>
      <c r="R62" s="65">
        <f>B47</f>
        <v>0</v>
      </c>
      <c r="S62" s="65">
        <f>B48</f>
        <v>0</v>
      </c>
      <c r="T62" s="65">
        <f>B49</f>
        <v>0</v>
      </c>
      <c r="U62" s="65">
        <f>B50</f>
        <v>0</v>
      </c>
    </row>
    <row r="63" spans="1:21" ht="39" x14ac:dyDescent="0.3">
      <c r="A63" s="88" t="s">
        <v>155</v>
      </c>
      <c r="B63" s="65">
        <f>$E55*(B62/100)</f>
        <v>0</v>
      </c>
      <c r="C63" s="65">
        <f t="shared" ref="C63:U63" si="16">$E55*(C62/100)</f>
        <v>0</v>
      </c>
      <c r="D63" s="65">
        <f t="shared" si="16"/>
        <v>0</v>
      </c>
      <c r="E63" s="65">
        <f t="shared" si="16"/>
        <v>0</v>
      </c>
      <c r="F63" s="65">
        <f>$E55*(F62/100)</f>
        <v>0</v>
      </c>
      <c r="G63" s="65">
        <f t="shared" si="16"/>
        <v>0</v>
      </c>
      <c r="H63" s="65">
        <f t="shared" si="16"/>
        <v>0</v>
      </c>
      <c r="I63" s="65">
        <f t="shared" si="16"/>
        <v>0</v>
      </c>
      <c r="J63" s="65">
        <f t="shared" si="16"/>
        <v>0</v>
      </c>
      <c r="K63" s="65">
        <f t="shared" si="16"/>
        <v>0</v>
      </c>
      <c r="L63" s="65">
        <f t="shared" si="16"/>
        <v>0</v>
      </c>
      <c r="M63" s="65">
        <f t="shared" si="16"/>
        <v>0</v>
      </c>
      <c r="N63" s="65">
        <f t="shared" si="16"/>
        <v>0</v>
      </c>
      <c r="O63" s="65">
        <f t="shared" si="16"/>
        <v>0</v>
      </c>
      <c r="P63" s="65">
        <f t="shared" si="16"/>
        <v>0</v>
      </c>
      <c r="Q63" s="65">
        <f t="shared" si="16"/>
        <v>0</v>
      </c>
      <c r="R63" s="65">
        <f t="shared" si="16"/>
        <v>0</v>
      </c>
      <c r="S63" s="65">
        <f t="shared" si="16"/>
        <v>0</v>
      </c>
      <c r="T63" s="65">
        <f t="shared" si="16"/>
        <v>0</v>
      </c>
      <c r="U63" s="65">
        <f t="shared" si="16"/>
        <v>0</v>
      </c>
    </row>
    <row r="64" spans="1:21" ht="52" x14ac:dyDescent="0.3">
      <c r="A64" s="88" t="s">
        <v>156</v>
      </c>
      <c r="B64" s="65">
        <f>(B59-B60)*B61</f>
        <v>-11.999999999999995</v>
      </c>
      <c r="C64" s="65">
        <f t="shared" ref="C64:U64" si="17">(C59-C60)*C61</f>
        <v>-11.399999999999997</v>
      </c>
      <c r="D64" s="65">
        <f t="shared" si="17"/>
        <v>-13.200000000000001</v>
      </c>
      <c r="E64" s="65">
        <f t="shared" si="17"/>
        <v>-13.200000000000001</v>
      </c>
      <c r="F64" s="65">
        <f t="shared" si="17"/>
        <v>-11.399999999999997</v>
      </c>
      <c r="G64" s="65">
        <f t="shared" si="17"/>
        <v>-11.999999999999995</v>
      </c>
      <c r="H64" s="65" t="e">
        <f t="shared" si="17"/>
        <v>#N/A</v>
      </c>
      <c r="I64" s="65" t="e">
        <f t="shared" si="17"/>
        <v>#N/A</v>
      </c>
      <c r="J64" s="65" t="e">
        <f t="shared" si="17"/>
        <v>#N/A</v>
      </c>
      <c r="K64" s="65" t="e">
        <f t="shared" si="17"/>
        <v>#N/A</v>
      </c>
      <c r="L64" s="65" t="e">
        <f t="shared" si="17"/>
        <v>#N/A</v>
      </c>
      <c r="M64" s="65" t="e">
        <f t="shared" si="17"/>
        <v>#N/A</v>
      </c>
      <c r="N64" s="65" t="e">
        <f t="shared" si="17"/>
        <v>#N/A</v>
      </c>
      <c r="O64" s="65" t="e">
        <f t="shared" si="17"/>
        <v>#N/A</v>
      </c>
      <c r="P64" s="65" t="e">
        <f t="shared" si="17"/>
        <v>#N/A</v>
      </c>
      <c r="Q64" s="65" t="e">
        <f t="shared" si="17"/>
        <v>#N/A</v>
      </c>
      <c r="R64" s="65" t="e">
        <f t="shared" si="17"/>
        <v>#N/A</v>
      </c>
      <c r="S64" s="65" t="e">
        <f t="shared" si="17"/>
        <v>#N/A</v>
      </c>
      <c r="T64" s="65" t="e">
        <f t="shared" si="17"/>
        <v>#N/A</v>
      </c>
      <c r="U64" s="65" t="e">
        <f t="shared" si="17"/>
        <v>#N/A</v>
      </c>
    </row>
    <row r="65" spans="1:21" ht="52" x14ac:dyDescent="0.3">
      <c r="A65" s="88" t="s">
        <v>157</v>
      </c>
      <c r="B65" s="65">
        <f>B63-B64</f>
        <v>11.999999999999995</v>
      </c>
      <c r="C65" s="65">
        <f t="shared" ref="C65:U65" si="18">C63-C64</f>
        <v>11.399999999999997</v>
      </c>
      <c r="D65" s="65">
        <f t="shared" si="18"/>
        <v>13.200000000000001</v>
      </c>
      <c r="E65" s="65">
        <f t="shared" si="18"/>
        <v>13.200000000000001</v>
      </c>
      <c r="F65" s="65">
        <f t="shared" si="18"/>
        <v>11.399999999999997</v>
      </c>
      <c r="G65" s="65">
        <f t="shared" si="18"/>
        <v>11.999999999999995</v>
      </c>
      <c r="H65" s="65" t="e">
        <f t="shared" si="18"/>
        <v>#N/A</v>
      </c>
      <c r="I65" s="65" t="e">
        <f t="shared" si="18"/>
        <v>#N/A</v>
      </c>
      <c r="J65" s="65" t="e">
        <f t="shared" si="18"/>
        <v>#N/A</v>
      </c>
      <c r="K65" s="65" t="e">
        <f t="shared" si="18"/>
        <v>#N/A</v>
      </c>
      <c r="L65" s="65" t="e">
        <f t="shared" si="18"/>
        <v>#N/A</v>
      </c>
      <c r="M65" s="65" t="e">
        <f t="shared" si="18"/>
        <v>#N/A</v>
      </c>
      <c r="N65" s="65" t="e">
        <f t="shared" si="18"/>
        <v>#N/A</v>
      </c>
      <c r="O65" s="65" t="e">
        <f t="shared" si="18"/>
        <v>#N/A</v>
      </c>
      <c r="P65" s="65" t="e">
        <f t="shared" si="18"/>
        <v>#N/A</v>
      </c>
      <c r="Q65" s="65" t="e">
        <f t="shared" si="18"/>
        <v>#N/A</v>
      </c>
      <c r="R65" s="65" t="e">
        <f t="shared" si="18"/>
        <v>#N/A</v>
      </c>
      <c r="S65" s="65" t="e">
        <f t="shared" si="18"/>
        <v>#N/A</v>
      </c>
      <c r="T65" s="65" t="e">
        <f t="shared" si="18"/>
        <v>#N/A</v>
      </c>
      <c r="U65" s="65" t="e">
        <f t="shared" si="18"/>
        <v>#N/A</v>
      </c>
    </row>
    <row r="66" spans="1:21" ht="26" x14ac:dyDescent="0.3">
      <c r="A66" s="88" t="s">
        <v>148</v>
      </c>
      <c r="B66" s="66" t="str">
        <f>IF(B64&lt;=B63,"OVER","UNDER")</f>
        <v>OVER</v>
      </c>
      <c r="C66" s="66" t="str">
        <f t="shared" ref="C66:U66" si="19">IF(C64&lt;=C63,"OVER","UNDER")</f>
        <v>OVER</v>
      </c>
      <c r="D66" s="66" t="str">
        <f t="shared" si="19"/>
        <v>OVER</v>
      </c>
      <c r="E66" s="66" t="str">
        <f t="shared" si="19"/>
        <v>OVER</v>
      </c>
      <c r="F66" s="66" t="str">
        <f t="shared" si="19"/>
        <v>OVER</v>
      </c>
      <c r="G66" s="66" t="str">
        <f t="shared" si="19"/>
        <v>OVER</v>
      </c>
      <c r="H66" s="66" t="e">
        <f t="shared" si="19"/>
        <v>#N/A</v>
      </c>
      <c r="I66" s="66" t="e">
        <f t="shared" si="19"/>
        <v>#N/A</v>
      </c>
      <c r="J66" s="66" t="e">
        <f t="shared" si="19"/>
        <v>#N/A</v>
      </c>
      <c r="K66" s="66" t="e">
        <f t="shared" si="19"/>
        <v>#N/A</v>
      </c>
      <c r="L66" s="66" t="e">
        <f t="shared" si="19"/>
        <v>#N/A</v>
      </c>
      <c r="M66" s="66" t="e">
        <f t="shared" si="19"/>
        <v>#N/A</v>
      </c>
      <c r="N66" s="66" t="e">
        <f t="shared" si="19"/>
        <v>#N/A</v>
      </c>
      <c r="O66" s="66" t="e">
        <f t="shared" si="19"/>
        <v>#N/A</v>
      </c>
      <c r="P66" s="66" t="e">
        <f t="shared" si="19"/>
        <v>#N/A</v>
      </c>
      <c r="Q66" s="66" t="e">
        <f t="shared" si="19"/>
        <v>#N/A</v>
      </c>
      <c r="R66" s="66" t="e">
        <f t="shared" si="19"/>
        <v>#N/A</v>
      </c>
      <c r="S66" s="66" t="e">
        <f t="shared" si="19"/>
        <v>#N/A</v>
      </c>
      <c r="T66" s="66" t="e">
        <f t="shared" si="19"/>
        <v>#N/A</v>
      </c>
      <c r="U66" s="66" t="e">
        <f t="shared" si="19"/>
        <v>#N/A</v>
      </c>
    </row>
  </sheetData>
  <sheetProtection algorithmName="SHA-512" hashValue="0KJ6jnqTDvM0qdc5lXOYHqG4CQ2OvccjQjvkCBzsKTQ4T44Bt2h8Ec+pUnvaZjwxScwz5iIBcDB/bEzEuiNpDA==" saltValue="snQ2K+Sqf4NQEID2tk5x5Q==" spinCount="100000" sheet="1" objects="1" scenarios="1"/>
  <dataConsolidate/>
  <mergeCells count="39">
    <mergeCell ref="A1:B1"/>
    <mergeCell ref="C1:D1"/>
    <mergeCell ref="G1:H1"/>
    <mergeCell ref="A2:B2"/>
    <mergeCell ref="C2:D2"/>
    <mergeCell ref="G2:H2"/>
    <mergeCell ref="A3:B3"/>
    <mergeCell ref="C3:D3"/>
    <mergeCell ref="G3:H3"/>
    <mergeCell ref="A4:B4"/>
    <mergeCell ref="C4:D4"/>
    <mergeCell ref="G4:H4"/>
    <mergeCell ref="A15:B15"/>
    <mergeCell ref="A5:B5"/>
    <mergeCell ref="C5:D5"/>
    <mergeCell ref="G5:H5"/>
    <mergeCell ref="A7:B7"/>
    <mergeCell ref="A8:B8"/>
    <mergeCell ref="A9:B9"/>
    <mergeCell ref="A10:B10"/>
    <mergeCell ref="A11:B11"/>
    <mergeCell ref="A12:B12"/>
    <mergeCell ref="A13:B13"/>
    <mergeCell ref="A14:B14"/>
    <mergeCell ref="A22:B22"/>
    <mergeCell ref="A23:B23"/>
    <mergeCell ref="A24:B24"/>
    <mergeCell ref="A29:A30"/>
    <mergeCell ref="A16:B16"/>
    <mergeCell ref="A17:B17"/>
    <mergeCell ref="A18:B18"/>
    <mergeCell ref="A19:B19"/>
    <mergeCell ref="A20:B20"/>
    <mergeCell ref="A21:B21"/>
    <mergeCell ref="J1:K1"/>
    <mergeCell ref="J2:K2"/>
    <mergeCell ref="J3:K3"/>
    <mergeCell ref="J4:K4"/>
    <mergeCell ref="J5:K5"/>
  </mergeCells>
  <conditionalFormatting sqref="B62:U66 B31:B50">
    <cfRule type="cellIs" dxfId="173" priority="40" operator="greaterThan">
      <formula>$B$51</formula>
    </cfRule>
  </conditionalFormatting>
  <conditionalFormatting sqref="B66:U66">
    <cfRule type="cellIs" dxfId="172" priority="15" operator="equal">
      <formula>"UNDER"</formula>
    </cfRule>
    <cfRule type="cellIs" dxfId="171" priority="16" operator="equal">
      <formula>"OVER"</formula>
    </cfRule>
  </conditionalFormatting>
  <conditionalFormatting sqref="C31:C50">
    <cfRule type="cellIs" dxfId="170" priority="39" operator="greaterThan">
      <formula>$C$51</formula>
    </cfRule>
  </conditionalFormatting>
  <conditionalFormatting sqref="C11:V13">
    <cfRule type="cellIs" dxfId="169" priority="1" operator="greaterThan">
      <formula>2</formula>
    </cfRule>
  </conditionalFormatting>
  <conditionalFormatting sqref="C17:V19">
    <cfRule type="cellIs" dxfId="168" priority="36" operator="equal">
      <formula>0</formula>
    </cfRule>
  </conditionalFormatting>
  <conditionalFormatting sqref="C20:V21">
    <cfRule type="cellIs" dxfId="167" priority="41" operator="equal">
      <formula>"DECREASE"</formula>
    </cfRule>
    <cfRule type="cellIs" dxfId="166" priority="42" operator="equal">
      <formula>"INCREASE"</formula>
    </cfRule>
  </conditionalFormatting>
  <conditionalFormatting sqref="C21:V21">
    <cfRule type="cellIs" dxfId="165" priority="17" operator="equal">
      <formula>0</formula>
    </cfRule>
  </conditionalFormatting>
  <conditionalFormatting sqref="C22:V23">
    <cfRule type="cellIs" dxfId="164" priority="21" operator="equal">
      <formula>0</formula>
    </cfRule>
  </conditionalFormatting>
  <conditionalFormatting sqref="C24:V24">
    <cfRule type="cellIs" dxfId="163" priority="22" operator="equal">
      <formula>"DECREASE"</formula>
    </cfRule>
    <cfRule type="cellIs" dxfId="162" priority="23" operator="equal">
      <formula>"INCREASE"</formula>
    </cfRule>
  </conditionalFormatting>
  <conditionalFormatting sqref="G31:G50">
    <cfRule type="cellIs" dxfId="161" priority="35" operator="greaterThan">
      <formula>$G$51</formula>
    </cfRule>
  </conditionalFormatting>
  <conditionalFormatting sqref="H31:H50">
    <cfRule type="cellIs" dxfId="160" priority="34" operator="greaterThan">
      <formula>$H$51</formula>
    </cfRule>
  </conditionalFormatting>
  <conditionalFormatting sqref="I1">
    <cfRule type="cellIs" dxfId="159" priority="7" operator="between">
      <formula>0.1</formula>
      <formula>5</formula>
    </cfRule>
  </conditionalFormatting>
  <conditionalFormatting sqref="I2">
    <cfRule type="cellIs" dxfId="158" priority="6" operator="greaterThan">
      <formula>5000.1</formula>
    </cfRule>
  </conditionalFormatting>
  <conditionalFormatting sqref="I3">
    <cfRule type="cellIs" dxfId="157" priority="5" operator="greaterThan">
      <formula>40000.01</formula>
    </cfRule>
  </conditionalFormatting>
  <conditionalFormatting sqref="I31:I50">
    <cfRule type="cellIs" dxfId="156" priority="33" operator="greaterThan">
      <formula>$I$51</formula>
    </cfRule>
  </conditionalFormatting>
  <conditionalFormatting sqref="J31:J50">
    <cfRule type="cellIs" dxfId="155" priority="12" operator="greaterThan">
      <formula>$J$51</formula>
    </cfRule>
  </conditionalFormatting>
  <conditionalFormatting sqref="K31:K50">
    <cfRule type="cellIs" dxfId="154" priority="32" operator="greaterThan">
      <formula>$K$51</formula>
    </cfRule>
  </conditionalFormatting>
  <conditionalFormatting sqref="L3">
    <cfRule type="cellIs" dxfId="153" priority="8" operator="lessThan">
      <formula>30</formula>
    </cfRule>
    <cfRule type="cellIs" dxfId="152" priority="9" operator="greaterThanOrEqual">
      <formula>30</formula>
    </cfRule>
  </conditionalFormatting>
  <conditionalFormatting sqref="L31:L50">
    <cfRule type="cellIs" dxfId="151" priority="31" operator="greaterThan">
      <formula>$L$51</formula>
    </cfRule>
  </conditionalFormatting>
  <conditionalFormatting sqref="M31:M50">
    <cfRule type="cellIs" dxfId="150" priority="30" operator="greaterThan">
      <formula>$M$51</formula>
    </cfRule>
  </conditionalFormatting>
  <conditionalFormatting sqref="P31:P50">
    <cfRule type="cellIs" dxfId="149" priority="29" operator="greaterThan">
      <formula>$P$51</formula>
    </cfRule>
  </conditionalFormatting>
  <conditionalFormatting sqref="R31:R50">
    <cfRule type="cellIs" dxfId="148" priority="28" operator="greaterThan">
      <formula>$R$51</formula>
    </cfRule>
  </conditionalFormatting>
  <conditionalFormatting sqref="S31:S50">
    <cfRule type="cellIs" dxfId="147" priority="27" operator="greaterThan">
      <formula>$S$51</formula>
    </cfRule>
  </conditionalFormatting>
  <conditionalFormatting sqref="T31:T50">
    <cfRule type="cellIs" dxfId="146" priority="26" operator="greaterThan">
      <formula>$T$51</formula>
    </cfRule>
  </conditionalFormatting>
  <conditionalFormatting sqref="U31:U50">
    <cfRule type="cellIs" dxfId="145" priority="25" operator="greaterThan">
      <formula>$U$51</formula>
    </cfRule>
  </conditionalFormatting>
  <dataValidations count="4">
    <dataValidation type="list" allowBlank="1" showInputMessage="1" showErrorMessage="1" sqref="C16:V16" xr:uid="{D42A7F77-13A3-4F5F-8090-C2A3F18F6A9B}">
      <formula1>$AD$1:$AD$6</formula1>
    </dataValidation>
    <dataValidation type="list" allowBlank="1" showInputMessage="1" showErrorMessage="1" sqref="C14:V14" xr:uid="{BD493291-D43D-40D0-9AD0-D9DD3DA9F70D}">
      <formula1>$AI$2:$AI$26</formula1>
    </dataValidation>
    <dataValidation type="list" allowBlank="1" showInputMessage="1" showErrorMessage="1" sqref="F3" xr:uid="{5ED3E3C5-22DC-4141-8F99-6BC042C7A9B4}">
      <formula1>$AG$2:$AG$5</formula1>
    </dataValidation>
    <dataValidation type="list" showInputMessage="1" sqref="C27:U27" xr:uid="{69A391D6-B4F8-41C0-98F6-2872F2A2F8BD}">
      <formula1>$AB$2:$AB$8</formula1>
    </dataValidation>
  </dataValidations>
  <pageMargins left="0.7" right="0.7" top="0.75" bottom="0.75" header="0.3" footer="0.3"/>
  <pageSetup paperSize="9" orientation="portrait" r:id="rId1"/>
  <ignoredErrors>
    <ignoredError sqref="C1:D5 F1 C8:C16 D8:V16" unlockedFormula="1"/>
    <ignoredError sqref="C18:C20 C23:C24" evalError="1"/>
  </ignoredErrors>
  <legacyDrawing r:id="rId2"/>
  <tableParts count="1">
    <tablePart r:id="rId3"/>
  </tableParts>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0390579-1A33-471B-B06C-BFB5C8A99BB6}">
  <dimension ref="A1:AO66"/>
  <sheetViews>
    <sheetView zoomScale="90" zoomScaleNormal="90" workbookViewId="0">
      <selection activeCell="P27" sqref="P27"/>
    </sheetView>
  </sheetViews>
  <sheetFormatPr defaultColWidth="13.1796875" defaultRowHeight="12.5" x14ac:dyDescent="0.35"/>
  <cols>
    <col min="1" max="1" width="13.1796875" style="9"/>
    <col min="2" max="2" width="15.81640625" style="9" customWidth="1"/>
    <col min="3" max="3" width="20.54296875" style="9" customWidth="1"/>
    <col min="4" max="4" width="20.26953125" style="9" bestFit="1" customWidth="1"/>
    <col min="5" max="22" width="21.26953125" style="9" customWidth="1"/>
    <col min="23" max="26" width="13.1796875" style="9"/>
    <col min="27" max="27" width="0" style="9" hidden="1" customWidth="1"/>
    <col min="28" max="29" width="10.7265625" style="9" hidden="1" customWidth="1"/>
    <col min="30" max="30" width="19.7265625" style="9" hidden="1" customWidth="1"/>
    <col min="31" max="34" width="12.453125" style="9" hidden="1" customWidth="1"/>
    <col min="35" max="35" width="27.7265625" style="9" hidden="1" customWidth="1"/>
    <col min="36" max="40" width="0" style="9" hidden="1" customWidth="1"/>
    <col min="41" max="41" width="67.26953125" style="9" hidden="1" customWidth="1"/>
    <col min="42" max="16384" width="13.1796875" style="9"/>
  </cols>
  <sheetData>
    <row r="1" spans="1:41" ht="13" x14ac:dyDescent="0.3">
      <c r="A1" s="130" t="s">
        <v>41</v>
      </c>
      <c r="B1" s="131"/>
      <c r="C1" s="172" t="str">
        <f>Alaw!C1:D1</f>
        <v>PAN-032620</v>
      </c>
      <c r="D1" s="173"/>
      <c r="E1" s="106" t="s">
        <v>45</v>
      </c>
      <c r="F1" s="113">
        <f>Alaw!F1</f>
        <v>20.97</v>
      </c>
      <c r="G1" s="162" t="s">
        <v>43</v>
      </c>
      <c r="H1" s="163"/>
      <c r="I1" s="109">
        <v>6.8</v>
      </c>
      <c r="J1" s="130" t="s">
        <v>153</v>
      </c>
      <c r="K1" s="131"/>
      <c r="L1" s="109">
        <v>310</v>
      </c>
      <c r="AB1" s="13"/>
      <c r="AC1" s="13"/>
      <c r="AD1" s="22" t="s">
        <v>126</v>
      </c>
      <c r="AE1" s="13"/>
      <c r="AF1" s="13"/>
      <c r="AG1" s="13"/>
      <c r="AH1" s="13"/>
      <c r="AI1" s="30" t="s">
        <v>79</v>
      </c>
      <c r="AJ1" s="31" t="s">
        <v>94</v>
      </c>
      <c r="AK1" s="32" t="s">
        <v>95</v>
      </c>
      <c r="AL1" s="33" t="s">
        <v>125</v>
      </c>
      <c r="AM1" s="33" t="s">
        <v>131</v>
      </c>
      <c r="AN1" s="33" t="s">
        <v>111</v>
      </c>
    </row>
    <row r="2" spans="1:41" ht="12.75" customHeight="1" x14ac:dyDescent="0.3">
      <c r="A2" s="132" t="s">
        <v>87</v>
      </c>
      <c r="B2" s="133"/>
      <c r="C2" s="168" t="str">
        <f>Alaw!C2:D2</f>
        <v>EPR/GP3792SK</v>
      </c>
      <c r="D2" s="169"/>
      <c r="E2" s="96" t="s">
        <v>109</v>
      </c>
      <c r="F2" s="110" t="s">
        <v>165</v>
      </c>
      <c r="G2" s="164" t="s">
        <v>110</v>
      </c>
      <c r="H2" s="165"/>
      <c r="I2" s="110"/>
      <c r="J2" s="132" t="s">
        <v>158</v>
      </c>
      <c r="K2" s="133"/>
      <c r="L2" s="110">
        <v>1.47</v>
      </c>
      <c r="AB2" s="22" t="s">
        <v>56</v>
      </c>
      <c r="AC2" s="13"/>
      <c r="AD2" s="22" t="s">
        <v>70</v>
      </c>
      <c r="AE2" s="13"/>
      <c r="AF2" s="13"/>
      <c r="AG2" s="34" t="s">
        <v>76</v>
      </c>
      <c r="AH2" s="13"/>
      <c r="AI2" s="35" t="s">
        <v>126</v>
      </c>
      <c r="AJ2" s="36">
        <v>0</v>
      </c>
      <c r="AK2" s="37">
        <v>0</v>
      </c>
      <c r="AL2" s="7">
        <v>0</v>
      </c>
      <c r="AM2" s="9">
        <v>0</v>
      </c>
      <c r="AN2" s="9">
        <v>0</v>
      </c>
    </row>
    <row r="3" spans="1:41" ht="13" x14ac:dyDescent="0.25">
      <c r="A3" s="134" t="s">
        <v>42</v>
      </c>
      <c r="B3" s="135"/>
      <c r="C3" s="168" t="str">
        <f>Alaw!C3:D3</f>
        <v xml:space="preserve">ByProduct Recovery Limited </v>
      </c>
      <c r="D3" s="169"/>
      <c r="E3" s="96" t="s">
        <v>108</v>
      </c>
      <c r="F3" s="111" t="s">
        <v>78</v>
      </c>
      <c r="G3" s="132" t="s">
        <v>159</v>
      </c>
      <c r="H3" s="133"/>
      <c r="I3" s="110"/>
      <c r="J3" s="134" t="s">
        <v>154</v>
      </c>
      <c r="K3" s="135"/>
      <c r="L3" s="110">
        <f>(L1/(L2*10000))*100</f>
        <v>2.1088435374149657</v>
      </c>
      <c r="AB3" s="22" t="s">
        <v>57</v>
      </c>
      <c r="AC3" s="13"/>
      <c r="AD3" s="22" t="s">
        <v>71</v>
      </c>
      <c r="AE3" s="13"/>
      <c r="AF3" s="13"/>
      <c r="AG3" s="34" t="s">
        <v>77</v>
      </c>
      <c r="AH3" s="13"/>
      <c r="AI3" s="38" t="s">
        <v>113</v>
      </c>
      <c r="AJ3" s="39">
        <v>1.7</v>
      </c>
      <c r="AK3" s="40">
        <v>6</v>
      </c>
      <c r="AL3" s="41">
        <v>1</v>
      </c>
      <c r="AM3" s="9">
        <v>6.2</v>
      </c>
      <c r="AN3" s="9" t="s">
        <v>112</v>
      </c>
    </row>
    <row r="4" spans="1:41" ht="13" x14ac:dyDescent="0.25">
      <c r="A4" s="132" t="s">
        <v>0</v>
      </c>
      <c r="B4" s="133"/>
      <c r="C4" s="170" t="str">
        <f>Alaw!C4:D4</f>
        <v>Bryn Drofa &amp; Plas Newydd, Llanbabo, Rhosgoch, Anglesey, LL66 0BN</v>
      </c>
      <c r="D4" s="171"/>
      <c r="E4" s="99" t="s">
        <v>1</v>
      </c>
      <c r="F4" s="110" t="s">
        <v>175</v>
      </c>
      <c r="G4" s="134"/>
      <c r="H4" s="135"/>
      <c r="I4" s="115"/>
      <c r="J4" s="134"/>
      <c r="K4" s="135"/>
      <c r="L4" s="110"/>
      <c r="AB4" s="22" t="s">
        <v>52</v>
      </c>
      <c r="AC4" s="13"/>
      <c r="AD4" s="42" t="s">
        <v>72</v>
      </c>
      <c r="AE4" s="13"/>
      <c r="AF4" s="13"/>
      <c r="AG4" s="34" t="s">
        <v>78</v>
      </c>
      <c r="AH4" s="13"/>
      <c r="AI4" s="43" t="s">
        <v>124</v>
      </c>
      <c r="AJ4" s="44">
        <v>7</v>
      </c>
      <c r="AK4" s="45">
        <v>10.5</v>
      </c>
      <c r="AL4" s="9">
        <v>2</v>
      </c>
      <c r="AM4" s="9">
        <v>6.7</v>
      </c>
      <c r="AN4" s="9" t="s">
        <v>135</v>
      </c>
    </row>
    <row r="5" spans="1:41" ht="13.5" thickBot="1" x14ac:dyDescent="0.3">
      <c r="A5" s="146" t="s">
        <v>47</v>
      </c>
      <c r="B5" s="147"/>
      <c r="C5" s="166" t="str">
        <f>Alaw!C5:D5</f>
        <v xml:space="preserve">Megan Tucker </v>
      </c>
      <c r="D5" s="167"/>
      <c r="E5" s="107"/>
      <c r="F5" s="114"/>
      <c r="G5" s="136"/>
      <c r="H5" s="137"/>
      <c r="I5" s="114"/>
      <c r="J5" s="136"/>
      <c r="K5" s="137"/>
      <c r="L5" s="108"/>
      <c r="AB5" s="22" t="s">
        <v>53</v>
      </c>
      <c r="AC5" s="13"/>
      <c r="AD5" s="42" t="s">
        <v>73</v>
      </c>
      <c r="AE5" s="13"/>
      <c r="AF5" s="13"/>
      <c r="AG5" s="34" t="s">
        <v>104</v>
      </c>
      <c r="AH5" s="13"/>
      <c r="AI5" s="43" t="s">
        <v>123</v>
      </c>
      <c r="AJ5" s="44">
        <v>6.5</v>
      </c>
      <c r="AK5" s="45">
        <v>5.5</v>
      </c>
      <c r="AL5" s="9">
        <v>3</v>
      </c>
      <c r="AM5" s="9">
        <v>6.7</v>
      </c>
      <c r="AN5" s="9" t="s">
        <v>135</v>
      </c>
    </row>
    <row r="6" spans="1:41" ht="13" thickBot="1" x14ac:dyDescent="0.3">
      <c r="A6" s="46"/>
      <c r="B6" s="46"/>
      <c r="F6" s="47"/>
      <c r="G6" s="47"/>
      <c r="H6" s="48"/>
      <c r="I6" s="48"/>
      <c r="J6" s="48"/>
      <c r="AB6" s="22" t="s">
        <v>54</v>
      </c>
      <c r="AC6" s="13"/>
      <c r="AD6" s="42" t="s">
        <v>74</v>
      </c>
      <c r="AE6" s="13"/>
      <c r="AF6" s="13"/>
      <c r="AG6" s="13"/>
      <c r="AH6" s="13"/>
      <c r="AI6" s="43" t="s">
        <v>68</v>
      </c>
      <c r="AJ6" s="44">
        <v>8.5</v>
      </c>
      <c r="AK6" s="45">
        <v>12</v>
      </c>
      <c r="AL6" s="9">
        <v>4</v>
      </c>
      <c r="AM6" s="9">
        <v>6.7</v>
      </c>
      <c r="AN6" s="9" t="s">
        <v>135</v>
      </c>
    </row>
    <row r="7" spans="1:41" s="7" customFormat="1" ht="13" x14ac:dyDescent="0.25">
      <c r="A7" s="138" t="s">
        <v>63</v>
      </c>
      <c r="B7" s="139"/>
      <c r="C7" s="94">
        <v>1</v>
      </c>
      <c r="D7" s="94">
        <v>2</v>
      </c>
      <c r="E7" s="94">
        <v>3</v>
      </c>
      <c r="F7" s="94">
        <v>4</v>
      </c>
      <c r="G7" s="94">
        <v>5</v>
      </c>
      <c r="H7" s="94">
        <v>6</v>
      </c>
      <c r="I7" s="94">
        <v>7</v>
      </c>
      <c r="J7" s="94">
        <v>8</v>
      </c>
      <c r="K7" s="94">
        <v>9</v>
      </c>
      <c r="L7" s="94">
        <v>10</v>
      </c>
      <c r="M7" s="94">
        <v>11</v>
      </c>
      <c r="N7" s="94">
        <v>12</v>
      </c>
      <c r="O7" s="94">
        <v>13</v>
      </c>
      <c r="P7" s="94">
        <v>14</v>
      </c>
      <c r="Q7" s="94">
        <v>15</v>
      </c>
      <c r="R7" s="94">
        <v>16</v>
      </c>
      <c r="S7" s="94">
        <v>17</v>
      </c>
      <c r="T7" s="94">
        <v>18</v>
      </c>
      <c r="U7" s="94">
        <v>19</v>
      </c>
      <c r="V7" s="95">
        <v>20</v>
      </c>
      <c r="AB7" s="22" t="s">
        <v>55</v>
      </c>
      <c r="AC7" s="13"/>
      <c r="AD7" s="13"/>
      <c r="AE7" s="13"/>
      <c r="AF7" s="13"/>
      <c r="AG7" s="13"/>
      <c r="AH7" s="13"/>
      <c r="AI7" s="43" t="s">
        <v>96</v>
      </c>
      <c r="AJ7" s="44">
        <v>8.5</v>
      </c>
      <c r="AK7" s="45">
        <v>10.5</v>
      </c>
      <c r="AL7" s="9">
        <v>5</v>
      </c>
      <c r="AM7" s="7">
        <v>6.7</v>
      </c>
      <c r="AN7" s="9" t="s">
        <v>135</v>
      </c>
      <c r="AO7" s="81"/>
    </row>
    <row r="8" spans="1:41" ht="13" x14ac:dyDescent="0.25">
      <c r="A8" s="132" t="s">
        <v>2</v>
      </c>
      <c r="B8" s="133"/>
      <c r="C8" s="49" t="str">
        <f>Alaw!C8</f>
        <v xml:space="preserve">BD1 </v>
      </c>
      <c r="D8" s="49" t="str">
        <f>Alaw!D8</f>
        <v>BD2</v>
      </c>
      <c r="E8" s="49" t="str">
        <f>Alaw!E8</f>
        <v>BD3</v>
      </c>
      <c r="F8" s="49" t="str">
        <f>Alaw!F8</f>
        <v>BD4</v>
      </c>
      <c r="G8" s="49" t="str">
        <f>Alaw!G8</f>
        <v>PN1</v>
      </c>
      <c r="H8" s="49" t="str">
        <f>Alaw!H8</f>
        <v>PN2</v>
      </c>
      <c r="I8" s="49">
        <f>Alaw!I8</f>
        <v>0</v>
      </c>
      <c r="J8" s="49">
        <f>Alaw!J8</f>
        <v>0</v>
      </c>
      <c r="K8" s="49">
        <f>Alaw!K8</f>
        <v>0</v>
      </c>
      <c r="L8" s="49">
        <f>Alaw!L8</f>
        <v>0</v>
      </c>
      <c r="M8" s="49">
        <f>Alaw!M8</f>
        <v>0</v>
      </c>
      <c r="N8" s="49">
        <f>Alaw!N8</f>
        <v>0</v>
      </c>
      <c r="O8" s="49">
        <f>Alaw!O8</f>
        <v>0</v>
      </c>
      <c r="P8" s="49">
        <f>Alaw!P8</f>
        <v>0</v>
      </c>
      <c r="Q8" s="49">
        <f>Alaw!Q8</f>
        <v>0</v>
      </c>
      <c r="R8" s="49">
        <f>Alaw!R8</f>
        <v>0</v>
      </c>
      <c r="S8" s="49">
        <f>Alaw!S8</f>
        <v>0</v>
      </c>
      <c r="T8" s="49">
        <f>Alaw!T8</f>
        <v>0</v>
      </c>
      <c r="U8" s="49">
        <f>Alaw!U8</f>
        <v>0</v>
      </c>
      <c r="V8" s="102">
        <f>Alaw!V8</f>
        <v>0</v>
      </c>
      <c r="AB8" s="50"/>
      <c r="AC8" s="50"/>
      <c r="AD8" s="13"/>
      <c r="AE8" s="13" t="s">
        <v>139</v>
      </c>
      <c r="AF8" s="13"/>
      <c r="AG8" s="13"/>
      <c r="AH8" s="13"/>
      <c r="AI8" s="43" t="s">
        <v>105</v>
      </c>
      <c r="AJ8" s="51">
        <v>1.4</v>
      </c>
      <c r="AK8" s="45">
        <v>4.4000000000000004</v>
      </c>
      <c r="AL8" s="9">
        <v>6</v>
      </c>
      <c r="AM8" s="9">
        <v>6.7</v>
      </c>
      <c r="AN8" s="9" t="s">
        <v>135</v>
      </c>
      <c r="AO8" s="13"/>
    </row>
    <row r="9" spans="1:41" ht="13" x14ac:dyDescent="0.25">
      <c r="A9" s="132" t="s">
        <v>3</v>
      </c>
      <c r="B9" s="133"/>
      <c r="C9" s="49" t="str">
        <f>Alaw!C9</f>
        <v>M</v>
      </c>
      <c r="D9" s="49" t="str">
        <f>Alaw!D9</f>
        <v>M</v>
      </c>
      <c r="E9" s="49" t="str">
        <f>Alaw!E9</f>
        <v>M</v>
      </c>
      <c r="F9" s="49" t="str">
        <f>Alaw!F9</f>
        <v>M</v>
      </c>
      <c r="G9" s="49" t="str">
        <f>Alaw!G9</f>
        <v>M</v>
      </c>
      <c r="H9" s="49" t="str">
        <f>Alaw!H9</f>
        <v>M</v>
      </c>
      <c r="I9" s="49">
        <f>Alaw!I9</f>
        <v>0</v>
      </c>
      <c r="J9" s="49">
        <f>Alaw!J9</f>
        <v>0</v>
      </c>
      <c r="K9" s="49">
        <f>Alaw!K9</f>
        <v>0</v>
      </c>
      <c r="L9" s="49">
        <f>Alaw!L9</f>
        <v>0</v>
      </c>
      <c r="M9" s="49">
        <f>Alaw!M9</f>
        <v>0</v>
      </c>
      <c r="N9" s="49">
        <f>Alaw!N9</f>
        <v>0</v>
      </c>
      <c r="O9" s="49">
        <f>Alaw!O9</f>
        <v>0</v>
      </c>
      <c r="P9" s="49">
        <f>Alaw!P9</f>
        <v>0</v>
      </c>
      <c r="Q9" s="49">
        <f>Alaw!Q9</f>
        <v>0</v>
      </c>
      <c r="R9" s="49">
        <f>Alaw!R9</f>
        <v>0</v>
      </c>
      <c r="S9" s="49">
        <f>Alaw!S9</f>
        <v>0</v>
      </c>
      <c r="T9" s="49">
        <f>Alaw!T9</f>
        <v>0</v>
      </c>
      <c r="U9" s="49">
        <f>Alaw!U9</f>
        <v>0</v>
      </c>
      <c r="V9" s="102">
        <f>Alaw!V9</f>
        <v>0</v>
      </c>
      <c r="AB9" s="13"/>
      <c r="AC9" s="13"/>
      <c r="AD9" s="22" t="s">
        <v>137</v>
      </c>
      <c r="AE9" s="22">
        <v>4.5</v>
      </c>
      <c r="AF9" s="13"/>
      <c r="AG9" s="13"/>
      <c r="AH9" s="13"/>
      <c r="AI9" s="52" t="s">
        <v>103</v>
      </c>
      <c r="AJ9" s="53">
        <v>0.7</v>
      </c>
      <c r="AK9" s="54">
        <v>4</v>
      </c>
      <c r="AL9" s="21">
        <v>7</v>
      </c>
      <c r="AM9" s="9">
        <v>6.7</v>
      </c>
      <c r="AN9" s="9" t="s">
        <v>135</v>
      </c>
      <c r="AO9" s="81"/>
    </row>
    <row r="10" spans="1:41" ht="13" x14ac:dyDescent="0.25">
      <c r="A10" s="132" t="s">
        <v>4</v>
      </c>
      <c r="B10" s="133"/>
      <c r="C10" s="49">
        <f>Alaw!C10</f>
        <v>8.1999999999999993</v>
      </c>
      <c r="D10" s="49">
        <f>Alaw!D10</f>
        <v>8.1</v>
      </c>
      <c r="E10" s="49">
        <f>Alaw!E10</f>
        <v>8.4</v>
      </c>
      <c r="F10" s="49">
        <f>Alaw!F10</f>
        <v>8.4</v>
      </c>
      <c r="G10" s="49">
        <f>Alaw!G10</f>
        <v>8.1</v>
      </c>
      <c r="H10" s="49">
        <f>Alaw!H10</f>
        <v>8.1999999999999993</v>
      </c>
      <c r="I10" s="49">
        <f>Alaw!I10</f>
        <v>0</v>
      </c>
      <c r="J10" s="49">
        <f>Alaw!J10</f>
        <v>0</v>
      </c>
      <c r="K10" s="49">
        <f>Alaw!K10</f>
        <v>0</v>
      </c>
      <c r="L10" s="49">
        <f>Alaw!L10</f>
        <v>0</v>
      </c>
      <c r="M10" s="49">
        <f>Alaw!M10</f>
        <v>0</v>
      </c>
      <c r="N10" s="49">
        <f>Alaw!N10</f>
        <v>0</v>
      </c>
      <c r="O10" s="49">
        <f>Alaw!O10</f>
        <v>0</v>
      </c>
      <c r="P10" s="49">
        <f>Alaw!P10</f>
        <v>0</v>
      </c>
      <c r="Q10" s="49">
        <f>Alaw!Q10</f>
        <v>0</v>
      </c>
      <c r="R10" s="49">
        <f>Alaw!R10</f>
        <v>0</v>
      </c>
      <c r="S10" s="49">
        <f>Alaw!S10</f>
        <v>0</v>
      </c>
      <c r="T10" s="49">
        <f>Alaw!T10</f>
        <v>0</v>
      </c>
      <c r="U10" s="49">
        <f>Alaw!U10</f>
        <v>0</v>
      </c>
      <c r="V10" s="102">
        <f>Alaw!V10</f>
        <v>0</v>
      </c>
      <c r="AB10" s="13"/>
      <c r="AC10" s="13"/>
      <c r="AD10" s="22" t="s">
        <v>140</v>
      </c>
      <c r="AE10" s="22">
        <v>5</v>
      </c>
      <c r="AF10" s="13"/>
      <c r="AG10" s="13"/>
      <c r="AH10" s="13"/>
      <c r="AI10" s="43" t="s">
        <v>97</v>
      </c>
      <c r="AJ10" s="44">
        <v>9</v>
      </c>
      <c r="AK10" s="45">
        <v>16.5</v>
      </c>
      <c r="AL10" s="9">
        <v>8</v>
      </c>
      <c r="AM10" s="9">
        <v>6.7</v>
      </c>
      <c r="AN10" s="9" t="s">
        <v>135</v>
      </c>
    </row>
    <row r="11" spans="1:41" ht="13" x14ac:dyDescent="0.25">
      <c r="A11" s="132" t="s">
        <v>5</v>
      </c>
      <c r="B11" s="133"/>
      <c r="C11" s="49">
        <f>Alaw!C11</f>
        <v>3</v>
      </c>
      <c r="D11" s="49">
        <f>Alaw!D11</f>
        <v>3</v>
      </c>
      <c r="E11" s="49">
        <f>Alaw!E11</f>
        <v>2</v>
      </c>
      <c r="F11" s="49">
        <f>Alaw!F11</f>
        <v>2</v>
      </c>
      <c r="G11" s="49">
        <f>Alaw!G11</f>
        <v>3</v>
      </c>
      <c r="H11" s="49">
        <f>Alaw!H11</f>
        <v>3</v>
      </c>
      <c r="I11" s="49">
        <f>Alaw!I11</f>
        <v>0</v>
      </c>
      <c r="J11" s="49">
        <f>Alaw!J11</f>
        <v>0</v>
      </c>
      <c r="K11" s="49">
        <f>Alaw!K11</f>
        <v>0</v>
      </c>
      <c r="L11" s="49">
        <f>Alaw!L11</f>
        <v>0</v>
      </c>
      <c r="M11" s="49">
        <f>Alaw!M11</f>
        <v>0</v>
      </c>
      <c r="N11" s="49">
        <f>Alaw!N11</f>
        <v>0</v>
      </c>
      <c r="O11" s="49">
        <f>Alaw!O11</f>
        <v>0</v>
      </c>
      <c r="P11" s="49">
        <f>Alaw!P11</f>
        <v>0</v>
      </c>
      <c r="Q11" s="49">
        <f>Alaw!Q11</f>
        <v>0</v>
      </c>
      <c r="R11" s="49">
        <f>Alaw!R11</f>
        <v>0</v>
      </c>
      <c r="S11" s="49">
        <f>Alaw!S11</f>
        <v>0</v>
      </c>
      <c r="T11" s="49">
        <f>Alaw!T11</f>
        <v>0</v>
      </c>
      <c r="U11" s="49">
        <f>Alaw!U11</f>
        <v>0</v>
      </c>
      <c r="V11" s="102">
        <f>Alaw!V11</f>
        <v>0</v>
      </c>
      <c r="AB11" s="13"/>
      <c r="AC11" s="13"/>
      <c r="AD11" s="42" t="s">
        <v>141</v>
      </c>
      <c r="AE11" s="22">
        <v>6</v>
      </c>
      <c r="AF11" s="13"/>
      <c r="AG11" s="13"/>
      <c r="AH11" s="13"/>
      <c r="AI11" s="43" t="s">
        <v>122</v>
      </c>
      <c r="AJ11" s="44">
        <v>15</v>
      </c>
      <c r="AK11" s="45">
        <v>17.5</v>
      </c>
      <c r="AL11" s="9">
        <v>9</v>
      </c>
      <c r="AM11" s="9">
        <v>7</v>
      </c>
      <c r="AN11" s="9" t="s">
        <v>135</v>
      </c>
    </row>
    <row r="12" spans="1:41" ht="13" x14ac:dyDescent="0.25">
      <c r="A12" s="132" t="s">
        <v>6</v>
      </c>
      <c r="B12" s="133"/>
      <c r="C12" s="49">
        <f>Alaw!C12</f>
        <v>2</v>
      </c>
      <c r="D12" s="49">
        <f>Alaw!D12</f>
        <v>2</v>
      </c>
      <c r="E12" s="49">
        <f>Alaw!E12</f>
        <v>2</v>
      </c>
      <c r="F12" s="49">
        <f>Alaw!F12</f>
        <v>2</v>
      </c>
      <c r="G12" s="49">
        <f>Alaw!G12</f>
        <v>2</v>
      </c>
      <c r="H12" s="49">
        <f>Alaw!H12</f>
        <v>2</v>
      </c>
      <c r="I12" s="49">
        <f>Alaw!I12</f>
        <v>0</v>
      </c>
      <c r="J12" s="49">
        <f>Alaw!J12</f>
        <v>0</v>
      </c>
      <c r="K12" s="49">
        <f>Alaw!K12</f>
        <v>0</v>
      </c>
      <c r="L12" s="49">
        <f>Alaw!L12</f>
        <v>0</v>
      </c>
      <c r="M12" s="49">
        <f>Alaw!M12</f>
        <v>0</v>
      </c>
      <c r="N12" s="49">
        <f>Alaw!N12</f>
        <v>0</v>
      </c>
      <c r="O12" s="49">
        <f>Alaw!O12</f>
        <v>0</v>
      </c>
      <c r="P12" s="49">
        <f>Alaw!P12</f>
        <v>0</v>
      </c>
      <c r="Q12" s="49">
        <f>Alaw!Q12</f>
        <v>0</v>
      </c>
      <c r="R12" s="49">
        <f>Alaw!R12</f>
        <v>0</v>
      </c>
      <c r="S12" s="49">
        <f>Alaw!S12</f>
        <v>0</v>
      </c>
      <c r="T12" s="49">
        <f>Alaw!T12</f>
        <v>0</v>
      </c>
      <c r="U12" s="49">
        <f>Alaw!U12</f>
        <v>0</v>
      </c>
      <c r="V12" s="102">
        <f>Alaw!V12</f>
        <v>0</v>
      </c>
      <c r="AB12" s="13"/>
      <c r="AC12" s="13"/>
      <c r="AD12" s="42" t="s">
        <v>142</v>
      </c>
      <c r="AE12" s="22">
        <v>7.5</v>
      </c>
      <c r="AF12" s="13"/>
      <c r="AG12" s="13"/>
      <c r="AH12" s="13"/>
      <c r="AI12" s="43" t="s">
        <v>121</v>
      </c>
      <c r="AJ12" s="44">
        <v>14</v>
      </c>
      <c r="AK12" s="45">
        <v>11</v>
      </c>
      <c r="AL12" s="9">
        <v>10</v>
      </c>
      <c r="AM12" s="9">
        <v>7</v>
      </c>
      <c r="AN12" s="9" t="s">
        <v>135</v>
      </c>
    </row>
    <row r="13" spans="1:41" ht="13" x14ac:dyDescent="0.25">
      <c r="A13" s="132" t="s">
        <v>7</v>
      </c>
      <c r="B13" s="133"/>
      <c r="C13" s="49">
        <f>Alaw!C13</f>
        <v>2</v>
      </c>
      <c r="D13" s="49">
        <f>Alaw!D13</f>
        <v>2</v>
      </c>
      <c r="E13" s="49">
        <f>Alaw!E13</f>
        <v>2</v>
      </c>
      <c r="F13" s="49">
        <f>Alaw!F13</f>
        <v>2</v>
      </c>
      <c r="G13" s="49">
        <f>Alaw!G13</f>
        <v>2</v>
      </c>
      <c r="H13" s="49">
        <f>Alaw!H13</f>
        <v>2</v>
      </c>
      <c r="I13" s="49">
        <f>Alaw!I13</f>
        <v>0</v>
      </c>
      <c r="J13" s="49">
        <f>Alaw!J13</f>
        <v>0</v>
      </c>
      <c r="K13" s="49">
        <f>Alaw!K13</f>
        <v>0</v>
      </c>
      <c r="L13" s="49">
        <f>Alaw!L13</f>
        <v>0</v>
      </c>
      <c r="M13" s="49">
        <f>Alaw!M13</f>
        <v>0</v>
      </c>
      <c r="N13" s="49">
        <f>Alaw!N13</f>
        <v>0</v>
      </c>
      <c r="O13" s="49">
        <f>Alaw!O13</f>
        <v>0</v>
      </c>
      <c r="P13" s="49">
        <f>Alaw!P13</f>
        <v>0</v>
      </c>
      <c r="Q13" s="49">
        <f>Alaw!Q13</f>
        <v>0</v>
      </c>
      <c r="R13" s="49">
        <f>Alaw!R13</f>
        <v>0</v>
      </c>
      <c r="S13" s="49">
        <f>Alaw!S13</f>
        <v>0</v>
      </c>
      <c r="T13" s="49">
        <f>Alaw!T13</f>
        <v>0</v>
      </c>
      <c r="U13" s="49">
        <f>Alaw!U13</f>
        <v>0</v>
      </c>
      <c r="V13" s="102">
        <f>Alaw!V13</f>
        <v>0</v>
      </c>
      <c r="AB13" s="13"/>
      <c r="AC13" s="13"/>
      <c r="AD13" s="42" t="s">
        <v>143</v>
      </c>
      <c r="AE13" s="22">
        <v>12</v>
      </c>
      <c r="AF13" s="13"/>
      <c r="AG13" s="13"/>
      <c r="AH13" s="13"/>
      <c r="AI13" s="43" t="s">
        <v>120</v>
      </c>
      <c r="AJ13" s="44">
        <v>1.9</v>
      </c>
      <c r="AK13" s="45">
        <v>7.5</v>
      </c>
      <c r="AL13" s="9">
        <v>11</v>
      </c>
      <c r="AM13" s="9">
        <v>6.7</v>
      </c>
      <c r="AN13" s="9" t="s">
        <v>135</v>
      </c>
    </row>
    <row r="14" spans="1:41" ht="13" x14ac:dyDescent="0.25">
      <c r="A14" s="150" t="s">
        <v>8</v>
      </c>
      <c r="B14" s="151"/>
      <c r="C14" s="83" t="str">
        <f>Alaw!C14</f>
        <v xml:space="preserve">Grass Silage (25% DM) </v>
      </c>
      <c r="D14" s="83" t="str">
        <f>Alaw!D14</f>
        <v xml:space="preserve">Grass Silage (25% DM) </v>
      </c>
      <c r="E14" s="83" t="str">
        <f>Alaw!E14</f>
        <v xml:space="preserve">Grass Silage (25% DM) </v>
      </c>
      <c r="F14" s="83" t="str">
        <f>Alaw!F14</f>
        <v xml:space="preserve">Grass Silage (25% DM) </v>
      </c>
      <c r="G14" s="83" t="str">
        <f>Alaw!G14</f>
        <v xml:space="preserve">Grass Silage (25% DM) </v>
      </c>
      <c r="H14" s="83" t="str">
        <f>Alaw!H14</f>
        <v xml:space="preserve">Grass Silage (25% DM) </v>
      </c>
      <c r="I14" s="83">
        <f>Alaw!I14</f>
        <v>0</v>
      </c>
      <c r="J14" s="83">
        <f>Alaw!J14</f>
        <v>0</v>
      </c>
      <c r="K14" s="83">
        <f>Alaw!K14</f>
        <v>0</v>
      </c>
      <c r="L14" s="83">
        <f>Alaw!L14</f>
        <v>0</v>
      </c>
      <c r="M14" s="83">
        <f>Alaw!M14</f>
        <v>0</v>
      </c>
      <c r="N14" s="83">
        <f>Alaw!N14</f>
        <v>0</v>
      </c>
      <c r="O14" s="83">
        <f>Alaw!O14</f>
        <v>0</v>
      </c>
      <c r="P14" s="83">
        <f>Alaw!P14</f>
        <v>0</v>
      </c>
      <c r="Q14" s="83">
        <f>Alaw!Q14</f>
        <v>0</v>
      </c>
      <c r="R14" s="83">
        <f>Alaw!R14</f>
        <v>0</v>
      </c>
      <c r="S14" s="83">
        <f>Alaw!S14</f>
        <v>0</v>
      </c>
      <c r="T14" s="83">
        <f>Alaw!T14</f>
        <v>0</v>
      </c>
      <c r="U14" s="83">
        <f>Alaw!U14</f>
        <v>0</v>
      </c>
      <c r="V14" s="103">
        <f>Alaw!V14</f>
        <v>0</v>
      </c>
      <c r="AD14" s="22" t="s">
        <v>138</v>
      </c>
      <c r="AE14" s="22">
        <v>6</v>
      </c>
      <c r="AI14" s="43" t="s">
        <v>119</v>
      </c>
      <c r="AJ14" s="44">
        <v>0.8</v>
      </c>
      <c r="AK14" s="45">
        <v>1.7</v>
      </c>
      <c r="AL14" s="9">
        <v>12</v>
      </c>
      <c r="AM14" s="9">
        <v>6.7</v>
      </c>
      <c r="AN14" s="9" t="s">
        <v>135</v>
      </c>
    </row>
    <row r="15" spans="1:41" ht="13" x14ac:dyDescent="0.25">
      <c r="A15" s="148" t="s">
        <v>9</v>
      </c>
      <c r="B15" s="149"/>
      <c r="C15" s="49">
        <f>Alaw!C15</f>
        <v>38</v>
      </c>
      <c r="D15" s="49">
        <f>Alaw!D15</f>
        <v>38</v>
      </c>
      <c r="E15" s="49">
        <f>Alaw!E15</f>
        <v>38</v>
      </c>
      <c r="F15" s="49">
        <f>Alaw!F15</f>
        <v>38</v>
      </c>
      <c r="G15" s="49">
        <f>Alaw!G15</f>
        <v>38</v>
      </c>
      <c r="H15" s="49">
        <f>Alaw!H15</f>
        <v>38</v>
      </c>
      <c r="I15" s="49">
        <f>Alaw!I15</f>
        <v>0</v>
      </c>
      <c r="J15" s="49">
        <f>Alaw!J15</f>
        <v>0</v>
      </c>
      <c r="K15" s="49">
        <f>Alaw!K15</f>
        <v>0</v>
      </c>
      <c r="L15" s="49">
        <f>Alaw!L15</f>
        <v>0</v>
      </c>
      <c r="M15" s="49">
        <f>Alaw!M15</f>
        <v>0</v>
      </c>
      <c r="N15" s="49">
        <f>Alaw!N15</f>
        <v>0</v>
      </c>
      <c r="O15" s="49">
        <f>Alaw!O15</f>
        <v>0</v>
      </c>
      <c r="P15" s="49">
        <f>Alaw!P15</f>
        <v>0</v>
      </c>
      <c r="Q15" s="49">
        <f>Alaw!Q15</f>
        <v>0</v>
      </c>
      <c r="R15" s="49">
        <f>Alaw!R15</f>
        <v>0</v>
      </c>
      <c r="S15" s="49">
        <f>Alaw!S15</f>
        <v>0</v>
      </c>
      <c r="T15" s="49">
        <f>Alaw!T15</f>
        <v>0</v>
      </c>
      <c r="U15" s="49">
        <f>Alaw!U15</f>
        <v>0</v>
      </c>
      <c r="V15" s="102">
        <f>Alaw!V15</f>
        <v>0</v>
      </c>
      <c r="AD15" s="22" t="s">
        <v>144</v>
      </c>
      <c r="AE15" s="22">
        <v>7</v>
      </c>
      <c r="AI15" s="43" t="s">
        <v>101</v>
      </c>
      <c r="AJ15" s="51">
        <v>1.8</v>
      </c>
      <c r="AK15" s="45">
        <v>5.4</v>
      </c>
      <c r="AL15" s="9">
        <v>13</v>
      </c>
      <c r="AM15" s="9">
        <v>6.7</v>
      </c>
      <c r="AN15" s="9" t="s">
        <v>135</v>
      </c>
    </row>
    <row r="16" spans="1:41" ht="13.5" thickBot="1" x14ac:dyDescent="0.3">
      <c r="A16" s="152" t="s">
        <v>44</v>
      </c>
      <c r="B16" s="153"/>
      <c r="C16" s="104" t="str">
        <f>Alaw!C16</f>
        <v>Medium/Clay</v>
      </c>
      <c r="D16" s="104" t="str">
        <f>Alaw!D16</f>
        <v>Medium/Clay</v>
      </c>
      <c r="E16" s="104" t="str">
        <f>Alaw!E16</f>
        <v>Medium/Clay</v>
      </c>
      <c r="F16" s="104" t="str">
        <f>Alaw!F16</f>
        <v>Medium/Clay</v>
      </c>
      <c r="G16" s="104" t="str">
        <f>Alaw!G16</f>
        <v>Medium/Clay</v>
      </c>
      <c r="H16" s="104" t="str">
        <f>Alaw!H16</f>
        <v>Medium/Clay</v>
      </c>
      <c r="I16" s="104">
        <f>Alaw!I16</f>
        <v>0</v>
      </c>
      <c r="J16" s="104">
        <f>Alaw!J16</f>
        <v>0</v>
      </c>
      <c r="K16" s="104">
        <f>Alaw!K16</f>
        <v>0</v>
      </c>
      <c r="L16" s="104">
        <f>Alaw!L16</f>
        <v>0</v>
      </c>
      <c r="M16" s="104">
        <f>Alaw!M16</f>
        <v>0</v>
      </c>
      <c r="N16" s="104">
        <f>Alaw!N16</f>
        <v>0</v>
      </c>
      <c r="O16" s="104">
        <f>Alaw!O16</f>
        <v>0</v>
      </c>
      <c r="P16" s="104">
        <f>Alaw!P16</f>
        <v>0</v>
      </c>
      <c r="Q16" s="104">
        <f>Alaw!Q16</f>
        <v>0</v>
      </c>
      <c r="R16" s="104">
        <f>Alaw!R16</f>
        <v>0</v>
      </c>
      <c r="S16" s="104">
        <f>Alaw!S16</f>
        <v>0</v>
      </c>
      <c r="T16" s="104">
        <f>Alaw!T16</f>
        <v>0</v>
      </c>
      <c r="U16" s="104">
        <f>Alaw!U16</f>
        <v>0</v>
      </c>
      <c r="V16" s="105">
        <f>Alaw!V16</f>
        <v>0</v>
      </c>
      <c r="AD16" s="42" t="s">
        <v>145</v>
      </c>
      <c r="AE16" s="22">
        <v>8</v>
      </c>
      <c r="AI16" s="43" t="s">
        <v>118</v>
      </c>
      <c r="AJ16" s="44">
        <v>8</v>
      </c>
      <c r="AK16" s="45">
        <v>5.5</v>
      </c>
      <c r="AL16" s="7">
        <v>14</v>
      </c>
      <c r="AM16" s="9">
        <v>6.7</v>
      </c>
      <c r="AN16" s="9" t="s">
        <v>135</v>
      </c>
    </row>
    <row r="17" spans="1:40" ht="13" x14ac:dyDescent="0.25">
      <c r="A17" s="138" t="s">
        <v>69</v>
      </c>
      <c r="B17" s="139"/>
      <c r="C17" s="20">
        <f>(VLOOKUP(C$14,$AI2:$AK26,2,FALSE))*C$15</f>
        <v>64.599999999999994</v>
      </c>
      <c r="D17" s="20">
        <f t="shared" ref="D17:V17" si="0">(VLOOKUP(D$14,$AI2:$AK26,2,FALSE))*D$15</f>
        <v>64.599999999999994</v>
      </c>
      <c r="E17" s="20">
        <f t="shared" si="0"/>
        <v>64.599999999999994</v>
      </c>
      <c r="F17" s="20">
        <f t="shared" si="0"/>
        <v>64.599999999999994</v>
      </c>
      <c r="G17" s="20">
        <f t="shared" si="0"/>
        <v>64.599999999999994</v>
      </c>
      <c r="H17" s="20">
        <f t="shared" si="0"/>
        <v>64.599999999999994</v>
      </c>
      <c r="I17" s="20" t="e">
        <f t="shared" si="0"/>
        <v>#N/A</v>
      </c>
      <c r="J17" s="20" t="e">
        <f t="shared" si="0"/>
        <v>#N/A</v>
      </c>
      <c r="K17" s="20" t="e">
        <f t="shared" si="0"/>
        <v>#N/A</v>
      </c>
      <c r="L17" s="20" t="e">
        <f t="shared" si="0"/>
        <v>#N/A</v>
      </c>
      <c r="M17" s="20" t="e">
        <f t="shared" si="0"/>
        <v>#N/A</v>
      </c>
      <c r="N17" s="20" t="e">
        <f t="shared" si="0"/>
        <v>#N/A</v>
      </c>
      <c r="O17" s="20" t="e">
        <f t="shared" si="0"/>
        <v>#N/A</v>
      </c>
      <c r="P17" s="20" t="e">
        <f t="shared" si="0"/>
        <v>#N/A</v>
      </c>
      <c r="Q17" s="20" t="e">
        <f t="shared" si="0"/>
        <v>#N/A</v>
      </c>
      <c r="R17" s="20" t="e">
        <f t="shared" si="0"/>
        <v>#N/A</v>
      </c>
      <c r="S17" s="20" t="e">
        <f t="shared" si="0"/>
        <v>#N/A</v>
      </c>
      <c r="T17" s="20" t="e">
        <f t="shared" si="0"/>
        <v>#N/A</v>
      </c>
      <c r="U17" s="20" t="e">
        <f t="shared" si="0"/>
        <v>#N/A</v>
      </c>
      <c r="V17" s="93" t="e">
        <f t="shared" si="0"/>
        <v>#N/A</v>
      </c>
      <c r="AD17" s="42" t="s">
        <v>146</v>
      </c>
      <c r="AE17" s="22">
        <v>10</v>
      </c>
      <c r="AI17" s="38" t="s">
        <v>115</v>
      </c>
      <c r="AJ17" s="39">
        <v>1.4</v>
      </c>
      <c r="AK17" s="40">
        <v>4.8</v>
      </c>
      <c r="AL17" s="41">
        <v>15</v>
      </c>
      <c r="AM17" s="9">
        <v>6.2</v>
      </c>
      <c r="AN17" s="9" t="s">
        <v>112</v>
      </c>
    </row>
    <row r="18" spans="1:40" ht="13" x14ac:dyDescent="0.25">
      <c r="A18" s="140" t="s">
        <v>23</v>
      </c>
      <c r="B18" s="141"/>
      <c r="C18" s="12">
        <f>$D31</f>
        <v>36.546600168000005</v>
      </c>
      <c r="D18" s="12">
        <f>$D32</f>
        <v>36.546600168000005</v>
      </c>
      <c r="E18" s="12">
        <f>$D33</f>
        <v>66.207609000000005</v>
      </c>
      <c r="F18" s="12">
        <f>$D34</f>
        <v>66.207609000000005</v>
      </c>
      <c r="G18" s="12">
        <f>$D35</f>
        <v>36.546600168000005</v>
      </c>
      <c r="H18" s="12">
        <f>$D36</f>
        <v>36.546600168000005</v>
      </c>
      <c r="I18" s="12">
        <f>$D37</f>
        <v>0</v>
      </c>
      <c r="J18" s="12">
        <f>$D38</f>
        <v>0</v>
      </c>
      <c r="K18" s="12">
        <f>$D39</f>
        <v>0</v>
      </c>
      <c r="L18" s="12">
        <f>$D40</f>
        <v>0</v>
      </c>
      <c r="M18" s="12">
        <f>$D41</f>
        <v>0</v>
      </c>
      <c r="N18" s="12">
        <f>$D42</f>
        <v>0</v>
      </c>
      <c r="O18" s="12">
        <f>$D43</f>
        <v>0</v>
      </c>
      <c r="P18" s="12">
        <f>$D44</f>
        <v>0</v>
      </c>
      <c r="Q18" s="12">
        <f>$D45</f>
        <v>0</v>
      </c>
      <c r="R18" s="12">
        <f>$D46</f>
        <v>0</v>
      </c>
      <c r="S18" s="12">
        <f>$D47</f>
        <v>0</v>
      </c>
      <c r="T18" s="12">
        <f>$D48</f>
        <v>0</v>
      </c>
      <c r="U18" s="12">
        <f>$D49</f>
        <v>0</v>
      </c>
      <c r="V18" s="17">
        <f>$D50</f>
        <v>0</v>
      </c>
      <c r="AD18" s="42" t="s">
        <v>147</v>
      </c>
      <c r="AE18" s="22">
        <v>16</v>
      </c>
      <c r="AI18" s="38" t="s">
        <v>106</v>
      </c>
      <c r="AJ18" s="39">
        <v>5.9</v>
      </c>
      <c r="AK18" s="40">
        <v>18</v>
      </c>
      <c r="AL18" s="41">
        <v>16</v>
      </c>
      <c r="AM18" s="9">
        <v>6.2</v>
      </c>
      <c r="AN18" s="9" t="s">
        <v>112</v>
      </c>
    </row>
    <row r="19" spans="1:40" ht="13" x14ac:dyDescent="0.25">
      <c r="A19" s="140" t="s">
        <v>90</v>
      </c>
      <c r="B19" s="141"/>
      <c r="C19" s="12">
        <f>C18-C17</f>
        <v>-28.05339983199999</v>
      </c>
      <c r="D19" s="12">
        <f t="shared" ref="D19:V19" si="1">D18-D17</f>
        <v>-28.05339983199999</v>
      </c>
      <c r="E19" s="12">
        <f t="shared" si="1"/>
        <v>1.6076090000000107</v>
      </c>
      <c r="F19" s="12">
        <f t="shared" si="1"/>
        <v>1.6076090000000107</v>
      </c>
      <c r="G19" s="12">
        <f t="shared" si="1"/>
        <v>-28.05339983199999</v>
      </c>
      <c r="H19" s="12">
        <f t="shared" si="1"/>
        <v>-28.05339983199999</v>
      </c>
      <c r="I19" s="12" t="e">
        <f t="shared" si="1"/>
        <v>#N/A</v>
      </c>
      <c r="J19" s="12" t="e">
        <f t="shared" si="1"/>
        <v>#N/A</v>
      </c>
      <c r="K19" s="12" t="e">
        <f t="shared" si="1"/>
        <v>#N/A</v>
      </c>
      <c r="L19" s="12" t="e">
        <f t="shared" si="1"/>
        <v>#N/A</v>
      </c>
      <c r="M19" s="12" t="e">
        <f t="shared" si="1"/>
        <v>#N/A</v>
      </c>
      <c r="N19" s="12" t="e">
        <f t="shared" si="1"/>
        <v>#N/A</v>
      </c>
      <c r="O19" s="12" t="e">
        <f t="shared" si="1"/>
        <v>#N/A</v>
      </c>
      <c r="P19" s="12" t="e">
        <f t="shared" si="1"/>
        <v>#N/A</v>
      </c>
      <c r="Q19" s="12" t="e">
        <f t="shared" si="1"/>
        <v>#N/A</v>
      </c>
      <c r="R19" s="12" t="e">
        <f t="shared" si="1"/>
        <v>#N/A</v>
      </c>
      <c r="S19" s="12" t="e">
        <f t="shared" si="1"/>
        <v>#N/A</v>
      </c>
      <c r="T19" s="12" t="e">
        <f t="shared" si="1"/>
        <v>#N/A</v>
      </c>
      <c r="U19" s="12" t="e">
        <f t="shared" si="1"/>
        <v>#N/A</v>
      </c>
      <c r="V19" s="17" t="e">
        <f t="shared" si="1"/>
        <v>#N/A</v>
      </c>
      <c r="AI19" s="38" t="s">
        <v>107</v>
      </c>
      <c r="AJ19" s="39">
        <v>3.2</v>
      </c>
      <c r="AK19" s="40">
        <v>10.5</v>
      </c>
      <c r="AL19" s="41">
        <v>17</v>
      </c>
      <c r="AM19" s="9">
        <v>6.2</v>
      </c>
      <c r="AN19" s="9" t="s">
        <v>112</v>
      </c>
    </row>
    <row r="20" spans="1:40" ht="13.5" thickBot="1" x14ac:dyDescent="0.3">
      <c r="A20" s="142" t="s">
        <v>91</v>
      </c>
      <c r="B20" s="143"/>
      <c r="C20" s="18" t="str">
        <f>IF($B31="","",IF(C$19&gt;=0,"INCREASE","DECREASE"))</f>
        <v>DECREASE</v>
      </c>
      <c r="D20" s="18" t="str">
        <f>IF($B32="","",IF(D$19&gt;=0,"INCREASE","DECREASE"))</f>
        <v>DECREASE</v>
      </c>
      <c r="E20" s="18" t="str">
        <f>IF($B33="","",IF(E$19&gt;=0,"INCREASE","DECREASE"))</f>
        <v>INCREASE</v>
      </c>
      <c r="F20" s="18" t="str">
        <f>IF($B34="","",IF(F$19&gt;=0,"INCREASE","DECREASE"))</f>
        <v>INCREASE</v>
      </c>
      <c r="G20" s="18" t="str">
        <f>IF($B35="","",IF(G$19&gt;=0,"INCREASE","DECREASE"))</f>
        <v>DECREASE</v>
      </c>
      <c r="H20" s="18" t="str">
        <f>IF($B36="","",IF(H$19&gt;=0,"INCREASE","DECREASE"))</f>
        <v>DECREASE</v>
      </c>
      <c r="I20" s="18" t="str">
        <f>IF($B37="","",IF(I$19&gt;=0,"INCREASE","DECREASE"))</f>
        <v/>
      </c>
      <c r="J20" s="18" t="str">
        <f>IF($B38="","",IF(J$19&gt;=0,"INCREASE","DECREASE"))</f>
        <v/>
      </c>
      <c r="K20" s="18" t="str">
        <f>IF($B39="","",IF(K$19&gt;=0,"INCREASE","DECREASE"))</f>
        <v/>
      </c>
      <c r="L20" s="18" t="str">
        <f>IF($B40="","",IF(L$19&gt;=0,"INCREASE","DECREASE"))</f>
        <v/>
      </c>
      <c r="M20" s="18" t="str">
        <f>IF($B41="","",IF(M$19&gt;=0,"INCREASE","DECREASE"))</f>
        <v/>
      </c>
      <c r="N20" s="18" t="str">
        <f>IF($B42="","",IF(N$19&gt;=0,"INCREASE","DECREASE"))</f>
        <v/>
      </c>
      <c r="O20" s="18" t="str">
        <f>IF($B43="","",IF(O$19&gt;=0,"INCREASE","DECREASE"))</f>
        <v/>
      </c>
      <c r="P20" s="18" t="str">
        <f>IF($B44="","",IF(P$19&gt;=0,"INCREASE","DECREASE"))</f>
        <v/>
      </c>
      <c r="Q20" s="18" t="str">
        <f>IF($B45="","",IF(Q$19&gt;=0,"INCREASE","DECREASE"))</f>
        <v/>
      </c>
      <c r="R20" s="18" t="str">
        <f>IF($B46="","",IF(R$19&gt;=0,"INCREASE","DECREASE"))</f>
        <v/>
      </c>
      <c r="S20" s="18" t="str">
        <f>IF($B47="","",IF(S$19&gt;=0,"INCREASE","DECREASE"))</f>
        <v/>
      </c>
      <c r="T20" s="18" t="str">
        <f>IF($B48="","",IF(T$19&gt;=0,"INCREASE","DECREASE"))</f>
        <v/>
      </c>
      <c r="U20" s="18" t="str">
        <f>IF($B49="","",IF(U$19&gt;=0,"INCREASE","DECREASE"))</f>
        <v/>
      </c>
      <c r="V20" s="19" t="str">
        <f>IF($B50="","",IF(V$19&gt;=0,"INCREASE","DECREASE"))</f>
        <v/>
      </c>
      <c r="AI20" s="38" t="s">
        <v>114</v>
      </c>
      <c r="AJ20" s="39">
        <v>2.1</v>
      </c>
      <c r="AK20" s="40">
        <v>7.2</v>
      </c>
      <c r="AL20" s="41">
        <v>18</v>
      </c>
      <c r="AM20" s="9">
        <v>6.2</v>
      </c>
      <c r="AN20" s="9" t="s">
        <v>112</v>
      </c>
    </row>
    <row r="21" spans="1:40" ht="13" x14ac:dyDescent="0.25">
      <c r="A21" s="138" t="s">
        <v>88</v>
      </c>
      <c r="B21" s="139"/>
      <c r="C21" s="20">
        <f>(VLOOKUP(C$14,$AI2:$AK26,3,FALSE))*C$15</f>
        <v>228</v>
      </c>
      <c r="D21" s="20">
        <f t="shared" ref="D21:V21" si="2">(VLOOKUP(D$14,$AI2:$AK24,3,FALSE))*D$15</f>
        <v>228</v>
      </c>
      <c r="E21" s="20">
        <f t="shared" si="2"/>
        <v>228</v>
      </c>
      <c r="F21" s="20">
        <f t="shared" si="2"/>
        <v>228</v>
      </c>
      <c r="G21" s="20">
        <f t="shared" si="2"/>
        <v>228</v>
      </c>
      <c r="H21" s="20">
        <f t="shared" si="2"/>
        <v>228</v>
      </c>
      <c r="I21" s="20" t="e">
        <f t="shared" si="2"/>
        <v>#N/A</v>
      </c>
      <c r="J21" s="20" t="e">
        <f t="shared" si="2"/>
        <v>#N/A</v>
      </c>
      <c r="K21" s="20" t="e">
        <f t="shared" si="2"/>
        <v>#N/A</v>
      </c>
      <c r="L21" s="20" t="e">
        <f t="shared" si="2"/>
        <v>#N/A</v>
      </c>
      <c r="M21" s="20" t="e">
        <f t="shared" si="2"/>
        <v>#N/A</v>
      </c>
      <c r="N21" s="20" t="e">
        <f t="shared" si="2"/>
        <v>#N/A</v>
      </c>
      <c r="O21" s="20" t="e">
        <f t="shared" si="2"/>
        <v>#N/A</v>
      </c>
      <c r="P21" s="20" t="e">
        <f t="shared" si="2"/>
        <v>#N/A</v>
      </c>
      <c r="Q21" s="20" t="e">
        <f t="shared" si="2"/>
        <v>#N/A</v>
      </c>
      <c r="R21" s="20" t="e">
        <f t="shared" si="2"/>
        <v>#N/A</v>
      </c>
      <c r="S21" s="20" t="e">
        <f t="shared" si="2"/>
        <v>#N/A</v>
      </c>
      <c r="T21" s="20" t="e">
        <f t="shared" si="2"/>
        <v>#N/A</v>
      </c>
      <c r="U21" s="20" t="e">
        <f t="shared" si="2"/>
        <v>#N/A</v>
      </c>
      <c r="V21" s="93" t="e">
        <f t="shared" si="2"/>
        <v>#N/A</v>
      </c>
      <c r="AI21" s="52" t="s">
        <v>100</v>
      </c>
      <c r="AJ21" s="55">
        <v>11</v>
      </c>
      <c r="AK21" s="54">
        <v>12</v>
      </c>
      <c r="AL21" s="21">
        <v>19</v>
      </c>
      <c r="AM21" s="9">
        <v>6.7</v>
      </c>
      <c r="AN21" s="9" t="s">
        <v>135</v>
      </c>
    </row>
    <row r="22" spans="1:40" ht="13" x14ac:dyDescent="0.25">
      <c r="A22" s="140" t="s">
        <v>89</v>
      </c>
      <c r="B22" s="141"/>
      <c r="C22" s="12">
        <f>$E31</f>
        <v>2.8663074720000002E-4</v>
      </c>
      <c r="D22" s="12">
        <f>$E32</f>
        <v>2.8663074720000002E-4</v>
      </c>
      <c r="E22" s="12">
        <f>$E33</f>
        <v>5.1925860000000008E-4</v>
      </c>
      <c r="F22" s="12">
        <f>$E34</f>
        <v>5.1925860000000008E-4</v>
      </c>
      <c r="G22" s="12">
        <f>$E35</f>
        <v>2.8663074720000002E-4</v>
      </c>
      <c r="H22" s="12">
        <f>$E36</f>
        <v>2.8663074720000002E-4</v>
      </c>
      <c r="I22" s="12">
        <f>$E37</f>
        <v>0</v>
      </c>
      <c r="J22" s="12">
        <f>$E38</f>
        <v>0</v>
      </c>
      <c r="K22" s="12">
        <f>$E39</f>
        <v>0</v>
      </c>
      <c r="L22" s="12">
        <f>$E40</f>
        <v>0</v>
      </c>
      <c r="M22" s="12">
        <f>$E41</f>
        <v>0</v>
      </c>
      <c r="N22" s="12">
        <f>$E42</f>
        <v>0</v>
      </c>
      <c r="O22" s="12">
        <f>$E43</f>
        <v>0</v>
      </c>
      <c r="P22" s="12">
        <f>$E44</f>
        <v>0</v>
      </c>
      <c r="Q22" s="12">
        <f>$E45</f>
        <v>0</v>
      </c>
      <c r="R22" s="12">
        <f>$E46</f>
        <v>0</v>
      </c>
      <c r="S22" s="12">
        <f>$E47</f>
        <v>0</v>
      </c>
      <c r="T22" s="12">
        <f>$E48</f>
        <v>0</v>
      </c>
      <c r="U22" s="12">
        <f>$E49</f>
        <v>0</v>
      </c>
      <c r="V22" s="17">
        <f>$E50</f>
        <v>0</v>
      </c>
      <c r="AI22" s="52" t="s">
        <v>102</v>
      </c>
      <c r="AJ22" s="53">
        <v>1.2</v>
      </c>
      <c r="AK22" s="54">
        <v>5</v>
      </c>
      <c r="AL22" s="21">
        <v>20</v>
      </c>
      <c r="AM22" s="9">
        <v>6.7</v>
      </c>
      <c r="AN22" s="9" t="s">
        <v>135</v>
      </c>
    </row>
    <row r="23" spans="1:40" ht="13" x14ac:dyDescent="0.25">
      <c r="A23" s="140" t="s">
        <v>92</v>
      </c>
      <c r="B23" s="141"/>
      <c r="C23" s="12">
        <f>C22-C21</f>
        <v>-227.99971336925279</v>
      </c>
      <c r="D23" s="12">
        <f t="shared" ref="D23:V23" si="3">D22-D21</f>
        <v>-227.99971336925279</v>
      </c>
      <c r="E23" s="12">
        <f t="shared" si="3"/>
        <v>-227.99948074139999</v>
      </c>
      <c r="F23" s="12">
        <f t="shared" si="3"/>
        <v>-227.99948074139999</v>
      </c>
      <c r="G23" s="12">
        <f t="shared" si="3"/>
        <v>-227.99971336925279</v>
      </c>
      <c r="H23" s="12">
        <f t="shared" si="3"/>
        <v>-227.99971336925279</v>
      </c>
      <c r="I23" s="12" t="e">
        <f t="shared" si="3"/>
        <v>#N/A</v>
      </c>
      <c r="J23" s="12" t="e">
        <f t="shared" si="3"/>
        <v>#N/A</v>
      </c>
      <c r="K23" s="12" t="e">
        <f t="shared" si="3"/>
        <v>#N/A</v>
      </c>
      <c r="L23" s="12" t="e">
        <f t="shared" si="3"/>
        <v>#N/A</v>
      </c>
      <c r="M23" s="12" t="e">
        <f t="shared" si="3"/>
        <v>#N/A</v>
      </c>
      <c r="N23" s="12" t="e">
        <f t="shared" si="3"/>
        <v>#N/A</v>
      </c>
      <c r="O23" s="12" t="e">
        <f t="shared" si="3"/>
        <v>#N/A</v>
      </c>
      <c r="P23" s="12" t="e">
        <f t="shared" si="3"/>
        <v>#N/A</v>
      </c>
      <c r="Q23" s="12" t="e">
        <f t="shared" si="3"/>
        <v>#N/A</v>
      </c>
      <c r="R23" s="12" t="e">
        <f t="shared" si="3"/>
        <v>#N/A</v>
      </c>
      <c r="S23" s="12" t="e">
        <f t="shared" si="3"/>
        <v>#N/A</v>
      </c>
      <c r="T23" s="12" t="e">
        <f t="shared" si="3"/>
        <v>#N/A</v>
      </c>
      <c r="U23" s="12" t="e">
        <f t="shared" si="3"/>
        <v>#N/A</v>
      </c>
      <c r="V23" s="17" t="e">
        <f t="shared" si="3"/>
        <v>#N/A</v>
      </c>
      <c r="AI23" s="52" t="s">
        <v>98</v>
      </c>
      <c r="AJ23" s="55">
        <v>9</v>
      </c>
      <c r="AK23" s="54">
        <v>10</v>
      </c>
      <c r="AL23" s="21">
        <v>21</v>
      </c>
      <c r="AM23" s="9">
        <v>6.7</v>
      </c>
      <c r="AN23" s="9" t="s">
        <v>135</v>
      </c>
    </row>
    <row r="24" spans="1:40" ht="13.5" thickBot="1" x14ac:dyDescent="0.3">
      <c r="A24" s="142" t="s">
        <v>93</v>
      </c>
      <c r="B24" s="143"/>
      <c r="C24" s="18" t="str">
        <f>IF($B31="","",IF(C$23&gt;=0,"INCREASE","DECREASE"))</f>
        <v>DECREASE</v>
      </c>
      <c r="D24" s="18" t="str">
        <f t="shared" ref="D24:V24" si="4">IF($B31="","",IF(D$23&gt;=0,"INCREASE","DECREASE"))</f>
        <v>DECREASE</v>
      </c>
      <c r="E24" s="18" t="str">
        <f t="shared" si="4"/>
        <v>DECREASE</v>
      </c>
      <c r="F24" s="18" t="str">
        <f t="shared" si="4"/>
        <v>DECREASE</v>
      </c>
      <c r="G24" s="18" t="str">
        <f t="shared" si="4"/>
        <v>DECREASE</v>
      </c>
      <c r="H24" s="18" t="str">
        <f t="shared" si="4"/>
        <v>DECREASE</v>
      </c>
      <c r="I24" s="18" t="e">
        <f t="shared" si="4"/>
        <v>#N/A</v>
      </c>
      <c r="J24" s="18" t="e">
        <f t="shared" si="4"/>
        <v>#N/A</v>
      </c>
      <c r="K24" s="18" t="e">
        <f t="shared" si="4"/>
        <v>#N/A</v>
      </c>
      <c r="L24" s="18" t="e">
        <f t="shared" si="4"/>
        <v>#N/A</v>
      </c>
      <c r="M24" s="18" t="e">
        <f t="shared" si="4"/>
        <v>#N/A</v>
      </c>
      <c r="N24" s="18" t="e">
        <f t="shared" si="4"/>
        <v>#N/A</v>
      </c>
      <c r="O24" s="18" t="e">
        <f t="shared" si="4"/>
        <v>#N/A</v>
      </c>
      <c r="P24" s="18" t="e">
        <f t="shared" si="4"/>
        <v>#N/A</v>
      </c>
      <c r="Q24" s="18" t="e">
        <f t="shared" si="4"/>
        <v>#N/A</v>
      </c>
      <c r="R24" s="18" t="e">
        <f t="shared" si="4"/>
        <v>#N/A</v>
      </c>
      <c r="S24" s="18" t="e">
        <f t="shared" si="4"/>
        <v>#N/A</v>
      </c>
      <c r="T24" s="18" t="e">
        <f t="shared" si="4"/>
        <v>#N/A</v>
      </c>
      <c r="U24" s="18" t="e">
        <f t="shared" si="4"/>
        <v>#N/A</v>
      </c>
      <c r="V24" s="19" t="e">
        <f t="shared" si="4"/>
        <v>#N/A</v>
      </c>
      <c r="AI24" s="52" t="s">
        <v>99</v>
      </c>
      <c r="AJ24" s="55">
        <v>1.5</v>
      </c>
      <c r="AK24" s="54">
        <v>3</v>
      </c>
      <c r="AL24" s="21">
        <v>22</v>
      </c>
      <c r="AM24" s="9">
        <v>6.7</v>
      </c>
      <c r="AN24" s="9" t="s">
        <v>135</v>
      </c>
    </row>
    <row r="25" spans="1:40" ht="13" thickBot="1" x14ac:dyDescent="0.3">
      <c r="D25" s="56"/>
      <c r="E25" s="56"/>
      <c r="F25" s="56"/>
      <c r="AI25" s="52" t="s">
        <v>117</v>
      </c>
      <c r="AJ25" s="55">
        <v>1</v>
      </c>
      <c r="AK25" s="54">
        <v>5.8</v>
      </c>
      <c r="AL25" s="21">
        <v>23</v>
      </c>
      <c r="AM25" s="9">
        <v>6.7</v>
      </c>
      <c r="AN25" s="9" t="s">
        <v>135</v>
      </c>
    </row>
    <row r="26" spans="1:40" s="7" customFormat="1" ht="13" x14ac:dyDescent="0.25">
      <c r="A26" s="116"/>
      <c r="B26" s="117" t="s">
        <v>10</v>
      </c>
      <c r="C26" s="117" t="s">
        <v>75</v>
      </c>
      <c r="D26" s="118" t="s">
        <v>11</v>
      </c>
      <c r="E26" s="118" t="s">
        <v>12</v>
      </c>
      <c r="F26" s="118" t="s">
        <v>13</v>
      </c>
      <c r="G26" s="117" t="s">
        <v>14</v>
      </c>
      <c r="H26" s="118" t="s">
        <v>15</v>
      </c>
      <c r="I26" s="118" t="s">
        <v>16</v>
      </c>
      <c r="J26" s="117" t="s">
        <v>17</v>
      </c>
      <c r="K26" s="117" t="s">
        <v>18</v>
      </c>
      <c r="L26" s="117" t="s">
        <v>19</v>
      </c>
      <c r="M26" s="117" t="s">
        <v>20</v>
      </c>
      <c r="N26" s="117" t="s">
        <v>61</v>
      </c>
      <c r="O26" s="117" t="s">
        <v>62</v>
      </c>
      <c r="P26" s="118" t="s">
        <v>39</v>
      </c>
      <c r="Q26" s="118" t="s">
        <v>40</v>
      </c>
      <c r="R26" s="118" t="s">
        <v>35</v>
      </c>
      <c r="S26" s="118" t="s">
        <v>36</v>
      </c>
      <c r="T26" s="118" t="s">
        <v>37</v>
      </c>
      <c r="U26" s="119" t="s">
        <v>38</v>
      </c>
      <c r="AI26" s="57" t="s">
        <v>116</v>
      </c>
      <c r="AJ26" s="58">
        <v>0.7</v>
      </c>
      <c r="AK26" s="59">
        <v>2.4</v>
      </c>
      <c r="AL26" s="21">
        <v>24</v>
      </c>
      <c r="AM26" s="7">
        <v>6.7</v>
      </c>
      <c r="AN26" s="9" t="s">
        <v>135</v>
      </c>
    </row>
    <row r="27" spans="1:40" x14ac:dyDescent="0.35">
      <c r="A27" s="120"/>
      <c r="B27" s="60" t="s">
        <v>46</v>
      </c>
      <c r="C27" s="84" t="s">
        <v>57</v>
      </c>
      <c r="D27" s="84" t="s">
        <v>57</v>
      </c>
      <c r="E27" s="84" t="s">
        <v>55</v>
      </c>
      <c r="F27" s="84" t="s">
        <v>55</v>
      </c>
      <c r="G27" s="84" t="s">
        <v>55</v>
      </c>
      <c r="H27" s="84" t="s">
        <v>55</v>
      </c>
      <c r="I27" s="84" t="s">
        <v>55</v>
      </c>
      <c r="J27" s="84" t="s">
        <v>55</v>
      </c>
      <c r="K27" s="84" t="s">
        <v>55</v>
      </c>
      <c r="L27" s="84" t="s">
        <v>55</v>
      </c>
      <c r="M27" s="84" t="s">
        <v>55</v>
      </c>
      <c r="N27" s="84" t="s">
        <v>55</v>
      </c>
      <c r="O27" s="84" t="s">
        <v>55</v>
      </c>
      <c r="P27" s="84"/>
      <c r="Q27" s="84" t="s">
        <v>55</v>
      </c>
      <c r="R27" s="84"/>
      <c r="S27" s="84" t="s">
        <v>55</v>
      </c>
      <c r="T27" s="84"/>
      <c r="U27" s="121"/>
    </row>
    <row r="28" spans="1:40" x14ac:dyDescent="0.35">
      <c r="A28" s="122"/>
      <c r="B28" s="16">
        <v>3.42</v>
      </c>
      <c r="C28" s="11">
        <v>1.47</v>
      </c>
      <c r="D28" s="11">
        <v>0.33800000000000002</v>
      </c>
      <c r="E28" s="11">
        <v>5.04E-2</v>
      </c>
      <c r="F28" s="11">
        <v>589</v>
      </c>
      <c r="G28" s="11">
        <v>76.2</v>
      </c>
      <c r="H28" s="11">
        <v>226</v>
      </c>
      <c r="I28" s="11">
        <v>35.9</v>
      </c>
      <c r="J28" s="11">
        <v>0.87</v>
      </c>
      <c r="K28" s="15">
        <v>0.57999999999999996</v>
      </c>
      <c r="L28" s="11">
        <v>32.200000000000003</v>
      </c>
      <c r="M28" s="11">
        <v>24.9</v>
      </c>
      <c r="N28" s="11">
        <v>848000</v>
      </c>
      <c r="O28" s="11">
        <v>7290</v>
      </c>
      <c r="P28" s="11"/>
      <c r="Q28" s="11">
        <v>7590</v>
      </c>
      <c r="R28" s="11"/>
      <c r="S28" s="11">
        <v>28.4</v>
      </c>
      <c r="T28" s="11"/>
      <c r="U28" s="97"/>
    </row>
    <row r="29" spans="1:40" s="7" customFormat="1" ht="28" x14ac:dyDescent="0.35">
      <c r="A29" s="144"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123" t="s">
        <v>51</v>
      </c>
    </row>
    <row r="30" spans="1:40" s="6" customFormat="1" ht="28" x14ac:dyDescent="0.35">
      <c r="A30" s="145"/>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24" t="s">
        <v>34</v>
      </c>
    </row>
    <row r="31" spans="1:40" s="48" customFormat="1" ht="13" x14ac:dyDescent="0.35">
      <c r="A31" s="125" t="str">
        <f>C8</f>
        <v xml:space="preserve">BD1 </v>
      </c>
      <c r="B31" s="11">
        <v>138</v>
      </c>
      <c r="C31" s="65">
        <f>IF(C$27="%w/w SAR",((C$28*10)*$B31),IF(C$27="%w/w DM",(((C$28*10)*($B$28/100))*$B31),IF(C$27="kg/t SAR",(C$28*$B31),IF(C$27="kg/t DM",((C$28*($B$28/100))*$B31),IF(C$27="mg/kg SAR",((C$28*0.001)*$B31),IF(C$27="mg/kg DM",(((C$28*0.001)*($B$28/100))*$B31),0))))))</f>
        <v>69.378119999999996</v>
      </c>
      <c r="D31" s="65">
        <f>(IF(D$27="%w/w SAR",((D$28*10)*$B31),IF(D$27="%w/w DM",(((D$28*10)*($B$28/100))*$B31),IF(D$27="kg/t SAR",(D$28*$B31),IF(D$27="kg/t DM",((D$28*($B$28/100))*$B31),IF(D$27="mg/kg SAR",((D$28*0.001)*$B31),IF(D$27="mg/kg DM",(((D$28*0.001)*($B$28/100))*$B31),"0")))))))*2.291</f>
        <v>36.546600168000005</v>
      </c>
      <c r="E31" s="65">
        <f>(IF(E$27="%w/w SAR",((E$28*10)*$B31),IF(E$27="%w/w DM",(((E$28*10)*($B$28/100))*$B31),IF(E$27="kg/t SAR",(E$28*$B31),IF(E$27="kg/t DM",((E$28*($B$28/100))*$B31),IF(E$27="mg/kg SAR",((E$28*0.001)*$B31),IF(E$27="mg/kg DM",(((E$28*0.001)*($B$28/100))*$B31),"0")))))))*1.205</f>
        <v>2.8663074720000002E-4</v>
      </c>
      <c r="F31" s="65">
        <f>(IF(F$27="%w/w SAR",((F$28*10)*$B31),IF(F$27="%w/w DM",(((F$28*10)*($B$28/100))*$B31),IF(F$27="kg/t SAR",(F$28*$B31),IF(F$27="kg/t DM",((F$28*($B$28/100))*$B31),IF(F$27="mg/kg SAR",((F$28*0.001)*$B31),IF(F$27="mg/kg DM",(((F$28*0.001)*($B$28/100))*$B31),"0")))))))*1.658</f>
        <v>4.6089820151999996</v>
      </c>
      <c r="G31" s="65">
        <f t="shared" ref="G31:P46" si="5">IF(G$27="%w/w SAR",((G$28*10)*$B31),IF(G$27="%w/w DM",(((G$28*10)*($B$28/100))*$B31),IF(G$27="kg/t SAR",(G$28*$B31),IF(G$27="kg/t DM",((G$28*($B$28/100))*$B31),IF(G$27="mg/kg SAR",((G$28*0.001)*$B31),IF(G$27="mg/kg DM",(((G$28*0.001)*($B$28/100))*$B31),0))))))</f>
        <v>0.35963352000000004</v>
      </c>
      <c r="H31" s="65">
        <f t="shared" si="5"/>
        <v>1.0666296</v>
      </c>
      <c r="I31" s="65">
        <f t="shared" si="5"/>
        <v>0.16943364000000002</v>
      </c>
      <c r="J31" s="65">
        <f t="shared" si="5"/>
        <v>4.1060519999999998E-3</v>
      </c>
      <c r="K31" s="65">
        <f t="shared" si="5"/>
        <v>2.737368E-3</v>
      </c>
      <c r="L31" s="65">
        <f t="shared" si="5"/>
        <v>0.15197112000000004</v>
      </c>
      <c r="M31" s="65">
        <f t="shared" si="5"/>
        <v>0.11751804</v>
      </c>
      <c r="N31" s="65">
        <f t="shared" si="5"/>
        <v>4002.2208000000001</v>
      </c>
      <c r="O31" s="65">
        <f t="shared" si="5"/>
        <v>34.405884</v>
      </c>
      <c r="P31" s="65">
        <f t="shared" si="5"/>
        <v>0</v>
      </c>
      <c r="Q31" s="65">
        <f>(IF(Q$27="%w/w SAR",((Q$28*10)*$B31),IF(Q$27="%w/w DM",(((Q$28*10)*($B$28/100))*$B31),IF(Q$27="kg/t SAR",(Q$28*$B31),IF(Q$27="kg/t DM",((Q$28*($B$28/100))*$B31),IF(Q$27="mg/kg SAR",((Q$28*0.001)*$B31),IF(Q$27="mg/kg DM",(((Q$28*0.001)*($B$28/100))*$B31),0)))))))*2.5</f>
        <v>89.554410000000004</v>
      </c>
      <c r="R31" s="65">
        <f>IF(R$27="%w/w SAR",((R$28*10)*$B31),IF(R$27="%w/w DM",(((R$28*10)*($B$28/100))*$B31),IF(R$27="kg/t SAR",(R$28*$B31),IF(R$27="kg/t DM",((R$28*($B$28/100))*$B31),IF(R$27="mg/kg SAR",((R$28*0.001)*$B31),IF(R$27="mg/kg DM",(((R$28*0.001)*($B$28/100))*$B31),0))))))</f>
        <v>0</v>
      </c>
      <c r="S31" s="65">
        <f>IF(S$27="%w/w SAR",((S$28*10)*$B31),IF(S$27="%w/w DM",(((S$28*10)*($B$28/100))*$B31),IF(S$27="kg/t SAR",(S$28*$B31),IF(S$27="kg/t DM",((S$28*($B$28/100))*$B31),IF(S$27="mg/kg SAR",((S$28*0.001)*$B31),IF(S$27="mg/kg DM",(((S$28*0.001)*($B$28/100))*$B31),0))))))</f>
        <v>0.13403663999999998</v>
      </c>
      <c r="T31" s="65">
        <f>IF(T$27="%w/w SAR",((T$28*10)*$B31),IF(T$27="%w/w DM",(((T$28*10)*($B$28/100))*$B31),IF(T$27="kg/t SAR",(T$28*$B31),IF(T$27="kg/t DM",((T$28*($B$28/100))*$B31),IF(T$27="mg/kg SAR",((T$28*0.001)*$B31),IF(T$27="mg/kg DM",(((T$28*0.001)*($B$28/100))*$B31),0))))))</f>
        <v>0</v>
      </c>
      <c r="U31" s="126">
        <f>IF(U$27="%w/w SAR",((U$28*10)*$B31),IF(U$27="%w/w DM",(((U$28*10)*($B$28/100))*$B31),IF(U$27="kg/t SAR",(U$28*$B31),IF(U$27="kg/t DM",((U$28*($B$28/100))*$B31),IF(U$27="mg/kg SAR",((U$28*0.001)*$B31),IF(U$27="mg/kg DM",(((U$28*0.001)*($B$28/100))*$B31),0))))))</f>
        <v>0</v>
      </c>
    </row>
    <row r="32" spans="1:40" s="48" customFormat="1" ht="13" x14ac:dyDescent="0.35">
      <c r="A32" s="125" t="str">
        <f>D8</f>
        <v>BD2</v>
      </c>
      <c r="B32" s="11">
        <v>138</v>
      </c>
      <c r="C32" s="65">
        <f t="shared" ref="C32:C50" si="6">IF(C$27="%w/w SAR",((C$28*10)*$B32),IF(C$27="%w/w DM",(((C$28*10)*($B$28/100))*$B32),IF(C$27="kg/t SAR",(C$28*$B32),IF(C$27="kg/t DM",((C$28*($B$28/100))*$B32),IF(C$27="mg/kg SAR",((C$28*0.001)*$B32),IF(C$27="mg/kg DM",(((C$28*0.001)*($B$28/100))*$B32),0))))))</f>
        <v>69.378119999999996</v>
      </c>
      <c r="D32" s="65">
        <f t="shared" ref="D32:D50" si="7">(IF(D$27="%w/w SAR",((D$28*10)*$B32),IF(D$27="%w/w DM",(((D$28*10)*($B$28/100))*$B32),IF(D$27="kg/t SAR",(D$28*$B32),IF(D$27="kg/t DM",((D$28*($B$28/100))*$B32),IF(D$27="mg/kg SAR",((D$28*0.001)*$B32),IF(D$27="mg/kg DM",(((D$28*0.001)*($B$28/100))*$B32),"0")))))))*2.291</f>
        <v>36.546600168000005</v>
      </c>
      <c r="E32" s="65">
        <f t="shared" ref="E32:E50" si="8">(IF(E$27="%w/w SAR",((E$28*10)*$B32),IF(E$27="%w/w DM",(((E$28*10)*($B$28/100))*$B32),IF(E$27="kg/t SAR",(E$28*$B32),IF(E$27="kg/t DM",((E$28*($B$28/100))*$B32),IF(E$27="mg/kg SAR",((E$28*0.001)*$B32),IF(E$27="mg/kg DM",(((E$28*0.001)*($B$28/100))*$B32),"0")))))))*1.205</f>
        <v>2.8663074720000002E-4</v>
      </c>
      <c r="F32" s="65">
        <f t="shared" ref="F32:F50" si="9">(IF(F$27="%w/w SAR",((F$28*10)*$B32),IF(F$27="%w/w DM",(((F$28*10)*($B$28/100))*$B32),IF(F$27="kg/t SAR",(F$28*$B32),IF(F$27="kg/t DM",((F$28*($B$28/100))*$B32),IF(F$27="mg/kg SAR",((F$28*0.001)*$B32),IF(F$27="mg/kg DM",(((F$28*0.001)*($B$28/100))*$B32),"0")))))))*1.658</f>
        <v>4.6089820151999996</v>
      </c>
      <c r="G32" s="65">
        <f t="shared" si="5"/>
        <v>0.35963352000000004</v>
      </c>
      <c r="H32" s="65">
        <f t="shared" si="5"/>
        <v>1.0666296</v>
      </c>
      <c r="I32" s="65">
        <f t="shared" si="5"/>
        <v>0.16943364000000002</v>
      </c>
      <c r="J32" s="65">
        <f t="shared" si="5"/>
        <v>4.1060519999999998E-3</v>
      </c>
      <c r="K32" s="65">
        <f t="shared" si="5"/>
        <v>2.737368E-3</v>
      </c>
      <c r="L32" s="65">
        <f t="shared" si="5"/>
        <v>0.15197112000000004</v>
      </c>
      <c r="M32" s="65">
        <f t="shared" si="5"/>
        <v>0.11751804</v>
      </c>
      <c r="N32" s="65">
        <f t="shared" si="5"/>
        <v>4002.2208000000001</v>
      </c>
      <c r="O32" s="65">
        <f t="shared" si="5"/>
        <v>34.405884</v>
      </c>
      <c r="P32" s="65">
        <f t="shared" si="5"/>
        <v>0</v>
      </c>
      <c r="Q32" s="65">
        <f t="shared" ref="Q32:Q50" si="10">(IF(Q$27="%w/w SAR",((Q$28*10)*$B32),IF(Q$27="%w/w DM",(((Q$28*10)*($B$28/100))*$B32),IF(Q$27="kg/t SAR",(Q$28*$B32),IF(Q$27="kg/t DM",((Q$28*($B$28/100))*$B32),IF(Q$27="mg/kg SAR",((Q$28*0.001)*$B32),IF(Q$27="mg/kg DM",(((Q$28*0.001)*($B$28/100))*$B32),0)))))))*2.5</f>
        <v>89.554410000000004</v>
      </c>
      <c r="R32" s="65">
        <f t="shared" ref="R32:U50" si="11">IF(R$27="%w/w SAR",((R$28*10)*$B32),IF(R$27="%w/w DM",(((R$28*10)*($B$28/100))*$B32),IF(R$27="kg/t SAR",(R$28*$B32),IF(R$27="kg/t DM",((R$28*($B$28/100))*$B32),IF(R$27="mg/kg SAR",((R$28*0.001)*$B32),IF(R$27="mg/kg DM",(((R$28*0.001)*($B$28/100))*$B32),0))))))</f>
        <v>0</v>
      </c>
      <c r="S32" s="65">
        <f t="shared" si="11"/>
        <v>0.13403663999999998</v>
      </c>
      <c r="T32" s="65">
        <f t="shared" si="11"/>
        <v>0</v>
      </c>
      <c r="U32" s="126">
        <f t="shared" si="11"/>
        <v>0</v>
      </c>
    </row>
    <row r="33" spans="1:21" s="48" customFormat="1" ht="13" x14ac:dyDescent="0.35">
      <c r="A33" s="125" t="str">
        <f>E8</f>
        <v>BD3</v>
      </c>
      <c r="B33" s="11">
        <v>250</v>
      </c>
      <c r="C33" s="65">
        <f t="shared" si="6"/>
        <v>125.68499999999999</v>
      </c>
      <c r="D33" s="65">
        <f t="shared" si="7"/>
        <v>66.207609000000005</v>
      </c>
      <c r="E33" s="65">
        <f t="shared" si="8"/>
        <v>5.1925860000000008E-4</v>
      </c>
      <c r="F33" s="65">
        <f t="shared" si="9"/>
        <v>8.3496050999999998</v>
      </c>
      <c r="G33" s="65">
        <f t="shared" si="5"/>
        <v>0.65151000000000014</v>
      </c>
      <c r="H33" s="65">
        <f t="shared" si="5"/>
        <v>1.9323000000000001</v>
      </c>
      <c r="I33" s="65">
        <f t="shared" si="5"/>
        <v>0.30694500000000002</v>
      </c>
      <c r="J33" s="65">
        <f t="shared" si="5"/>
        <v>7.4384999999999998E-3</v>
      </c>
      <c r="K33" s="65">
        <f t="shared" si="5"/>
        <v>4.9589999999999999E-3</v>
      </c>
      <c r="L33" s="65">
        <f t="shared" si="5"/>
        <v>0.27531000000000005</v>
      </c>
      <c r="M33" s="65">
        <f t="shared" si="5"/>
        <v>0.212895</v>
      </c>
      <c r="N33" s="65">
        <f t="shared" si="5"/>
        <v>7250.4</v>
      </c>
      <c r="O33" s="65">
        <f t="shared" si="5"/>
        <v>62.329500000000003</v>
      </c>
      <c r="P33" s="65">
        <f t="shared" si="5"/>
        <v>0</v>
      </c>
      <c r="Q33" s="65">
        <f t="shared" si="10"/>
        <v>162.23625000000001</v>
      </c>
      <c r="R33" s="65">
        <f t="shared" si="11"/>
        <v>0</v>
      </c>
      <c r="S33" s="65">
        <f t="shared" si="11"/>
        <v>0.24281999999999998</v>
      </c>
      <c r="T33" s="65">
        <f t="shared" si="11"/>
        <v>0</v>
      </c>
      <c r="U33" s="126">
        <f t="shared" si="11"/>
        <v>0</v>
      </c>
    </row>
    <row r="34" spans="1:21" s="48" customFormat="1" ht="13" x14ac:dyDescent="0.35">
      <c r="A34" s="125" t="str">
        <f>F8</f>
        <v>BD4</v>
      </c>
      <c r="B34" s="11">
        <v>250</v>
      </c>
      <c r="C34" s="65">
        <f t="shared" si="6"/>
        <v>125.68499999999999</v>
      </c>
      <c r="D34" s="65">
        <f t="shared" si="7"/>
        <v>66.207609000000005</v>
      </c>
      <c r="E34" s="65">
        <f t="shared" si="8"/>
        <v>5.1925860000000008E-4</v>
      </c>
      <c r="F34" s="65">
        <f t="shared" si="9"/>
        <v>8.3496050999999998</v>
      </c>
      <c r="G34" s="65">
        <f t="shared" si="5"/>
        <v>0.65151000000000014</v>
      </c>
      <c r="H34" s="65">
        <f t="shared" si="5"/>
        <v>1.9323000000000001</v>
      </c>
      <c r="I34" s="65">
        <f t="shared" si="5"/>
        <v>0.30694500000000002</v>
      </c>
      <c r="J34" s="65">
        <f t="shared" si="5"/>
        <v>7.4384999999999998E-3</v>
      </c>
      <c r="K34" s="65">
        <f t="shared" si="5"/>
        <v>4.9589999999999999E-3</v>
      </c>
      <c r="L34" s="65">
        <f t="shared" si="5"/>
        <v>0.27531000000000005</v>
      </c>
      <c r="M34" s="65">
        <f t="shared" si="5"/>
        <v>0.212895</v>
      </c>
      <c r="N34" s="65">
        <f t="shared" si="5"/>
        <v>7250.4</v>
      </c>
      <c r="O34" s="65">
        <f t="shared" si="5"/>
        <v>62.329500000000003</v>
      </c>
      <c r="P34" s="65">
        <f t="shared" si="5"/>
        <v>0</v>
      </c>
      <c r="Q34" s="65">
        <f t="shared" si="10"/>
        <v>162.23625000000001</v>
      </c>
      <c r="R34" s="65">
        <f t="shared" si="11"/>
        <v>0</v>
      </c>
      <c r="S34" s="65">
        <f t="shared" si="11"/>
        <v>0.24281999999999998</v>
      </c>
      <c r="T34" s="65">
        <f t="shared" si="11"/>
        <v>0</v>
      </c>
      <c r="U34" s="126">
        <f t="shared" si="11"/>
        <v>0</v>
      </c>
    </row>
    <row r="35" spans="1:21" s="48" customFormat="1" ht="13" x14ac:dyDescent="0.35">
      <c r="A35" s="125" t="str">
        <f>G8</f>
        <v>PN1</v>
      </c>
      <c r="B35" s="11">
        <v>138</v>
      </c>
      <c r="C35" s="65">
        <f t="shared" si="6"/>
        <v>69.378119999999996</v>
      </c>
      <c r="D35" s="65">
        <f t="shared" si="7"/>
        <v>36.546600168000005</v>
      </c>
      <c r="E35" s="65">
        <f t="shared" si="8"/>
        <v>2.8663074720000002E-4</v>
      </c>
      <c r="F35" s="65">
        <f t="shared" si="9"/>
        <v>4.6089820151999996</v>
      </c>
      <c r="G35" s="65">
        <f t="shared" si="5"/>
        <v>0.35963352000000004</v>
      </c>
      <c r="H35" s="65">
        <f t="shared" si="5"/>
        <v>1.0666296</v>
      </c>
      <c r="I35" s="65">
        <f t="shared" si="5"/>
        <v>0.16943364000000002</v>
      </c>
      <c r="J35" s="65">
        <f t="shared" si="5"/>
        <v>4.1060519999999998E-3</v>
      </c>
      <c r="K35" s="65">
        <f t="shared" si="5"/>
        <v>2.737368E-3</v>
      </c>
      <c r="L35" s="65">
        <f t="shared" si="5"/>
        <v>0.15197112000000004</v>
      </c>
      <c r="M35" s="65">
        <f t="shared" si="5"/>
        <v>0.11751804</v>
      </c>
      <c r="N35" s="65">
        <f t="shared" si="5"/>
        <v>4002.2208000000001</v>
      </c>
      <c r="O35" s="65">
        <f t="shared" si="5"/>
        <v>34.405884</v>
      </c>
      <c r="P35" s="65">
        <f t="shared" si="5"/>
        <v>0</v>
      </c>
      <c r="Q35" s="65">
        <f t="shared" si="10"/>
        <v>89.554410000000004</v>
      </c>
      <c r="R35" s="65">
        <f t="shared" si="11"/>
        <v>0</v>
      </c>
      <c r="S35" s="65">
        <f t="shared" si="11"/>
        <v>0.13403663999999998</v>
      </c>
      <c r="T35" s="65">
        <f t="shared" si="11"/>
        <v>0</v>
      </c>
      <c r="U35" s="126">
        <f t="shared" si="11"/>
        <v>0</v>
      </c>
    </row>
    <row r="36" spans="1:21" s="48" customFormat="1" ht="13" x14ac:dyDescent="0.35">
      <c r="A36" s="125" t="str">
        <f>H8</f>
        <v>PN2</v>
      </c>
      <c r="B36" s="11">
        <v>138</v>
      </c>
      <c r="C36" s="65">
        <f t="shared" si="6"/>
        <v>69.378119999999996</v>
      </c>
      <c r="D36" s="65">
        <f t="shared" si="7"/>
        <v>36.546600168000005</v>
      </c>
      <c r="E36" s="65">
        <f t="shared" si="8"/>
        <v>2.8663074720000002E-4</v>
      </c>
      <c r="F36" s="65">
        <f t="shared" si="9"/>
        <v>4.6089820151999996</v>
      </c>
      <c r="G36" s="65">
        <f t="shared" si="5"/>
        <v>0.35963352000000004</v>
      </c>
      <c r="H36" s="65">
        <f t="shared" si="5"/>
        <v>1.0666296</v>
      </c>
      <c r="I36" s="65">
        <f t="shared" si="5"/>
        <v>0.16943364000000002</v>
      </c>
      <c r="J36" s="65">
        <f t="shared" si="5"/>
        <v>4.1060519999999998E-3</v>
      </c>
      <c r="K36" s="65">
        <f t="shared" si="5"/>
        <v>2.737368E-3</v>
      </c>
      <c r="L36" s="65">
        <f t="shared" si="5"/>
        <v>0.15197112000000004</v>
      </c>
      <c r="M36" s="65">
        <f t="shared" si="5"/>
        <v>0.11751804</v>
      </c>
      <c r="N36" s="65">
        <f t="shared" si="5"/>
        <v>4002.2208000000001</v>
      </c>
      <c r="O36" s="65">
        <f t="shared" si="5"/>
        <v>34.405884</v>
      </c>
      <c r="P36" s="65">
        <f t="shared" si="5"/>
        <v>0</v>
      </c>
      <c r="Q36" s="65">
        <f t="shared" si="10"/>
        <v>89.554410000000004</v>
      </c>
      <c r="R36" s="65">
        <f t="shared" si="11"/>
        <v>0</v>
      </c>
      <c r="S36" s="65">
        <f t="shared" si="11"/>
        <v>0.13403663999999998</v>
      </c>
      <c r="T36" s="65">
        <f t="shared" si="11"/>
        <v>0</v>
      </c>
      <c r="U36" s="126">
        <f t="shared" si="11"/>
        <v>0</v>
      </c>
    </row>
    <row r="37" spans="1:21" s="48" customFormat="1" ht="13" x14ac:dyDescent="0.35">
      <c r="A37" s="125">
        <f>I8</f>
        <v>0</v>
      </c>
      <c r="B37" s="11"/>
      <c r="C37" s="65">
        <f t="shared" si="6"/>
        <v>0</v>
      </c>
      <c r="D37" s="65">
        <f t="shared" si="7"/>
        <v>0</v>
      </c>
      <c r="E37" s="65">
        <f t="shared" si="8"/>
        <v>0</v>
      </c>
      <c r="F37" s="65">
        <f t="shared" si="9"/>
        <v>0</v>
      </c>
      <c r="G37" s="65">
        <f t="shared" si="5"/>
        <v>0</v>
      </c>
      <c r="H37" s="65">
        <f t="shared" si="5"/>
        <v>0</v>
      </c>
      <c r="I37" s="65">
        <f t="shared" si="5"/>
        <v>0</v>
      </c>
      <c r="J37" s="65">
        <f t="shared" si="5"/>
        <v>0</v>
      </c>
      <c r="K37" s="65">
        <f t="shared" si="5"/>
        <v>0</v>
      </c>
      <c r="L37" s="65">
        <f t="shared" si="5"/>
        <v>0</v>
      </c>
      <c r="M37" s="65">
        <f t="shared" si="5"/>
        <v>0</v>
      </c>
      <c r="N37" s="65">
        <f t="shared" si="5"/>
        <v>0</v>
      </c>
      <c r="O37" s="65">
        <f t="shared" si="5"/>
        <v>0</v>
      </c>
      <c r="P37" s="65">
        <f t="shared" si="5"/>
        <v>0</v>
      </c>
      <c r="Q37" s="65">
        <f t="shared" si="10"/>
        <v>0</v>
      </c>
      <c r="R37" s="65">
        <f t="shared" si="11"/>
        <v>0</v>
      </c>
      <c r="S37" s="65">
        <f t="shared" si="11"/>
        <v>0</v>
      </c>
      <c r="T37" s="65">
        <f t="shared" si="11"/>
        <v>0</v>
      </c>
      <c r="U37" s="126">
        <f t="shared" si="11"/>
        <v>0</v>
      </c>
    </row>
    <row r="38" spans="1:21" s="48" customFormat="1" ht="13" x14ac:dyDescent="0.35">
      <c r="A38" s="125">
        <f>J8</f>
        <v>0</v>
      </c>
      <c r="B38" s="11"/>
      <c r="C38" s="65">
        <f t="shared" si="6"/>
        <v>0</v>
      </c>
      <c r="D38" s="65">
        <f t="shared" si="7"/>
        <v>0</v>
      </c>
      <c r="E38" s="65">
        <f t="shared" si="8"/>
        <v>0</v>
      </c>
      <c r="F38" s="65">
        <f t="shared" si="9"/>
        <v>0</v>
      </c>
      <c r="G38" s="65">
        <f t="shared" si="5"/>
        <v>0</v>
      </c>
      <c r="H38" s="65">
        <f t="shared" si="5"/>
        <v>0</v>
      </c>
      <c r="I38" s="65">
        <f t="shared" si="5"/>
        <v>0</v>
      </c>
      <c r="J38" s="65">
        <f t="shared" si="5"/>
        <v>0</v>
      </c>
      <c r="K38" s="65">
        <f t="shared" si="5"/>
        <v>0</v>
      </c>
      <c r="L38" s="65">
        <f t="shared" si="5"/>
        <v>0</v>
      </c>
      <c r="M38" s="65">
        <f t="shared" si="5"/>
        <v>0</v>
      </c>
      <c r="N38" s="65">
        <f t="shared" si="5"/>
        <v>0</v>
      </c>
      <c r="O38" s="65">
        <f t="shared" si="5"/>
        <v>0</v>
      </c>
      <c r="P38" s="65">
        <f t="shared" si="5"/>
        <v>0</v>
      </c>
      <c r="Q38" s="65">
        <f t="shared" si="10"/>
        <v>0</v>
      </c>
      <c r="R38" s="65">
        <f t="shared" si="11"/>
        <v>0</v>
      </c>
      <c r="S38" s="65">
        <f t="shared" si="11"/>
        <v>0</v>
      </c>
      <c r="T38" s="65">
        <f t="shared" si="11"/>
        <v>0</v>
      </c>
      <c r="U38" s="126">
        <f t="shared" si="11"/>
        <v>0</v>
      </c>
    </row>
    <row r="39" spans="1:21" s="48" customFormat="1" ht="13" x14ac:dyDescent="0.35">
      <c r="A39" s="125">
        <f>K8</f>
        <v>0</v>
      </c>
      <c r="B39" s="11"/>
      <c r="C39" s="65">
        <f t="shared" si="6"/>
        <v>0</v>
      </c>
      <c r="D39" s="65">
        <f t="shared" si="7"/>
        <v>0</v>
      </c>
      <c r="E39" s="65">
        <f t="shared" si="8"/>
        <v>0</v>
      </c>
      <c r="F39" s="65">
        <f t="shared" si="9"/>
        <v>0</v>
      </c>
      <c r="G39" s="65">
        <f t="shared" si="5"/>
        <v>0</v>
      </c>
      <c r="H39" s="65">
        <f t="shared" si="5"/>
        <v>0</v>
      </c>
      <c r="I39" s="65">
        <f t="shared" si="5"/>
        <v>0</v>
      </c>
      <c r="J39" s="65">
        <f t="shared" si="5"/>
        <v>0</v>
      </c>
      <c r="K39" s="65">
        <f t="shared" si="5"/>
        <v>0</v>
      </c>
      <c r="L39" s="65">
        <f t="shared" si="5"/>
        <v>0</v>
      </c>
      <c r="M39" s="65">
        <f t="shared" si="5"/>
        <v>0</v>
      </c>
      <c r="N39" s="65">
        <f t="shared" si="5"/>
        <v>0</v>
      </c>
      <c r="O39" s="65">
        <f t="shared" si="5"/>
        <v>0</v>
      </c>
      <c r="P39" s="65">
        <f t="shared" si="5"/>
        <v>0</v>
      </c>
      <c r="Q39" s="65">
        <f t="shared" si="10"/>
        <v>0</v>
      </c>
      <c r="R39" s="65">
        <f t="shared" si="11"/>
        <v>0</v>
      </c>
      <c r="S39" s="65">
        <f t="shared" si="11"/>
        <v>0</v>
      </c>
      <c r="T39" s="65">
        <f t="shared" si="11"/>
        <v>0</v>
      </c>
      <c r="U39" s="126">
        <f t="shared" si="11"/>
        <v>0</v>
      </c>
    </row>
    <row r="40" spans="1:21" s="48" customFormat="1" ht="13" x14ac:dyDescent="0.35">
      <c r="A40" s="125">
        <f>L8</f>
        <v>0</v>
      </c>
      <c r="B40" s="11"/>
      <c r="C40" s="65">
        <f t="shared" si="6"/>
        <v>0</v>
      </c>
      <c r="D40" s="65">
        <f t="shared" si="7"/>
        <v>0</v>
      </c>
      <c r="E40" s="65">
        <f t="shared" si="8"/>
        <v>0</v>
      </c>
      <c r="F40" s="65">
        <f t="shared" si="9"/>
        <v>0</v>
      </c>
      <c r="G40" s="65">
        <f t="shared" si="5"/>
        <v>0</v>
      </c>
      <c r="H40" s="65">
        <f t="shared" si="5"/>
        <v>0</v>
      </c>
      <c r="I40" s="65">
        <f t="shared" si="5"/>
        <v>0</v>
      </c>
      <c r="J40" s="65">
        <f t="shared" si="5"/>
        <v>0</v>
      </c>
      <c r="K40" s="65">
        <f t="shared" si="5"/>
        <v>0</v>
      </c>
      <c r="L40" s="65">
        <f t="shared" si="5"/>
        <v>0</v>
      </c>
      <c r="M40" s="65">
        <f t="shared" si="5"/>
        <v>0</v>
      </c>
      <c r="N40" s="65">
        <f t="shared" si="5"/>
        <v>0</v>
      </c>
      <c r="O40" s="65">
        <f t="shared" si="5"/>
        <v>0</v>
      </c>
      <c r="P40" s="65">
        <f t="shared" si="5"/>
        <v>0</v>
      </c>
      <c r="Q40" s="65">
        <f t="shared" si="10"/>
        <v>0</v>
      </c>
      <c r="R40" s="65">
        <f t="shared" si="11"/>
        <v>0</v>
      </c>
      <c r="S40" s="65">
        <f t="shared" si="11"/>
        <v>0</v>
      </c>
      <c r="T40" s="65">
        <f t="shared" si="11"/>
        <v>0</v>
      </c>
      <c r="U40" s="126">
        <f t="shared" si="11"/>
        <v>0</v>
      </c>
    </row>
    <row r="41" spans="1:21" s="48" customFormat="1" ht="13" x14ac:dyDescent="0.35">
      <c r="A41" s="125">
        <f>M8</f>
        <v>0</v>
      </c>
      <c r="B41" s="11"/>
      <c r="C41" s="65">
        <f t="shared" si="6"/>
        <v>0</v>
      </c>
      <c r="D41" s="65">
        <f t="shared" si="7"/>
        <v>0</v>
      </c>
      <c r="E41" s="65">
        <f t="shared" si="8"/>
        <v>0</v>
      </c>
      <c r="F41" s="65">
        <f t="shared" si="9"/>
        <v>0</v>
      </c>
      <c r="G41" s="65">
        <f t="shared" si="5"/>
        <v>0</v>
      </c>
      <c r="H41" s="65">
        <f t="shared" si="5"/>
        <v>0</v>
      </c>
      <c r="I41" s="65">
        <f t="shared" si="5"/>
        <v>0</v>
      </c>
      <c r="J41" s="65">
        <f t="shared" si="5"/>
        <v>0</v>
      </c>
      <c r="K41" s="65">
        <f t="shared" si="5"/>
        <v>0</v>
      </c>
      <c r="L41" s="65">
        <f t="shared" si="5"/>
        <v>0</v>
      </c>
      <c r="M41" s="65">
        <f t="shared" si="5"/>
        <v>0</v>
      </c>
      <c r="N41" s="65">
        <f t="shared" si="5"/>
        <v>0</v>
      </c>
      <c r="O41" s="65">
        <f t="shared" si="5"/>
        <v>0</v>
      </c>
      <c r="P41" s="65">
        <f t="shared" si="5"/>
        <v>0</v>
      </c>
      <c r="Q41" s="65">
        <f t="shared" si="10"/>
        <v>0</v>
      </c>
      <c r="R41" s="65">
        <f t="shared" si="11"/>
        <v>0</v>
      </c>
      <c r="S41" s="65">
        <f t="shared" si="11"/>
        <v>0</v>
      </c>
      <c r="T41" s="65">
        <f t="shared" si="11"/>
        <v>0</v>
      </c>
      <c r="U41" s="126">
        <f t="shared" si="11"/>
        <v>0</v>
      </c>
    </row>
    <row r="42" spans="1:21" s="48" customFormat="1" ht="13" x14ac:dyDescent="0.35">
      <c r="A42" s="125">
        <f>N8</f>
        <v>0</v>
      </c>
      <c r="B42" s="11"/>
      <c r="C42" s="65">
        <f t="shared" si="6"/>
        <v>0</v>
      </c>
      <c r="D42" s="65">
        <f t="shared" si="7"/>
        <v>0</v>
      </c>
      <c r="E42" s="65">
        <f t="shared" si="8"/>
        <v>0</v>
      </c>
      <c r="F42" s="65">
        <f t="shared" si="9"/>
        <v>0</v>
      </c>
      <c r="G42" s="65">
        <f t="shared" si="5"/>
        <v>0</v>
      </c>
      <c r="H42" s="65">
        <f t="shared" si="5"/>
        <v>0</v>
      </c>
      <c r="I42" s="65">
        <f t="shared" si="5"/>
        <v>0</v>
      </c>
      <c r="J42" s="65">
        <f t="shared" si="5"/>
        <v>0</v>
      </c>
      <c r="K42" s="65">
        <f t="shared" si="5"/>
        <v>0</v>
      </c>
      <c r="L42" s="65">
        <f t="shared" si="5"/>
        <v>0</v>
      </c>
      <c r="M42" s="65">
        <f t="shared" si="5"/>
        <v>0</v>
      </c>
      <c r="N42" s="65">
        <f t="shared" si="5"/>
        <v>0</v>
      </c>
      <c r="O42" s="65">
        <f t="shared" si="5"/>
        <v>0</v>
      </c>
      <c r="P42" s="65">
        <f t="shared" si="5"/>
        <v>0</v>
      </c>
      <c r="Q42" s="65">
        <f t="shared" si="10"/>
        <v>0</v>
      </c>
      <c r="R42" s="65">
        <f t="shared" si="11"/>
        <v>0</v>
      </c>
      <c r="S42" s="65">
        <f t="shared" si="11"/>
        <v>0</v>
      </c>
      <c r="T42" s="65">
        <f t="shared" si="11"/>
        <v>0</v>
      </c>
      <c r="U42" s="126">
        <f t="shared" si="11"/>
        <v>0</v>
      </c>
    </row>
    <row r="43" spans="1:21" s="48" customFormat="1" ht="13" x14ac:dyDescent="0.35">
      <c r="A43" s="125">
        <f>O8</f>
        <v>0</v>
      </c>
      <c r="B43" s="11"/>
      <c r="C43" s="65">
        <f t="shared" si="6"/>
        <v>0</v>
      </c>
      <c r="D43" s="65">
        <f t="shared" si="7"/>
        <v>0</v>
      </c>
      <c r="E43" s="65">
        <f t="shared" si="8"/>
        <v>0</v>
      </c>
      <c r="F43" s="65">
        <f t="shared" si="9"/>
        <v>0</v>
      </c>
      <c r="G43" s="65">
        <f t="shared" si="5"/>
        <v>0</v>
      </c>
      <c r="H43" s="65">
        <f t="shared" si="5"/>
        <v>0</v>
      </c>
      <c r="I43" s="65">
        <f t="shared" si="5"/>
        <v>0</v>
      </c>
      <c r="J43" s="65">
        <f t="shared" si="5"/>
        <v>0</v>
      </c>
      <c r="K43" s="65">
        <f t="shared" si="5"/>
        <v>0</v>
      </c>
      <c r="L43" s="65">
        <f t="shared" si="5"/>
        <v>0</v>
      </c>
      <c r="M43" s="65">
        <f t="shared" si="5"/>
        <v>0</v>
      </c>
      <c r="N43" s="65">
        <f t="shared" si="5"/>
        <v>0</v>
      </c>
      <c r="O43" s="65">
        <f t="shared" si="5"/>
        <v>0</v>
      </c>
      <c r="P43" s="65">
        <f t="shared" si="5"/>
        <v>0</v>
      </c>
      <c r="Q43" s="65">
        <f t="shared" si="10"/>
        <v>0</v>
      </c>
      <c r="R43" s="65">
        <f t="shared" si="11"/>
        <v>0</v>
      </c>
      <c r="S43" s="65">
        <f t="shared" si="11"/>
        <v>0</v>
      </c>
      <c r="T43" s="65">
        <f t="shared" si="11"/>
        <v>0</v>
      </c>
      <c r="U43" s="126">
        <f t="shared" si="11"/>
        <v>0</v>
      </c>
    </row>
    <row r="44" spans="1:21" s="48" customFormat="1" ht="13" x14ac:dyDescent="0.35">
      <c r="A44" s="125">
        <f>P8</f>
        <v>0</v>
      </c>
      <c r="B44" s="11"/>
      <c r="C44" s="65">
        <f t="shared" si="6"/>
        <v>0</v>
      </c>
      <c r="D44" s="65">
        <f t="shared" si="7"/>
        <v>0</v>
      </c>
      <c r="E44" s="65">
        <f t="shared" si="8"/>
        <v>0</v>
      </c>
      <c r="F44" s="65">
        <f t="shared" si="9"/>
        <v>0</v>
      </c>
      <c r="G44" s="65">
        <f t="shared" si="5"/>
        <v>0</v>
      </c>
      <c r="H44" s="65">
        <f t="shared" si="5"/>
        <v>0</v>
      </c>
      <c r="I44" s="65">
        <f t="shared" si="5"/>
        <v>0</v>
      </c>
      <c r="J44" s="65">
        <f t="shared" si="5"/>
        <v>0</v>
      </c>
      <c r="K44" s="65">
        <f t="shared" si="5"/>
        <v>0</v>
      </c>
      <c r="L44" s="65">
        <f t="shared" si="5"/>
        <v>0</v>
      </c>
      <c r="M44" s="65">
        <f t="shared" si="5"/>
        <v>0</v>
      </c>
      <c r="N44" s="65">
        <f t="shared" si="5"/>
        <v>0</v>
      </c>
      <c r="O44" s="65">
        <f t="shared" si="5"/>
        <v>0</v>
      </c>
      <c r="P44" s="65">
        <f t="shared" si="5"/>
        <v>0</v>
      </c>
      <c r="Q44" s="65">
        <f t="shared" si="10"/>
        <v>0</v>
      </c>
      <c r="R44" s="65">
        <f t="shared" si="11"/>
        <v>0</v>
      </c>
      <c r="S44" s="65">
        <f t="shared" si="11"/>
        <v>0</v>
      </c>
      <c r="T44" s="65">
        <f t="shared" si="11"/>
        <v>0</v>
      </c>
      <c r="U44" s="126">
        <f t="shared" si="11"/>
        <v>0</v>
      </c>
    </row>
    <row r="45" spans="1:21" s="48" customFormat="1" ht="13" x14ac:dyDescent="0.35">
      <c r="A45" s="125">
        <f>Q8</f>
        <v>0</v>
      </c>
      <c r="B45" s="11"/>
      <c r="C45" s="65">
        <f t="shared" si="6"/>
        <v>0</v>
      </c>
      <c r="D45" s="65">
        <f t="shared" si="7"/>
        <v>0</v>
      </c>
      <c r="E45" s="65">
        <f t="shared" si="8"/>
        <v>0</v>
      </c>
      <c r="F45" s="65">
        <f t="shared" si="9"/>
        <v>0</v>
      </c>
      <c r="G45" s="65">
        <f t="shared" si="5"/>
        <v>0</v>
      </c>
      <c r="H45" s="65">
        <f t="shared" si="5"/>
        <v>0</v>
      </c>
      <c r="I45" s="65">
        <f t="shared" si="5"/>
        <v>0</v>
      </c>
      <c r="J45" s="65">
        <f t="shared" si="5"/>
        <v>0</v>
      </c>
      <c r="K45" s="65">
        <f t="shared" si="5"/>
        <v>0</v>
      </c>
      <c r="L45" s="65">
        <f t="shared" si="5"/>
        <v>0</v>
      </c>
      <c r="M45" s="65">
        <f t="shared" si="5"/>
        <v>0</v>
      </c>
      <c r="N45" s="65">
        <f t="shared" si="5"/>
        <v>0</v>
      </c>
      <c r="O45" s="65">
        <f t="shared" si="5"/>
        <v>0</v>
      </c>
      <c r="P45" s="65">
        <f t="shared" si="5"/>
        <v>0</v>
      </c>
      <c r="Q45" s="65">
        <f t="shared" si="10"/>
        <v>0</v>
      </c>
      <c r="R45" s="65">
        <f t="shared" si="11"/>
        <v>0</v>
      </c>
      <c r="S45" s="65">
        <f t="shared" si="11"/>
        <v>0</v>
      </c>
      <c r="T45" s="65">
        <f t="shared" si="11"/>
        <v>0</v>
      </c>
      <c r="U45" s="126">
        <f t="shared" si="11"/>
        <v>0</v>
      </c>
    </row>
    <row r="46" spans="1:21" s="48" customFormat="1" ht="13" x14ac:dyDescent="0.35">
      <c r="A46" s="125">
        <f>R8</f>
        <v>0</v>
      </c>
      <c r="B46" s="11"/>
      <c r="C46" s="65">
        <f t="shared" si="6"/>
        <v>0</v>
      </c>
      <c r="D46" s="65">
        <f t="shared" si="7"/>
        <v>0</v>
      </c>
      <c r="E46" s="65">
        <f t="shared" si="8"/>
        <v>0</v>
      </c>
      <c r="F46" s="65">
        <f t="shared" si="9"/>
        <v>0</v>
      </c>
      <c r="G46" s="65">
        <f t="shared" si="5"/>
        <v>0</v>
      </c>
      <c r="H46" s="65">
        <f t="shared" si="5"/>
        <v>0</v>
      </c>
      <c r="I46" s="65">
        <f t="shared" si="5"/>
        <v>0</v>
      </c>
      <c r="J46" s="65">
        <f t="shared" si="5"/>
        <v>0</v>
      </c>
      <c r="K46" s="65">
        <f t="shared" si="5"/>
        <v>0</v>
      </c>
      <c r="L46" s="65">
        <f t="shared" si="5"/>
        <v>0</v>
      </c>
      <c r="M46" s="65">
        <f t="shared" si="5"/>
        <v>0</v>
      </c>
      <c r="N46" s="65">
        <f t="shared" si="5"/>
        <v>0</v>
      </c>
      <c r="O46" s="65">
        <f t="shared" si="5"/>
        <v>0</v>
      </c>
      <c r="P46" s="65">
        <f t="shared" si="5"/>
        <v>0</v>
      </c>
      <c r="Q46" s="65">
        <f t="shared" si="10"/>
        <v>0</v>
      </c>
      <c r="R46" s="65">
        <f t="shared" si="11"/>
        <v>0</v>
      </c>
      <c r="S46" s="65">
        <f t="shared" si="11"/>
        <v>0</v>
      </c>
      <c r="T46" s="65">
        <f t="shared" si="11"/>
        <v>0</v>
      </c>
      <c r="U46" s="126">
        <f t="shared" si="11"/>
        <v>0</v>
      </c>
    </row>
    <row r="47" spans="1:21" s="48" customFormat="1" ht="13" x14ac:dyDescent="0.35">
      <c r="A47" s="125">
        <f>S8</f>
        <v>0</v>
      </c>
      <c r="B47" s="11"/>
      <c r="C47" s="65">
        <f t="shared" si="6"/>
        <v>0</v>
      </c>
      <c r="D47" s="65">
        <f t="shared" si="7"/>
        <v>0</v>
      </c>
      <c r="E47" s="65">
        <f t="shared" si="8"/>
        <v>0</v>
      </c>
      <c r="F47" s="65">
        <f t="shared" si="9"/>
        <v>0</v>
      </c>
      <c r="G47" s="65">
        <f t="shared" ref="G47:P50" si="12">IF(G$27="%w/w SAR",((G$28*10)*$B47),IF(G$27="%w/w DM",(((G$28*10)*($B$28/100))*$B47),IF(G$27="kg/t SAR",(G$28*$B47),IF(G$27="kg/t DM",((G$28*($B$28/100))*$B47),IF(G$27="mg/kg SAR",((G$28*0.001)*$B47),IF(G$27="mg/kg DM",(((G$28*0.001)*($B$28/100))*$B47),0))))))</f>
        <v>0</v>
      </c>
      <c r="H47" s="65">
        <f t="shared" si="12"/>
        <v>0</v>
      </c>
      <c r="I47" s="65">
        <f t="shared" si="12"/>
        <v>0</v>
      </c>
      <c r="J47" s="65">
        <f t="shared" si="12"/>
        <v>0</v>
      </c>
      <c r="K47" s="65">
        <f t="shared" si="12"/>
        <v>0</v>
      </c>
      <c r="L47" s="65">
        <f t="shared" si="12"/>
        <v>0</v>
      </c>
      <c r="M47" s="65">
        <f t="shared" si="12"/>
        <v>0</v>
      </c>
      <c r="N47" s="65">
        <f t="shared" si="12"/>
        <v>0</v>
      </c>
      <c r="O47" s="65">
        <f t="shared" si="12"/>
        <v>0</v>
      </c>
      <c r="P47" s="65">
        <f t="shared" si="12"/>
        <v>0</v>
      </c>
      <c r="Q47" s="65">
        <f t="shared" si="10"/>
        <v>0</v>
      </c>
      <c r="R47" s="65">
        <f t="shared" si="11"/>
        <v>0</v>
      </c>
      <c r="S47" s="65">
        <f t="shared" si="11"/>
        <v>0</v>
      </c>
      <c r="T47" s="65">
        <f t="shared" si="11"/>
        <v>0</v>
      </c>
      <c r="U47" s="126">
        <f t="shared" si="11"/>
        <v>0</v>
      </c>
    </row>
    <row r="48" spans="1:21" s="48" customFormat="1" ht="13" x14ac:dyDescent="0.35">
      <c r="A48" s="125">
        <f>T8</f>
        <v>0</v>
      </c>
      <c r="B48" s="11"/>
      <c r="C48" s="65">
        <f t="shared" si="6"/>
        <v>0</v>
      </c>
      <c r="D48" s="65">
        <f t="shared" si="7"/>
        <v>0</v>
      </c>
      <c r="E48" s="65">
        <f t="shared" si="8"/>
        <v>0</v>
      </c>
      <c r="F48" s="65">
        <f t="shared" si="9"/>
        <v>0</v>
      </c>
      <c r="G48" s="65">
        <f t="shared" si="12"/>
        <v>0</v>
      </c>
      <c r="H48" s="65">
        <f t="shared" si="12"/>
        <v>0</v>
      </c>
      <c r="I48" s="65">
        <f t="shared" si="12"/>
        <v>0</v>
      </c>
      <c r="J48" s="65">
        <f t="shared" si="12"/>
        <v>0</v>
      </c>
      <c r="K48" s="65">
        <f t="shared" si="12"/>
        <v>0</v>
      </c>
      <c r="L48" s="65">
        <f t="shared" si="12"/>
        <v>0</v>
      </c>
      <c r="M48" s="65">
        <f t="shared" si="12"/>
        <v>0</v>
      </c>
      <c r="N48" s="65">
        <f t="shared" si="12"/>
        <v>0</v>
      </c>
      <c r="O48" s="65">
        <f t="shared" si="12"/>
        <v>0</v>
      </c>
      <c r="P48" s="65">
        <f t="shared" si="12"/>
        <v>0</v>
      </c>
      <c r="Q48" s="65">
        <f t="shared" si="10"/>
        <v>0</v>
      </c>
      <c r="R48" s="65">
        <f t="shared" si="11"/>
        <v>0</v>
      </c>
      <c r="S48" s="65">
        <f t="shared" si="11"/>
        <v>0</v>
      </c>
      <c r="T48" s="65">
        <f t="shared" si="11"/>
        <v>0</v>
      </c>
      <c r="U48" s="126">
        <f t="shared" si="11"/>
        <v>0</v>
      </c>
    </row>
    <row r="49" spans="1:21" s="48" customFormat="1" ht="13" x14ac:dyDescent="0.35">
      <c r="A49" s="125">
        <f>U8</f>
        <v>0</v>
      </c>
      <c r="B49" s="11"/>
      <c r="C49" s="65">
        <f t="shared" si="6"/>
        <v>0</v>
      </c>
      <c r="D49" s="65">
        <f t="shared" si="7"/>
        <v>0</v>
      </c>
      <c r="E49" s="65">
        <f t="shared" si="8"/>
        <v>0</v>
      </c>
      <c r="F49" s="65">
        <f t="shared" si="9"/>
        <v>0</v>
      </c>
      <c r="G49" s="65">
        <f t="shared" si="12"/>
        <v>0</v>
      </c>
      <c r="H49" s="65">
        <f t="shared" si="12"/>
        <v>0</v>
      </c>
      <c r="I49" s="65">
        <f t="shared" si="12"/>
        <v>0</v>
      </c>
      <c r="J49" s="65">
        <f t="shared" si="12"/>
        <v>0</v>
      </c>
      <c r="K49" s="65">
        <f t="shared" si="12"/>
        <v>0</v>
      </c>
      <c r="L49" s="65">
        <f t="shared" si="12"/>
        <v>0</v>
      </c>
      <c r="M49" s="65">
        <f t="shared" si="12"/>
        <v>0</v>
      </c>
      <c r="N49" s="65">
        <f t="shared" si="12"/>
        <v>0</v>
      </c>
      <c r="O49" s="65">
        <f t="shared" si="12"/>
        <v>0</v>
      </c>
      <c r="P49" s="65">
        <f t="shared" si="12"/>
        <v>0</v>
      </c>
      <c r="Q49" s="65">
        <f t="shared" si="10"/>
        <v>0</v>
      </c>
      <c r="R49" s="65">
        <f t="shared" si="11"/>
        <v>0</v>
      </c>
      <c r="S49" s="65">
        <f t="shared" si="11"/>
        <v>0</v>
      </c>
      <c r="T49" s="65">
        <f t="shared" si="11"/>
        <v>0</v>
      </c>
      <c r="U49" s="126">
        <f t="shared" si="11"/>
        <v>0</v>
      </c>
    </row>
    <row r="50" spans="1:21" s="48" customFormat="1" ht="13.5" thickBot="1" x14ac:dyDescent="0.4">
      <c r="A50" s="127">
        <f>V8</f>
        <v>0</v>
      </c>
      <c r="B50" s="11"/>
      <c r="C50" s="80">
        <f t="shared" si="6"/>
        <v>0</v>
      </c>
      <c r="D50" s="80">
        <f t="shared" si="7"/>
        <v>0</v>
      </c>
      <c r="E50" s="80">
        <f t="shared" si="8"/>
        <v>0</v>
      </c>
      <c r="F50" s="80">
        <f t="shared" si="9"/>
        <v>0</v>
      </c>
      <c r="G50" s="80">
        <f t="shared" si="12"/>
        <v>0</v>
      </c>
      <c r="H50" s="80">
        <f t="shared" si="12"/>
        <v>0</v>
      </c>
      <c r="I50" s="80">
        <f t="shared" si="12"/>
        <v>0</v>
      </c>
      <c r="J50" s="80">
        <f t="shared" si="12"/>
        <v>0</v>
      </c>
      <c r="K50" s="80">
        <f t="shared" si="12"/>
        <v>0</v>
      </c>
      <c r="L50" s="80">
        <f t="shared" si="12"/>
        <v>0</v>
      </c>
      <c r="M50" s="80">
        <f t="shared" si="12"/>
        <v>0</v>
      </c>
      <c r="N50" s="80">
        <f t="shared" si="12"/>
        <v>0</v>
      </c>
      <c r="O50" s="80">
        <f t="shared" si="12"/>
        <v>0</v>
      </c>
      <c r="P50" s="80">
        <f t="shared" si="12"/>
        <v>0</v>
      </c>
      <c r="Q50" s="80">
        <f t="shared" si="10"/>
        <v>0</v>
      </c>
      <c r="R50" s="80">
        <f t="shared" si="11"/>
        <v>0</v>
      </c>
      <c r="S50" s="80">
        <f t="shared" si="11"/>
        <v>0</v>
      </c>
      <c r="T50" s="80">
        <f t="shared" si="11"/>
        <v>0</v>
      </c>
      <c r="U50" s="128">
        <f t="shared" si="11"/>
        <v>0</v>
      </c>
    </row>
    <row r="51" spans="1:21"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5" t="s">
        <v>83</v>
      </c>
      <c r="O51" s="5" t="s">
        <v>83</v>
      </c>
      <c r="P51" s="5">
        <v>360</v>
      </c>
      <c r="Q51" s="5" t="s">
        <v>81</v>
      </c>
      <c r="R51" s="5">
        <v>0.15</v>
      </c>
      <c r="S51" s="5">
        <v>0.7</v>
      </c>
      <c r="T51" s="5">
        <v>0.2</v>
      </c>
      <c r="U51" s="129">
        <v>20</v>
      </c>
    </row>
    <row r="53" spans="1:21" ht="13" x14ac:dyDescent="0.35">
      <c r="A53" s="7" t="s">
        <v>130</v>
      </c>
    </row>
    <row r="54" spans="1:21" ht="26" x14ac:dyDescent="0.3">
      <c r="A54" s="85"/>
      <c r="B54" s="89" t="s">
        <v>149</v>
      </c>
      <c r="C54" s="89" t="s">
        <v>150</v>
      </c>
      <c r="D54" s="89" t="s">
        <v>127</v>
      </c>
      <c r="E54" s="89" t="s">
        <v>128</v>
      </c>
      <c r="F54" s="89" t="s">
        <v>151</v>
      </c>
      <c r="G54" s="89" t="s">
        <v>129</v>
      </c>
      <c r="H54" s="48"/>
      <c r="I54" s="48"/>
      <c r="J54" s="48"/>
      <c r="K54" s="48"/>
      <c r="L54" s="48"/>
      <c r="M54" s="48"/>
      <c r="N54" s="48"/>
      <c r="O54" s="48"/>
      <c r="P54" s="48"/>
      <c r="Q54" s="48"/>
      <c r="R54" s="48"/>
      <c r="S54" s="48"/>
      <c r="T54" s="48"/>
      <c r="U54" s="48"/>
    </row>
    <row r="55" spans="1:21" x14ac:dyDescent="0.25">
      <c r="A55" s="86"/>
      <c r="B55" s="90"/>
      <c r="C55" s="91"/>
      <c r="D55" s="92">
        <f>(B55/100)*C55</f>
        <v>0</v>
      </c>
      <c r="E55" s="92">
        <f>G55</f>
        <v>0</v>
      </c>
      <c r="F55" s="91"/>
      <c r="G55" s="92">
        <f>(B55/100)*F55</f>
        <v>0</v>
      </c>
      <c r="H55" s="48"/>
      <c r="I55" s="48"/>
      <c r="J55" s="48"/>
      <c r="K55" s="48"/>
      <c r="L55" s="48"/>
      <c r="M55" s="48"/>
      <c r="N55" s="48"/>
      <c r="O55" s="48"/>
      <c r="P55" s="48"/>
      <c r="Q55" s="48"/>
      <c r="R55" s="48"/>
      <c r="S55" s="48"/>
      <c r="T55" s="48"/>
      <c r="U55" s="48"/>
    </row>
    <row r="56" spans="1:21" ht="13" x14ac:dyDescent="0.3">
      <c r="A56" s="79" t="s">
        <v>63</v>
      </c>
      <c r="B56" s="8">
        <v>1</v>
      </c>
      <c r="C56" s="61">
        <v>2</v>
      </c>
      <c r="D56" s="62">
        <v>3</v>
      </c>
      <c r="E56" s="62">
        <v>4</v>
      </c>
      <c r="F56" s="61">
        <v>5</v>
      </c>
      <c r="G56" s="62">
        <v>6</v>
      </c>
      <c r="H56" s="63">
        <v>7</v>
      </c>
      <c r="I56" s="63">
        <v>8</v>
      </c>
      <c r="J56" s="63">
        <v>9</v>
      </c>
      <c r="K56" s="61">
        <v>10</v>
      </c>
      <c r="L56" s="61">
        <v>11</v>
      </c>
      <c r="M56" s="62">
        <v>12</v>
      </c>
      <c r="N56" s="62">
        <v>13</v>
      </c>
      <c r="O56" s="61">
        <v>14</v>
      </c>
      <c r="P56" s="62">
        <v>15</v>
      </c>
      <c r="Q56" s="63">
        <v>16</v>
      </c>
      <c r="R56" s="63">
        <v>17</v>
      </c>
      <c r="S56" s="63">
        <v>18</v>
      </c>
      <c r="T56" s="61">
        <v>19</v>
      </c>
      <c r="U56" s="61">
        <v>20</v>
      </c>
    </row>
    <row r="57" spans="1:21" ht="13" x14ac:dyDescent="0.35">
      <c r="A57" s="79" t="s">
        <v>2</v>
      </c>
      <c r="B57" s="8" t="str">
        <f>C8</f>
        <v xml:space="preserve">BD1 </v>
      </c>
      <c r="C57" s="8" t="str">
        <f t="shared" ref="C57:U57" si="13">D8</f>
        <v>BD2</v>
      </c>
      <c r="D57" s="8" t="str">
        <f t="shared" si="13"/>
        <v>BD3</v>
      </c>
      <c r="E57" s="8" t="str">
        <f t="shared" si="13"/>
        <v>BD4</v>
      </c>
      <c r="F57" s="8" t="str">
        <f t="shared" si="13"/>
        <v>PN1</v>
      </c>
      <c r="G57" s="8" t="str">
        <f t="shared" si="13"/>
        <v>PN2</v>
      </c>
      <c r="H57" s="8">
        <f t="shared" si="13"/>
        <v>0</v>
      </c>
      <c r="I57" s="8">
        <f t="shared" si="13"/>
        <v>0</v>
      </c>
      <c r="J57" s="8">
        <f t="shared" si="13"/>
        <v>0</v>
      </c>
      <c r="K57" s="8">
        <f t="shared" si="13"/>
        <v>0</v>
      </c>
      <c r="L57" s="8">
        <f t="shared" si="13"/>
        <v>0</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21" ht="13" x14ac:dyDescent="0.35">
      <c r="A58" s="79" t="s">
        <v>136</v>
      </c>
      <c r="B58" s="10" t="str">
        <f>C16&amp;" I "&amp;(VLOOKUP(C14,Table245811[],6,FALSE))</f>
        <v>Medium/Clay I Grass</v>
      </c>
      <c r="C58" s="10" t="str">
        <f>D16&amp;" I "&amp;(VLOOKUP(D14,Table245811[],6,FALSE))</f>
        <v>Medium/Clay I Grass</v>
      </c>
      <c r="D58" s="10" t="str">
        <f>E16&amp;" I "&amp;(VLOOKUP(E14,Table245811[],6,FALSE))</f>
        <v>Medium/Clay I Grass</v>
      </c>
      <c r="E58" s="10" t="str">
        <f>F16&amp;" I "&amp;(VLOOKUP(F14,Table245811[],6,FALSE))</f>
        <v>Medium/Clay I Grass</v>
      </c>
      <c r="F58" s="10" t="str">
        <f>G16&amp;" I "&amp;(VLOOKUP(G14,Table245811[],6,FALSE))</f>
        <v>Medium/Clay I Grass</v>
      </c>
      <c r="G58" s="10" t="str">
        <f>H16&amp;" I "&amp;(VLOOKUP(H14,Table245811[],6,FALSE))</f>
        <v>Medium/Clay I Grass</v>
      </c>
      <c r="H58" s="10" t="e">
        <f>I16&amp;" I "&amp;(VLOOKUP(I14,Table245811[],6,FALSE))</f>
        <v>#N/A</v>
      </c>
      <c r="I58" s="10" t="e">
        <f>J16&amp;" I "&amp;(VLOOKUP(J14,Table245811[],6,FALSE))</f>
        <v>#N/A</v>
      </c>
      <c r="J58" s="10" t="e">
        <f>K16&amp;" I "&amp;(VLOOKUP(K14,Table245811[],6,FALSE))</f>
        <v>#N/A</v>
      </c>
      <c r="K58" s="10" t="e">
        <f>L16&amp;" I "&amp;(VLOOKUP(L14,Table245811[],6,FALSE))</f>
        <v>#N/A</v>
      </c>
      <c r="L58" s="10" t="e">
        <f>M16&amp;" I "&amp;(VLOOKUP(M14,Table245811[],6,FALSE))</f>
        <v>#N/A</v>
      </c>
      <c r="M58" s="10" t="e">
        <f>N16&amp;" I "&amp;(VLOOKUP(N14,Table245811[],6,FALSE))</f>
        <v>#N/A</v>
      </c>
      <c r="N58" s="10" t="e">
        <f>O16&amp;" I "&amp;(VLOOKUP(O14,Table245811[],6,FALSE))</f>
        <v>#N/A</v>
      </c>
      <c r="O58" s="10" t="e">
        <f>P16&amp;" I "&amp;(VLOOKUP(P14,Table245811[],6,FALSE))</f>
        <v>#N/A</v>
      </c>
      <c r="P58" s="10" t="e">
        <f>Q16&amp;" I "&amp;(VLOOKUP(Q14,Table245811[],6,FALSE))</f>
        <v>#N/A</v>
      </c>
      <c r="Q58" s="10" t="e">
        <f>R16&amp;" I "&amp;(VLOOKUP(R14,Table245811[],6,FALSE))</f>
        <v>#N/A</v>
      </c>
      <c r="R58" s="10" t="e">
        <f>S16&amp;" I "&amp;(VLOOKUP(S14,Table245811[],6,FALSE))</f>
        <v>#N/A</v>
      </c>
      <c r="S58" s="10" t="e">
        <f>T16&amp;" I "&amp;(VLOOKUP(T14,Table245811[],6,FALSE))</f>
        <v>#N/A</v>
      </c>
      <c r="T58" s="10" t="e">
        <f>U16&amp;" I "&amp;(VLOOKUP(U14,Table245811[],6,FALSE))</f>
        <v>#N/A</v>
      </c>
      <c r="U58" s="10" t="e">
        <f>V16&amp;" I "&amp;(VLOOKUP(V14,Table245811[],6,FALSE))</f>
        <v>#N/A</v>
      </c>
    </row>
    <row r="59" spans="1:21" ht="13" x14ac:dyDescent="0.3">
      <c r="A59" s="87" t="s">
        <v>132</v>
      </c>
      <c r="B59" s="64">
        <f>VLOOKUP(C$14,Table245811[],5,FALSE)</f>
        <v>6.2</v>
      </c>
      <c r="C59" s="64">
        <f>VLOOKUP(D$14,Table245811[],5,FALSE)</f>
        <v>6.2</v>
      </c>
      <c r="D59" s="64">
        <f>VLOOKUP(E$14,Table245811[],5,FALSE)</f>
        <v>6.2</v>
      </c>
      <c r="E59" s="64">
        <f>VLOOKUP(F$14,Table245811[],5,FALSE)</f>
        <v>6.2</v>
      </c>
      <c r="F59" s="64">
        <f>VLOOKUP(G$14,Table245811[],5,FALSE)</f>
        <v>6.2</v>
      </c>
      <c r="G59" s="64">
        <f>VLOOKUP(H$14,Table245811[],5,FALSE)</f>
        <v>6.2</v>
      </c>
      <c r="H59" s="64" t="e">
        <f>VLOOKUP(I$14,Table245811[],5,FALSE)</f>
        <v>#N/A</v>
      </c>
      <c r="I59" s="64" t="e">
        <f>VLOOKUP(J$14,Table245811[],5,FALSE)</f>
        <v>#N/A</v>
      </c>
      <c r="J59" s="64" t="e">
        <f>VLOOKUP(K$14,Table245811[],5,FALSE)</f>
        <v>#N/A</v>
      </c>
      <c r="K59" s="64" t="e">
        <f>VLOOKUP(L$14,Table245811[],5,FALSE)</f>
        <v>#N/A</v>
      </c>
      <c r="L59" s="64" t="e">
        <f>VLOOKUP(M$14,Table245811[],5,FALSE)</f>
        <v>#N/A</v>
      </c>
      <c r="M59" s="64" t="e">
        <f>VLOOKUP(N$14,Table245811[],5,FALSE)</f>
        <v>#N/A</v>
      </c>
      <c r="N59" s="64" t="e">
        <f>VLOOKUP(O$14,Table245811[],5,FALSE)</f>
        <v>#N/A</v>
      </c>
      <c r="O59" s="64" t="e">
        <f>VLOOKUP(P$14,Table245811[],5,FALSE)</f>
        <v>#N/A</v>
      </c>
      <c r="P59" s="64" t="e">
        <f>VLOOKUP(Q$14,Table245811[],5,FALSE)</f>
        <v>#N/A</v>
      </c>
      <c r="Q59" s="64" t="e">
        <f>VLOOKUP(R$14,Table245811[],5,FALSE)</f>
        <v>#N/A</v>
      </c>
      <c r="R59" s="64" t="e">
        <f>VLOOKUP(S$14,Table245811[],5,FALSE)</f>
        <v>#N/A</v>
      </c>
      <c r="S59" s="64" t="e">
        <f>VLOOKUP(T$14,Table245811[],5,FALSE)</f>
        <v>#N/A</v>
      </c>
      <c r="T59" s="64" t="e">
        <f>VLOOKUP(U$14,Table245811[],5,FALSE)</f>
        <v>#N/A</v>
      </c>
      <c r="U59" s="64" t="e">
        <f>VLOOKUP(V$14,Table245811[],5,FALSE)</f>
        <v>#N/A</v>
      </c>
    </row>
    <row r="60" spans="1:21" ht="13" x14ac:dyDescent="0.3">
      <c r="A60" s="87" t="s">
        <v>4</v>
      </c>
      <c r="B60" s="64">
        <f>C10</f>
        <v>8.1999999999999993</v>
      </c>
      <c r="C60" s="64">
        <f t="shared" ref="C60:U60" si="14">D10</f>
        <v>8.1</v>
      </c>
      <c r="D60" s="64">
        <f t="shared" si="14"/>
        <v>8.4</v>
      </c>
      <c r="E60" s="64">
        <f t="shared" si="14"/>
        <v>8.4</v>
      </c>
      <c r="F60" s="64">
        <f t="shared" si="14"/>
        <v>8.1</v>
      </c>
      <c r="G60" s="64">
        <f t="shared" si="14"/>
        <v>8.1999999999999993</v>
      </c>
      <c r="H60" s="64">
        <f t="shared" si="14"/>
        <v>0</v>
      </c>
      <c r="I60" s="64">
        <f t="shared" si="14"/>
        <v>0</v>
      </c>
      <c r="J60" s="64">
        <f t="shared" si="14"/>
        <v>0</v>
      </c>
      <c r="K60" s="64">
        <f t="shared" si="14"/>
        <v>0</v>
      </c>
      <c r="L60" s="64">
        <f t="shared" si="14"/>
        <v>0</v>
      </c>
      <c r="M60" s="64">
        <f t="shared" si="14"/>
        <v>0</v>
      </c>
      <c r="N60" s="64">
        <f t="shared" si="14"/>
        <v>0</v>
      </c>
      <c r="O60" s="64">
        <f t="shared" si="14"/>
        <v>0</v>
      </c>
      <c r="P60" s="64">
        <f t="shared" si="14"/>
        <v>0</v>
      </c>
      <c r="Q60" s="64">
        <f t="shared" si="14"/>
        <v>0</v>
      </c>
      <c r="R60" s="64">
        <f t="shared" si="14"/>
        <v>0</v>
      </c>
      <c r="S60" s="64">
        <f t="shared" si="14"/>
        <v>0</v>
      </c>
      <c r="T60" s="64">
        <f t="shared" si="14"/>
        <v>0</v>
      </c>
      <c r="U60" s="64">
        <f t="shared" si="14"/>
        <v>0</v>
      </c>
    </row>
    <row r="61" spans="1:21" ht="13" x14ac:dyDescent="0.3">
      <c r="A61" s="87" t="s">
        <v>133</v>
      </c>
      <c r="B61" s="64">
        <f t="shared" ref="B61:U61" si="15">VLOOKUP(B58,$AD9:$AE18,2,FALSE)</f>
        <v>6</v>
      </c>
      <c r="C61" s="64">
        <f t="shared" si="15"/>
        <v>6</v>
      </c>
      <c r="D61" s="64">
        <f t="shared" si="15"/>
        <v>6</v>
      </c>
      <c r="E61" s="64">
        <f t="shared" si="15"/>
        <v>6</v>
      </c>
      <c r="F61" s="64">
        <f t="shared" si="15"/>
        <v>6</v>
      </c>
      <c r="G61" s="64">
        <f t="shared" si="15"/>
        <v>6</v>
      </c>
      <c r="H61" s="64" t="e">
        <f t="shared" si="15"/>
        <v>#N/A</v>
      </c>
      <c r="I61" s="64" t="e">
        <f t="shared" si="15"/>
        <v>#N/A</v>
      </c>
      <c r="J61" s="64" t="e">
        <f t="shared" si="15"/>
        <v>#N/A</v>
      </c>
      <c r="K61" s="64" t="e">
        <f t="shared" si="15"/>
        <v>#N/A</v>
      </c>
      <c r="L61" s="64" t="e">
        <f t="shared" si="15"/>
        <v>#N/A</v>
      </c>
      <c r="M61" s="64" t="e">
        <f t="shared" si="15"/>
        <v>#N/A</v>
      </c>
      <c r="N61" s="64" t="e">
        <f t="shared" si="15"/>
        <v>#N/A</v>
      </c>
      <c r="O61" s="64" t="e">
        <f t="shared" si="15"/>
        <v>#N/A</v>
      </c>
      <c r="P61" s="64" t="e">
        <f t="shared" si="15"/>
        <v>#N/A</v>
      </c>
      <c r="Q61" s="64" t="e">
        <f t="shared" si="15"/>
        <v>#N/A</v>
      </c>
      <c r="R61" s="64" t="e">
        <f t="shared" si="15"/>
        <v>#N/A</v>
      </c>
      <c r="S61" s="64" t="e">
        <f t="shared" si="15"/>
        <v>#N/A</v>
      </c>
      <c r="T61" s="64" t="e">
        <f t="shared" si="15"/>
        <v>#N/A</v>
      </c>
      <c r="U61" s="64" t="e">
        <f t="shared" si="15"/>
        <v>#N/A</v>
      </c>
    </row>
    <row r="62" spans="1:21" ht="13" x14ac:dyDescent="0.3">
      <c r="A62" s="87" t="s">
        <v>134</v>
      </c>
      <c r="B62" s="65">
        <f>B31</f>
        <v>138</v>
      </c>
      <c r="C62" s="65">
        <f>B32</f>
        <v>138</v>
      </c>
      <c r="D62" s="65">
        <f>B33</f>
        <v>250</v>
      </c>
      <c r="E62" s="65">
        <f>B34</f>
        <v>250</v>
      </c>
      <c r="F62" s="65">
        <f>B35</f>
        <v>138</v>
      </c>
      <c r="G62" s="65">
        <f>B36</f>
        <v>138</v>
      </c>
      <c r="H62" s="65">
        <f>B37</f>
        <v>0</v>
      </c>
      <c r="I62" s="65">
        <f>B38</f>
        <v>0</v>
      </c>
      <c r="J62" s="65">
        <f>B39</f>
        <v>0</v>
      </c>
      <c r="K62" s="65">
        <f>B40</f>
        <v>0</v>
      </c>
      <c r="L62" s="65">
        <f>B41</f>
        <v>0</v>
      </c>
      <c r="M62" s="65">
        <f>B42</f>
        <v>0</v>
      </c>
      <c r="N62" s="65">
        <f>B43</f>
        <v>0</v>
      </c>
      <c r="O62" s="65">
        <f>B44</f>
        <v>0</v>
      </c>
      <c r="P62" s="65">
        <f>B45</f>
        <v>0</v>
      </c>
      <c r="Q62" s="65">
        <f>B46</f>
        <v>0</v>
      </c>
      <c r="R62" s="65">
        <f>B47</f>
        <v>0</v>
      </c>
      <c r="S62" s="65">
        <f>B48</f>
        <v>0</v>
      </c>
      <c r="T62" s="65">
        <f>B49</f>
        <v>0</v>
      </c>
      <c r="U62" s="65">
        <f>B50</f>
        <v>0</v>
      </c>
    </row>
    <row r="63" spans="1:21" ht="39" x14ac:dyDescent="0.3">
      <c r="A63" s="88" t="s">
        <v>155</v>
      </c>
      <c r="B63" s="65">
        <f>$E55*(B62/100)</f>
        <v>0</v>
      </c>
      <c r="C63" s="65">
        <f t="shared" ref="C63:U63" si="16">$E55*(C62/100)</f>
        <v>0</v>
      </c>
      <c r="D63" s="65">
        <f t="shared" si="16"/>
        <v>0</v>
      </c>
      <c r="E63" s="65">
        <f t="shared" si="16"/>
        <v>0</v>
      </c>
      <c r="F63" s="65">
        <f>$E55*(F62/100)</f>
        <v>0</v>
      </c>
      <c r="G63" s="65">
        <f t="shared" si="16"/>
        <v>0</v>
      </c>
      <c r="H63" s="65">
        <f t="shared" si="16"/>
        <v>0</v>
      </c>
      <c r="I63" s="65">
        <f t="shared" si="16"/>
        <v>0</v>
      </c>
      <c r="J63" s="65">
        <f t="shared" si="16"/>
        <v>0</v>
      </c>
      <c r="K63" s="65">
        <f t="shared" si="16"/>
        <v>0</v>
      </c>
      <c r="L63" s="65">
        <f t="shared" si="16"/>
        <v>0</v>
      </c>
      <c r="M63" s="65">
        <f t="shared" si="16"/>
        <v>0</v>
      </c>
      <c r="N63" s="65">
        <f t="shared" si="16"/>
        <v>0</v>
      </c>
      <c r="O63" s="65">
        <f t="shared" si="16"/>
        <v>0</v>
      </c>
      <c r="P63" s="65">
        <f t="shared" si="16"/>
        <v>0</v>
      </c>
      <c r="Q63" s="65">
        <f t="shared" si="16"/>
        <v>0</v>
      </c>
      <c r="R63" s="65">
        <f t="shared" si="16"/>
        <v>0</v>
      </c>
      <c r="S63" s="65">
        <f t="shared" si="16"/>
        <v>0</v>
      </c>
      <c r="T63" s="65">
        <f t="shared" si="16"/>
        <v>0</v>
      </c>
      <c r="U63" s="65">
        <f t="shared" si="16"/>
        <v>0</v>
      </c>
    </row>
    <row r="64" spans="1:21" ht="52" x14ac:dyDescent="0.3">
      <c r="A64" s="88" t="s">
        <v>156</v>
      </c>
      <c r="B64" s="65">
        <f>(B59-B60)*B61</f>
        <v>-11.999999999999995</v>
      </c>
      <c r="C64" s="65">
        <f t="shared" ref="C64:U64" si="17">(C59-C60)*C61</f>
        <v>-11.399999999999997</v>
      </c>
      <c r="D64" s="65">
        <f t="shared" si="17"/>
        <v>-13.200000000000001</v>
      </c>
      <c r="E64" s="65">
        <f t="shared" si="17"/>
        <v>-13.200000000000001</v>
      </c>
      <c r="F64" s="65">
        <f t="shared" si="17"/>
        <v>-11.399999999999997</v>
      </c>
      <c r="G64" s="65">
        <f t="shared" si="17"/>
        <v>-11.999999999999995</v>
      </c>
      <c r="H64" s="65" t="e">
        <f t="shared" si="17"/>
        <v>#N/A</v>
      </c>
      <c r="I64" s="65" t="e">
        <f t="shared" si="17"/>
        <v>#N/A</v>
      </c>
      <c r="J64" s="65" t="e">
        <f t="shared" si="17"/>
        <v>#N/A</v>
      </c>
      <c r="K64" s="65" t="e">
        <f t="shared" si="17"/>
        <v>#N/A</v>
      </c>
      <c r="L64" s="65" t="e">
        <f t="shared" si="17"/>
        <v>#N/A</v>
      </c>
      <c r="M64" s="65" t="e">
        <f t="shared" si="17"/>
        <v>#N/A</v>
      </c>
      <c r="N64" s="65" t="e">
        <f t="shared" si="17"/>
        <v>#N/A</v>
      </c>
      <c r="O64" s="65" t="e">
        <f t="shared" si="17"/>
        <v>#N/A</v>
      </c>
      <c r="P64" s="65" t="e">
        <f t="shared" si="17"/>
        <v>#N/A</v>
      </c>
      <c r="Q64" s="65" t="e">
        <f t="shared" si="17"/>
        <v>#N/A</v>
      </c>
      <c r="R64" s="65" t="e">
        <f t="shared" si="17"/>
        <v>#N/A</v>
      </c>
      <c r="S64" s="65" t="e">
        <f t="shared" si="17"/>
        <v>#N/A</v>
      </c>
      <c r="T64" s="65" t="e">
        <f t="shared" si="17"/>
        <v>#N/A</v>
      </c>
      <c r="U64" s="65" t="e">
        <f t="shared" si="17"/>
        <v>#N/A</v>
      </c>
    </row>
    <row r="65" spans="1:21" ht="52" x14ac:dyDescent="0.3">
      <c r="A65" s="88" t="s">
        <v>157</v>
      </c>
      <c r="B65" s="65">
        <f>B63-B64</f>
        <v>11.999999999999995</v>
      </c>
      <c r="C65" s="65">
        <f t="shared" ref="C65:U65" si="18">C63-C64</f>
        <v>11.399999999999997</v>
      </c>
      <c r="D65" s="65">
        <f t="shared" si="18"/>
        <v>13.200000000000001</v>
      </c>
      <c r="E65" s="65">
        <f t="shared" si="18"/>
        <v>13.200000000000001</v>
      </c>
      <c r="F65" s="65">
        <f t="shared" si="18"/>
        <v>11.399999999999997</v>
      </c>
      <c r="G65" s="65">
        <f t="shared" si="18"/>
        <v>11.999999999999995</v>
      </c>
      <c r="H65" s="65" t="e">
        <f t="shared" si="18"/>
        <v>#N/A</v>
      </c>
      <c r="I65" s="65" t="e">
        <f t="shared" si="18"/>
        <v>#N/A</v>
      </c>
      <c r="J65" s="65" t="e">
        <f t="shared" si="18"/>
        <v>#N/A</v>
      </c>
      <c r="K65" s="65" t="e">
        <f t="shared" si="18"/>
        <v>#N/A</v>
      </c>
      <c r="L65" s="65" t="e">
        <f t="shared" si="18"/>
        <v>#N/A</v>
      </c>
      <c r="M65" s="65" t="e">
        <f t="shared" si="18"/>
        <v>#N/A</v>
      </c>
      <c r="N65" s="65" t="e">
        <f t="shared" si="18"/>
        <v>#N/A</v>
      </c>
      <c r="O65" s="65" t="e">
        <f t="shared" si="18"/>
        <v>#N/A</v>
      </c>
      <c r="P65" s="65" t="e">
        <f t="shared" si="18"/>
        <v>#N/A</v>
      </c>
      <c r="Q65" s="65" t="e">
        <f t="shared" si="18"/>
        <v>#N/A</v>
      </c>
      <c r="R65" s="65" t="e">
        <f t="shared" si="18"/>
        <v>#N/A</v>
      </c>
      <c r="S65" s="65" t="e">
        <f t="shared" si="18"/>
        <v>#N/A</v>
      </c>
      <c r="T65" s="65" t="e">
        <f t="shared" si="18"/>
        <v>#N/A</v>
      </c>
      <c r="U65" s="65" t="e">
        <f t="shared" si="18"/>
        <v>#N/A</v>
      </c>
    </row>
    <row r="66" spans="1:21" ht="26" x14ac:dyDescent="0.3">
      <c r="A66" s="88" t="s">
        <v>148</v>
      </c>
      <c r="B66" s="66" t="str">
        <f>IF(B64&lt;=B63,"OVER","UNDER")</f>
        <v>OVER</v>
      </c>
      <c r="C66" s="66" t="str">
        <f t="shared" ref="C66:U66" si="19">IF(C64&lt;=C63,"OVER","UNDER")</f>
        <v>OVER</v>
      </c>
      <c r="D66" s="66" t="str">
        <f t="shared" si="19"/>
        <v>OVER</v>
      </c>
      <c r="E66" s="66" t="str">
        <f t="shared" si="19"/>
        <v>OVER</v>
      </c>
      <c r="F66" s="66" t="str">
        <f t="shared" si="19"/>
        <v>OVER</v>
      </c>
      <c r="G66" s="66" t="str">
        <f t="shared" si="19"/>
        <v>OVER</v>
      </c>
      <c r="H66" s="66" t="e">
        <f t="shared" si="19"/>
        <v>#N/A</v>
      </c>
      <c r="I66" s="66" t="e">
        <f t="shared" si="19"/>
        <v>#N/A</v>
      </c>
      <c r="J66" s="66" t="e">
        <f t="shared" si="19"/>
        <v>#N/A</v>
      </c>
      <c r="K66" s="66" t="e">
        <f t="shared" si="19"/>
        <v>#N/A</v>
      </c>
      <c r="L66" s="66" t="e">
        <f t="shared" si="19"/>
        <v>#N/A</v>
      </c>
      <c r="M66" s="66" t="e">
        <f t="shared" si="19"/>
        <v>#N/A</v>
      </c>
      <c r="N66" s="66" t="e">
        <f t="shared" si="19"/>
        <v>#N/A</v>
      </c>
      <c r="O66" s="66" t="e">
        <f t="shared" si="19"/>
        <v>#N/A</v>
      </c>
      <c r="P66" s="66" t="e">
        <f t="shared" si="19"/>
        <v>#N/A</v>
      </c>
      <c r="Q66" s="66" t="e">
        <f t="shared" si="19"/>
        <v>#N/A</v>
      </c>
      <c r="R66" s="66" t="e">
        <f t="shared" si="19"/>
        <v>#N/A</v>
      </c>
      <c r="S66" s="66" t="e">
        <f t="shared" si="19"/>
        <v>#N/A</v>
      </c>
      <c r="T66" s="66" t="e">
        <f t="shared" si="19"/>
        <v>#N/A</v>
      </c>
      <c r="U66" s="66" t="e">
        <f t="shared" si="19"/>
        <v>#N/A</v>
      </c>
    </row>
  </sheetData>
  <sheetProtection algorithmName="SHA-512" hashValue="+YK7LyhuHMPrHjyeNR5SQr8Thz+OzgVzQfkvnG1M6vkLQgDZy0Wau80rOvywDKU6xhZTpYFW2wvcACvl/zO4FA==" saltValue="JxMkQx/+xRq893oTGAdHBw==" spinCount="100000" sheet="1" objects="1" scenarios="1"/>
  <dataConsolidate/>
  <mergeCells count="39">
    <mergeCell ref="A1:B1"/>
    <mergeCell ref="C1:D1"/>
    <mergeCell ref="G1:H1"/>
    <mergeCell ref="A2:B2"/>
    <mergeCell ref="C2:D2"/>
    <mergeCell ref="G2:H2"/>
    <mergeCell ref="A3:B3"/>
    <mergeCell ref="C3:D3"/>
    <mergeCell ref="G3:H3"/>
    <mergeCell ref="A4:B4"/>
    <mergeCell ref="C4:D4"/>
    <mergeCell ref="G4:H4"/>
    <mergeCell ref="A15:B15"/>
    <mergeCell ref="A5:B5"/>
    <mergeCell ref="C5:D5"/>
    <mergeCell ref="G5:H5"/>
    <mergeCell ref="A7:B7"/>
    <mergeCell ref="A8:B8"/>
    <mergeCell ref="A9:B9"/>
    <mergeCell ref="A10:B10"/>
    <mergeCell ref="A11:B11"/>
    <mergeCell ref="A12:B12"/>
    <mergeCell ref="A13:B13"/>
    <mergeCell ref="A14:B14"/>
    <mergeCell ref="A22:B22"/>
    <mergeCell ref="A23:B23"/>
    <mergeCell ref="A24:B24"/>
    <mergeCell ref="A29:A30"/>
    <mergeCell ref="A16:B16"/>
    <mergeCell ref="A17:B17"/>
    <mergeCell ref="A18:B18"/>
    <mergeCell ref="A19:B19"/>
    <mergeCell ref="A20:B20"/>
    <mergeCell ref="A21:B21"/>
    <mergeCell ref="J1:K1"/>
    <mergeCell ref="J2:K2"/>
    <mergeCell ref="J3:K3"/>
    <mergeCell ref="J4:K4"/>
    <mergeCell ref="J5:K5"/>
  </mergeCells>
  <conditionalFormatting sqref="B62:U66 B31:B50">
    <cfRule type="cellIs" dxfId="144" priority="39" operator="greaterThan">
      <formula>$B$51</formula>
    </cfRule>
  </conditionalFormatting>
  <conditionalFormatting sqref="B66:U66">
    <cfRule type="cellIs" dxfId="143" priority="14" operator="equal">
      <formula>"UNDER"</formula>
    </cfRule>
    <cfRule type="cellIs" dxfId="142" priority="15" operator="equal">
      <formula>"OVER"</formula>
    </cfRule>
  </conditionalFormatting>
  <conditionalFormatting sqref="C31:C50">
    <cfRule type="cellIs" dxfId="141" priority="38" operator="greaterThan">
      <formula>$C$51</formula>
    </cfRule>
  </conditionalFormatting>
  <conditionalFormatting sqref="C11:V13">
    <cfRule type="cellIs" dxfId="140" priority="1" operator="greaterThan">
      <formula>2</formula>
    </cfRule>
  </conditionalFormatting>
  <conditionalFormatting sqref="C17:V19">
    <cfRule type="cellIs" dxfId="139" priority="35" operator="equal">
      <formula>0</formula>
    </cfRule>
  </conditionalFormatting>
  <conditionalFormatting sqref="C20:V21">
    <cfRule type="cellIs" dxfId="138" priority="40" operator="equal">
      <formula>"DECREASE"</formula>
    </cfRule>
    <cfRule type="cellIs" dxfId="137" priority="41" operator="equal">
      <formula>"INCREASE"</formula>
    </cfRule>
  </conditionalFormatting>
  <conditionalFormatting sqref="C21:V21">
    <cfRule type="cellIs" dxfId="136" priority="16" operator="equal">
      <formula>0</formula>
    </cfRule>
  </conditionalFormatting>
  <conditionalFormatting sqref="C22:V23">
    <cfRule type="cellIs" dxfId="135" priority="20" operator="equal">
      <formula>0</formula>
    </cfRule>
  </conditionalFormatting>
  <conditionalFormatting sqref="C24:V24">
    <cfRule type="cellIs" dxfId="134" priority="21" operator="equal">
      <formula>"DECREASE"</formula>
    </cfRule>
    <cfRule type="cellIs" dxfId="133" priority="22" operator="equal">
      <formula>"INCREASE"</formula>
    </cfRule>
  </conditionalFormatting>
  <conditionalFormatting sqref="G31:G50">
    <cfRule type="cellIs" dxfId="132" priority="34" operator="greaterThan">
      <formula>$G$51</formula>
    </cfRule>
  </conditionalFormatting>
  <conditionalFormatting sqref="H31:H50">
    <cfRule type="cellIs" dxfId="131" priority="33" operator="greaterThan">
      <formula>$H$51</formula>
    </cfRule>
  </conditionalFormatting>
  <conditionalFormatting sqref="I1">
    <cfRule type="cellIs" dxfId="130" priority="6" operator="between">
      <formula>0.1</formula>
      <formula>5</formula>
    </cfRule>
  </conditionalFormatting>
  <conditionalFormatting sqref="I2">
    <cfRule type="cellIs" dxfId="129" priority="5" operator="greaterThan">
      <formula>5000.1</formula>
    </cfRule>
  </conditionalFormatting>
  <conditionalFormatting sqref="I3">
    <cfRule type="cellIs" dxfId="128" priority="4" operator="greaterThan">
      <formula>40000.01</formula>
    </cfRule>
  </conditionalFormatting>
  <conditionalFormatting sqref="I31:I50">
    <cfRule type="cellIs" dxfId="127" priority="32" operator="greaterThan">
      <formula>$I$51</formula>
    </cfRule>
  </conditionalFormatting>
  <conditionalFormatting sqref="J31:J50">
    <cfRule type="cellIs" dxfId="126" priority="11" operator="greaterThan">
      <formula>$J$51</formula>
    </cfRule>
  </conditionalFormatting>
  <conditionalFormatting sqref="K31:K50">
    <cfRule type="cellIs" dxfId="125" priority="31" operator="greaterThan">
      <formula>$K$51</formula>
    </cfRule>
  </conditionalFormatting>
  <conditionalFormatting sqref="L3">
    <cfRule type="cellIs" dxfId="124" priority="7" operator="lessThan">
      <formula>30</formula>
    </cfRule>
    <cfRule type="cellIs" dxfId="123" priority="8" operator="greaterThanOrEqual">
      <formula>30</formula>
    </cfRule>
  </conditionalFormatting>
  <conditionalFormatting sqref="L31:L50">
    <cfRule type="cellIs" dxfId="122" priority="30" operator="greaterThan">
      <formula>$L$51</formula>
    </cfRule>
  </conditionalFormatting>
  <conditionalFormatting sqref="M31:M50">
    <cfRule type="cellIs" dxfId="121" priority="29" operator="greaterThan">
      <formula>$M$51</formula>
    </cfRule>
  </conditionalFormatting>
  <conditionalFormatting sqref="P31:P50">
    <cfRule type="cellIs" dxfId="120" priority="28" operator="greaterThan">
      <formula>$P$51</formula>
    </cfRule>
  </conditionalFormatting>
  <conditionalFormatting sqref="R31:R50">
    <cfRule type="cellIs" dxfId="119" priority="27" operator="greaterThan">
      <formula>$R$51</formula>
    </cfRule>
  </conditionalFormatting>
  <conditionalFormatting sqref="S31:S50">
    <cfRule type="cellIs" dxfId="118" priority="26" operator="greaterThan">
      <formula>$S$51</formula>
    </cfRule>
  </conditionalFormatting>
  <conditionalFormatting sqref="T31:T50">
    <cfRule type="cellIs" dxfId="117" priority="25" operator="greaterThan">
      <formula>$T$51</formula>
    </cfRule>
  </conditionalFormatting>
  <conditionalFormatting sqref="U31:U50">
    <cfRule type="cellIs" dxfId="116" priority="24" operator="greaterThan">
      <formula>$U$51</formula>
    </cfRule>
  </conditionalFormatting>
  <dataValidations count="4">
    <dataValidation type="list" allowBlank="1" showInputMessage="1" showErrorMessage="1" sqref="C16:V16" xr:uid="{39A2ABA8-E63A-4AB2-8679-9C1E121EB486}">
      <formula1>$AD$1:$AD$6</formula1>
    </dataValidation>
    <dataValidation type="list" allowBlank="1" showInputMessage="1" showErrorMessage="1" sqref="C14:V14" xr:uid="{D8EFC677-C722-4FC4-8C96-5BC5512345EC}">
      <formula1>$AI$2:$AI$26</formula1>
    </dataValidation>
    <dataValidation type="list" allowBlank="1" showInputMessage="1" showErrorMessage="1" sqref="F3" xr:uid="{43DE4CE1-7BA2-43EF-AF96-F188AF47F67E}">
      <formula1>$AG$2:$AG$5</formula1>
    </dataValidation>
    <dataValidation type="list" showInputMessage="1" sqref="C27:U27" xr:uid="{6A6558A0-4949-4A1C-821B-FDE0D30FBE92}">
      <formula1>$AB$2:$AB$8</formula1>
    </dataValidation>
  </dataValidations>
  <pageMargins left="0.7" right="0.7" top="0.75" bottom="0.75" header="0.3" footer="0.3"/>
  <pageSetup paperSize="9" orientation="portrait" r:id="rId1"/>
  <legacyDrawing r:id="rId2"/>
  <tableParts count="1">
    <tablePart r:id="rId3"/>
  </tableParts>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C76FF0C-2B20-46B8-92C7-BAE66705E264}">
  <dimension ref="A1:AO66"/>
  <sheetViews>
    <sheetView topLeftCell="D1" zoomScale="90" zoomScaleNormal="90" workbookViewId="0">
      <selection activeCell="J15" sqref="J15"/>
    </sheetView>
  </sheetViews>
  <sheetFormatPr defaultColWidth="13.1796875" defaultRowHeight="12.5" x14ac:dyDescent="0.35"/>
  <cols>
    <col min="1" max="1" width="13.1796875" style="9"/>
    <col min="2" max="2" width="15.81640625" style="9" customWidth="1"/>
    <col min="3" max="3" width="20.54296875" style="9" customWidth="1"/>
    <col min="4" max="4" width="20.26953125" style="9" bestFit="1" customWidth="1"/>
    <col min="5" max="22" width="21.26953125" style="9" customWidth="1"/>
    <col min="23" max="26" width="13.1796875" style="9"/>
    <col min="27" max="27" width="0" style="9" hidden="1" customWidth="1"/>
    <col min="28" max="29" width="10.7265625" style="9" hidden="1" customWidth="1"/>
    <col min="30" max="30" width="19.7265625" style="9" hidden="1" customWidth="1"/>
    <col min="31" max="34" width="12.453125" style="9" hidden="1" customWidth="1"/>
    <col min="35" max="35" width="27.7265625" style="9" hidden="1" customWidth="1"/>
    <col min="36" max="40" width="0" style="9" hidden="1" customWidth="1"/>
    <col min="41" max="41" width="67.26953125" style="9" hidden="1" customWidth="1"/>
    <col min="42" max="16384" width="13.1796875" style="9"/>
  </cols>
  <sheetData>
    <row r="1" spans="1:41" ht="13" x14ac:dyDescent="0.3">
      <c r="A1" s="130" t="s">
        <v>41</v>
      </c>
      <c r="B1" s="131"/>
      <c r="C1" s="172" t="str">
        <f>Alaw!C1:D1</f>
        <v>PAN-032620</v>
      </c>
      <c r="D1" s="173"/>
      <c r="E1" s="106" t="s">
        <v>45</v>
      </c>
      <c r="F1" s="113">
        <f>Alaw!F1</f>
        <v>20.97</v>
      </c>
      <c r="G1" s="162" t="s">
        <v>43</v>
      </c>
      <c r="H1" s="163"/>
      <c r="I1" s="109">
        <v>7</v>
      </c>
      <c r="J1" s="130" t="s">
        <v>153</v>
      </c>
      <c r="K1" s="131"/>
      <c r="L1" s="109">
        <v>384</v>
      </c>
      <c r="AB1" s="13"/>
      <c r="AC1" s="13"/>
      <c r="AD1" s="22" t="s">
        <v>126</v>
      </c>
      <c r="AE1" s="13"/>
      <c r="AF1" s="13"/>
      <c r="AG1" s="13"/>
      <c r="AH1" s="13"/>
      <c r="AI1" s="30" t="s">
        <v>79</v>
      </c>
      <c r="AJ1" s="31" t="s">
        <v>94</v>
      </c>
      <c r="AK1" s="32" t="s">
        <v>95</v>
      </c>
      <c r="AL1" s="33" t="s">
        <v>125</v>
      </c>
      <c r="AM1" s="33" t="s">
        <v>131</v>
      </c>
      <c r="AN1" s="33" t="s">
        <v>111</v>
      </c>
    </row>
    <row r="2" spans="1:41" ht="12.75" customHeight="1" x14ac:dyDescent="0.3">
      <c r="A2" s="132" t="s">
        <v>87</v>
      </c>
      <c r="B2" s="133"/>
      <c r="C2" s="168" t="str">
        <f>Alaw!C2:D2</f>
        <v>EPR/GP3792SK</v>
      </c>
      <c r="D2" s="169"/>
      <c r="E2" s="96" t="s">
        <v>109</v>
      </c>
      <c r="F2" s="110" t="s">
        <v>165</v>
      </c>
      <c r="G2" s="164" t="s">
        <v>110</v>
      </c>
      <c r="H2" s="165"/>
      <c r="I2" s="110"/>
      <c r="J2" s="132" t="s">
        <v>158</v>
      </c>
      <c r="K2" s="133"/>
      <c r="L2" s="110">
        <v>1.1200000000000001</v>
      </c>
      <c r="AB2" s="22" t="s">
        <v>56</v>
      </c>
      <c r="AC2" s="13"/>
      <c r="AD2" s="22" t="s">
        <v>70</v>
      </c>
      <c r="AE2" s="13"/>
      <c r="AF2" s="13"/>
      <c r="AG2" s="34" t="s">
        <v>76</v>
      </c>
      <c r="AH2" s="13"/>
      <c r="AI2" s="35" t="s">
        <v>126</v>
      </c>
      <c r="AJ2" s="36">
        <v>0</v>
      </c>
      <c r="AK2" s="37">
        <v>0</v>
      </c>
      <c r="AL2" s="7">
        <v>0</v>
      </c>
      <c r="AM2" s="9">
        <v>0</v>
      </c>
      <c r="AN2" s="9">
        <v>0</v>
      </c>
    </row>
    <row r="3" spans="1:41" ht="13" x14ac:dyDescent="0.25">
      <c r="A3" s="134" t="s">
        <v>42</v>
      </c>
      <c r="B3" s="135"/>
      <c r="C3" s="168" t="str">
        <f>Alaw!C3:D3</f>
        <v xml:space="preserve">ByProduct Recovery Limited </v>
      </c>
      <c r="D3" s="169"/>
      <c r="E3" s="96" t="s">
        <v>108</v>
      </c>
      <c r="F3" s="111" t="s">
        <v>78</v>
      </c>
      <c r="G3" s="132" t="s">
        <v>159</v>
      </c>
      <c r="H3" s="133"/>
      <c r="I3" s="110"/>
      <c r="J3" s="134" t="s">
        <v>154</v>
      </c>
      <c r="K3" s="135"/>
      <c r="L3" s="110">
        <f>(L1/(L2*10000))*100</f>
        <v>3.4285714285714279</v>
      </c>
      <c r="AB3" s="22" t="s">
        <v>57</v>
      </c>
      <c r="AC3" s="13"/>
      <c r="AD3" s="22" t="s">
        <v>71</v>
      </c>
      <c r="AE3" s="13"/>
      <c r="AF3" s="13"/>
      <c r="AG3" s="34" t="s">
        <v>77</v>
      </c>
      <c r="AH3" s="13"/>
      <c r="AI3" s="38" t="s">
        <v>113</v>
      </c>
      <c r="AJ3" s="39">
        <v>1.7</v>
      </c>
      <c r="AK3" s="40">
        <v>6</v>
      </c>
      <c r="AL3" s="41">
        <v>1</v>
      </c>
      <c r="AM3" s="9">
        <v>6.2</v>
      </c>
      <c r="AN3" s="9" t="s">
        <v>112</v>
      </c>
    </row>
    <row r="4" spans="1:41" ht="13" x14ac:dyDescent="0.25">
      <c r="A4" s="132" t="s">
        <v>0</v>
      </c>
      <c r="B4" s="133"/>
      <c r="C4" s="170" t="str">
        <f>Alaw!C4:D4</f>
        <v>Bryn Drofa &amp; Plas Newydd, Llanbabo, Rhosgoch, Anglesey, LL66 0BN</v>
      </c>
      <c r="D4" s="171"/>
      <c r="E4" s="99" t="s">
        <v>1</v>
      </c>
      <c r="F4" s="110" t="s">
        <v>176</v>
      </c>
      <c r="G4" s="134"/>
      <c r="H4" s="135"/>
      <c r="I4" s="115"/>
      <c r="J4" s="134"/>
      <c r="K4" s="135"/>
      <c r="L4" s="110"/>
      <c r="AB4" s="22" t="s">
        <v>52</v>
      </c>
      <c r="AC4" s="13"/>
      <c r="AD4" s="42" t="s">
        <v>72</v>
      </c>
      <c r="AE4" s="13"/>
      <c r="AF4" s="13"/>
      <c r="AG4" s="34" t="s">
        <v>78</v>
      </c>
      <c r="AH4" s="13"/>
      <c r="AI4" s="43" t="s">
        <v>124</v>
      </c>
      <c r="AJ4" s="44">
        <v>7</v>
      </c>
      <c r="AK4" s="45">
        <v>10.5</v>
      </c>
      <c r="AL4" s="9">
        <v>2</v>
      </c>
      <c r="AM4" s="9">
        <v>6.7</v>
      </c>
      <c r="AN4" s="9" t="s">
        <v>135</v>
      </c>
    </row>
    <row r="5" spans="1:41" ht="13.5" thickBot="1" x14ac:dyDescent="0.3">
      <c r="A5" s="146" t="s">
        <v>47</v>
      </c>
      <c r="B5" s="147"/>
      <c r="C5" s="166" t="str">
        <f>Alaw!C5:D5</f>
        <v xml:space="preserve">Megan Tucker </v>
      </c>
      <c r="D5" s="167"/>
      <c r="E5" s="107"/>
      <c r="F5" s="114"/>
      <c r="G5" s="136"/>
      <c r="H5" s="137"/>
      <c r="I5" s="114"/>
      <c r="J5" s="136"/>
      <c r="K5" s="137"/>
      <c r="L5" s="108"/>
      <c r="AB5" s="22" t="s">
        <v>53</v>
      </c>
      <c r="AC5" s="13"/>
      <c r="AD5" s="42" t="s">
        <v>73</v>
      </c>
      <c r="AE5" s="13"/>
      <c r="AF5" s="13"/>
      <c r="AG5" s="34" t="s">
        <v>104</v>
      </c>
      <c r="AH5" s="13"/>
      <c r="AI5" s="43" t="s">
        <v>123</v>
      </c>
      <c r="AJ5" s="44">
        <v>6.5</v>
      </c>
      <c r="AK5" s="45">
        <v>5.5</v>
      </c>
      <c r="AL5" s="9">
        <v>3</v>
      </c>
      <c r="AM5" s="9">
        <v>6.7</v>
      </c>
      <c r="AN5" s="9" t="s">
        <v>135</v>
      </c>
    </row>
    <row r="6" spans="1:41" ht="13" thickBot="1" x14ac:dyDescent="0.3">
      <c r="A6" s="46"/>
      <c r="B6" s="46"/>
      <c r="F6" s="47"/>
      <c r="G6" s="47"/>
      <c r="H6" s="48"/>
      <c r="I6" s="48"/>
      <c r="J6" s="48"/>
      <c r="AB6" s="22" t="s">
        <v>54</v>
      </c>
      <c r="AC6" s="13"/>
      <c r="AD6" s="42" t="s">
        <v>74</v>
      </c>
      <c r="AE6" s="13"/>
      <c r="AF6" s="13"/>
      <c r="AG6" s="13"/>
      <c r="AH6" s="13"/>
      <c r="AI6" s="43" t="s">
        <v>68</v>
      </c>
      <c r="AJ6" s="44">
        <v>8.5</v>
      </c>
      <c r="AK6" s="45">
        <v>12</v>
      </c>
      <c r="AL6" s="9">
        <v>4</v>
      </c>
      <c r="AM6" s="9">
        <v>6.7</v>
      </c>
      <c r="AN6" s="9" t="s">
        <v>135</v>
      </c>
    </row>
    <row r="7" spans="1:41" s="7" customFormat="1" ht="13" x14ac:dyDescent="0.25">
      <c r="A7" s="138" t="s">
        <v>63</v>
      </c>
      <c r="B7" s="139"/>
      <c r="C7" s="94">
        <v>1</v>
      </c>
      <c r="D7" s="94">
        <v>2</v>
      </c>
      <c r="E7" s="94">
        <v>3</v>
      </c>
      <c r="F7" s="94">
        <v>4</v>
      </c>
      <c r="G7" s="94">
        <v>5</v>
      </c>
      <c r="H7" s="94">
        <v>6</v>
      </c>
      <c r="I7" s="94">
        <v>7</v>
      </c>
      <c r="J7" s="94">
        <v>8</v>
      </c>
      <c r="K7" s="94">
        <v>9</v>
      </c>
      <c r="L7" s="94">
        <v>10</v>
      </c>
      <c r="M7" s="94">
        <v>11</v>
      </c>
      <c r="N7" s="94">
        <v>12</v>
      </c>
      <c r="O7" s="94">
        <v>13</v>
      </c>
      <c r="P7" s="94">
        <v>14</v>
      </c>
      <c r="Q7" s="94">
        <v>15</v>
      </c>
      <c r="R7" s="94">
        <v>16</v>
      </c>
      <c r="S7" s="94">
        <v>17</v>
      </c>
      <c r="T7" s="94">
        <v>18</v>
      </c>
      <c r="U7" s="94">
        <v>19</v>
      </c>
      <c r="V7" s="95">
        <v>20</v>
      </c>
      <c r="AB7" s="22" t="s">
        <v>55</v>
      </c>
      <c r="AC7" s="13"/>
      <c r="AD7" s="13"/>
      <c r="AE7" s="13"/>
      <c r="AF7" s="13"/>
      <c r="AG7" s="13"/>
      <c r="AH7" s="13"/>
      <c r="AI7" s="43" t="s">
        <v>96</v>
      </c>
      <c r="AJ7" s="44">
        <v>8.5</v>
      </c>
      <c r="AK7" s="45">
        <v>10.5</v>
      </c>
      <c r="AL7" s="9">
        <v>5</v>
      </c>
      <c r="AM7" s="7">
        <v>6.7</v>
      </c>
      <c r="AN7" s="9" t="s">
        <v>135</v>
      </c>
      <c r="AO7" s="81"/>
    </row>
    <row r="8" spans="1:41" ht="13" x14ac:dyDescent="0.25">
      <c r="A8" s="132" t="s">
        <v>2</v>
      </c>
      <c r="B8" s="133"/>
      <c r="C8" s="49" t="str">
        <f>Alaw!C8</f>
        <v xml:space="preserve">BD1 </v>
      </c>
      <c r="D8" s="49" t="str">
        <f>Alaw!D8</f>
        <v>BD2</v>
      </c>
      <c r="E8" s="49" t="str">
        <f>Alaw!E8</f>
        <v>BD3</v>
      </c>
      <c r="F8" s="49" t="str">
        <f>Alaw!F8</f>
        <v>BD4</v>
      </c>
      <c r="G8" s="49" t="str">
        <f>Alaw!G8</f>
        <v>PN1</v>
      </c>
      <c r="H8" s="49" t="str">
        <f>Alaw!H8</f>
        <v>PN2</v>
      </c>
      <c r="I8" s="49">
        <f>Alaw!I8</f>
        <v>0</v>
      </c>
      <c r="J8" s="49">
        <f>Alaw!J8</f>
        <v>0</v>
      </c>
      <c r="K8" s="49">
        <f>Alaw!K8</f>
        <v>0</v>
      </c>
      <c r="L8" s="49">
        <f>Alaw!L8</f>
        <v>0</v>
      </c>
      <c r="M8" s="49">
        <f>Alaw!M8</f>
        <v>0</v>
      </c>
      <c r="N8" s="49">
        <f>Alaw!N8</f>
        <v>0</v>
      </c>
      <c r="O8" s="49">
        <f>Alaw!O8</f>
        <v>0</v>
      </c>
      <c r="P8" s="49">
        <f>Alaw!P8</f>
        <v>0</v>
      </c>
      <c r="Q8" s="49">
        <f>Alaw!Q8</f>
        <v>0</v>
      </c>
      <c r="R8" s="49">
        <f>Alaw!R8</f>
        <v>0</v>
      </c>
      <c r="S8" s="49">
        <f>Alaw!S8</f>
        <v>0</v>
      </c>
      <c r="T8" s="49">
        <f>Alaw!T8</f>
        <v>0</v>
      </c>
      <c r="U8" s="49">
        <f>Alaw!U8</f>
        <v>0</v>
      </c>
      <c r="V8" s="102">
        <f>Alaw!V8</f>
        <v>0</v>
      </c>
      <c r="AB8" s="50"/>
      <c r="AC8" s="50"/>
      <c r="AD8" s="13"/>
      <c r="AE8" s="13" t="s">
        <v>139</v>
      </c>
      <c r="AF8" s="13"/>
      <c r="AG8" s="13"/>
      <c r="AH8" s="13"/>
      <c r="AI8" s="43" t="s">
        <v>105</v>
      </c>
      <c r="AJ8" s="51">
        <v>1.4</v>
      </c>
      <c r="AK8" s="45">
        <v>4.4000000000000004</v>
      </c>
      <c r="AL8" s="9">
        <v>6</v>
      </c>
      <c r="AM8" s="9">
        <v>6.7</v>
      </c>
      <c r="AN8" s="9" t="s">
        <v>135</v>
      </c>
      <c r="AO8" s="13"/>
    </row>
    <row r="9" spans="1:41" ht="13" x14ac:dyDescent="0.25">
      <c r="A9" s="132" t="s">
        <v>3</v>
      </c>
      <c r="B9" s="133"/>
      <c r="C9" s="49" t="str">
        <f>Alaw!C9</f>
        <v>M</v>
      </c>
      <c r="D9" s="49" t="str">
        <f>Alaw!D9</f>
        <v>M</v>
      </c>
      <c r="E9" s="49" t="str">
        <f>Alaw!E9</f>
        <v>M</v>
      </c>
      <c r="F9" s="49" t="str">
        <f>Alaw!F9</f>
        <v>M</v>
      </c>
      <c r="G9" s="49" t="str">
        <f>Alaw!G9</f>
        <v>M</v>
      </c>
      <c r="H9" s="49" t="str">
        <f>Alaw!H9</f>
        <v>M</v>
      </c>
      <c r="I9" s="49">
        <f>Alaw!I9</f>
        <v>0</v>
      </c>
      <c r="J9" s="49">
        <f>Alaw!J9</f>
        <v>0</v>
      </c>
      <c r="K9" s="49">
        <f>Alaw!K9</f>
        <v>0</v>
      </c>
      <c r="L9" s="49">
        <f>Alaw!L9</f>
        <v>0</v>
      </c>
      <c r="M9" s="49">
        <f>Alaw!M9</f>
        <v>0</v>
      </c>
      <c r="N9" s="49">
        <f>Alaw!N9</f>
        <v>0</v>
      </c>
      <c r="O9" s="49">
        <f>Alaw!O9</f>
        <v>0</v>
      </c>
      <c r="P9" s="49">
        <f>Alaw!P9</f>
        <v>0</v>
      </c>
      <c r="Q9" s="49">
        <f>Alaw!Q9</f>
        <v>0</v>
      </c>
      <c r="R9" s="49">
        <f>Alaw!R9</f>
        <v>0</v>
      </c>
      <c r="S9" s="49">
        <f>Alaw!S9</f>
        <v>0</v>
      </c>
      <c r="T9" s="49">
        <f>Alaw!T9</f>
        <v>0</v>
      </c>
      <c r="U9" s="49">
        <f>Alaw!U9</f>
        <v>0</v>
      </c>
      <c r="V9" s="102">
        <f>Alaw!V9</f>
        <v>0</v>
      </c>
      <c r="AB9" s="13"/>
      <c r="AC9" s="13"/>
      <c r="AD9" s="22" t="s">
        <v>137</v>
      </c>
      <c r="AE9" s="22">
        <v>4.5</v>
      </c>
      <c r="AF9" s="13"/>
      <c r="AG9" s="13"/>
      <c r="AH9" s="13"/>
      <c r="AI9" s="52" t="s">
        <v>103</v>
      </c>
      <c r="AJ9" s="53">
        <v>0.7</v>
      </c>
      <c r="AK9" s="54">
        <v>4</v>
      </c>
      <c r="AL9" s="21">
        <v>7</v>
      </c>
      <c r="AM9" s="9">
        <v>6.7</v>
      </c>
      <c r="AN9" s="9" t="s">
        <v>135</v>
      </c>
      <c r="AO9" s="81"/>
    </row>
    <row r="10" spans="1:41" ht="13" x14ac:dyDescent="0.25">
      <c r="A10" s="132" t="s">
        <v>4</v>
      </c>
      <c r="B10" s="133"/>
      <c r="C10" s="49">
        <f>Alaw!C10</f>
        <v>8.1999999999999993</v>
      </c>
      <c r="D10" s="49">
        <f>Alaw!D10</f>
        <v>8.1</v>
      </c>
      <c r="E10" s="49">
        <f>Alaw!E10</f>
        <v>8.4</v>
      </c>
      <c r="F10" s="49">
        <f>Alaw!F10</f>
        <v>8.4</v>
      </c>
      <c r="G10" s="49">
        <f>Alaw!G10</f>
        <v>8.1</v>
      </c>
      <c r="H10" s="49">
        <f>Alaw!H10</f>
        <v>8.1999999999999993</v>
      </c>
      <c r="I10" s="49">
        <f>Alaw!I10</f>
        <v>0</v>
      </c>
      <c r="J10" s="49">
        <f>Alaw!J10</f>
        <v>0</v>
      </c>
      <c r="K10" s="49">
        <f>Alaw!K10</f>
        <v>0</v>
      </c>
      <c r="L10" s="49">
        <f>Alaw!L10</f>
        <v>0</v>
      </c>
      <c r="M10" s="49">
        <f>Alaw!M10</f>
        <v>0</v>
      </c>
      <c r="N10" s="49">
        <f>Alaw!N10</f>
        <v>0</v>
      </c>
      <c r="O10" s="49">
        <f>Alaw!O10</f>
        <v>0</v>
      </c>
      <c r="P10" s="49">
        <f>Alaw!P10</f>
        <v>0</v>
      </c>
      <c r="Q10" s="49">
        <f>Alaw!Q10</f>
        <v>0</v>
      </c>
      <c r="R10" s="49">
        <f>Alaw!R10</f>
        <v>0</v>
      </c>
      <c r="S10" s="49">
        <f>Alaw!S10</f>
        <v>0</v>
      </c>
      <c r="T10" s="49">
        <f>Alaw!T10</f>
        <v>0</v>
      </c>
      <c r="U10" s="49">
        <f>Alaw!U10</f>
        <v>0</v>
      </c>
      <c r="V10" s="102">
        <f>Alaw!V10</f>
        <v>0</v>
      </c>
      <c r="AB10" s="13"/>
      <c r="AC10" s="13"/>
      <c r="AD10" s="22" t="s">
        <v>140</v>
      </c>
      <c r="AE10" s="22">
        <v>5</v>
      </c>
      <c r="AF10" s="13"/>
      <c r="AG10" s="13"/>
      <c r="AH10" s="13"/>
      <c r="AI10" s="43" t="s">
        <v>97</v>
      </c>
      <c r="AJ10" s="44">
        <v>9</v>
      </c>
      <c r="AK10" s="45">
        <v>16.5</v>
      </c>
      <c r="AL10" s="9">
        <v>8</v>
      </c>
      <c r="AM10" s="9">
        <v>6.7</v>
      </c>
      <c r="AN10" s="9" t="s">
        <v>135</v>
      </c>
    </row>
    <row r="11" spans="1:41" ht="13" x14ac:dyDescent="0.25">
      <c r="A11" s="132" t="s">
        <v>5</v>
      </c>
      <c r="B11" s="133"/>
      <c r="C11" s="49">
        <f>Alaw!C11</f>
        <v>3</v>
      </c>
      <c r="D11" s="49">
        <f>Alaw!D11</f>
        <v>3</v>
      </c>
      <c r="E11" s="49">
        <f>Alaw!E11</f>
        <v>2</v>
      </c>
      <c r="F11" s="49">
        <f>Alaw!F11</f>
        <v>2</v>
      </c>
      <c r="G11" s="49">
        <f>Alaw!G11</f>
        <v>3</v>
      </c>
      <c r="H11" s="49">
        <f>Alaw!H11</f>
        <v>3</v>
      </c>
      <c r="I11" s="49">
        <f>Alaw!I11</f>
        <v>0</v>
      </c>
      <c r="J11" s="49">
        <f>Alaw!J11</f>
        <v>0</v>
      </c>
      <c r="K11" s="49">
        <f>Alaw!K11</f>
        <v>0</v>
      </c>
      <c r="L11" s="49">
        <f>Alaw!L11</f>
        <v>0</v>
      </c>
      <c r="M11" s="49">
        <f>Alaw!M11</f>
        <v>0</v>
      </c>
      <c r="N11" s="49">
        <f>Alaw!N11</f>
        <v>0</v>
      </c>
      <c r="O11" s="49">
        <f>Alaw!O11</f>
        <v>0</v>
      </c>
      <c r="P11" s="49">
        <f>Alaw!P11</f>
        <v>0</v>
      </c>
      <c r="Q11" s="49">
        <f>Alaw!Q11</f>
        <v>0</v>
      </c>
      <c r="R11" s="49">
        <f>Alaw!R11</f>
        <v>0</v>
      </c>
      <c r="S11" s="49">
        <f>Alaw!S11</f>
        <v>0</v>
      </c>
      <c r="T11" s="49">
        <f>Alaw!T11</f>
        <v>0</v>
      </c>
      <c r="U11" s="49">
        <f>Alaw!U11</f>
        <v>0</v>
      </c>
      <c r="V11" s="102">
        <f>Alaw!V11</f>
        <v>0</v>
      </c>
      <c r="AB11" s="13"/>
      <c r="AC11" s="13"/>
      <c r="AD11" s="42" t="s">
        <v>141</v>
      </c>
      <c r="AE11" s="22">
        <v>6</v>
      </c>
      <c r="AF11" s="13"/>
      <c r="AG11" s="13"/>
      <c r="AH11" s="13"/>
      <c r="AI11" s="43" t="s">
        <v>122</v>
      </c>
      <c r="AJ11" s="44">
        <v>15</v>
      </c>
      <c r="AK11" s="45">
        <v>17.5</v>
      </c>
      <c r="AL11" s="9">
        <v>9</v>
      </c>
      <c r="AM11" s="9">
        <v>7</v>
      </c>
      <c r="AN11" s="9" t="s">
        <v>135</v>
      </c>
    </row>
    <row r="12" spans="1:41" ht="13" x14ac:dyDescent="0.25">
      <c r="A12" s="132" t="s">
        <v>6</v>
      </c>
      <c r="B12" s="133"/>
      <c r="C12" s="49">
        <f>Alaw!C12</f>
        <v>2</v>
      </c>
      <c r="D12" s="49">
        <f>Alaw!D12</f>
        <v>2</v>
      </c>
      <c r="E12" s="49">
        <f>Alaw!E12</f>
        <v>2</v>
      </c>
      <c r="F12" s="49">
        <f>Alaw!F12</f>
        <v>2</v>
      </c>
      <c r="G12" s="49">
        <f>Alaw!G12</f>
        <v>2</v>
      </c>
      <c r="H12" s="49">
        <f>Alaw!H12</f>
        <v>2</v>
      </c>
      <c r="I12" s="49">
        <f>Alaw!I12</f>
        <v>0</v>
      </c>
      <c r="J12" s="49">
        <f>Alaw!J12</f>
        <v>0</v>
      </c>
      <c r="K12" s="49">
        <f>Alaw!K12</f>
        <v>0</v>
      </c>
      <c r="L12" s="49">
        <f>Alaw!L12</f>
        <v>0</v>
      </c>
      <c r="M12" s="49">
        <f>Alaw!M12</f>
        <v>0</v>
      </c>
      <c r="N12" s="49">
        <f>Alaw!N12</f>
        <v>0</v>
      </c>
      <c r="O12" s="49">
        <f>Alaw!O12</f>
        <v>0</v>
      </c>
      <c r="P12" s="49">
        <f>Alaw!P12</f>
        <v>0</v>
      </c>
      <c r="Q12" s="49">
        <f>Alaw!Q12</f>
        <v>0</v>
      </c>
      <c r="R12" s="49">
        <f>Alaw!R12</f>
        <v>0</v>
      </c>
      <c r="S12" s="49">
        <f>Alaw!S12</f>
        <v>0</v>
      </c>
      <c r="T12" s="49">
        <f>Alaw!T12</f>
        <v>0</v>
      </c>
      <c r="U12" s="49">
        <f>Alaw!U12</f>
        <v>0</v>
      </c>
      <c r="V12" s="102">
        <f>Alaw!V12</f>
        <v>0</v>
      </c>
      <c r="AB12" s="13"/>
      <c r="AC12" s="13"/>
      <c r="AD12" s="42" t="s">
        <v>142</v>
      </c>
      <c r="AE12" s="22">
        <v>7.5</v>
      </c>
      <c r="AF12" s="13"/>
      <c r="AG12" s="13"/>
      <c r="AH12" s="13"/>
      <c r="AI12" s="43" t="s">
        <v>121</v>
      </c>
      <c r="AJ12" s="44">
        <v>14</v>
      </c>
      <c r="AK12" s="45">
        <v>11</v>
      </c>
      <c r="AL12" s="9">
        <v>10</v>
      </c>
      <c r="AM12" s="9">
        <v>7</v>
      </c>
      <c r="AN12" s="9" t="s">
        <v>135</v>
      </c>
    </row>
    <row r="13" spans="1:41" ht="13" x14ac:dyDescent="0.25">
      <c r="A13" s="132" t="s">
        <v>7</v>
      </c>
      <c r="B13" s="133"/>
      <c r="C13" s="49">
        <f>Alaw!C13</f>
        <v>2</v>
      </c>
      <c r="D13" s="49">
        <f>Alaw!D13</f>
        <v>2</v>
      </c>
      <c r="E13" s="49">
        <f>Alaw!E13</f>
        <v>2</v>
      </c>
      <c r="F13" s="49">
        <f>Alaw!F13</f>
        <v>2</v>
      </c>
      <c r="G13" s="49">
        <f>Alaw!G13</f>
        <v>2</v>
      </c>
      <c r="H13" s="49">
        <f>Alaw!H13</f>
        <v>2</v>
      </c>
      <c r="I13" s="49">
        <f>Alaw!I13</f>
        <v>0</v>
      </c>
      <c r="J13" s="49">
        <f>Alaw!J13</f>
        <v>0</v>
      </c>
      <c r="K13" s="49">
        <f>Alaw!K13</f>
        <v>0</v>
      </c>
      <c r="L13" s="49">
        <f>Alaw!L13</f>
        <v>0</v>
      </c>
      <c r="M13" s="49">
        <f>Alaw!M13</f>
        <v>0</v>
      </c>
      <c r="N13" s="49">
        <f>Alaw!N13</f>
        <v>0</v>
      </c>
      <c r="O13" s="49">
        <f>Alaw!O13</f>
        <v>0</v>
      </c>
      <c r="P13" s="49">
        <f>Alaw!P13</f>
        <v>0</v>
      </c>
      <c r="Q13" s="49">
        <f>Alaw!Q13</f>
        <v>0</v>
      </c>
      <c r="R13" s="49">
        <f>Alaw!R13</f>
        <v>0</v>
      </c>
      <c r="S13" s="49">
        <f>Alaw!S13</f>
        <v>0</v>
      </c>
      <c r="T13" s="49">
        <f>Alaw!T13</f>
        <v>0</v>
      </c>
      <c r="U13" s="49">
        <f>Alaw!U13</f>
        <v>0</v>
      </c>
      <c r="V13" s="102">
        <f>Alaw!V13</f>
        <v>0</v>
      </c>
      <c r="AB13" s="13"/>
      <c r="AC13" s="13"/>
      <c r="AD13" s="42" t="s">
        <v>143</v>
      </c>
      <c r="AE13" s="22">
        <v>12</v>
      </c>
      <c r="AF13" s="13"/>
      <c r="AG13" s="13"/>
      <c r="AH13" s="13"/>
      <c r="AI13" s="43" t="s">
        <v>120</v>
      </c>
      <c r="AJ13" s="44">
        <v>1.9</v>
      </c>
      <c r="AK13" s="45">
        <v>7.5</v>
      </c>
      <c r="AL13" s="9">
        <v>11</v>
      </c>
      <c r="AM13" s="9">
        <v>6.7</v>
      </c>
      <c r="AN13" s="9" t="s">
        <v>135</v>
      </c>
    </row>
    <row r="14" spans="1:41" ht="13" x14ac:dyDescent="0.25">
      <c r="A14" s="150" t="s">
        <v>8</v>
      </c>
      <c r="B14" s="151"/>
      <c r="C14" s="83" t="str">
        <f>Alaw!C14</f>
        <v xml:space="preserve">Grass Silage (25% DM) </v>
      </c>
      <c r="D14" s="83" t="str">
        <f>Alaw!D14</f>
        <v xml:space="preserve">Grass Silage (25% DM) </v>
      </c>
      <c r="E14" s="83" t="str">
        <f>Alaw!E14</f>
        <v xml:space="preserve">Grass Silage (25% DM) </v>
      </c>
      <c r="F14" s="83" t="str">
        <f>Alaw!F14</f>
        <v xml:space="preserve">Grass Silage (25% DM) </v>
      </c>
      <c r="G14" s="83" t="str">
        <f>Alaw!G14</f>
        <v xml:space="preserve">Grass Silage (25% DM) </v>
      </c>
      <c r="H14" s="83" t="str">
        <f>Alaw!H14</f>
        <v xml:space="preserve">Grass Silage (25% DM) </v>
      </c>
      <c r="I14" s="83">
        <f>Alaw!I14</f>
        <v>0</v>
      </c>
      <c r="J14" s="83">
        <f>Alaw!J14</f>
        <v>0</v>
      </c>
      <c r="K14" s="83">
        <f>Alaw!K14</f>
        <v>0</v>
      </c>
      <c r="L14" s="83">
        <f>Alaw!L14</f>
        <v>0</v>
      </c>
      <c r="M14" s="83">
        <f>Alaw!M14</f>
        <v>0</v>
      </c>
      <c r="N14" s="83">
        <f>Alaw!N14</f>
        <v>0</v>
      </c>
      <c r="O14" s="83">
        <f>Alaw!O14</f>
        <v>0</v>
      </c>
      <c r="P14" s="83">
        <f>Alaw!P14</f>
        <v>0</v>
      </c>
      <c r="Q14" s="83">
        <f>Alaw!Q14</f>
        <v>0</v>
      </c>
      <c r="R14" s="83">
        <f>Alaw!R14</f>
        <v>0</v>
      </c>
      <c r="S14" s="83">
        <f>Alaw!S14</f>
        <v>0</v>
      </c>
      <c r="T14" s="83">
        <f>Alaw!T14</f>
        <v>0</v>
      </c>
      <c r="U14" s="83">
        <f>Alaw!U14</f>
        <v>0</v>
      </c>
      <c r="V14" s="103">
        <f>Alaw!V14</f>
        <v>0</v>
      </c>
      <c r="AD14" s="22" t="s">
        <v>138</v>
      </c>
      <c r="AE14" s="22">
        <v>6</v>
      </c>
      <c r="AI14" s="43" t="s">
        <v>119</v>
      </c>
      <c r="AJ14" s="44">
        <v>0.8</v>
      </c>
      <c r="AK14" s="45">
        <v>1.7</v>
      </c>
      <c r="AL14" s="9">
        <v>12</v>
      </c>
      <c r="AM14" s="9">
        <v>6.7</v>
      </c>
      <c r="AN14" s="9" t="s">
        <v>135</v>
      </c>
    </row>
    <row r="15" spans="1:41" ht="13" x14ac:dyDescent="0.25">
      <c r="A15" s="148" t="s">
        <v>9</v>
      </c>
      <c r="B15" s="149"/>
      <c r="C15" s="49">
        <f>Alaw!C15</f>
        <v>38</v>
      </c>
      <c r="D15" s="49">
        <f>Alaw!D15</f>
        <v>38</v>
      </c>
      <c r="E15" s="49">
        <f>Alaw!E15</f>
        <v>38</v>
      </c>
      <c r="F15" s="49">
        <f>Alaw!F15</f>
        <v>38</v>
      </c>
      <c r="G15" s="49">
        <f>Alaw!G15</f>
        <v>38</v>
      </c>
      <c r="H15" s="49">
        <f>Alaw!H15</f>
        <v>38</v>
      </c>
      <c r="I15" s="49">
        <f>Alaw!I15</f>
        <v>0</v>
      </c>
      <c r="J15" s="49">
        <f>Alaw!J15</f>
        <v>0</v>
      </c>
      <c r="K15" s="49">
        <f>Alaw!K15</f>
        <v>0</v>
      </c>
      <c r="L15" s="49">
        <f>Alaw!L15</f>
        <v>0</v>
      </c>
      <c r="M15" s="49">
        <f>Alaw!M15</f>
        <v>0</v>
      </c>
      <c r="N15" s="49">
        <f>Alaw!N15</f>
        <v>0</v>
      </c>
      <c r="O15" s="49">
        <f>Alaw!O15</f>
        <v>0</v>
      </c>
      <c r="P15" s="49">
        <f>Alaw!P15</f>
        <v>0</v>
      </c>
      <c r="Q15" s="49">
        <f>Alaw!Q15</f>
        <v>0</v>
      </c>
      <c r="R15" s="49">
        <f>Alaw!R15</f>
        <v>0</v>
      </c>
      <c r="S15" s="49">
        <f>Alaw!S15</f>
        <v>0</v>
      </c>
      <c r="T15" s="49">
        <f>Alaw!T15</f>
        <v>0</v>
      </c>
      <c r="U15" s="49">
        <f>Alaw!U15</f>
        <v>0</v>
      </c>
      <c r="V15" s="102">
        <f>Alaw!V15</f>
        <v>0</v>
      </c>
      <c r="AD15" s="22" t="s">
        <v>144</v>
      </c>
      <c r="AE15" s="22">
        <v>7</v>
      </c>
      <c r="AI15" s="43" t="s">
        <v>101</v>
      </c>
      <c r="AJ15" s="51">
        <v>1.8</v>
      </c>
      <c r="AK15" s="45">
        <v>5.4</v>
      </c>
      <c r="AL15" s="9">
        <v>13</v>
      </c>
      <c r="AM15" s="9">
        <v>6.7</v>
      </c>
      <c r="AN15" s="9" t="s">
        <v>135</v>
      </c>
    </row>
    <row r="16" spans="1:41" ht="13.5" thickBot="1" x14ac:dyDescent="0.3">
      <c r="A16" s="152" t="s">
        <v>44</v>
      </c>
      <c r="B16" s="153"/>
      <c r="C16" s="104" t="str">
        <f>Alaw!C16</f>
        <v>Medium/Clay</v>
      </c>
      <c r="D16" s="104" t="str">
        <f>Alaw!D16</f>
        <v>Medium/Clay</v>
      </c>
      <c r="E16" s="104" t="str">
        <f>Alaw!E16</f>
        <v>Medium/Clay</v>
      </c>
      <c r="F16" s="104" t="str">
        <f>Alaw!F16</f>
        <v>Medium/Clay</v>
      </c>
      <c r="G16" s="104" t="str">
        <f>Alaw!G16</f>
        <v>Medium/Clay</v>
      </c>
      <c r="H16" s="104" t="str">
        <f>Alaw!H16</f>
        <v>Medium/Clay</v>
      </c>
      <c r="I16" s="104">
        <f>Alaw!I16</f>
        <v>0</v>
      </c>
      <c r="J16" s="104">
        <f>Alaw!J16</f>
        <v>0</v>
      </c>
      <c r="K16" s="104">
        <f>Alaw!K16</f>
        <v>0</v>
      </c>
      <c r="L16" s="104">
        <f>Alaw!L16</f>
        <v>0</v>
      </c>
      <c r="M16" s="104">
        <f>Alaw!M16</f>
        <v>0</v>
      </c>
      <c r="N16" s="104">
        <f>Alaw!N16</f>
        <v>0</v>
      </c>
      <c r="O16" s="104">
        <f>Alaw!O16</f>
        <v>0</v>
      </c>
      <c r="P16" s="104">
        <f>Alaw!P16</f>
        <v>0</v>
      </c>
      <c r="Q16" s="104">
        <f>Alaw!Q16</f>
        <v>0</v>
      </c>
      <c r="R16" s="104">
        <f>Alaw!R16</f>
        <v>0</v>
      </c>
      <c r="S16" s="104">
        <f>Alaw!S16</f>
        <v>0</v>
      </c>
      <c r="T16" s="104">
        <f>Alaw!T16</f>
        <v>0</v>
      </c>
      <c r="U16" s="104">
        <f>Alaw!U16</f>
        <v>0</v>
      </c>
      <c r="V16" s="105">
        <f>Alaw!V16</f>
        <v>0</v>
      </c>
      <c r="AD16" s="42" t="s">
        <v>145</v>
      </c>
      <c r="AE16" s="22">
        <v>8</v>
      </c>
      <c r="AI16" s="43" t="s">
        <v>118</v>
      </c>
      <c r="AJ16" s="44">
        <v>8</v>
      </c>
      <c r="AK16" s="45">
        <v>5.5</v>
      </c>
      <c r="AL16" s="7">
        <v>14</v>
      </c>
      <c r="AM16" s="9">
        <v>6.7</v>
      </c>
      <c r="AN16" s="9" t="s">
        <v>135</v>
      </c>
    </row>
    <row r="17" spans="1:40" ht="13" x14ac:dyDescent="0.25">
      <c r="A17" s="138" t="s">
        <v>69</v>
      </c>
      <c r="B17" s="139"/>
      <c r="C17" s="20">
        <f>(VLOOKUP(C$14,$AI2:$AK26,2,FALSE))*C$15</f>
        <v>64.599999999999994</v>
      </c>
      <c r="D17" s="20">
        <f t="shared" ref="D17:V17" si="0">(VLOOKUP(D$14,$AI2:$AK26,2,FALSE))*D$15</f>
        <v>64.599999999999994</v>
      </c>
      <c r="E17" s="20">
        <f t="shared" si="0"/>
        <v>64.599999999999994</v>
      </c>
      <c r="F17" s="20">
        <f t="shared" si="0"/>
        <v>64.599999999999994</v>
      </c>
      <c r="G17" s="20">
        <f t="shared" si="0"/>
        <v>64.599999999999994</v>
      </c>
      <c r="H17" s="20">
        <f t="shared" si="0"/>
        <v>64.599999999999994</v>
      </c>
      <c r="I17" s="20" t="e">
        <f t="shared" si="0"/>
        <v>#N/A</v>
      </c>
      <c r="J17" s="20" t="e">
        <f t="shared" si="0"/>
        <v>#N/A</v>
      </c>
      <c r="K17" s="20" t="e">
        <f t="shared" si="0"/>
        <v>#N/A</v>
      </c>
      <c r="L17" s="20" t="e">
        <f t="shared" si="0"/>
        <v>#N/A</v>
      </c>
      <c r="M17" s="20" t="e">
        <f t="shared" si="0"/>
        <v>#N/A</v>
      </c>
      <c r="N17" s="20" t="e">
        <f t="shared" si="0"/>
        <v>#N/A</v>
      </c>
      <c r="O17" s="20" t="e">
        <f t="shared" si="0"/>
        <v>#N/A</v>
      </c>
      <c r="P17" s="20" t="e">
        <f t="shared" si="0"/>
        <v>#N/A</v>
      </c>
      <c r="Q17" s="20" t="e">
        <f t="shared" si="0"/>
        <v>#N/A</v>
      </c>
      <c r="R17" s="20" t="e">
        <f t="shared" si="0"/>
        <v>#N/A</v>
      </c>
      <c r="S17" s="20" t="e">
        <f t="shared" si="0"/>
        <v>#N/A</v>
      </c>
      <c r="T17" s="20" t="e">
        <f t="shared" si="0"/>
        <v>#N/A</v>
      </c>
      <c r="U17" s="20" t="e">
        <f t="shared" si="0"/>
        <v>#N/A</v>
      </c>
      <c r="V17" s="93" t="e">
        <f t="shared" si="0"/>
        <v>#N/A</v>
      </c>
      <c r="AD17" s="42" t="s">
        <v>146</v>
      </c>
      <c r="AE17" s="22">
        <v>10</v>
      </c>
      <c r="AI17" s="38" t="s">
        <v>115</v>
      </c>
      <c r="AJ17" s="39">
        <v>1.4</v>
      </c>
      <c r="AK17" s="40">
        <v>4.8</v>
      </c>
      <c r="AL17" s="41">
        <v>15</v>
      </c>
      <c r="AM17" s="9">
        <v>6.2</v>
      </c>
      <c r="AN17" s="9" t="s">
        <v>112</v>
      </c>
    </row>
    <row r="18" spans="1:40" ht="13" x14ac:dyDescent="0.25">
      <c r="A18" s="140" t="s">
        <v>23</v>
      </c>
      <c r="B18" s="141"/>
      <c r="C18" s="12">
        <f>$D31</f>
        <v>37.629881189999999</v>
      </c>
      <c r="D18" s="12">
        <f>$D32</f>
        <v>37.629881189999999</v>
      </c>
      <c r="E18" s="12">
        <f>$D33</f>
        <v>66.719647499999994</v>
      </c>
      <c r="F18" s="12">
        <f>$D34</f>
        <v>66.719647499999994</v>
      </c>
      <c r="G18" s="12">
        <f>$D35</f>
        <v>37.629881189999999</v>
      </c>
      <c r="H18" s="12">
        <f>$D36</f>
        <v>37.629881189999999</v>
      </c>
      <c r="I18" s="12">
        <f>$D37</f>
        <v>0</v>
      </c>
      <c r="J18" s="12">
        <f>$D38</f>
        <v>0</v>
      </c>
      <c r="K18" s="12">
        <f>$D39</f>
        <v>0</v>
      </c>
      <c r="L18" s="12">
        <f>$D40</f>
        <v>0</v>
      </c>
      <c r="M18" s="12">
        <f>$D41</f>
        <v>0</v>
      </c>
      <c r="N18" s="12">
        <f>$D42</f>
        <v>0</v>
      </c>
      <c r="O18" s="12">
        <f>$D43</f>
        <v>0</v>
      </c>
      <c r="P18" s="12">
        <f>$D44</f>
        <v>0</v>
      </c>
      <c r="Q18" s="12">
        <f>$D45</f>
        <v>0</v>
      </c>
      <c r="R18" s="12">
        <f>$D46</f>
        <v>0</v>
      </c>
      <c r="S18" s="12">
        <f>$D47</f>
        <v>0</v>
      </c>
      <c r="T18" s="12">
        <f>$D48</f>
        <v>0</v>
      </c>
      <c r="U18" s="12">
        <f>$D49</f>
        <v>0</v>
      </c>
      <c r="V18" s="17">
        <f>$D50</f>
        <v>0</v>
      </c>
      <c r="AD18" s="42" t="s">
        <v>147</v>
      </c>
      <c r="AE18" s="22">
        <v>16</v>
      </c>
      <c r="AI18" s="38" t="s">
        <v>106</v>
      </c>
      <c r="AJ18" s="39">
        <v>5.9</v>
      </c>
      <c r="AK18" s="40">
        <v>18</v>
      </c>
      <c r="AL18" s="41">
        <v>16</v>
      </c>
      <c r="AM18" s="9">
        <v>6.2</v>
      </c>
      <c r="AN18" s="9" t="s">
        <v>112</v>
      </c>
    </row>
    <row r="19" spans="1:40" ht="13" x14ac:dyDescent="0.25">
      <c r="A19" s="140" t="s">
        <v>90</v>
      </c>
      <c r="B19" s="141"/>
      <c r="C19" s="12">
        <f>C18-C17</f>
        <v>-26.970118809999995</v>
      </c>
      <c r="D19" s="12">
        <f t="shared" ref="D19:V19" si="1">D18-D17</f>
        <v>-26.970118809999995</v>
      </c>
      <c r="E19" s="12">
        <f t="shared" si="1"/>
        <v>2.1196474999999992</v>
      </c>
      <c r="F19" s="12">
        <f t="shared" si="1"/>
        <v>2.1196474999999992</v>
      </c>
      <c r="G19" s="12">
        <f t="shared" si="1"/>
        <v>-26.970118809999995</v>
      </c>
      <c r="H19" s="12">
        <f t="shared" si="1"/>
        <v>-26.970118809999995</v>
      </c>
      <c r="I19" s="12" t="e">
        <f t="shared" si="1"/>
        <v>#N/A</v>
      </c>
      <c r="J19" s="12" t="e">
        <f t="shared" si="1"/>
        <v>#N/A</v>
      </c>
      <c r="K19" s="12" t="e">
        <f t="shared" si="1"/>
        <v>#N/A</v>
      </c>
      <c r="L19" s="12" t="e">
        <f t="shared" si="1"/>
        <v>#N/A</v>
      </c>
      <c r="M19" s="12" t="e">
        <f t="shared" si="1"/>
        <v>#N/A</v>
      </c>
      <c r="N19" s="12" t="e">
        <f t="shared" si="1"/>
        <v>#N/A</v>
      </c>
      <c r="O19" s="12" t="e">
        <f t="shared" si="1"/>
        <v>#N/A</v>
      </c>
      <c r="P19" s="12" t="e">
        <f t="shared" si="1"/>
        <v>#N/A</v>
      </c>
      <c r="Q19" s="12" t="e">
        <f t="shared" si="1"/>
        <v>#N/A</v>
      </c>
      <c r="R19" s="12" t="e">
        <f t="shared" si="1"/>
        <v>#N/A</v>
      </c>
      <c r="S19" s="12" t="e">
        <f t="shared" si="1"/>
        <v>#N/A</v>
      </c>
      <c r="T19" s="12" t="e">
        <f t="shared" si="1"/>
        <v>#N/A</v>
      </c>
      <c r="U19" s="12" t="e">
        <f t="shared" si="1"/>
        <v>#N/A</v>
      </c>
      <c r="V19" s="17" t="e">
        <f t="shared" si="1"/>
        <v>#N/A</v>
      </c>
      <c r="AI19" s="38" t="s">
        <v>107</v>
      </c>
      <c r="AJ19" s="39">
        <v>3.2</v>
      </c>
      <c r="AK19" s="40">
        <v>10.5</v>
      </c>
      <c r="AL19" s="41">
        <v>17</v>
      </c>
      <c r="AM19" s="9">
        <v>6.2</v>
      </c>
      <c r="AN19" s="9" t="s">
        <v>112</v>
      </c>
    </row>
    <row r="20" spans="1:40" ht="13.5" thickBot="1" x14ac:dyDescent="0.3">
      <c r="A20" s="142" t="s">
        <v>91</v>
      </c>
      <c r="B20" s="143"/>
      <c r="C20" s="18" t="str">
        <f>IF($B31="","",IF(C$19&gt;=0,"INCREASE","DECREASE"))</f>
        <v>DECREASE</v>
      </c>
      <c r="D20" s="18" t="str">
        <f>IF($B32="","",IF(D$19&gt;=0,"INCREASE","DECREASE"))</f>
        <v>DECREASE</v>
      </c>
      <c r="E20" s="18" t="str">
        <f>IF($B33="","",IF(E$19&gt;=0,"INCREASE","DECREASE"))</f>
        <v>INCREASE</v>
      </c>
      <c r="F20" s="18" t="str">
        <f>IF($B34="","",IF(F$19&gt;=0,"INCREASE","DECREASE"))</f>
        <v>INCREASE</v>
      </c>
      <c r="G20" s="18" t="str">
        <f>IF($B35="","",IF(G$19&gt;=0,"INCREASE","DECREASE"))</f>
        <v>DECREASE</v>
      </c>
      <c r="H20" s="18" t="str">
        <f>IF($B36="","",IF(H$19&gt;=0,"INCREASE","DECREASE"))</f>
        <v>DECREASE</v>
      </c>
      <c r="I20" s="18" t="str">
        <f>IF($B37="","",IF(I$19&gt;=0,"INCREASE","DECREASE"))</f>
        <v/>
      </c>
      <c r="J20" s="18" t="str">
        <f>IF($B38="","",IF(J$19&gt;=0,"INCREASE","DECREASE"))</f>
        <v/>
      </c>
      <c r="K20" s="18" t="str">
        <f>IF($B39="","",IF(K$19&gt;=0,"INCREASE","DECREASE"))</f>
        <v/>
      </c>
      <c r="L20" s="18" t="str">
        <f>IF($B40="","",IF(L$19&gt;=0,"INCREASE","DECREASE"))</f>
        <v/>
      </c>
      <c r="M20" s="18" t="str">
        <f>IF($B41="","",IF(M$19&gt;=0,"INCREASE","DECREASE"))</f>
        <v/>
      </c>
      <c r="N20" s="18" t="str">
        <f>IF($B42="","",IF(N$19&gt;=0,"INCREASE","DECREASE"))</f>
        <v/>
      </c>
      <c r="O20" s="18" t="str">
        <f>IF($B43="","",IF(O$19&gt;=0,"INCREASE","DECREASE"))</f>
        <v/>
      </c>
      <c r="P20" s="18" t="str">
        <f>IF($B44="","",IF(P$19&gt;=0,"INCREASE","DECREASE"))</f>
        <v/>
      </c>
      <c r="Q20" s="18" t="str">
        <f>IF($B45="","",IF(Q$19&gt;=0,"INCREASE","DECREASE"))</f>
        <v/>
      </c>
      <c r="R20" s="18" t="str">
        <f>IF($B46="","",IF(R$19&gt;=0,"INCREASE","DECREASE"))</f>
        <v/>
      </c>
      <c r="S20" s="18" t="str">
        <f>IF($B47="","",IF(S$19&gt;=0,"INCREASE","DECREASE"))</f>
        <v/>
      </c>
      <c r="T20" s="18" t="str">
        <f>IF($B48="","",IF(T$19&gt;=0,"INCREASE","DECREASE"))</f>
        <v/>
      </c>
      <c r="U20" s="18" t="str">
        <f>IF($B49="","",IF(U$19&gt;=0,"INCREASE","DECREASE"))</f>
        <v/>
      </c>
      <c r="V20" s="19" t="str">
        <f>IF($B50="","",IF(V$19&gt;=0,"INCREASE","DECREASE"))</f>
        <v/>
      </c>
      <c r="AI20" s="38" t="s">
        <v>114</v>
      </c>
      <c r="AJ20" s="39">
        <v>2.1</v>
      </c>
      <c r="AK20" s="40">
        <v>7.2</v>
      </c>
      <c r="AL20" s="41">
        <v>18</v>
      </c>
      <c r="AM20" s="9">
        <v>6.2</v>
      </c>
      <c r="AN20" s="9" t="s">
        <v>112</v>
      </c>
    </row>
    <row r="21" spans="1:40" ht="13" x14ac:dyDescent="0.25">
      <c r="A21" s="138" t="s">
        <v>88</v>
      </c>
      <c r="B21" s="139"/>
      <c r="C21" s="20">
        <f>(VLOOKUP(C$14,$AI2:$AK26,3,FALSE))*C$15</f>
        <v>228</v>
      </c>
      <c r="D21" s="20">
        <f t="shared" ref="D21:V21" si="2">(VLOOKUP(D$14,$AI2:$AK26,3,FALSE))*D$15</f>
        <v>228</v>
      </c>
      <c r="E21" s="20">
        <f t="shared" si="2"/>
        <v>228</v>
      </c>
      <c r="F21" s="20">
        <f t="shared" si="2"/>
        <v>228</v>
      </c>
      <c r="G21" s="20">
        <f t="shared" si="2"/>
        <v>228</v>
      </c>
      <c r="H21" s="20">
        <f t="shared" si="2"/>
        <v>228</v>
      </c>
      <c r="I21" s="20" t="e">
        <f t="shared" si="2"/>
        <v>#N/A</v>
      </c>
      <c r="J21" s="20" t="e">
        <f t="shared" si="2"/>
        <v>#N/A</v>
      </c>
      <c r="K21" s="20" t="e">
        <f t="shared" si="2"/>
        <v>#N/A</v>
      </c>
      <c r="L21" s="20" t="e">
        <f t="shared" si="2"/>
        <v>#N/A</v>
      </c>
      <c r="M21" s="20" t="e">
        <f t="shared" si="2"/>
        <v>#N/A</v>
      </c>
      <c r="N21" s="20" t="e">
        <f t="shared" si="2"/>
        <v>#N/A</v>
      </c>
      <c r="O21" s="20" t="e">
        <f t="shared" si="2"/>
        <v>#N/A</v>
      </c>
      <c r="P21" s="20" t="e">
        <f t="shared" si="2"/>
        <v>#N/A</v>
      </c>
      <c r="Q21" s="20" t="e">
        <f t="shared" si="2"/>
        <v>#N/A</v>
      </c>
      <c r="R21" s="20" t="e">
        <f t="shared" si="2"/>
        <v>#N/A</v>
      </c>
      <c r="S21" s="20" t="e">
        <f t="shared" si="2"/>
        <v>#N/A</v>
      </c>
      <c r="T21" s="20" t="e">
        <f t="shared" si="2"/>
        <v>#N/A</v>
      </c>
      <c r="U21" s="20" t="e">
        <f t="shared" si="2"/>
        <v>#N/A</v>
      </c>
      <c r="V21" s="93" t="e">
        <f t="shared" si="2"/>
        <v>#N/A</v>
      </c>
      <c r="AI21" s="52" t="s">
        <v>100</v>
      </c>
      <c r="AJ21" s="55">
        <v>11</v>
      </c>
      <c r="AK21" s="54">
        <v>12</v>
      </c>
      <c r="AL21" s="21">
        <v>19</v>
      </c>
      <c r="AM21" s="9">
        <v>6.7</v>
      </c>
      <c r="AN21" s="9" t="s">
        <v>135</v>
      </c>
    </row>
    <row r="22" spans="1:40" ht="13" x14ac:dyDescent="0.25">
      <c r="A22" s="140" t="s">
        <v>89</v>
      </c>
      <c r="B22" s="141"/>
      <c r="C22" s="12">
        <f>$E31</f>
        <v>2.9436041250000005E-4</v>
      </c>
      <c r="D22" s="12">
        <f>$E32</f>
        <v>2.9436041250000005E-4</v>
      </c>
      <c r="E22" s="12">
        <f>$E33</f>
        <v>5.2191562500000007E-4</v>
      </c>
      <c r="F22" s="12">
        <f>$E34</f>
        <v>5.2191562500000007E-4</v>
      </c>
      <c r="G22" s="12">
        <f>$E35</f>
        <v>2.9436041250000005E-4</v>
      </c>
      <c r="H22" s="12">
        <f>$E36</f>
        <v>2.9436041250000005E-4</v>
      </c>
      <c r="I22" s="12">
        <f>$E37</f>
        <v>0</v>
      </c>
      <c r="J22" s="12">
        <f>$E38</f>
        <v>0</v>
      </c>
      <c r="K22" s="12">
        <f>$E39</f>
        <v>0</v>
      </c>
      <c r="L22" s="12">
        <f>$E40</f>
        <v>0</v>
      </c>
      <c r="M22" s="12">
        <f>$E41</f>
        <v>0</v>
      </c>
      <c r="N22" s="12">
        <f>$E42</f>
        <v>0</v>
      </c>
      <c r="O22" s="12">
        <f>$E43</f>
        <v>0</v>
      </c>
      <c r="P22" s="12">
        <f>$E44</f>
        <v>0</v>
      </c>
      <c r="Q22" s="12">
        <f>$E45</f>
        <v>0</v>
      </c>
      <c r="R22" s="12">
        <f>$E46</f>
        <v>0</v>
      </c>
      <c r="S22" s="12">
        <f>$E47</f>
        <v>0</v>
      </c>
      <c r="T22" s="12">
        <f>$E48</f>
        <v>0</v>
      </c>
      <c r="U22" s="12">
        <f>$E49</f>
        <v>0</v>
      </c>
      <c r="V22" s="17">
        <f>$E50</f>
        <v>0</v>
      </c>
      <c r="AI22" s="52" t="s">
        <v>102</v>
      </c>
      <c r="AJ22" s="53">
        <v>1.2</v>
      </c>
      <c r="AK22" s="54">
        <v>5</v>
      </c>
      <c r="AL22" s="21">
        <v>20</v>
      </c>
      <c r="AM22" s="9">
        <v>6.7</v>
      </c>
      <c r="AN22" s="9" t="s">
        <v>135</v>
      </c>
    </row>
    <row r="23" spans="1:40" ht="13" x14ac:dyDescent="0.25">
      <c r="A23" s="140" t="s">
        <v>92</v>
      </c>
      <c r="B23" s="141"/>
      <c r="C23" s="12">
        <f>C22-C21</f>
        <v>-227.99970563958749</v>
      </c>
      <c r="D23" s="12">
        <f t="shared" ref="D23:V23" si="3">D22-D21</f>
        <v>-227.99970563958749</v>
      </c>
      <c r="E23" s="12">
        <f t="shared" si="3"/>
        <v>-227.999478084375</v>
      </c>
      <c r="F23" s="12">
        <f t="shared" si="3"/>
        <v>-227.999478084375</v>
      </c>
      <c r="G23" s="12">
        <f t="shared" si="3"/>
        <v>-227.99970563958749</v>
      </c>
      <c r="H23" s="12">
        <f t="shared" si="3"/>
        <v>-227.99970563958749</v>
      </c>
      <c r="I23" s="12" t="e">
        <f t="shared" si="3"/>
        <v>#N/A</v>
      </c>
      <c r="J23" s="12" t="e">
        <f t="shared" si="3"/>
        <v>#N/A</v>
      </c>
      <c r="K23" s="12" t="e">
        <f t="shared" si="3"/>
        <v>#N/A</v>
      </c>
      <c r="L23" s="12" t="e">
        <f t="shared" si="3"/>
        <v>#N/A</v>
      </c>
      <c r="M23" s="12" t="e">
        <f t="shared" si="3"/>
        <v>#N/A</v>
      </c>
      <c r="N23" s="12" t="e">
        <f t="shared" si="3"/>
        <v>#N/A</v>
      </c>
      <c r="O23" s="12" t="e">
        <f t="shared" si="3"/>
        <v>#N/A</v>
      </c>
      <c r="P23" s="12" t="e">
        <f t="shared" si="3"/>
        <v>#N/A</v>
      </c>
      <c r="Q23" s="12" t="e">
        <f t="shared" si="3"/>
        <v>#N/A</v>
      </c>
      <c r="R23" s="12" t="e">
        <f t="shared" si="3"/>
        <v>#N/A</v>
      </c>
      <c r="S23" s="12" t="e">
        <f t="shared" si="3"/>
        <v>#N/A</v>
      </c>
      <c r="T23" s="12" t="e">
        <f t="shared" si="3"/>
        <v>#N/A</v>
      </c>
      <c r="U23" s="12" t="e">
        <f t="shared" si="3"/>
        <v>#N/A</v>
      </c>
      <c r="V23" s="17" t="e">
        <f t="shared" si="3"/>
        <v>#N/A</v>
      </c>
      <c r="AI23" s="52" t="s">
        <v>98</v>
      </c>
      <c r="AJ23" s="55">
        <v>9</v>
      </c>
      <c r="AK23" s="54">
        <v>10</v>
      </c>
      <c r="AL23" s="21">
        <v>21</v>
      </c>
      <c r="AM23" s="9">
        <v>6.7</v>
      </c>
      <c r="AN23" s="9" t="s">
        <v>135</v>
      </c>
    </row>
    <row r="24" spans="1:40" ht="13.5" thickBot="1" x14ac:dyDescent="0.3">
      <c r="A24" s="142" t="s">
        <v>93</v>
      </c>
      <c r="B24" s="143"/>
      <c r="C24" s="18" t="str">
        <f>IF($B31="","",IF(C$23&gt;=0,"INCREASE","DECREASE"))</f>
        <v>DECREASE</v>
      </c>
      <c r="D24" s="18" t="str">
        <f t="shared" ref="D24:V24" si="4">IF($B31="","",IF(D$23&gt;=0,"INCREASE","DECREASE"))</f>
        <v>DECREASE</v>
      </c>
      <c r="E24" s="18" t="str">
        <f t="shared" si="4"/>
        <v>DECREASE</v>
      </c>
      <c r="F24" s="18" t="str">
        <f t="shared" si="4"/>
        <v>DECREASE</v>
      </c>
      <c r="G24" s="18" t="str">
        <f t="shared" si="4"/>
        <v>DECREASE</v>
      </c>
      <c r="H24" s="18" t="str">
        <f t="shared" si="4"/>
        <v>DECREASE</v>
      </c>
      <c r="I24" s="18" t="e">
        <f t="shared" si="4"/>
        <v>#N/A</v>
      </c>
      <c r="J24" s="18" t="e">
        <f t="shared" si="4"/>
        <v>#N/A</v>
      </c>
      <c r="K24" s="18" t="e">
        <f t="shared" si="4"/>
        <v>#N/A</v>
      </c>
      <c r="L24" s="18" t="e">
        <f t="shared" si="4"/>
        <v>#N/A</v>
      </c>
      <c r="M24" s="18" t="e">
        <f t="shared" si="4"/>
        <v>#N/A</v>
      </c>
      <c r="N24" s="18" t="e">
        <f t="shared" si="4"/>
        <v>#N/A</v>
      </c>
      <c r="O24" s="18" t="e">
        <f t="shared" si="4"/>
        <v>#N/A</v>
      </c>
      <c r="P24" s="18" t="e">
        <f t="shared" si="4"/>
        <v>#N/A</v>
      </c>
      <c r="Q24" s="18" t="e">
        <f t="shared" si="4"/>
        <v>#N/A</v>
      </c>
      <c r="R24" s="18" t="e">
        <f t="shared" si="4"/>
        <v>#N/A</v>
      </c>
      <c r="S24" s="18" t="e">
        <f t="shared" si="4"/>
        <v>#N/A</v>
      </c>
      <c r="T24" s="18" t="e">
        <f t="shared" si="4"/>
        <v>#N/A</v>
      </c>
      <c r="U24" s="18" t="e">
        <f t="shared" si="4"/>
        <v>#N/A</v>
      </c>
      <c r="V24" s="19" t="e">
        <f t="shared" si="4"/>
        <v>#N/A</v>
      </c>
      <c r="AI24" s="52" t="s">
        <v>99</v>
      </c>
      <c r="AJ24" s="55">
        <v>1.5</v>
      </c>
      <c r="AK24" s="54">
        <v>3</v>
      </c>
      <c r="AL24" s="21">
        <v>22</v>
      </c>
      <c r="AM24" s="9">
        <v>6.7</v>
      </c>
      <c r="AN24" s="9" t="s">
        <v>135</v>
      </c>
    </row>
    <row r="25" spans="1:40" ht="13" thickBot="1" x14ac:dyDescent="0.3">
      <c r="D25" s="56"/>
      <c r="E25" s="56"/>
      <c r="F25" s="56"/>
      <c r="AI25" s="52" t="s">
        <v>117</v>
      </c>
      <c r="AJ25" s="55">
        <v>1</v>
      </c>
      <c r="AK25" s="54">
        <v>5.8</v>
      </c>
      <c r="AL25" s="21">
        <v>23</v>
      </c>
      <c r="AM25" s="9">
        <v>6.7</v>
      </c>
      <c r="AN25" s="9" t="s">
        <v>135</v>
      </c>
    </row>
    <row r="26" spans="1:40" s="7" customFormat="1" ht="13" x14ac:dyDescent="0.25">
      <c r="A26" s="116"/>
      <c r="B26" s="117" t="s">
        <v>10</v>
      </c>
      <c r="C26" s="117" t="s">
        <v>75</v>
      </c>
      <c r="D26" s="118" t="s">
        <v>11</v>
      </c>
      <c r="E26" s="118" t="s">
        <v>12</v>
      </c>
      <c r="F26" s="118" t="s">
        <v>13</v>
      </c>
      <c r="G26" s="117" t="s">
        <v>14</v>
      </c>
      <c r="H26" s="118" t="s">
        <v>15</v>
      </c>
      <c r="I26" s="118" t="s">
        <v>16</v>
      </c>
      <c r="J26" s="117" t="s">
        <v>17</v>
      </c>
      <c r="K26" s="117" t="s">
        <v>18</v>
      </c>
      <c r="L26" s="117" t="s">
        <v>19</v>
      </c>
      <c r="M26" s="117" t="s">
        <v>20</v>
      </c>
      <c r="N26" s="117" t="s">
        <v>61</v>
      </c>
      <c r="O26" s="117" t="s">
        <v>62</v>
      </c>
      <c r="P26" s="118" t="s">
        <v>39</v>
      </c>
      <c r="Q26" s="118" t="s">
        <v>40</v>
      </c>
      <c r="R26" s="118" t="s">
        <v>35</v>
      </c>
      <c r="S26" s="118" t="s">
        <v>36</v>
      </c>
      <c r="T26" s="118" t="s">
        <v>37</v>
      </c>
      <c r="U26" s="119" t="s">
        <v>38</v>
      </c>
      <c r="AI26" s="57" t="s">
        <v>116</v>
      </c>
      <c r="AJ26" s="58">
        <v>0.7</v>
      </c>
      <c r="AK26" s="59">
        <v>2.4</v>
      </c>
      <c r="AL26" s="21">
        <v>24</v>
      </c>
      <c r="AM26" s="7">
        <v>6.7</v>
      </c>
      <c r="AN26" s="9" t="s">
        <v>135</v>
      </c>
    </row>
    <row r="27" spans="1:40" x14ac:dyDescent="0.35">
      <c r="A27" s="120"/>
      <c r="B27" s="60" t="s">
        <v>46</v>
      </c>
      <c r="C27" s="84" t="s">
        <v>57</v>
      </c>
      <c r="D27" s="84" t="s">
        <v>57</v>
      </c>
      <c r="E27" s="84" t="s">
        <v>55</v>
      </c>
      <c r="F27" s="84" t="s">
        <v>55</v>
      </c>
      <c r="G27" s="84" t="s">
        <v>55</v>
      </c>
      <c r="H27" s="84" t="s">
        <v>55</v>
      </c>
      <c r="I27" s="84" t="s">
        <v>55</v>
      </c>
      <c r="J27" s="84" t="s">
        <v>55</v>
      </c>
      <c r="K27" s="84" t="s">
        <v>55</v>
      </c>
      <c r="L27" s="84" t="s">
        <v>55</v>
      </c>
      <c r="M27" s="84" t="s">
        <v>55</v>
      </c>
      <c r="N27" s="84" t="s">
        <v>55</v>
      </c>
      <c r="O27" s="84" t="s">
        <v>55</v>
      </c>
      <c r="P27" s="84"/>
      <c r="Q27" s="84" t="s">
        <v>55</v>
      </c>
      <c r="R27" s="84"/>
      <c r="S27" s="84" t="s">
        <v>55</v>
      </c>
      <c r="T27" s="84"/>
      <c r="U27" s="121"/>
    </row>
    <row r="28" spans="1:40" x14ac:dyDescent="0.35">
      <c r="A28" s="122"/>
      <c r="B28" s="16">
        <v>3.3</v>
      </c>
      <c r="C28" s="11">
        <v>1.1200000000000001</v>
      </c>
      <c r="D28" s="11">
        <v>0.35299999999999998</v>
      </c>
      <c r="E28" s="11">
        <v>5.2499999999999998E-2</v>
      </c>
      <c r="F28" s="11">
        <v>321</v>
      </c>
      <c r="G28" s="11">
        <v>47.1</v>
      </c>
      <c r="H28" s="11">
        <v>319</v>
      </c>
      <c r="I28" s="11">
        <v>37.4</v>
      </c>
      <c r="J28" s="11">
        <v>2.2599999999999998</v>
      </c>
      <c r="K28" s="15">
        <v>0.6</v>
      </c>
      <c r="L28" s="11">
        <v>30.8</v>
      </c>
      <c r="M28" s="11">
        <v>26</v>
      </c>
      <c r="N28" s="11">
        <v>1220000</v>
      </c>
      <c r="O28" s="11">
        <v>5800</v>
      </c>
      <c r="P28" s="11"/>
      <c r="Q28" s="11">
        <v>9490</v>
      </c>
      <c r="R28" s="11"/>
      <c r="S28" s="11">
        <v>21.3</v>
      </c>
      <c r="T28" s="11"/>
      <c r="U28" s="97"/>
    </row>
    <row r="29" spans="1:40" s="7" customFormat="1" ht="28" x14ac:dyDescent="0.35">
      <c r="A29" s="144"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123" t="s">
        <v>51</v>
      </c>
    </row>
    <row r="30" spans="1:40" s="6" customFormat="1" ht="28" x14ac:dyDescent="0.35">
      <c r="A30" s="145"/>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24" t="s">
        <v>34</v>
      </c>
    </row>
    <row r="31" spans="1:40" s="48" customFormat="1" ht="13" x14ac:dyDescent="0.35">
      <c r="A31" s="125" t="str">
        <f>C8</f>
        <v xml:space="preserve">BD1 </v>
      </c>
      <c r="B31" s="11">
        <v>141</v>
      </c>
      <c r="C31" s="65">
        <f>IF(C$27="%w/w SAR",((C$28*10)*$B31),IF(C$27="%w/w DM",(((C$28*10)*($B$28/100))*$B31),IF(C$27="kg/t SAR",(C$28*$B31),IF(C$27="kg/t DM",((C$28*($B$28/100))*$B31),IF(C$27="mg/kg SAR",((C$28*0.001)*$B31),IF(C$27="mg/kg DM",(((C$28*0.001)*($B$28/100))*$B31),0))))))</f>
        <v>52.113600000000005</v>
      </c>
      <c r="D31" s="65">
        <f>(IF(D$27="%w/w SAR",((D$28*10)*$B31),IF(D$27="%w/w DM",(((D$28*10)*($B$28/100))*$B31),IF(D$27="kg/t SAR",(D$28*$B31),IF(D$27="kg/t DM",((D$28*($B$28/100))*$B31),IF(D$27="mg/kg SAR",((D$28*0.001)*$B31),IF(D$27="mg/kg DM",(((D$28*0.001)*($B$28/100))*$B31),"0")))))))*2.291</f>
        <v>37.629881189999999</v>
      </c>
      <c r="E31" s="65">
        <f>(IF(E$27="%w/w SAR",((E$28*10)*$B31),IF(E$27="%w/w DM",(((E$28*10)*($B$28/100))*$B31),IF(E$27="kg/t SAR",(E$28*$B31),IF(E$27="kg/t DM",((E$28*($B$28/100))*$B31),IF(E$27="mg/kg SAR",((E$28*0.001)*$B31),IF(E$27="mg/kg DM",(((E$28*0.001)*($B$28/100))*$B31),"0")))))))*1.205</f>
        <v>2.9436041250000005E-4</v>
      </c>
      <c r="F31" s="65">
        <f>(IF(F$27="%w/w SAR",((F$28*10)*$B31),IF(F$27="%w/w DM",(((F$28*10)*($B$28/100))*$B31),IF(F$27="kg/t SAR",(F$28*$B31),IF(F$27="kg/t DM",((F$28*($B$28/100))*$B31),IF(F$27="mg/kg SAR",((F$28*0.001)*$B31),IF(F$27="mg/kg DM",(((F$28*0.001)*($B$28/100))*$B31),"0")))))))*1.658</f>
        <v>2.476410354</v>
      </c>
      <c r="G31" s="65">
        <f t="shared" ref="G31:P46" si="5">IF(G$27="%w/w SAR",((G$28*10)*$B31),IF(G$27="%w/w DM",(((G$28*10)*($B$28/100))*$B31),IF(G$27="kg/t SAR",(G$28*$B31),IF(G$27="kg/t DM",((G$28*($B$28/100))*$B31),IF(G$27="mg/kg SAR",((G$28*0.001)*$B31),IF(G$27="mg/kg DM",(((G$28*0.001)*($B$28/100))*$B31),0))))))</f>
        <v>0.21915630000000003</v>
      </c>
      <c r="H31" s="65">
        <f t="shared" si="5"/>
        <v>1.484307</v>
      </c>
      <c r="I31" s="65">
        <f t="shared" si="5"/>
        <v>0.17402220000000002</v>
      </c>
      <c r="J31" s="65">
        <f t="shared" si="5"/>
        <v>1.0515779999999999E-2</v>
      </c>
      <c r="K31" s="65">
        <f t="shared" si="5"/>
        <v>2.7918000000000001E-3</v>
      </c>
      <c r="L31" s="65">
        <f t="shared" si="5"/>
        <v>0.14331240000000001</v>
      </c>
      <c r="M31" s="65">
        <f t="shared" si="5"/>
        <v>0.12097800000000002</v>
      </c>
      <c r="N31" s="65">
        <f t="shared" si="5"/>
        <v>5676.6600000000008</v>
      </c>
      <c r="O31" s="65">
        <f t="shared" si="5"/>
        <v>26.987400000000001</v>
      </c>
      <c r="P31" s="65">
        <f t="shared" si="5"/>
        <v>0</v>
      </c>
      <c r="Q31" s="65">
        <f>(IF(Q$27="%w/w SAR",((Q$28*10)*$B31),IF(Q$27="%w/w DM",(((Q$28*10)*($B$28/100))*$B31),IF(Q$27="kg/t SAR",(Q$28*$B31),IF(Q$27="kg/t DM",((Q$28*($B$28/100))*$B31),IF(Q$27="mg/kg SAR",((Q$28*0.001)*$B31),IF(Q$27="mg/kg DM",(((Q$28*0.001)*($B$28/100))*$B31),0)))))))*2.5</f>
        <v>110.392425</v>
      </c>
      <c r="R31" s="65">
        <f>IF(R$27="%w/w SAR",((R$28*10)*$B31),IF(R$27="%w/w DM",(((R$28*10)*($B$28/100))*$B31),IF(R$27="kg/t SAR",(R$28*$B31),IF(R$27="kg/t DM",((R$28*($B$28/100))*$B31),IF(R$27="mg/kg SAR",((R$28*0.001)*$B31),IF(R$27="mg/kg DM",(((R$28*0.001)*($B$28/100))*$B31),0))))))</f>
        <v>0</v>
      </c>
      <c r="S31" s="65">
        <f>IF(S$27="%w/w SAR",((S$28*10)*$B31),IF(S$27="%w/w DM",(((S$28*10)*($B$28/100))*$B31),IF(S$27="kg/t SAR",(S$28*$B31),IF(S$27="kg/t DM",((S$28*($B$28/100))*$B31),IF(S$27="mg/kg SAR",((S$28*0.001)*$B31),IF(S$27="mg/kg DM",(((S$28*0.001)*($B$28/100))*$B31),0))))))</f>
        <v>9.91089E-2</v>
      </c>
      <c r="T31" s="65">
        <f>IF(T$27="%w/w SAR",((T$28*10)*$B31),IF(T$27="%w/w DM",(((T$28*10)*($B$28/100))*$B31),IF(T$27="kg/t SAR",(T$28*$B31),IF(T$27="kg/t DM",((T$28*($B$28/100))*$B31),IF(T$27="mg/kg SAR",((T$28*0.001)*$B31),IF(T$27="mg/kg DM",(((T$28*0.001)*($B$28/100))*$B31),0))))))</f>
        <v>0</v>
      </c>
      <c r="U31" s="126">
        <f>IF(U$27="%w/w SAR",((U$28*10)*$B31),IF(U$27="%w/w DM",(((U$28*10)*($B$28/100))*$B31),IF(U$27="kg/t SAR",(U$28*$B31),IF(U$27="kg/t DM",((U$28*($B$28/100))*$B31),IF(U$27="mg/kg SAR",((U$28*0.001)*$B31),IF(U$27="mg/kg DM",(((U$28*0.001)*($B$28/100))*$B31),0))))))</f>
        <v>0</v>
      </c>
    </row>
    <row r="32" spans="1:40" s="48" customFormat="1" ht="13" x14ac:dyDescent="0.35">
      <c r="A32" s="125" t="str">
        <f>D8</f>
        <v>BD2</v>
      </c>
      <c r="B32" s="11">
        <v>141</v>
      </c>
      <c r="C32" s="65">
        <f t="shared" ref="C32:C50" si="6">IF(C$27="%w/w SAR",((C$28*10)*$B32),IF(C$27="%w/w DM",(((C$28*10)*($B$28/100))*$B32),IF(C$27="kg/t SAR",(C$28*$B32),IF(C$27="kg/t DM",((C$28*($B$28/100))*$B32),IF(C$27="mg/kg SAR",((C$28*0.001)*$B32),IF(C$27="mg/kg DM",(((C$28*0.001)*($B$28/100))*$B32),0))))))</f>
        <v>52.113600000000005</v>
      </c>
      <c r="D32" s="65">
        <f t="shared" ref="D32:D50" si="7">(IF(D$27="%w/w SAR",((D$28*10)*$B32),IF(D$27="%w/w DM",(((D$28*10)*($B$28/100))*$B32),IF(D$27="kg/t SAR",(D$28*$B32),IF(D$27="kg/t DM",((D$28*($B$28/100))*$B32),IF(D$27="mg/kg SAR",((D$28*0.001)*$B32),IF(D$27="mg/kg DM",(((D$28*0.001)*($B$28/100))*$B32),"0")))))))*2.291</f>
        <v>37.629881189999999</v>
      </c>
      <c r="E32" s="65">
        <f t="shared" ref="E32:E50" si="8">(IF(E$27="%w/w SAR",((E$28*10)*$B32),IF(E$27="%w/w DM",(((E$28*10)*($B$28/100))*$B32),IF(E$27="kg/t SAR",(E$28*$B32),IF(E$27="kg/t DM",((E$28*($B$28/100))*$B32),IF(E$27="mg/kg SAR",((E$28*0.001)*$B32),IF(E$27="mg/kg DM",(((E$28*0.001)*($B$28/100))*$B32),"0")))))))*1.205</f>
        <v>2.9436041250000005E-4</v>
      </c>
      <c r="F32" s="65">
        <f t="shared" ref="F32:F50" si="9">(IF(F$27="%w/w SAR",((F$28*10)*$B32),IF(F$27="%w/w DM",(((F$28*10)*($B$28/100))*$B32),IF(F$27="kg/t SAR",(F$28*$B32),IF(F$27="kg/t DM",((F$28*($B$28/100))*$B32),IF(F$27="mg/kg SAR",((F$28*0.001)*$B32),IF(F$27="mg/kg DM",(((F$28*0.001)*($B$28/100))*$B32),"0")))))))*1.658</f>
        <v>2.476410354</v>
      </c>
      <c r="G32" s="65">
        <f t="shared" si="5"/>
        <v>0.21915630000000003</v>
      </c>
      <c r="H32" s="65">
        <f t="shared" si="5"/>
        <v>1.484307</v>
      </c>
      <c r="I32" s="65">
        <f t="shared" si="5"/>
        <v>0.17402220000000002</v>
      </c>
      <c r="J32" s="65">
        <f t="shared" si="5"/>
        <v>1.0515779999999999E-2</v>
      </c>
      <c r="K32" s="65">
        <f t="shared" si="5"/>
        <v>2.7918000000000001E-3</v>
      </c>
      <c r="L32" s="65">
        <f t="shared" si="5"/>
        <v>0.14331240000000001</v>
      </c>
      <c r="M32" s="65">
        <f t="shared" si="5"/>
        <v>0.12097800000000002</v>
      </c>
      <c r="N32" s="65">
        <f t="shared" si="5"/>
        <v>5676.6600000000008</v>
      </c>
      <c r="O32" s="65">
        <f t="shared" si="5"/>
        <v>26.987400000000001</v>
      </c>
      <c r="P32" s="65">
        <f t="shared" si="5"/>
        <v>0</v>
      </c>
      <c r="Q32" s="65">
        <f t="shared" ref="Q32:Q50" si="10">(IF(Q$27="%w/w SAR",((Q$28*10)*$B32),IF(Q$27="%w/w DM",(((Q$28*10)*($B$28/100))*$B32),IF(Q$27="kg/t SAR",(Q$28*$B32),IF(Q$27="kg/t DM",((Q$28*($B$28/100))*$B32),IF(Q$27="mg/kg SAR",((Q$28*0.001)*$B32),IF(Q$27="mg/kg DM",(((Q$28*0.001)*($B$28/100))*$B32),0)))))))*2.5</f>
        <v>110.392425</v>
      </c>
      <c r="R32" s="65">
        <f t="shared" ref="R32:U50" si="11">IF(R$27="%w/w SAR",((R$28*10)*$B32),IF(R$27="%w/w DM",(((R$28*10)*($B$28/100))*$B32),IF(R$27="kg/t SAR",(R$28*$B32),IF(R$27="kg/t DM",((R$28*($B$28/100))*$B32),IF(R$27="mg/kg SAR",((R$28*0.001)*$B32),IF(R$27="mg/kg DM",(((R$28*0.001)*($B$28/100))*$B32),0))))))</f>
        <v>0</v>
      </c>
      <c r="S32" s="65">
        <f t="shared" si="11"/>
        <v>9.91089E-2</v>
      </c>
      <c r="T32" s="65">
        <f t="shared" si="11"/>
        <v>0</v>
      </c>
      <c r="U32" s="126">
        <f t="shared" si="11"/>
        <v>0</v>
      </c>
    </row>
    <row r="33" spans="1:21" s="48" customFormat="1" ht="13" x14ac:dyDescent="0.35">
      <c r="A33" s="125" t="str">
        <f>E8</f>
        <v>BD3</v>
      </c>
      <c r="B33" s="11">
        <v>250</v>
      </c>
      <c r="C33" s="65">
        <f t="shared" si="6"/>
        <v>92.4</v>
      </c>
      <c r="D33" s="65">
        <f t="shared" si="7"/>
        <v>66.719647499999994</v>
      </c>
      <c r="E33" s="65">
        <f t="shared" si="8"/>
        <v>5.2191562500000007E-4</v>
      </c>
      <c r="F33" s="65">
        <f t="shared" si="9"/>
        <v>4.3907984999999998</v>
      </c>
      <c r="G33" s="65">
        <f t="shared" si="5"/>
        <v>0.38857500000000006</v>
      </c>
      <c r="H33" s="65">
        <f t="shared" si="5"/>
        <v>2.6317499999999998</v>
      </c>
      <c r="I33" s="65">
        <f t="shared" si="5"/>
        <v>0.30855000000000005</v>
      </c>
      <c r="J33" s="65">
        <f t="shared" si="5"/>
        <v>1.8644999999999998E-2</v>
      </c>
      <c r="K33" s="65">
        <f t="shared" si="5"/>
        <v>4.9500000000000004E-3</v>
      </c>
      <c r="L33" s="65">
        <f t="shared" si="5"/>
        <v>0.25409999999999999</v>
      </c>
      <c r="M33" s="65">
        <f t="shared" si="5"/>
        <v>0.21450000000000002</v>
      </c>
      <c r="N33" s="65">
        <f t="shared" si="5"/>
        <v>10065.000000000002</v>
      </c>
      <c r="O33" s="65">
        <f t="shared" si="5"/>
        <v>47.85</v>
      </c>
      <c r="P33" s="65">
        <f t="shared" si="5"/>
        <v>0</v>
      </c>
      <c r="Q33" s="65">
        <f t="shared" si="10"/>
        <v>195.73125000000002</v>
      </c>
      <c r="R33" s="65">
        <f t="shared" si="11"/>
        <v>0</v>
      </c>
      <c r="S33" s="65">
        <f t="shared" si="11"/>
        <v>0.17572499999999999</v>
      </c>
      <c r="T33" s="65">
        <f t="shared" si="11"/>
        <v>0</v>
      </c>
      <c r="U33" s="126">
        <f t="shared" si="11"/>
        <v>0</v>
      </c>
    </row>
    <row r="34" spans="1:21" s="48" customFormat="1" ht="13" x14ac:dyDescent="0.35">
      <c r="A34" s="125" t="str">
        <f>F8</f>
        <v>BD4</v>
      </c>
      <c r="B34" s="11">
        <v>250</v>
      </c>
      <c r="C34" s="65">
        <f t="shared" si="6"/>
        <v>92.4</v>
      </c>
      <c r="D34" s="65">
        <f t="shared" si="7"/>
        <v>66.719647499999994</v>
      </c>
      <c r="E34" s="65">
        <f t="shared" si="8"/>
        <v>5.2191562500000007E-4</v>
      </c>
      <c r="F34" s="65">
        <f t="shared" si="9"/>
        <v>4.3907984999999998</v>
      </c>
      <c r="G34" s="65">
        <f t="shared" si="5"/>
        <v>0.38857500000000006</v>
      </c>
      <c r="H34" s="65">
        <f t="shared" si="5"/>
        <v>2.6317499999999998</v>
      </c>
      <c r="I34" s="65">
        <f t="shared" si="5"/>
        <v>0.30855000000000005</v>
      </c>
      <c r="J34" s="65">
        <f t="shared" si="5"/>
        <v>1.8644999999999998E-2</v>
      </c>
      <c r="K34" s="65">
        <f t="shared" si="5"/>
        <v>4.9500000000000004E-3</v>
      </c>
      <c r="L34" s="65">
        <f t="shared" si="5"/>
        <v>0.25409999999999999</v>
      </c>
      <c r="M34" s="65">
        <f t="shared" si="5"/>
        <v>0.21450000000000002</v>
      </c>
      <c r="N34" s="65">
        <f t="shared" si="5"/>
        <v>10065.000000000002</v>
      </c>
      <c r="O34" s="65">
        <f t="shared" si="5"/>
        <v>47.85</v>
      </c>
      <c r="P34" s="65">
        <f t="shared" si="5"/>
        <v>0</v>
      </c>
      <c r="Q34" s="65">
        <f t="shared" si="10"/>
        <v>195.73125000000002</v>
      </c>
      <c r="R34" s="65">
        <f t="shared" si="11"/>
        <v>0</v>
      </c>
      <c r="S34" s="65">
        <f t="shared" si="11"/>
        <v>0.17572499999999999</v>
      </c>
      <c r="T34" s="65">
        <f t="shared" si="11"/>
        <v>0</v>
      </c>
      <c r="U34" s="126">
        <f t="shared" si="11"/>
        <v>0</v>
      </c>
    </row>
    <row r="35" spans="1:21" s="48" customFormat="1" ht="13" x14ac:dyDescent="0.35">
      <c r="A35" s="125" t="str">
        <f>G8</f>
        <v>PN1</v>
      </c>
      <c r="B35" s="11">
        <v>141</v>
      </c>
      <c r="C35" s="65">
        <f t="shared" si="6"/>
        <v>52.113600000000005</v>
      </c>
      <c r="D35" s="65">
        <f t="shared" si="7"/>
        <v>37.629881189999999</v>
      </c>
      <c r="E35" s="65">
        <f t="shared" si="8"/>
        <v>2.9436041250000005E-4</v>
      </c>
      <c r="F35" s="65">
        <f t="shared" si="9"/>
        <v>2.476410354</v>
      </c>
      <c r="G35" s="65">
        <f t="shared" si="5"/>
        <v>0.21915630000000003</v>
      </c>
      <c r="H35" s="65">
        <f t="shared" si="5"/>
        <v>1.484307</v>
      </c>
      <c r="I35" s="65">
        <f t="shared" si="5"/>
        <v>0.17402220000000002</v>
      </c>
      <c r="J35" s="65">
        <f t="shared" si="5"/>
        <v>1.0515779999999999E-2</v>
      </c>
      <c r="K35" s="65">
        <f t="shared" si="5"/>
        <v>2.7918000000000001E-3</v>
      </c>
      <c r="L35" s="65">
        <f t="shared" si="5"/>
        <v>0.14331240000000001</v>
      </c>
      <c r="M35" s="65">
        <f t="shared" si="5"/>
        <v>0.12097800000000002</v>
      </c>
      <c r="N35" s="65">
        <f t="shared" si="5"/>
        <v>5676.6600000000008</v>
      </c>
      <c r="O35" s="65">
        <f t="shared" si="5"/>
        <v>26.987400000000001</v>
      </c>
      <c r="P35" s="65">
        <f t="shared" si="5"/>
        <v>0</v>
      </c>
      <c r="Q35" s="65">
        <f t="shared" si="10"/>
        <v>110.392425</v>
      </c>
      <c r="R35" s="65">
        <f t="shared" si="11"/>
        <v>0</v>
      </c>
      <c r="S35" s="65">
        <f t="shared" si="11"/>
        <v>9.91089E-2</v>
      </c>
      <c r="T35" s="65">
        <f t="shared" si="11"/>
        <v>0</v>
      </c>
      <c r="U35" s="126">
        <f t="shared" si="11"/>
        <v>0</v>
      </c>
    </row>
    <row r="36" spans="1:21" s="48" customFormat="1" ht="13" x14ac:dyDescent="0.35">
      <c r="A36" s="125" t="str">
        <f>H8</f>
        <v>PN2</v>
      </c>
      <c r="B36" s="11">
        <v>141</v>
      </c>
      <c r="C36" s="65">
        <f t="shared" si="6"/>
        <v>52.113600000000005</v>
      </c>
      <c r="D36" s="65">
        <f t="shared" si="7"/>
        <v>37.629881189999999</v>
      </c>
      <c r="E36" s="65">
        <f t="shared" si="8"/>
        <v>2.9436041250000005E-4</v>
      </c>
      <c r="F36" s="65">
        <f t="shared" si="9"/>
        <v>2.476410354</v>
      </c>
      <c r="G36" s="65">
        <f t="shared" si="5"/>
        <v>0.21915630000000003</v>
      </c>
      <c r="H36" s="65">
        <f t="shared" si="5"/>
        <v>1.484307</v>
      </c>
      <c r="I36" s="65">
        <f t="shared" si="5"/>
        <v>0.17402220000000002</v>
      </c>
      <c r="J36" s="65">
        <f t="shared" si="5"/>
        <v>1.0515779999999999E-2</v>
      </c>
      <c r="K36" s="65">
        <f t="shared" si="5"/>
        <v>2.7918000000000001E-3</v>
      </c>
      <c r="L36" s="65">
        <f t="shared" si="5"/>
        <v>0.14331240000000001</v>
      </c>
      <c r="M36" s="65">
        <f t="shared" si="5"/>
        <v>0.12097800000000002</v>
      </c>
      <c r="N36" s="65">
        <f t="shared" si="5"/>
        <v>5676.6600000000008</v>
      </c>
      <c r="O36" s="65">
        <f t="shared" si="5"/>
        <v>26.987400000000001</v>
      </c>
      <c r="P36" s="65">
        <f t="shared" si="5"/>
        <v>0</v>
      </c>
      <c r="Q36" s="65">
        <f t="shared" si="10"/>
        <v>110.392425</v>
      </c>
      <c r="R36" s="65">
        <f t="shared" si="11"/>
        <v>0</v>
      </c>
      <c r="S36" s="65">
        <f t="shared" si="11"/>
        <v>9.91089E-2</v>
      </c>
      <c r="T36" s="65">
        <f t="shared" si="11"/>
        <v>0</v>
      </c>
      <c r="U36" s="126">
        <f t="shared" si="11"/>
        <v>0</v>
      </c>
    </row>
    <row r="37" spans="1:21" s="48" customFormat="1" ht="13" x14ac:dyDescent="0.35">
      <c r="A37" s="125">
        <f>I8</f>
        <v>0</v>
      </c>
      <c r="B37" s="11"/>
      <c r="C37" s="65">
        <f t="shared" si="6"/>
        <v>0</v>
      </c>
      <c r="D37" s="65">
        <f t="shared" si="7"/>
        <v>0</v>
      </c>
      <c r="E37" s="65">
        <f t="shared" si="8"/>
        <v>0</v>
      </c>
      <c r="F37" s="65">
        <f t="shared" si="9"/>
        <v>0</v>
      </c>
      <c r="G37" s="65">
        <f t="shared" si="5"/>
        <v>0</v>
      </c>
      <c r="H37" s="65">
        <f t="shared" si="5"/>
        <v>0</v>
      </c>
      <c r="I37" s="65">
        <f t="shared" si="5"/>
        <v>0</v>
      </c>
      <c r="J37" s="65">
        <f t="shared" si="5"/>
        <v>0</v>
      </c>
      <c r="K37" s="65">
        <f t="shared" si="5"/>
        <v>0</v>
      </c>
      <c r="L37" s="65">
        <f t="shared" si="5"/>
        <v>0</v>
      </c>
      <c r="M37" s="65">
        <f t="shared" si="5"/>
        <v>0</v>
      </c>
      <c r="N37" s="65">
        <f t="shared" si="5"/>
        <v>0</v>
      </c>
      <c r="O37" s="65">
        <f t="shared" si="5"/>
        <v>0</v>
      </c>
      <c r="P37" s="65">
        <f t="shared" si="5"/>
        <v>0</v>
      </c>
      <c r="Q37" s="65">
        <f t="shared" si="10"/>
        <v>0</v>
      </c>
      <c r="R37" s="65">
        <f t="shared" si="11"/>
        <v>0</v>
      </c>
      <c r="S37" s="65">
        <f t="shared" si="11"/>
        <v>0</v>
      </c>
      <c r="T37" s="65">
        <f t="shared" si="11"/>
        <v>0</v>
      </c>
      <c r="U37" s="126">
        <f t="shared" si="11"/>
        <v>0</v>
      </c>
    </row>
    <row r="38" spans="1:21" s="48" customFormat="1" ht="13" x14ac:dyDescent="0.35">
      <c r="A38" s="125">
        <f>J8</f>
        <v>0</v>
      </c>
      <c r="B38" s="11"/>
      <c r="C38" s="65">
        <f t="shared" si="6"/>
        <v>0</v>
      </c>
      <c r="D38" s="65">
        <f t="shared" si="7"/>
        <v>0</v>
      </c>
      <c r="E38" s="65">
        <f t="shared" si="8"/>
        <v>0</v>
      </c>
      <c r="F38" s="65">
        <f t="shared" si="9"/>
        <v>0</v>
      </c>
      <c r="G38" s="65">
        <f t="shared" si="5"/>
        <v>0</v>
      </c>
      <c r="H38" s="65">
        <f t="shared" si="5"/>
        <v>0</v>
      </c>
      <c r="I38" s="65">
        <f t="shared" si="5"/>
        <v>0</v>
      </c>
      <c r="J38" s="65">
        <f t="shared" si="5"/>
        <v>0</v>
      </c>
      <c r="K38" s="65">
        <f t="shared" si="5"/>
        <v>0</v>
      </c>
      <c r="L38" s="65">
        <f t="shared" si="5"/>
        <v>0</v>
      </c>
      <c r="M38" s="65">
        <f t="shared" si="5"/>
        <v>0</v>
      </c>
      <c r="N38" s="65">
        <f t="shared" si="5"/>
        <v>0</v>
      </c>
      <c r="O38" s="65">
        <f t="shared" si="5"/>
        <v>0</v>
      </c>
      <c r="P38" s="65">
        <f t="shared" si="5"/>
        <v>0</v>
      </c>
      <c r="Q38" s="65">
        <f t="shared" si="10"/>
        <v>0</v>
      </c>
      <c r="R38" s="65">
        <f t="shared" si="11"/>
        <v>0</v>
      </c>
      <c r="S38" s="65">
        <f t="shared" si="11"/>
        <v>0</v>
      </c>
      <c r="T38" s="65">
        <f t="shared" si="11"/>
        <v>0</v>
      </c>
      <c r="U38" s="126">
        <f t="shared" si="11"/>
        <v>0</v>
      </c>
    </row>
    <row r="39" spans="1:21" s="48" customFormat="1" ht="13" x14ac:dyDescent="0.35">
      <c r="A39" s="125">
        <f>K8</f>
        <v>0</v>
      </c>
      <c r="B39" s="11"/>
      <c r="C39" s="65">
        <f t="shared" si="6"/>
        <v>0</v>
      </c>
      <c r="D39" s="65">
        <f t="shared" si="7"/>
        <v>0</v>
      </c>
      <c r="E39" s="65">
        <f t="shared" si="8"/>
        <v>0</v>
      </c>
      <c r="F39" s="65">
        <f t="shared" si="9"/>
        <v>0</v>
      </c>
      <c r="G39" s="65">
        <f t="shared" si="5"/>
        <v>0</v>
      </c>
      <c r="H39" s="65">
        <f t="shared" si="5"/>
        <v>0</v>
      </c>
      <c r="I39" s="65">
        <f t="shared" si="5"/>
        <v>0</v>
      </c>
      <c r="J39" s="65">
        <f t="shared" si="5"/>
        <v>0</v>
      </c>
      <c r="K39" s="65">
        <f t="shared" si="5"/>
        <v>0</v>
      </c>
      <c r="L39" s="65">
        <f t="shared" si="5"/>
        <v>0</v>
      </c>
      <c r="M39" s="65">
        <f t="shared" si="5"/>
        <v>0</v>
      </c>
      <c r="N39" s="65">
        <f t="shared" si="5"/>
        <v>0</v>
      </c>
      <c r="O39" s="65">
        <f t="shared" si="5"/>
        <v>0</v>
      </c>
      <c r="P39" s="65">
        <f t="shared" si="5"/>
        <v>0</v>
      </c>
      <c r="Q39" s="65">
        <f t="shared" si="10"/>
        <v>0</v>
      </c>
      <c r="R39" s="65">
        <f t="shared" si="11"/>
        <v>0</v>
      </c>
      <c r="S39" s="65">
        <f t="shared" si="11"/>
        <v>0</v>
      </c>
      <c r="T39" s="65">
        <f t="shared" si="11"/>
        <v>0</v>
      </c>
      <c r="U39" s="126">
        <f t="shared" si="11"/>
        <v>0</v>
      </c>
    </row>
    <row r="40" spans="1:21" s="48" customFormat="1" ht="13" x14ac:dyDescent="0.35">
      <c r="A40" s="125">
        <f>L8</f>
        <v>0</v>
      </c>
      <c r="B40" s="11"/>
      <c r="C40" s="65">
        <f t="shared" si="6"/>
        <v>0</v>
      </c>
      <c r="D40" s="65">
        <f t="shared" si="7"/>
        <v>0</v>
      </c>
      <c r="E40" s="65">
        <f t="shared" si="8"/>
        <v>0</v>
      </c>
      <c r="F40" s="65">
        <f t="shared" si="9"/>
        <v>0</v>
      </c>
      <c r="G40" s="65">
        <f t="shared" si="5"/>
        <v>0</v>
      </c>
      <c r="H40" s="65">
        <f t="shared" si="5"/>
        <v>0</v>
      </c>
      <c r="I40" s="65">
        <f t="shared" si="5"/>
        <v>0</v>
      </c>
      <c r="J40" s="65">
        <f t="shared" si="5"/>
        <v>0</v>
      </c>
      <c r="K40" s="65">
        <f t="shared" si="5"/>
        <v>0</v>
      </c>
      <c r="L40" s="65">
        <f t="shared" si="5"/>
        <v>0</v>
      </c>
      <c r="M40" s="65">
        <f t="shared" si="5"/>
        <v>0</v>
      </c>
      <c r="N40" s="65">
        <f t="shared" si="5"/>
        <v>0</v>
      </c>
      <c r="O40" s="65">
        <f t="shared" si="5"/>
        <v>0</v>
      </c>
      <c r="P40" s="65">
        <f t="shared" si="5"/>
        <v>0</v>
      </c>
      <c r="Q40" s="65">
        <f t="shared" si="10"/>
        <v>0</v>
      </c>
      <c r="R40" s="65">
        <f t="shared" si="11"/>
        <v>0</v>
      </c>
      <c r="S40" s="65">
        <f t="shared" si="11"/>
        <v>0</v>
      </c>
      <c r="T40" s="65">
        <f t="shared" si="11"/>
        <v>0</v>
      </c>
      <c r="U40" s="126">
        <f t="shared" si="11"/>
        <v>0</v>
      </c>
    </row>
    <row r="41" spans="1:21" s="48" customFormat="1" ht="13" x14ac:dyDescent="0.35">
      <c r="A41" s="125">
        <f>M8</f>
        <v>0</v>
      </c>
      <c r="B41" s="11"/>
      <c r="C41" s="65">
        <f t="shared" si="6"/>
        <v>0</v>
      </c>
      <c r="D41" s="65">
        <f t="shared" si="7"/>
        <v>0</v>
      </c>
      <c r="E41" s="65">
        <f t="shared" si="8"/>
        <v>0</v>
      </c>
      <c r="F41" s="65">
        <f t="shared" si="9"/>
        <v>0</v>
      </c>
      <c r="G41" s="65">
        <f t="shared" si="5"/>
        <v>0</v>
      </c>
      <c r="H41" s="65">
        <f t="shared" si="5"/>
        <v>0</v>
      </c>
      <c r="I41" s="65">
        <f t="shared" si="5"/>
        <v>0</v>
      </c>
      <c r="J41" s="65">
        <f t="shared" si="5"/>
        <v>0</v>
      </c>
      <c r="K41" s="65">
        <f t="shared" si="5"/>
        <v>0</v>
      </c>
      <c r="L41" s="65">
        <f t="shared" si="5"/>
        <v>0</v>
      </c>
      <c r="M41" s="65">
        <f t="shared" si="5"/>
        <v>0</v>
      </c>
      <c r="N41" s="65">
        <f t="shared" si="5"/>
        <v>0</v>
      </c>
      <c r="O41" s="65">
        <f t="shared" si="5"/>
        <v>0</v>
      </c>
      <c r="P41" s="65">
        <f t="shared" si="5"/>
        <v>0</v>
      </c>
      <c r="Q41" s="65">
        <f t="shared" si="10"/>
        <v>0</v>
      </c>
      <c r="R41" s="65">
        <f t="shared" si="11"/>
        <v>0</v>
      </c>
      <c r="S41" s="65">
        <f t="shared" si="11"/>
        <v>0</v>
      </c>
      <c r="T41" s="65">
        <f t="shared" si="11"/>
        <v>0</v>
      </c>
      <c r="U41" s="126">
        <f t="shared" si="11"/>
        <v>0</v>
      </c>
    </row>
    <row r="42" spans="1:21" s="48" customFormat="1" ht="13" x14ac:dyDescent="0.35">
      <c r="A42" s="125">
        <f>N8</f>
        <v>0</v>
      </c>
      <c r="B42" s="11"/>
      <c r="C42" s="65">
        <f t="shared" si="6"/>
        <v>0</v>
      </c>
      <c r="D42" s="65">
        <f t="shared" si="7"/>
        <v>0</v>
      </c>
      <c r="E42" s="65">
        <f t="shared" si="8"/>
        <v>0</v>
      </c>
      <c r="F42" s="65">
        <f t="shared" si="9"/>
        <v>0</v>
      </c>
      <c r="G42" s="65">
        <f t="shared" si="5"/>
        <v>0</v>
      </c>
      <c r="H42" s="65">
        <f t="shared" si="5"/>
        <v>0</v>
      </c>
      <c r="I42" s="65">
        <f t="shared" si="5"/>
        <v>0</v>
      </c>
      <c r="J42" s="65">
        <f t="shared" si="5"/>
        <v>0</v>
      </c>
      <c r="K42" s="65">
        <f t="shared" si="5"/>
        <v>0</v>
      </c>
      <c r="L42" s="65">
        <f t="shared" si="5"/>
        <v>0</v>
      </c>
      <c r="M42" s="65">
        <f t="shared" si="5"/>
        <v>0</v>
      </c>
      <c r="N42" s="65">
        <f t="shared" si="5"/>
        <v>0</v>
      </c>
      <c r="O42" s="65">
        <f t="shared" si="5"/>
        <v>0</v>
      </c>
      <c r="P42" s="65">
        <f t="shared" si="5"/>
        <v>0</v>
      </c>
      <c r="Q42" s="65">
        <f t="shared" si="10"/>
        <v>0</v>
      </c>
      <c r="R42" s="65">
        <f t="shared" si="11"/>
        <v>0</v>
      </c>
      <c r="S42" s="65">
        <f t="shared" si="11"/>
        <v>0</v>
      </c>
      <c r="T42" s="65">
        <f t="shared" si="11"/>
        <v>0</v>
      </c>
      <c r="U42" s="126">
        <f t="shared" si="11"/>
        <v>0</v>
      </c>
    </row>
    <row r="43" spans="1:21" s="48" customFormat="1" ht="13" x14ac:dyDescent="0.35">
      <c r="A43" s="125">
        <f>O8</f>
        <v>0</v>
      </c>
      <c r="B43" s="11"/>
      <c r="C43" s="65">
        <f t="shared" si="6"/>
        <v>0</v>
      </c>
      <c r="D43" s="65">
        <f t="shared" si="7"/>
        <v>0</v>
      </c>
      <c r="E43" s="65">
        <f t="shared" si="8"/>
        <v>0</v>
      </c>
      <c r="F43" s="65">
        <f t="shared" si="9"/>
        <v>0</v>
      </c>
      <c r="G43" s="65">
        <f t="shared" si="5"/>
        <v>0</v>
      </c>
      <c r="H43" s="65">
        <f t="shared" si="5"/>
        <v>0</v>
      </c>
      <c r="I43" s="65">
        <f t="shared" si="5"/>
        <v>0</v>
      </c>
      <c r="J43" s="65">
        <f t="shared" si="5"/>
        <v>0</v>
      </c>
      <c r="K43" s="65">
        <f t="shared" si="5"/>
        <v>0</v>
      </c>
      <c r="L43" s="65">
        <f t="shared" si="5"/>
        <v>0</v>
      </c>
      <c r="M43" s="65">
        <f t="shared" si="5"/>
        <v>0</v>
      </c>
      <c r="N43" s="65">
        <f t="shared" si="5"/>
        <v>0</v>
      </c>
      <c r="O43" s="65">
        <f t="shared" si="5"/>
        <v>0</v>
      </c>
      <c r="P43" s="65">
        <f t="shared" si="5"/>
        <v>0</v>
      </c>
      <c r="Q43" s="65">
        <f t="shared" si="10"/>
        <v>0</v>
      </c>
      <c r="R43" s="65">
        <f t="shared" si="11"/>
        <v>0</v>
      </c>
      <c r="S43" s="65">
        <f t="shared" si="11"/>
        <v>0</v>
      </c>
      <c r="T43" s="65">
        <f t="shared" si="11"/>
        <v>0</v>
      </c>
      <c r="U43" s="126">
        <f t="shared" si="11"/>
        <v>0</v>
      </c>
    </row>
    <row r="44" spans="1:21" s="48" customFormat="1" ht="13" x14ac:dyDescent="0.35">
      <c r="A44" s="125">
        <f>P8</f>
        <v>0</v>
      </c>
      <c r="B44" s="11"/>
      <c r="C44" s="65">
        <f t="shared" si="6"/>
        <v>0</v>
      </c>
      <c r="D44" s="65">
        <f t="shared" si="7"/>
        <v>0</v>
      </c>
      <c r="E44" s="65">
        <f t="shared" si="8"/>
        <v>0</v>
      </c>
      <c r="F44" s="65">
        <f t="shared" si="9"/>
        <v>0</v>
      </c>
      <c r="G44" s="65">
        <f t="shared" si="5"/>
        <v>0</v>
      </c>
      <c r="H44" s="65">
        <f t="shared" si="5"/>
        <v>0</v>
      </c>
      <c r="I44" s="65">
        <f t="shared" si="5"/>
        <v>0</v>
      </c>
      <c r="J44" s="65">
        <f t="shared" si="5"/>
        <v>0</v>
      </c>
      <c r="K44" s="65">
        <f t="shared" si="5"/>
        <v>0</v>
      </c>
      <c r="L44" s="65">
        <f t="shared" si="5"/>
        <v>0</v>
      </c>
      <c r="M44" s="65">
        <f t="shared" si="5"/>
        <v>0</v>
      </c>
      <c r="N44" s="65">
        <f t="shared" si="5"/>
        <v>0</v>
      </c>
      <c r="O44" s="65">
        <f t="shared" si="5"/>
        <v>0</v>
      </c>
      <c r="P44" s="65">
        <f t="shared" si="5"/>
        <v>0</v>
      </c>
      <c r="Q44" s="65">
        <f t="shared" si="10"/>
        <v>0</v>
      </c>
      <c r="R44" s="65">
        <f t="shared" si="11"/>
        <v>0</v>
      </c>
      <c r="S44" s="65">
        <f t="shared" si="11"/>
        <v>0</v>
      </c>
      <c r="T44" s="65">
        <f t="shared" si="11"/>
        <v>0</v>
      </c>
      <c r="U44" s="126">
        <f t="shared" si="11"/>
        <v>0</v>
      </c>
    </row>
    <row r="45" spans="1:21" s="48" customFormat="1" ht="13" x14ac:dyDescent="0.35">
      <c r="A45" s="125">
        <f>Q8</f>
        <v>0</v>
      </c>
      <c r="B45" s="11"/>
      <c r="C45" s="65">
        <f t="shared" si="6"/>
        <v>0</v>
      </c>
      <c r="D45" s="65">
        <f t="shared" si="7"/>
        <v>0</v>
      </c>
      <c r="E45" s="65">
        <f t="shared" si="8"/>
        <v>0</v>
      </c>
      <c r="F45" s="65">
        <f t="shared" si="9"/>
        <v>0</v>
      </c>
      <c r="G45" s="65">
        <f t="shared" si="5"/>
        <v>0</v>
      </c>
      <c r="H45" s="65">
        <f t="shared" si="5"/>
        <v>0</v>
      </c>
      <c r="I45" s="65">
        <f t="shared" si="5"/>
        <v>0</v>
      </c>
      <c r="J45" s="65">
        <f t="shared" si="5"/>
        <v>0</v>
      </c>
      <c r="K45" s="65">
        <f t="shared" si="5"/>
        <v>0</v>
      </c>
      <c r="L45" s="65">
        <f t="shared" si="5"/>
        <v>0</v>
      </c>
      <c r="M45" s="65">
        <f t="shared" si="5"/>
        <v>0</v>
      </c>
      <c r="N45" s="65">
        <f t="shared" si="5"/>
        <v>0</v>
      </c>
      <c r="O45" s="65">
        <f t="shared" si="5"/>
        <v>0</v>
      </c>
      <c r="P45" s="65">
        <f t="shared" si="5"/>
        <v>0</v>
      </c>
      <c r="Q45" s="65">
        <f t="shared" si="10"/>
        <v>0</v>
      </c>
      <c r="R45" s="65">
        <f t="shared" si="11"/>
        <v>0</v>
      </c>
      <c r="S45" s="65">
        <f t="shared" si="11"/>
        <v>0</v>
      </c>
      <c r="T45" s="65">
        <f t="shared" si="11"/>
        <v>0</v>
      </c>
      <c r="U45" s="126">
        <f t="shared" si="11"/>
        <v>0</v>
      </c>
    </row>
    <row r="46" spans="1:21" s="48" customFormat="1" ht="13" x14ac:dyDescent="0.35">
      <c r="A46" s="125">
        <f>R8</f>
        <v>0</v>
      </c>
      <c r="B46" s="11"/>
      <c r="C46" s="65">
        <f t="shared" si="6"/>
        <v>0</v>
      </c>
      <c r="D46" s="65">
        <f t="shared" si="7"/>
        <v>0</v>
      </c>
      <c r="E46" s="65">
        <f t="shared" si="8"/>
        <v>0</v>
      </c>
      <c r="F46" s="65">
        <f t="shared" si="9"/>
        <v>0</v>
      </c>
      <c r="G46" s="65">
        <f t="shared" si="5"/>
        <v>0</v>
      </c>
      <c r="H46" s="65">
        <f t="shared" si="5"/>
        <v>0</v>
      </c>
      <c r="I46" s="65">
        <f t="shared" si="5"/>
        <v>0</v>
      </c>
      <c r="J46" s="65">
        <f t="shared" si="5"/>
        <v>0</v>
      </c>
      <c r="K46" s="65">
        <f t="shared" si="5"/>
        <v>0</v>
      </c>
      <c r="L46" s="65">
        <f t="shared" si="5"/>
        <v>0</v>
      </c>
      <c r="M46" s="65">
        <f t="shared" si="5"/>
        <v>0</v>
      </c>
      <c r="N46" s="65">
        <f t="shared" si="5"/>
        <v>0</v>
      </c>
      <c r="O46" s="65">
        <f t="shared" si="5"/>
        <v>0</v>
      </c>
      <c r="P46" s="65">
        <f t="shared" si="5"/>
        <v>0</v>
      </c>
      <c r="Q46" s="65">
        <f t="shared" si="10"/>
        <v>0</v>
      </c>
      <c r="R46" s="65">
        <f t="shared" si="11"/>
        <v>0</v>
      </c>
      <c r="S46" s="65">
        <f t="shared" si="11"/>
        <v>0</v>
      </c>
      <c r="T46" s="65">
        <f t="shared" si="11"/>
        <v>0</v>
      </c>
      <c r="U46" s="126">
        <f t="shared" si="11"/>
        <v>0</v>
      </c>
    </row>
    <row r="47" spans="1:21" s="48" customFormat="1" ht="13" x14ac:dyDescent="0.35">
      <c r="A47" s="125">
        <f>S8</f>
        <v>0</v>
      </c>
      <c r="B47" s="11"/>
      <c r="C47" s="65">
        <f t="shared" si="6"/>
        <v>0</v>
      </c>
      <c r="D47" s="65">
        <f t="shared" si="7"/>
        <v>0</v>
      </c>
      <c r="E47" s="65">
        <f t="shared" si="8"/>
        <v>0</v>
      </c>
      <c r="F47" s="65">
        <f t="shared" si="9"/>
        <v>0</v>
      </c>
      <c r="G47" s="65">
        <f t="shared" ref="G47:P50" si="12">IF(G$27="%w/w SAR",((G$28*10)*$B47),IF(G$27="%w/w DM",(((G$28*10)*($B$28/100))*$B47),IF(G$27="kg/t SAR",(G$28*$B47),IF(G$27="kg/t DM",((G$28*($B$28/100))*$B47),IF(G$27="mg/kg SAR",((G$28*0.001)*$B47),IF(G$27="mg/kg DM",(((G$28*0.001)*($B$28/100))*$B47),0))))))</f>
        <v>0</v>
      </c>
      <c r="H47" s="65">
        <f t="shared" si="12"/>
        <v>0</v>
      </c>
      <c r="I47" s="65">
        <f t="shared" si="12"/>
        <v>0</v>
      </c>
      <c r="J47" s="65">
        <f t="shared" si="12"/>
        <v>0</v>
      </c>
      <c r="K47" s="65">
        <f t="shared" si="12"/>
        <v>0</v>
      </c>
      <c r="L47" s="65">
        <f t="shared" si="12"/>
        <v>0</v>
      </c>
      <c r="M47" s="65">
        <f t="shared" si="12"/>
        <v>0</v>
      </c>
      <c r="N47" s="65">
        <f t="shared" si="12"/>
        <v>0</v>
      </c>
      <c r="O47" s="65">
        <f t="shared" si="12"/>
        <v>0</v>
      </c>
      <c r="P47" s="65">
        <f t="shared" si="12"/>
        <v>0</v>
      </c>
      <c r="Q47" s="65">
        <f t="shared" si="10"/>
        <v>0</v>
      </c>
      <c r="R47" s="65">
        <f t="shared" si="11"/>
        <v>0</v>
      </c>
      <c r="S47" s="65">
        <f t="shared" si="11"/>
        <v>0</v>
      </c>
      <c r="T47" s="65">
        <f t="shared" si="11"/>
        <v>0</v>
      </c>
      <c r="U47" s="126">
        <f t="shared" si="11"/>
        <v>0</v>
      </c>
    </row>
    <row r="48" spans="1:21" s="48" customFormat="1" ht="13" x14ac:dyDescent="0.35">
      <c r="A48" s="125">
        <f>T8</f>
        <v>0</v>
      </c>
      <c r="B48" s="11"/>
      <c r="C48" s="65">
        <f t="shared" si="6"/>
        <v>0</v>
      </c>
      <c r="D48" s="65">
        <f t="shared" si="7"/>
        <v>0</v>
      </c>
      <c r="E48" s="65">
        <f t="shared" si="8"/>
        <v>0</v>
      </c>
      <c r="F48" s="65">
        <f t="shared" si="9"/>
        <v>0</v>
      </c>
      <c r="G48" s="65">
        <f t="shared" si="12"/>
        <v>0</v>
      </c>
      <c r="H48" s="65">
        <f t="shared" si="12"/>
        <v>0</v>
      </c>
      <c r="I48" s="65">
        <f t="shared" si="12"/>
        <v>0</v>
      </c>
      <c r="J48" s="65">
        <f t="shared" si="12"/>
        <v>0</v>
      </c>
      <c r="K48" s="65">
        <f t="shared" si="12"/>
        <v>0</v>
      </c>
      <c r="L48" s="65">
        <f t="shared" si="12"/>
        <v>0</v>
      </c>
      <c r="M48" s="65">
        <f t="shared" si="12"/>
        <v>0</v>
      </c>
      <c r="N48" s="65">
        <f t="shared" si="12"/>
        <v>0</v>
      </c>
      <c r="O48" s="65">
        <f t="shared" si="12"/>
        <v>0</v>
      </c>
      <c r="P48" s="65">
        <f t="shared" si="12"/>
        <v>0</v>
      </c>
      <c r="Q48" s="65">
        <f t="shared" si="10"/>
        <v>0</v>
      </c>
      <c r="R48" s="65">
        <f t="shared" si="11"/>
        <v>0</v>
      </c>
      <c r="S48" s="65">
        <f t="shared" si="11"/>
        <v>0</v>
      </c>
      <c r="T48" s="65">
        <f t="shared" si="11"/>
        <v>0</v>
      </c>
      <c r="U48" s="126">
        <f t="shared" si="11"/>
        <v>0</v>
      </c>
    </row>
    <row r="49" spans="1:21" s="48" customFormat="1" ht="13" x14ac:dyDescent="0.35">
      <c r="A49" s="125">
        <f>U8</f>
        <v>0</v>
      </c>
      <c r="B49" s="11"/>
      <c r="C49" s="65">
        <f t="shared" si="6"/>
        <v>0</v>
      </c>
      <c r="D49" s="65">
        <f t="shared" si="7"/>
        <v>0</v>
      </c>
      <c r="E49" s="65">
        <f t="shared" si="8"/>
        <v>0</v>
      </c>
      <c r="F49" s="65">
        <f t="shared" si="9"/>
        <v>0</v>
      </c>
      <c r="G49" s="65">
        <f t="shared" si="12"/>
        <v>0</v>
      </c>
      <c r="H49" s="65">
        <f t="shared" si="12"/>
        <v>0</v>
      </c>
      <c r="I49" s="65">
        <f t="shared" si="12"/>
        <v>0</v>
      </c>
      <c r="J49" s="65">
        <f t="shared" si="12"/>
        <v>0</v>
      </c>
      <c r="K49" s="65">
        <f t="shared" si="12"/>
        <v>0</v>
      </c>
      <c r="L49" s="65">
        <f t="shared" si="12"/>
        <v>0</v>
      </c>
      <c r="M49" s="65">
        <f t="shared" si="12"/>
        <v>0</v>
      </c>
      <c r="N49" s="65">
        <f t="shared" si="12"/>
        <v>0</v>
      </c>
      <c r="O49" s="65">
        <f t="shared" si="12"/>
        <v>0</v>
      </c>
      <c r="P49" s="65">
        <f t="shared" si="12"/>
        <v>0</v>
      </c>
      <c r="Q49" s="65">
        <f t="shared" si="10"/>
        <v>0</v>
      </c>
      <c r="R49" s="65">
        <f t="shared" si="11"/>
        <v>0</v>
      </c>
      <c r="S49" s="65">
        <f t="shared" si="11"/>
        <v>0</v>
      </c>
      <c r="T49" s="65">
        <f t="shared" si="11"/>
        <v>0</v>
      </c>
      <c r="U49" s="126">
        <f t="shared" si="11"/>
        <v>0</v>
      </c>
    </row>
    <row r="50" spans="1:21" s="48" customFormat="1" ht="13.5" thickBot="1" x14ac:dyDescent="0.4">
      <c r="A50" s="127">
        <f>V8</f>
        <v>0</v>
      </c>
      <c r="B50" s="11"/>
      <c r="C50" s="80">
        <f t="shared" si="6"/>
        <v>0</v>
      </c>
      <c r="D50" s="80">
        <f t="shared" si="7"/>
        <v>0</v>
      </c>
      <c r="E50" s="80">
        <f t="shared" si="8"/>
        <v>0</v>
      </c>
      <c r="F50" s="80">
        <f t="shared" si="9"/>
        <v>0</v>
      </c>
      <c r="G50" s="80">
        <f t="shared" si="12"/>
        <v>0</v>
      </c>
      <c r="H50" s="80">
        <f t="shared" si="12"/>
        <v>0</v>
      </c>
      <c r="I50" s="80">
        <f t="shared" si="12"/>
        <v>0</v>
      </c>
      <c r="J50" s="80">
        <f t="shared" si="12"/>
        <v>0</v>
      </c>
      <c r="K50" s="80">
        <f t="shared" si="12"/>
        <v>0</v>
      </c>
      <c r="L50" s="80">
        <f t="shared" si="12"/>
        <v>0</v>
      </c>
      <c r="M50" s="80">
        <f t="shared" si="12"/>
        <v>0</v>
      </c>
      <c r="N50" s="80">
        <f t="shared" si="12"/>
        <v>0</v>
      </c>
      <c r="O50" s="80">
        <f t="shared" si="12"/>
        <v>0</v>
      </c>
      <c r="P50" s="80">
        <f t="shared" si="12"/>
        <v>0</v>
      </c>
      <c r="Q50" s="80">
        <f t="shared" si="10"/>
        <v>0</v>
      </c>
      <c r="R50" s="80">
        <f t="shared" si="11"/>
        <v>0</v>
      </c>
      <c r="S50" s="80">
        <f t="shared" si="11"/>
        <v>0</v>
      </c>
      <c r="T50" s="80">
        <f t="shared" si="11"/>
        <v>0</v>
      </c>
      <c r="U50" s="128">
        <f t="shared" si="11"/>
        <v>0</v>
      </c>
    </row>
    <row r="51" spans="1:21"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5" t="s">
        <v>83</v>
      </c>
      <c r="O51" s="5" t="s">
        <v>83</v>
      </c>
      <c r="P51" s="5">
        <v>360</v>
      </c>
      <c r="Q51" s="5" t="s">
        <v>81</v>
      </c>
      <c r="R51" s="5">
        <v>0.15</v>
      </c>
      <c r="S51" s="5">
        <v>0.7</v>
      </c>
      <c r="T51" s="5">
        <v>0.2</v>
      </c>
      <c r="U51" s="129">
        <v>20</v>
      </c>
    </row>
    <row r="53" spans="1:21" ht="13" x14ac:dyDescent="0.35">
      <c r="A53" s="7" t="s">
        <v>130</v>
      </c>
    </row>
    <row r="54" spans="1:21" ht="26" x14ac:dyDescent="0.3">
      <c r="A54" s="85"/>
      <c r="B54" s="89" t="s">
        <v>149</v>
      </c>
      <c r="C54" s="89" t="s">
        <v>150</v>
      </c>
      <c r="D54" s="89" t="s">
        <v>127</v>
      </c>
      <c r="E54" s="89" t="s">
        <v>128</v>
      </c>
      <c r="F54" s="89" t="s">
        <v>151</v>
      </c>
      <c r="G54" s="89" t="s">
        <v>129</v>
      </c>
      <c r="H54" s="48"/>
      <c r="I54" s="48"/>
      <c r="J54" s="48"/>
      <c r="K54" s="48"/>
      <c r="L54" s="48"/>
      <c r="M54" s="48"/>
      <c r="N54" s="48"/>
      <c r="O54" s="48"/>
      <c r="P54" s="48"/>
      <c r="Q54" s="48"/>
      <c r="R54" s="48"/>
      <c r="S54" s="48"/>
      <c r="T54" s="48"/>
      <c r="U54" s="48"/>
    </row>
    <row r="55" spans="1:21" x14ac:dyDescent="0.25">
      <c r="A55" s="86"/>
      <c r="B55" s="90"/>
      <c r="C55" s="91"/>
      <c r="D55" s="92">
        <f>(B55/100)*C55</f>
        <v>0</v>
      </c>
      <c r="E55" s="92">
        <f>G55</f>
        <v>0</v>
      </c>
      <c r="F55" s="91"/>
      <c r="G55" s="92">
        <f>(B55/100)*F55</f>
        <v>0</v>
      </c>
      <c r="H55" s="48"/>
      <c r="I55" s="48"/>
      <c r="J55" s="48"/>
      <c r="K55" s="48"/>
      <c r="L55" s="48"/>
      <c r="M55" s="48"/>
      <c r="N55" s="48"/>
      <c r="O55" s="48"/>
      <c r="P55" s="48"/>
      <c r="Q55" s="48"/>
      <c r="R55" s="48"/>
      <c r="S55" s="48"/>
      <c r="T55" s="48"/>
      <c r="U55" s="48"/>
    </row>
    <row r="56" spans="1:21" ht="13" x14ac:dyDescent="0.3">
      <c r="A56" s="79" t="s">
        <v>63</v>
      </c>
      <c r="B56" s="8">
        <v>1</v>
      </c>
      <c r="C56" s="61">
        <v>2</v>
      </c>
      <c r="D56" s="62">
        <v>3</v>
      </c>
      <c r="E56" s="62">
        <v>4</v>
      </c>
      <c r="F56" s="61">
        <v>5</v>
      </c>
      <c r="G56" s="62">
        <v>6</v>
      </c>
      <c r="H56" s="63">
        <v>7</v>
      </c>
      <c r="I56" s="63">
        <v>8</v>
      </c>
      <c r="J56" s="63">
        <v>9</v>
      </c>
      <c r="K56" s="61">
        <v>10</v>
      </c>
      <c r="L56" s="61">
        <v>11</v>
      </c>
      <c r="M56" s="62">
        <v>12</v>
      </c>
      <c r="N56" s="62">
        <v>13</v>
      </c>
      <c r="O56" s="61">
        <v>14</v>
      </c>
      <c r="P56" s="62">
        <v>15</v>
      </c>
      <c r="Q56" s="63">
        <v>16</v>
      </c>
      <c r="R56" s="63">
        <v>17</v>
      </c>
      <c r="S56" s="63">
        <v>18</v>
      </c>
      <c r="T56" s="61">
        <v>19</v>
      </c>
      <c r="U56" s="61">
        <v>20</v>
      </c>
    </row>
    <row r="57" spans="1:21" ht="13" x14ac:dyDescent="0.35">
      <c r="A57" s="79" t="s">
        <v>2</v>
      </c>
      <c r="B57" s="8" t="str">
        <f>C8</f>
        <v xml:space="preserve">BD1 </v>
      </c>
      <c r="C57" s="8" t="str">
        <f t="shared" ref="C57:U57" si="13">D8</f>
        <v>BD2</v>
      </c>
      <c r="D57" s="8" t="str">
        <f t="shared" si="13"/>
        <v>BD3</v>
      </c>
      <c r="E57" s="8" t="str">
        <f t="shared" si="13"/>
        <v>BD4</v>
      </c>
      <c r="F57" s="8" t="str">
        <f t="shared" si="13"/>
        <v>PN1</v>
      </c>
      <c r="G57" s="8" t="str">
        <f t="shared" si="13"/>
        <v>PN2</v>
      </c>
      <c r="H57" s="8">
        <f t="shared" si="13"/>
        <v>0</v>
      </c>
      <c r="I57" s="8">
        <f t="shared" si="13"/>
        <v>0</v>
      </c>
      <c r="J57" s="8">
        <f t="shared" si="13"/>
        <v>0</v>
      </c>
      <c r="K57" s="8">
        <f t="shared" si="13"/>
        <v>0</v>
      </c>
      <c r="L57" s="8">
        <f t="shared" si="13"/>
        <v>0</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21" ht="13" x14ac:dyDescent="0.35">
      <c r="A58" s="79" t="s">
        <v>136</v>
      </c>
      <c r="B58" s="10" t="str">
        <f>C16&amp;" I "&amp;(VLOOKUP(C14,Table24581112[],6,FALSE))</f>
        <v>Medium/Clay I Grass</v>
      </c>
      <c r="C58" s="10" t="str">
        <f>D16&amp;" I "&amp;(VLOOKUP(D14,Table24581112[],6,FALSE))</f>
        <v>Medium/Clay I Grass</v>
      </c>
      <c r="D58" s="10" t="str">
        <f>E16&amp;" I "&amp;(VLOOKUP(E14,Table24581112[],6,FALSE))</f>
        <v>Medium/Clay I Grass</v>
      </c>
      <c r="E58" s="10" t="str">
        <f>F16&amp;" I "&amp;(VLOOKUP(F14,Table24581112[],6,FALSE))</f>
        <v>Medium/Clay I Grass</v>
      </c>
      <c r="F58" s="10" t="str">
        <f>G16&amp;" I "&amp;(VLOOKUP(G14,Table24581112[],6,FALSE))</f>
        <v>Medium/Clay I Grass</v>
      </c>
      <c r="G58" s="10" t="str">
        <f>H16&amp;" I "&amp;(VLOOKUP(H14,Table24581112[],6,FALSE))</f>
        <v>Medium/Clay I Grass</v>
      </c>
      <c r="H58" s="10" t="e">
        <f>I16&amp;" I "&amp;(VLOOKUP(I14,Table24581112[],6,FALSE))</f>
        <v>#N/A</v>
      </c>
      <c r="I58" s="10" t="e">
        <f>J16&amp;" I "&amp;(VLOOKUP(J14,Table24581112[],6,FALSE))</f>
        <v>#N/A</v>
      </c>
      <c r="J58" s="10" t="e">
        <f>K16&amp;" I "&amp;(VLOOKUP(K14,Table24581112[],6,FALSE))</f>
        <v>#N/A</v>
      </c>
      <c r="K58" s="10" t="e">
        <f>L16&amp;" I "&amp;(VLOOKUP(L14,Table24581112[],6,FALSE))</f>
        <v>#N/A</v>
      </c>
      <c r="L58" s="10" t="e">
        <f>M16&amp;" I "&amp;(VLOOKUP(M14,Table24581112[],6,FALSE))</f>
        <v>#N/A</v>
      </c>
      <c r="M58" s="10" t="e">
        <f>N16&amp;" I "&amp;(VLOOKUP(N14,Table24581112[],6,FALSE))</f>
        <v>#N/A</v>
      </c>
      <c r="N58" s="10" t="e">
        <f>O16&amp;" I "&amp;(VLOOKUP(O14,Table24581112[],6,FALSE))</f>
        <v>#N/A</v>
      </c>
      <c r="O58" s="10" t="e">
        <f>P16&amp;" I "&amp;(VLOOKUP(P14,Table24581112[],6,FALSE))</f>
        <v>#N/A</v>
      </c>
      <c r="P58" s="10" t="e">
        <f>Q16&amp;" I "&amp;(VLOOKUP(Q14,Table24581112[],6,FALSE))</f>
        <v>#N/A</v>
      </c>
      <c r="Q58" s="10" t="e">
        <f>R16&amp;" I "&amp;(VLOOKUP(R14,Table24581112[],6,FALSE))</f>
        <v>#N/A</v>
      </c>
      <c r="R58" s="10" t="e">
        <f>S16&amp;" I "&amp;(VLOOKUP(S14,Table24581112[],6,FALSE))</f>
        <v>#N/A</v>
      </c>
      <c r="S58" s="10" t="e">
        <f>T16&amp;" I "&amp;(VLOOKUP(T14,Table24581112[],6,FALSE))</f>
        <v>#N/A</v>
      </c>
      <c r="T58" s="10" t="e">
        <f>U16&amp;" I "&amp;(VLOOKUP(U14,Table24581112[],6,FALSE))</f>
        <v>#N/A</v>
      </c>
      <c r="U58" s="10" t="e">
        <f>V16&amp;" I "&amp;(VLOOKUP(V14,Table24581112[],6,FALSE))</f>
        <v>#N/A</v>
      </c>
    </row>
    <row r="59" spans="1:21" ht="13" x14ac:dyDescent="0.3">
      <c r="A59" s="87" t="s">
        <v>132</v>
      </c>
      <c r="B59" s="64">
        <f>VLOOKUP(C$14,Table24581112[],5,FALSE)</f>
        <v>6.2</v>
      </c>
      <c r="C59" s="64">
        <f>VLOOKUP(D$14,Table24581112[],5,FALSE)</f>
        <v>6.2</v>
      </c>
      <c r="D59" s="64">
        <f>VLOOKUP(E$14,Table24581112[],5,FALSE)</f>
        <v>6.2</v>
      </c>
      <c r="E59" s="64">
        <f>VLOOKUP(F$14,Table24581112[],5,FALSE)</f>
        <v>6.2</v>
      </c>
      <c r="F59" s="64">
        <f>VLOOKUP(G$14,Table24581112[],5,FALSE)</f>
        <v>6.2</v>
      </c>
      <c r="G59" s="64">
        <f>VLOOKUP(H$14,Table24581112[],5,FALSE)</f>
        <v>6.2</v>
      </c>
      <c r="H59" s="64" t="e">
        <f>VLOOKUP(I$14,Table24581112[],5,FALSE)</f>
        <v>#N/A</v>
      </c>
      <c r="I59" s="64" t="e">
        <f>VLOOKUP(J$14,Table24581112[],5,FALSE)</f>
        <v>#N/A</v>
      </c>
      <c r="J59" s="64" t="e">
        <f>VLOOKUP(K$14,Table24581112[],5,FALSE)</f>
        <v>#N/A</v>
      </c>
      <c r="K59" s="64" t="e">
        <f>VLOOKUP(L$14,Table24581112[],5,FALSE)</f>
        <v>#N/A</v>
      </c>
      <c r="L59" s="64" t="e">
        <f>VLOOKUP(M$14,Table24581112[],5,FALSE)</f>
        <v>#N/A</v>
      </c>
      <c r="M59" s="64" t="e">
        <f>VLOOKUP(N$14,Table24581112[],5,FALSE)</f>
        <v>#N/A</v>
      </c>
      <c r="N59" s="64" t="e">
        <f>VLOOKUP(O$14,Table24581112[],5,FALSE)</f>
        <v>#N/A</v>
      </c>
      <c r="O59" s="64" t="e">
        <f>VLOOKUP(P$14,Table24581112[],5,FALSE)</f>
        <v>#N/A</v>
      </c>
      <c r="P59" s="64" t="e">
        <f>VLOOKUP(Q$14,Table24581112[],5,FALSE)</f>
        <v>#N/A</v>
      </c>
      <c r="Q59" s="64" t="e">
        <f>VLOOKUP(R$14,Table24581112[],5,FALSE)</f>
        <v>#N/A</v>
      </c>
      <c r="R59" s="64" t="e">
        <f>VLOOKUP(S$14,Table24581112[],5,FALSE)</f>
        <v>#N/A</v>
      </c>
      <c r="S59" s="64" t="e">
        <f>VLOOKUP(T$14,Table24581112[],5,FALSE)</f>
        <v>#N/A</v>
      </c>
      <c r="T59" s="64" t="e">
        <f>VLOOKUP(U$14,Table24581112[],5,FALSE)</f>
        <v>#N/A</v>
      </c>
      <c r="U59" s="64" t="e">
        <f>VLOOKUP(V$14,Table24581112[],5,FALSE)</f>
        <v>#N/A</v>
      </c>
    </row>
    <row r="60" spans="1:21" ht="13" x14ac:dyDescent="0.3">
      <c r="A60" s="87" t="s">
        <v>4</v>
      </c>
      <c r="B60" s="64">
        <f>C10</f>
        <v>8.1999999999999993</v>
      </c>
      <c r="C60" s="64">
        <f t="shared" ref="C60:U60" si="14">D10</f>
        <v>8.1</v>
      </c>
      <c r="D60" s="64">
        <f t="shared" si="14"/>
        <v>8.4</v>
      </c>
      <c r="E60" s="64">
        <f t="shared" si="14"/>
        <v>8.4</v>
      </c>
      <c r="F60" s="64">
        <f t="shared" si="14"/>
        <v>8.1</v>
      </c>
      <c r="G60" s="64">
        <f t="shared" si="14"/>
        <v>8.1999999999999993</v>
      </c>
      <c r="H60" s="64">
        <f t="shared" si="14"/>
        <v>0</v>
      </c>
      <c r="I60" s="64">
        <f t="shared" si="14"/>
        <v>0</v>
      </c>
      <c r="J60" s="64">
        <f t="shared" si="14"/>
        <v>0</v>
      </c>
      <c r="K60" s="64">
        <f t="shared" si="14"/>
        <v>0</v>
      </c>
      <c r="L60" s="64">
        <f t="shared" si="14"/>
        <v>0</v>
      </c>
      <c r="M60" s="64">
        <f t="shared" si="14"/>
        <v>0</v>
      </c>
      <c r="N60" s="64">
        <f t="shared" si="14"/>
        <v>0</v>
      </c>
      <c r="O60" s="64">
        <f t="shared" si="14"/>
        <v>0</v>
      </c>
      <c r="P60" s="64">
        <f t="shared" si="14"/>
        <v>0</v>
      </c>
      <c r="Q60" s="64">
        <f t="shared" si="14"/>
        <v>0</v>
      </c>
      <c r="R60" s="64">
        <f t="shared" si="14"/>
        <v>0</v>
      </c>
      <c r="S60" s="64">
        <f t="shared" si="14"/>
        <v>0</v>
      </c>
      <c r="T60" s="64">
        <f t="shared" si="14"/>
        <v>0</v>
      </c>
      <c r="U60" s="64">
        <f t="shared" si="14"/>
        <v>0</v>
      </c>
    </row>
    <row r="61" spans="1:21" ht="13" x14ac:dyDescent="0.3">
      <c r="A61" s="87" t="s">
        <v>133</v>
      </c>
      <c r="B61" s="64">
        <f t="shared" ref="B61:U61" si="15">VLOOKUP(B58,$AD9:$AE18,2,FALSE)</f>
        <v>6</v>
      </c>
      <c r="C61" s="64">
        <f t="shared" si="15"/>
        <v>6</v>
      </c>
      <c r="D61" s="64">
        <f t="shared" si="15"/>
        <v>6</v>
      </c>
      <c r="E61" s="64">
        <f t="shared" si="15"/>
        <v>6</v>
      </c>
      <c r="F61" s="64">
        <f t="shared" si="15"/>
        <v>6</v>
      </c>
      <c r="G61" s="64">
        <f t="shared" si="15"/>
        <v>6</v>
      </c>
      <c r="H61" s="64" t="e">
        <f t="shared" si="15"/>
        <v>#N/A</v>
      </c>
      <c r="I61" s="64" t="e">
        <f t="shared" si="15"/>
        <v>#N/A</v>
      </c>
      <c r="J61" s="64" t="e">
        <f t="shared" si="15"/>
        <v>#N/A</v>
      </c>
      <c r="K61" s="64" t="e">
        <f t="shared" si="15"/>
        <v>#N/A</v>
      </c>
      <c r="L61" s="64" t="e">
        <f t="shared" si="15"/>
        <v>#N/A</v>
      </c>
      <c r="M61" s="64" t="e">
        <f t="shared" si="15"/>
        <v>#N/A</v>
      </c>
      <c r="N61" s="64" t="e">
        <f t="shared" si="15"/>
        <v>#N/A</v>
      </c>
      <c r="O61" s="64" t="e">
        <f t="shared" si="15"/>
        <v>#N/A</v>
      </c>
      <c r="P61" s="64" t="e">
        <f t="shared" si="15"/>
        <v>#N/A</v>
      </c>
      <c r="Q61" s="64" t="e">
        <f t="shared" si="15"/>
        <v>#N/A</v>
      </c>
      <c r="R61" s="64" t="e">
        <f t="shared" si="15"/>
        <v>#N/A</v>
      </c>
      <c r="S61" s="64" t="e">
        <f t="shared" si="15"/>
        <v>#N/A</v>
      </c>
      <c r="T61" s="64" t="e">
        <f t="shared" si="15"/>
        <v>#N/A</v>
      </c>
      <c r="U61" s="64" t="e">
        <f t="shared" si="15"/>
        <v>#N/A</v>
      </c>
    </row>
    <row r="62" spans="1:21" ht="13" x14ac:dyDescent="0.3">
      <c r="A62" s="87" t="s">
        <v>134</v>
      </c>
      <c r="B62" s="65">
        <f>B31</f>
        <v>141</v>
      </c>
      <c r="C62" s="65">
        <f>B32</f>
        <v>141</v>
      </c>
      <c r="D62" s="65">
        <f>B33</f>
        <v>250</v>
      </c>
      <c r="E62" s="65">
        <f>B34</f>
        <v>250</v>
      </c>
      <c r="F62" s="65">
        <f>B35</f>
        <v>141</v>
      </c>
      <c r="G62" s="65">
        <f>B36</f>
        <v>141</v>
      </c>
      <c r="H62" s="65">
        <f>B37</f>
        <v>0</v>
      </c>
      <c r="I62" s="65">
        <f>B38</f>
        <v>0</v>
      </c>
      <c r="J62" s="65">
        <f>B39</f>
        <v>0</v>
      </c>
      <c r="K62" s="65">
        <f>B40</f>
        <v>0</v>
      </c>
      <c r="L62" s="65">
        <f>B41</f>
        <v>0</v>
      </c>
      <c r="M62" s="65">
        <f>B42</f>
        <v>0</v>
      </c>
      <c r="N62" s="65">
        <f>B43</f>
        <v>0</v>
      </c>
      <c r="O62" s="65">
        <f>B44</f>
        <v>0</v>
      </c>
      <c r="P62" s="65">
        <f>B45</f>
        <v>0</v>
      </c>
      <c r="Q62" s="65">
        <f>B46</f>
        <v>0</v>
      </c>
      <c r="R62" s="65">
        <f>B47</f>
        <v>0</v>
      </c>
      <c r="S62" s="65">
        <f>B48</f>
        <v>0</v>
      </c>
      <c r="T62" s="65">
        <f>B49</f>
        <v>0</v>
      </c>
      <c r="U62" s="65">
        <f>B50</f>
        <v>0</v>
      </c>
    </row>
    <row r="63" spans="1:21" ht="39" x14ac:dyDescent="0.3">
      <c r="A63" s="88" t="s">
        <v>155</v>
      </c>
      <c r="B63" s="65">
        <f>$E55*(B62/100)</f>
        <v>0</v>
      </c>
      <c r="C63" s="65">
        <f t="shared" ref="C63:U63" si="16">$E55*(C62/100)</f>
        <v>0</v>
      </c>
      <c r="D63" s="65">
        <f t="shared" si="16"/>
        <v>0</v>
      </c>
      <c r="E63" s="65">
        <f t="shared" si="16"/>
        <v>0</v>
      </c>
      <c r="F63" s="65">
        <f>$E55*(F62/100)</f>
        <v>0</v>
      </c>
      <c r="G63" s="65">
        <f t="shared" si="16"/>
        <v>0</v>
      </c>
      <c r="H63" s="65">
        <f t="shared" si="16"/>
        <v>0</v>
      </c>
      <c r="I63" s="65">
        <f t="shared" si="16"/>
        <v>0</v>
      </c>
      <c r="J63" s="65">
        <f t="shared" si="16"/>
        <v>0</v>
      </c>
      <c r="K63" s="65">
        <f t="shared" si="16"/>
        <v>0</v>
      </c>
      <c r="L63" s="65">
        <f t="shared" si="16"/>
        <v>0</v>
      </c>
      <c r="M63" s="65">
        <f t="shared" si="16"/>
        <v>0</v>
      </c>
      <c r="N63" s="65">
        <f t="shared" si="16"/>
        <v>0</v>
      </c>
      <c r="O63" s="65">
        <f t="shared" si="16"/>
        <v>0</v>
      </c>
      <c r="P63" s="65">
        <f t="shared" si="16"/>
        <v>0</v>
      </c>
      <c r="Q63" s="65">
        <f t="shared" si="16"/>
        <v>0</v>
      </c>
      <c r="R63" s="65">
        <f t="shared" si="16"/>
        <v>0</v>
      </c>
      <c r="S63" s="65">
        <f t="shared" si="16"/>
        <v>0</v>
      </c>
      <c r="T63" s="65">
        <f t="shared" si="16"/>
        <v>0</v>
      </c>
      <c r="U63" s="65">
        <f t="shared" si="16"/>
        <v>0</v>
      </c>
    </row>
    <row r="64" spans="1:21" ht="52" x14ac:dyDescent="0.3">
      <c r="A64" s="88" t="s">
        <v>156</v>
      </c>
      <c r="B64" s="65">
        <f>(B59-B60)*B61</f>
        <v>-11.999999999999995</v>
      </c>
      <c r="C64" s="65">
        <f t="shared" ref="C64:U64" si="17">(C59-C60)*C61</f>
        <v>-11.399999999999997</v>
      </c>
      <c r="D64" s="65">
        <f t="shared" si="17"/>
        <v>-13.200000000000001</v>
      </c>
      <c r="E64" s="65">
        <f t="shared" si="17"/>
        <v>-13.200000000000001</v>
      </c>
      <c r="F64" s="65">
        <f t="shared" si="17"/>
        <v>-11.399999999999997</v>
      </c>
      <c r="G64" s="65">
        <f t="shared" si="17"/>
        <v>-11.999999999999995</v>
      </c>
      <c r="H64" s="65" t="e">
        <f t="shared" si="17"/>
        <v>#N/A</v>
      </c>
      <c r="I64" s="65" t="e">
        <f t="shared" si="17"/>
        <v>#N/A</v>
      </c>
      <c r="J64" s="65" t="e">
        <f t="shared" si="17"/>
        <v>#N/A</v>
      </c>
      <c r="K64" s="65" t="e">
        <f t="shared" si="17"/>
        <v>#N/A</v>
      </c>
      <c r="L64" s="65" t="e">
        <f t="shared" si="17"/>
        <v>#N/A</v>
      </c>
      <c r="M64" s="65" t="e">
        <f t="shared" si="17"/>
        <v>#N/A</v>
      </c>
      <c r="N64" s="65" t="e">
        <f t="shared" si="17"/>
        <v>#N/A</v>
      </c>
      <c r="O64" s="65" t="e">
        <f t="shared" si="17"/>
        <v>#N/A</v>
      </c>
      <c r="P64" s="65" t="e">
        <f t="shared" si="17"/>
        <v>#N/A</v>
      </c>
      <c r="Q64" s="65" t="e">
        <f t="shared" si="17"/>
        <v>#N/A</v>
      </c>
      <c r="R64" s="65" t="e">
        <f t="shared" si="17"/>
        <v>#N/A</v>
      </c>
      <c r="S64" s="65" t="e">
        <f t="shared" si="17"/>
        <v>#N/A</v>
      </c>
      <c r="T64" s="65" t="e">
        <f t="shared" si="17"/>
        <v>#N/A</v>
      </c>
      <c r="U64" s="65" t="e">
        <f t="shared" si="17"/>
        <v>#N/A</v>
      </c>
    </row>
    <row r="65" spans="1:21" ht="52" x14ac:dyDescent="0.3">
      <c r="A65" s="88" t="s">
        <v>157</v>
      </c>
      <c r="B65" s="65">
        <f>B63-B64</f>
        <v>11.999999999999995</v>
      </c>
      <c r="C65" s="65">
        <f t="shared" ref="C65:U65" si="18">C63-C64</f>
        <v>11.399999999999997</v>
      </c>
      <c r="D65" s="65">
        <f t="shared" si="18"/>
        <v>13.200000000000001</v>
      </c>
      <c r="E65" s="65">
        <f t="shared" si="18"/>
        <v>13.200000000000001</v>
      </c>
      <c r="F65" s="65">
        <f t="shared" si="18"/>
        <v>11.399999999999997</v>
      </c>
      <c r="G65" s="65">
        <f t="shared" si="18"/>
        <v>11.999999999999995</v>
      </c>
      <c r="H65" s="65" t="e">
        <f t="shared" si="18"/>
        <v>#N/A</v>
      </c>
      <c r="I65" s="65" t="e">
        <f t="shared" si="18"/>
        <v>#N/A</v>
      </c>
      <c r="J65" s="65" t="e">
        <f t="shared" si="18"/>
        <v>#N/A</v>
      </c>
      <c r="K65" s="65" t="e">
        <f t="shared" si="18"/>
        <v>#N/A</v>
      </c>
      <c r="L65" s="65" t="e">
        <f t="shared" si="18"/>
        <v>#N/A</v>
      </c>
      <c r="M65" s="65" t="e">
        <f t="shared" si="18"/>
        <v>#N/A</v>
      </c>
      <c r="N65" s="65" t="e">
        <f t="shared" si="18"/>
        <v>#N/A</v>
      </c>
      <c r="O65" s="65" t="e">
        <f t="shared" si="18"/>
        <v>#N/A</v>
      </c>
      <c r="P65" s="65" t="e">
        <f t="shared" si="18"/>
        <v>#N/A</v>
      </c>
      <c r="Q65" s="65" t="e">
        <f t="shared" si="18"/>
        <v>#N/A</v>
      </c>
      <c r="R65" s="65" t="e">
        <f t="shared" si="18"/>
        <v>#N/A</v>
      </c>
      <c r="S65" s="65" t="e">
        <f t="shared" si="18"/>
        <v>#N/A</v>
      </c>
      <c r="T65" s="65" t="e">
        <f t="shared" si="18"/>
        <v>#N/A</v>
      </c>
      <c r="U65" s="65" t="e">
        <f t="shared" si="18"/>
        <v>#N/A</v>
      </c>
    </row>
    <row r="66" spans="1:21" ht="26" x14ac:dyDescent="0.3">
      <c r="A66" s="88" t="s">
        <v>148</v>
      </c>
      <c r="B66" s="66" t="str">
        <f>IF(B64&lt;=B63,"OVER","UNDER")</f>
        <v>OVER</v>
      </c>
      <c r="C66" s="66" t="str">
        <f t="shared" ref="C66:U66" si="19">IF(C64&lt;=C63,"OVER","UNDER")</f>
        <v>OVER</v>
      </c>
      <c r="D66" s="66" t="str">
        <f t="shared" si="19"/>
        <v>OVER</v>
      </c>
      <c r="E66" s="66" t="str">
        <f t="shared" si="19"/>
        <v>OVER</v>
      </c>
      <c r="F66" s="66" t="str">
        <f t="shared" si="19"/>
        <v>OVER</v>
      </c>
      <c r="G66" s="66" t="str">
        <f t="shared" si="19"/>
        <v>OVER</v>
      </c>
      <c r="H66" s="66" t="e">
        <f t="shared" si="19"/>
        <v>#N/A</v>
      </c>
      <c r="I66" s="66" t="e">
        <f t="shared" si="19"/>
        <v>#N/A</v>
      </c>
      <c r="J66" s="66" t="e">
        <f t="shared" si="19"/>
        <v>#N/A</v>
      </c>
      <c r="K66" s="66" t="e">
        <f t="shared" si="19"/>
        <v>#N/A</v>
      </c>
      <c r="L66" s="66" t="e">
        <f t="shared" si="19"/>
        <v>#N/A</v>
      </c>
      <c r="M66" s="66" t="e">
        <f t="shared" si="19"/>
        <v>#N/A</v>
      </c>
      <c r="N66" s="66" t="e">
        <f t="shared" si="19"/>
        <v>#N/A</v>
      </c>
      <c r="O66" s="66" t="e">
        <f t="shared" si="19"/>
        <v>#N/A</v>
      </c>
      <c r="P66" s="66" t="e">
        <f t="shared" si="19"/>
        <v>#N/A</v>
      </c>
      <c r="Q66" s="66" t="e">
        <f t="shared" si="19"/>
        <v>#N/A</v>
      </c>
      <c r="R66" s="66" t="e">
        <f t="shared" si="19"/>
        <v>#N/A</v>
      </c>
      <c r="S66" s="66" t="e">
        <f t="shared" si="19"/>
        <v>#N/A</v>
      </c>
      <c r="T66" s="66" t="e">
        <f t="shared" si="19"/>
        <v>#N/A</v>
      </c>
      <c r="U66" s="66" t="e">
        <f t="shared" si="19"/>
        <v>#N/A</v>
      </c>
    </row>
  </sheetData>
  <sheetProtection algorithmName="SHA-512" hashValue="/BhDEJOIgdMitzQl27u5SnRwPr8aZ3pO9vBjHOYtzEYSwhU8z2jwgYlHd9qH/tSLCBgePbTa1j+Oblz1EH5oVw==" saltValue="3CD0IDqAAAwl/J7mGa/pBw==" spinCount="100000" sheet="1" objects="1" scenarios="1"/>
  <dataConsolidate/>
  <mergeCells count="39">
    <mergeCell ref="A1:B1"/>
    <mergeCell ref="C1:D1"/>
    <mergeCell ref="G1:H1"/>
    <mergeCell ref="A2:B2"/>
    <mergeCell ref="C2:D2"/>
    <mergeCell ref="G2:H2"/>
    <mergeCell ref="A3:B3"/>
    <mergeCell ref="C3:D3"/>
    <mergeCell ref="G3:H3"/>
    <mergeCell ref="A4:B4"/>
    <mergeCell ref="C4:D4"/>
    <mergeCell ref="G4:H4"/>
    <mergeCell ref="A15:B15"/>
    <mergeCell ref="A5:B5"/>
    <mergeCell ref="C5:D5"/>
    <mergeCell ref="G5:H5"/>
    <mergeCell ref="A7:B7"/>
    <mergeCell ref="A8:B8"/>
    <mergeCell ref="A9:B9"/>
    <mergeCell ref="A10:B10"/>
    <mergeCell ref="A11:B11"/>
    <mergeCell ref="A12:B12"/>
    <mergeCell ref="A13:B13"/>
    <mergeCell ref="A14:B14"/>
    <mergeCell ref="A22:B22"/>
    <mergeCell ref="A23:B23"/>
    <mergeCell ref="A24:B24"/>
    <mergeCell ref="A29:A30"/>
    <mergeCell ref="A16:B16"/>
    <mergeCell ref="A17:B17"/>
    <mergeCell ref="A18:B18"/>
    <mergeCell ref="A19:B19"/>
    <mergeCell ref="A20:B20"/>
    <mergeCell ref="A21:B21"/>
    <mergeCell ref="J1:K1"/>
    <mergeCell ref="J2:K2"/>
    <mergeCell ref="J3:K3"/>
    <mergeCell ref="J4:K4"/>
    <mergeCell ref="J5:K5"/>
  </mergeCells>
  <conditionalFormatting sqref="B62:U66 B31:B50">
    <cfRule type="cellIs" dxfId="115" priority="39" operator="greaterThan">
      <formula>$B$51</formula>
    </cfRule>
  </conditionalFormatting>
  <conditionalFormatting sqref="B66:U66">
    <cfRule type="cellIs" dxfId="114" priority="14" operator="equal">
      <formula>"UNDER"</formula>
    </cfRule>
    <cfRule type="cellIs" dxfId="113" priority="15" operator="equal">
      <formula>"OVER"</formula>
    </cfRule>
  </conditionalFormatting>
  <conditionalFormatting sqref="C31:C50">
    <cfRule type="cellIs" dxfId="112" priority="38" operator="greaterThan">
      <formula>$C$51</formula>
    </cfRule>
  </conditionalFormatting>
  <conditionalFormatting sqref="C11:V13">
    <cfRule type="cellIs" dxfId="111" priority="1" operator="greaterThan">
      <formula>2</formula>
    </cfRule>
  </conditionalFormatting>
  <conditionalFormatting sqref="C17:V19">
    <cfRule type="cellIs" dxfId="110" priority="35" operator="equal">
      <formula>0</formula>
    </cfRule>
  </conditionalFormatting>
  <conditionalFormatting sqref="C20:V21">
    <cfRule type="cellIs" dxfId="109" priority="40" operator="equal">
      <formula>"DECREASE"</formula>
    </cfRule>
    <cfRule type="cellIs" dxfId="108" priority="41" operator="equal">
      <formula>"INCREASE"</formula>
    </cfRule>
  </conditionalFormatting>
  <conditionalFormatting sqref="C21:V21">
    <cfRule type="cellIs" dxfId="107" priority="16" operator="equal">
      <formula>0</formula>
    </cfRule>
  </conditionalFormatting>
  <conditionalFormatting sqref="C22:V23">
    <cfRule type="cellIs" dxfId="106" priority="20" operator="equal">
      <formula>0</formula>
    </cfRule>
  </conditionalFormatting>
  <conditionalFormatting sqref="C24:V24">
    <cfRule type="cellIs" dxfId="105" priority="21" operator="equal">
      <formula>"DECREASE"</formula>
    </cfRule>
    <cfRule type="cellIs" dxfId="104" priority="22" operator="equal">
      <formula>"INCREASE"</formula>
    </cfRule>
  </conditionalFormatting>
  <conditionalFormatting sqref="G31:G50">
    <cfRule type="cellIs" dxfId="103" priority="34" operator="greaterThan">
      <formula>$G$51</formula>
    </cfRule>
  </conditionalFormatting>
  <conditionalFormatting sqref="H31:H50">
    <cfRule type="cellIs" dxfId="102" priority="33" operator="greaterThan">
      <formula>$H$51</formula>
    </cfRule>
  </conditionalFormatting>
  <conditionalFormatting sqref="I1">
    <cfRule type="cellIs" dxfId="101" priority="6" operator="between">
      <formula>0.1</formula>
      <formula>5</formula>
    </cfRule>
  </conditionalFormatting>
  <conditionalFormatting sqref="I2">
    <cfRule type="cellIs" dxfId="100" priority="5" operator="greaterThan">
      <formula>5000.1</formula>
    </cfRule>
  </conditionalFormatting>
  <conditionalFormatting sqref="I3">
    <cfRule type="cellIs" dxfId="99" priority="4" operator="greaterThan">
      <formula>40000.01</formula>
    </cfRule>
  </conditionalFormatting>
  <conditionalFormatting sqref="I31:I50">
    <cfRule type="cellIs" dxfId="98" priority="32" operator="greaterThan">
      <formula>$I$51</formula>
    </cfRule>
  </conditionalFormatting>
  <conditionalFormatting sqref="J31:J50">
    <cfRule type="cellIs" dxfId="97" priority="11" operator="greaterThan">
      <formula>$J$51</formula>
    </cfRule>
  </conditionalFormatting>
  <conditionalFormatting sqref="K31:K50">
    <cfRule type="cellIs" dxfId="96" priority="31" operator="greaterThan">
      <formula>$K$51</formula>
    </cfRule>
  </conditionalFormatting>
  <conditionalFormatting sqref="L3">
    <cfRule type="cellIs" dxfId="95" priority="7" operator="lessThan">
      <formula>30</formula>
    </cfRule>
    <cfRule type="cellIs" dxfId="94" priority="8" operator="greaterThanOrEqual">
      <formula>30</formula>
    </cfRule>
  </conditionalFormatting>
  <conditionalFormatting sqref="L31:L50">
    <cfRule type="cellIs" dxfId="93" priority="30" operator="greaterThan">
      <formula>$L$51</formula>
    </cfRule>
  </conditionalFormatting>
  <conditionalFormatting sqref="M31:M50">
    <cfRule type="cellIs" dxfId="92" priority="29" operator="greaterThan">
      <formula>$M$51</formula>
    </cfRule>
  </conditionalFormatting>
  <conditionalFormatting sqref="P31:P50">
    <cfRule type="cellIs" dxfId="91" priority="28" operator="greaterThan">
      <formula>$P$51</formula>
    </cfRule>
  </conditionalFormatting>
  <conditionalFormatting sqref="R31:R50">
    <cfRule type="cellIs" dxfId="90" priority="27" operator="greaterThan">
      <formula>$R$51</formula>
    </cfRule>
  </conditionalFormatting>
  <conditionalFormatting sqref="S31:S50">
    <cfRule type="cellIs" dxfId="89" priority="26" operator="greaterThan">
      <formula>$S$51</formula>
    </cfRule>
  </conditionalFormatting>
  <conditionalFormatting sqref="T31:T50">
    <cfRule type="cellIs" dxfId="88" priority="25" operator="greaterThan">
      <formula>$T$51</formula>
    </cfRule>
  </conditionalFormatting>
  <conditionalFormatting sqref="U31:U50">
    <cfRule type="cellIs" dxfId="87" priority="24" operator="greaterThan">
      <formula>$U$51</formula>
    </cfRule>
  </conditionalFormatting>
  <dataValidations count="4">
    <dataValidation type="list" showInputMessage="1" sqref="C27:U27" xr:uid="{5C58F1B5-FADF-466B-BB56-4B7AE5736B00}">
      <formula1>$AB$2:$AB$8</formula1>
    </dataValidation>
    <dataValidation type="list" allowBlank="1" showInputMessage="1" showErrorMessage="1" sqref="F3" xr:uid="{118166E5-5500-473F-825E-A31B3F9DFDBC}">
      <formula1>$AG$2:$AG$5</formula1>
    </dataValidation>
    <dataValidation type="list" allowBlank="1" showInputMessage="1" showErrorMessage="1" sqref="C14:V14" xr:uid="{74AF9BD1-E6B6-495C-8683-7214DF621B25}">
      <formula1>$AI$2:$AI$26</formula1>
    </dataValidation>
    <dataValidation type="list" allowBlank="1" showInputMessage="1" showErrorMessage="1" sqref="C16:V16" xr:uid="{7515E4C3-1B12-474E-AD5E-4F7BF756C598}">
      <formula1>$AD$1:$AD$6</formula1>
    </dataValidation>
  </dataValidations>
  <pageMargins left="0.7" right="0.7" top="0.75" bottom="0.75" header="0.3" footer="0.3"/>
  <pageSetup paperSize="9" orientation="portrait" r:id="rId1"/>
  <legacyDrawing r:id="rId2"/>
  <tableParts count="1">
    <tablePart r:id="rId3"/>
  </tableParts>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8CDF746-1577-424F-A9BB-90C8CE87F825}">
  <dimension ref="A1:AO66"/>
  <sheetViews>
    <sheetView topLeftCell="L1" zoomScale="90" zoomScaleNormal="90" workbookViewId="0">
      <selection activeCell="U27" sqref="U27"/>
    </sheetView>
  </sheetViews>
  <sheetFormatPr defaultColWidth="13.1796875" defaultRowHeight="12.5" x14ac:dyDescent="0.35"/>
  <cols>
    <col min="1" max="1" width="13.1796875" style="9"/>
    <col min="2" max="2" width="15.81640625" style="9" customWidth="1"/>
    <col min="3" max="3" width="20.54296875" style="9" customWidth="1"/>
    <col min="4" max="4" width="20.26953125" style="9" bestFit="1" customWidth="1"/>
    <col min="5" max="22" width="21.26953125" style="9" customWidth="1"/>
    <col min="23" max="26" width="13.1796875" style="9"/>
    <col min="27" max="27" width="0" style="9" hidden="1" customWidth="1"/>
    <col min="28" max="29" width="10.7265625" style="9" hidden="1" customWidth="1"/>
    <col min="30" max="30" width="19.7265625" style="9" hidden="1" customWidth="1"/>
    <col min="31" max="34" width="12.453125" style="9" hidden="1" customWidth="1"/>
    <col min="35" max="35" width="27.7265625" style="9" hidden="1" customWidth="1"/>
    <col min="36" max="40" width="0" style="9" hidden="1" customWidth="1"/>
    <col min="41" max="41" width="67.26953125" style="9" hidden="1" customWidth="1"/>
    <col min="42" max="42" width="0" style="9" hidden="1" customWidth="1"/>
    <col min="43" max="16384" width="13.1796875" style="9"/>
  </cols>
  <sheetData>
    <row r="1" spans="1:41" ht="13" x14ac:dyDescent="0.3">
      <c r="A1" s="130" t="s">
        <v>41</v>
      </c>
      <c r="B1" s="131"/>
      <c r="C1" s="172" t="str">
        <f>Alaw!C1:D1</f>
        <v>PAN-032620</v>
      </c>
      <c r="D1" s="173"/>
      <c r="E1" s="106" t="s">
        <v>45</v>
      </c>
      <c r="F1" s="113">
        <f>Alaw!F1</f>
        <v>20.97</v>
      </c>
      <c r="G1" s="162" t="s">
        <v>43</v>
      </c>
      <c r="H1" s="163"/>
      <c r="I1" s="109">
        <v>6.4</v>
      </c>
      <c r="J1" s="130" t="s">
        <v>153</v>
      </c>
      <c r="K1" s="131"/>
      <c r="L1" s="109">
        <v>97.9</v>
      </c>
      <c r="AB1" s="13"/>
      <c r="AC1" s="13"/>
      <c r="AD1" s="22" t="s">
        <v>126</v>
      </c>
      <c r="AE1" s="13"/>
      <c r="AF1" s="13"/>
      <c r="AG1" s="13"/>
      <c r="AH1" s="13"/>
      <c r="AI1" s="30" t="s">
        <v>79</v>
      </c>
      <c r="AJ1" s="31" t="s">
        <v>94</v>
      </c>
      <c r="AK1" s="32" t="s">
        <v>95</v>
      </c>
      <c r="AL1" s="33" t="s">
        <v>125</v>
      </c>
      <c r="AM1" s="33" t="s">
        <v>131</v>
      </c>
      <c r="AN1" s="33" t="s">
        <v>111</v>
      </c>
    </row>
    <row r="2" spans="1:41" ht="12.75" customHeight="1" x14ac:dyDescent="0.3">
      <c r="A2" s="132" t="s">
        <v>87</v>
      </c>
      <c r="B2" s="133"/>
      <c r="C2" s="168" t="str">
        <f>Alaw!C2:D2</f>
        <v>EPR/GP3792SK</v>
      </c>
      <c r="D2" s="169"/>
      <c r="E2" s="96" t="s">
        <v>109</v>
      </c>
      <c r="F2" s="110" t="s">
        <v>165</v>
      </c>
      <c r="G2" s="164" t="s">
        <v>110</v>
      </c>
      <c r="H2" s="165"/>
      <c r="I2" s="110"/>
      <c r="J2" s="132" t="s">
        <v>158</v>
      </c>
      <c r="K2" s="133"/>
      <c r="L2" s="110">
        <v>0.76600000000000001</v>
      </c>
      <c r="AB2" s="22" t="s">
        <v>56</v>
      </c>
      <c r="AC2" s="13"/>
      <c r="AD2" s="22" t="s">
        <v>70</v>
      </c>
      <c r="AE2" s="13"/>
      <c r="AF2" s="13"/>
      <c r="AG2" s="34" t="s">
        <v>76</v>
      </c>
      <c r="AH2" s="13"/>
      <c r="AI2" s="35" t="s">
        <v>126</v>
      </c>
      <c r="AJ2" s="36">
        <v>0</v>
      </c>
      <c r="AK2" s="37">
        <v>0</v>
      </c>
      <c r="AL2" s="7">
        <v>0</v>
      </c>
      <c r="AM2" s="9">
        <v>0</v>
      </c>
      <c r="AN2" s="9">
        <v>0</v>
      </c>
    </row>
    <row r="3" spans="1:41" ht="13" x14ac:dyDescent="0.25">
      <c r="A3" s="134" t="s">
        <v>42</v>
      </c>
      <c r="B3" s="135"/>
      <c r="C3" s="168" t="str">
        <f>Alaw!C3:D3</f>
        <v xml:space="preserve">ByProduct Recovery Limited </v>
      </c>
      <c r="D3" s="169"/>
      <c r="E3" s="96" t="s">
        <v>108</v>
      </c>
      <c r="F3" s="111" t="s">
        <v>78</v>
      </c>
      <c r="G3" s="132" t="s">
        <v>159</v>
      </c>
      <c r="H3" s="133"/>
      <c r="I3" s="110"/>
      <c r="J3" s="134" t="s">
        <v>154</v>
      </c>
      <c r="K3" s="135"/>
      <c r="L3" s="110">
        <f>(L1/(L2*10000))*100</f>
        <v>1.2780678851174936</v>
      </c>
      <c r="AB3" s="22" t="s">
        <v>57</v>
      </c>
      <c r="AC3" s="13"/>
      <c r="AD3" s="22" t="s">
        <v>71</v>
      </c>
      <c r="AE3" s="13"/>
      <c r="AF3" s="13"/>
      <c r="AG3" s="34" t="s">
        <v>77</v>
      </c>
      <c r="AH3" s="13"/>
      <c r="AI3" s="38" t="s">
        <v>113</v>
      </c>
      <c r="AJ3" s="39">
        <v>1.7</v>
      </c>
      <c r="AK3" s="40">
        <v>6</v>
      </c>
      <c r="AL3" s="41">
        <v>1</v>
      </c>
      <c r="AM3" s="9">
        <v>6.2</v>
      </c>
      <c r="AN3" s="9" t="s">
        <v>112</v>
      </c>
    </row>
    <row r="4" spans="1:41" ht="13" x14ac:dyDescent="0.25">
      <c r="A4" s="132" t="s">
        <v>0</v>
      </c>
      <c r="B4" s="133"/>
      <c r="C4" s="170" t="str">
        <f>Alaw!C4:D4</f>
        <v>Bryn Drofa &amp; Plas Newydd, Llanbabo, Rhosgoch, Anglesey, LL66 0BN</v>
      </c>
      <c r="D4" s="171"/>
      <c r="E4" s="99" t="s">
        <v>1</v>
      </c>
      <c r="F4" s="110" t="s">
        <v>177</v>
      </c>
      <c r="G4" s="134"/>
      <c r="H4" s="135"/>
      <c r="I4" s="115"/>
      <c r="J4" s="134"/>
      <c r="K4" s="135"/>
      <c r="L4" s="110"/>
      <c r="AB4" s="22" t="s">
        <v>52</v>
      </c>
      <c r="AC4" s="13"/>
      <c r="AD4" s="42" t="s">
        <v>72</v>
      </c>
      <c r="AE4" s="13"/>
      <c r="AF4" s="13"/>
      <c r="AG4" s="34" t="s">
        <v>78</v>
      </c>
      <c r="AH4" s="13"/>
      <c r="AI4" s="43" t="s">
        <v>124</v>
      </c>
      <c r="AJ4" s="44">
        <v>7</v>
      </c>
      <c r="AK4" s="45">
        <v>10.5</v>
      </c>
      <c r="AL4" s="9">
        <v>2</v>
      </c>
      <c r="AM4" s="9">
        <v>6.7</v>
      </c>
      <c r="AN4" s="9" t="s">
        <v>135</v>
      </c>
    </row>
    <row r="5" spans="1:41" ht="13.5" thickBot="1" x14ac:dyDescent="0.3">
      <c r="A5" s="146" t="s">
        <v>47</v>
      </c>
      <c r="B5" s="147"/>
      <c r="C5" s="166" t="str">
        <f>Alaw!C5:D5</f>
        <v xml:space="preserve">Megan Tucker </v>
      </c>
      <c r="D5" s="167"/>
      <c r="E5" s="107"/>
      <c r="F5" s="114"/>
      <c r="G5" s="136"/>
      <c r="H5" s="137"/>
      <c r="I5" s="114"/>
      <c r="J5" s="136"/>
      <c r="K5" s="137"/>
      <c r="L5" s="108"/>
      <c r="AB5" s="22" t="s">
        <v>53</v>
      </c>
      <c r="AC5" s="13"/>
      <c r="AD5" s="42" t="s">
        <v>73</v>
      </c>
      <c r="AE5" s="13"/>
      <c r="AF5" s="13"/>
      <c r="AG5" s="34" t="s">
        <v>104</v>
      </c>
      <c r="AH5" s="13"/>
      <c r="AI5" s="43" t="s">
        <v>123</v>
      </c>
      <c r="AJ5" s="44">
        <v>6.5</v>
      </c>
      <c r="AK5" s="45">
        <v>5.5</v>
      </c>
      <c r="AL5" s="9">
        <v>3</v>
      </c>
      <c r="AM5" s="9">
        <v>6.7</v>
      </c>
      <c r="AN5" s="9" t="s">
        <v>135</v>
      </c>
    </row>
    <row r="6" spans="1:41" ht="13" thickBot="1" x14ac:dyDescent="0.3">
      <c r="A6" s="46"/>
      <c r="B6" s="46"/>
      <c r="F6" s="47"/>
      <c r="G6" s="47"/>
      <c r="H6" s="48"/>
      <c r="I6" s="48"/>
      <c r="J6" s="48"/>
      <c r="AB6" s="22" t="s">
        <v>54</v>
      </c>
      <c r="AC6" s="13"/>
      <c r="AD6" s="42" t="s">
        <v>74</v>
      </c>
      <c r="AE6" s="13"/>
      <c r="AF6" s="13"/>
      <c r="AG6" s="13"/>
      <c r="AH6" s="13"/>
      <c r="AI6" s="43" t="s">
        <v>68</v>
      </c>
      <c r="AJ6" s="44">
        <v>8.5</v>
      </c>
      <c r="AK6" s="45">
        <v>12</v>
      </c>
      <c r="AL6" s="9">
        <v>4</v>
      </c>
      <c r="AM6" s="9">
        <v>6.7</v>
      </c>
      <c r="AN6" s="9" t="s">
        <v>135</v>
      </c>
    </row>
    <row r="7" spans="1:41" s="7" customFormat="1" ht="13" x14ac:dyDescent="0.25">
      <c r="A7" s="138" t="s">
        <v>63</v>
      </c>
      <c r="B7" s="139"/>
      <c r="C7" s="94">
        <v>1</v>
      </c>
      <c r="D7" s="94">
        <v>2</v>
      </c>
      <c r="E7" s="94">
        <v>3</v>
      </c>
      <c r="F7" s="94">
        <v>4</v>
      </c>
      <c r="G7" s="94">
        <v>5</v>
      </c>
      <c r="H7" s="94">
        <v>6</v>
      </c>
      <c r="I7" s="94">
        <v>7</v>
      </c>
      <c r="J7" s="94">
        <v>8</v>
      </c>
      <c r="K7" s="94">
        <v>9</v>
      </c>
      <c r="L7" s="94">
        <v>10</v>
      </c>
      <c r="M7" s="94">
        <v>11</v>
      </c>
      <c r="N7" s="94">
        <v>12</v>
      </c>
      <c r="O7" s="94">
        <v>13</v>
      </c>
      <c r="P7" s="94">
        <v>14</v>
      </c>
      <c r="Q7" s="94">
        <v>15</v>
      </c>
      <c r="R7" s="94">
        <v>16</v>
      </c>
      <c r="S7" s="94">
        <v>17</v>
      </c>
      <c r="T7" s="94">
        <v>18</v>
      </c>
      <c r="U7" s="94">
        <v>19</v>
      </c>
      <c r="V7" s="95">
        <v>20</v>
      </c>
      <c r="AB7" s="22" t="s">
        <v>55</v>
      </c>
      <c r="AC7" s="13"/>
      <c r="AD7" s="13"/>
      <c r="AE7" s="13"/>
      <c r="AF7" s="13"/>
      <c r="AG7" s="13"/>
      <c r="AH7" s="13"/>
      <c r="AI7" s="43" t="s">
        <v>96</v>
      </c>
      <c r="AJ7" s="44">
        <v>8.5</v>
      </c>
      <c r="AK7" s="45">
        <v>10.5</v>
      </c>
      <c r="AL7" s="9">
        <v>5</v>
      </c>
      <c r="AM7" s="7">
        <v>6.7</v>
      </c>
      <c r="AN7" s="9" t="s">
        <v>135</v>
      </c>
      <c r="AO7" s="81"/>
    </row>
    <row r="8" spans="1:41" ht="13" x14ac:dyDescent="0.25">
      <c r="A8" s="132" t="s">
        <v>2</v>
      </c>
      <c r="B8" s="133"/>
      <c r="C8" s="49" t="str">
        <f>Alaw!C8</f>
        <v xml:space="preserve">BD1 </v>
      </c>
      <c r="D8" s="49" t="str">
        <f>Alaw!D8</f>
        <v>BD2</v>
      </c>
      <c r="E8" s="49" t="str">
        <f>Alaw!E8</f>
        <v>BD3</v>
      </c>
      <c r="F8" s="49" t="str">
        <f>Alaw!F8</f>
        <v>BD4</v>
      </c>
      <c r="G8" s="49" t="str">
        <f>Alaw!G8</f>
        <v>PN1</v>
      </c>
      <c r="H8" s="49" t="str">
        <f>Alaw!H8</f>
        <v>PN2</v>
      </c>
      <c r="I8" s="49">
        <f>Alaw!I8</f>
        <v>0</v>
      </c>
      <c r="J8" s="49">
        <f>Alaw!J8</f>
        <v>0</v>
      </c>
      <c r="K8" s="49">
        <f>Alaw!K8</f>
        <v>0</v>
      </c>
      <c r="L8" s="49">
        <f>Alaw!L8</f>
        <v>0</v>
      </c>
      <c r="M8" s="49">
        <f>Alaw!M8</f>
        <v>0</v>
      </c>
      <c r="N8" s="49">
        <f>Alaw!N8</f>
        <v>0</v>
      </c>
      <c r="O8" s="49">
        <f>Alaw!O8</f>
        <v>0</v>
      </c>
      <c r="P8" s="49">
        <f>Alaw!P8</f>
        <v>0</v>
      </c>
      <c r="Q8" s="49">
        <f>Alaw!Q8</f>
        <v>0</v>
      </c>
      <c r="R8" s="49">
        <f>Alaw!R8</f>
        <v>0</v>
      </c>
      <c r="S8" s="49">
        <f>Alaw!S8</f>
        <v>0</v>
      </c>
      <c r="T8" s="49">
        <f>Alaw!T8</f>
        <v>0</v>
      </c>
      <c r="U8" s="49">
        <f>Alaw!U8</f>
        <v>0</v>
      </c>
      <c r="V8" s="102">
        <f>Alaw!V8</f>
        <v>0</v>
      </c>
      <c r="AB8" s="50"/>
      <c r="AC8" s="50"/>
      <c r="AD8" s="13"/>
      <c r="AE8" s="13" t="s">
        <v>139</v>
      </c>
      <c r="AF8" s="13"/>
      <c r="AG8" s="13"/>
      <c r="AH8" s="13"/>
      <c r="AI8" s="43" t="s">
        <v>105</v>
      </c>
      <c r="AJ8" s="51">
        <v>1.4</v>
      </c>
      <c r="AK8" s="45">
        <v>4.4000000000000004</v>
      </c>
      <c r="AL8" s="9">
        <v>6</v>
      </c>
      <c r="AM8" s="9">
        <v>6.7</v>
      </c>
      <c r="AN8" s="9" t="s">
        <v>135</v>
      </c>
      <c r="AO8" s="13"/>
    </row>
    <row r="9" spans="1:41" ht="13" x14ac:dyDescent="0.25">
      <c r="A9" s="132" t="s">
        <v>3</v>
      </c>
      <c r="B9" s="133"/>
      <c r="C9" s="49" t="str">
        <f>Alaw!C9</f>
        <v>M</v>
      </c>
      <c r="D9" s="49" t="str">
        <f>Alaw!D9</f>
        <v>M</v>
      </c>
      <c r="E9" s="49" t="str">
        <f>Alaw!E9</f>
        <v>M</v>
      </c>
      <c r="F9" s="49" t="str">
        <f>Alaw!F9</f>
        <v>M</v>
      </c>
      <c r="G9" s="49" t="str">
        <f>Alaw!G9</f>
        <v>M</v>
      </c>
      <c r="H9" s="49" t="str">
        <f>Alaw!H9</f>
        <v>M</v>
      </c>
      <c r="I9" s="49">
        <f>Alaw!I9</f>
        <v>0</v>
      </c>
      <c r="J9" s="49">
        <f>Alaw!J9</f>
        <v>0</v>
      </c>
      <c r="K9" s="49">
        <f>Alaw!K9</f>
        <v>0</v>
      </c>
      <c r="L9" s="49">
        <f>Alaw!L9</f>
        <v>0</v>
      </c>
      <c r="M9" s="49">
        <f>Alaw!M9</f>
        <v>0</v>
      </c>
      <c r="N9" s="49">
        <f>Alaw!N9</f>
        <v>0</v>
      </c>
      <c r="O9" s="49">
        <f>Alaw!O9</f>
        <v>0</v>
      </c>
      <c r="P9" s="49">
        <f>Alaw!P9</f>
        <v>0</v>
      </c>
      <c r="Q9" s="49">
        <f>Alaw!Q9</f>
        <v>0</v>
      </c>
      <c r="R9" s="49">
        <f>Alaw!R9</f>
        <v>0</v>
      </c>
      <c r="S9" s="49">
        <f>Alaw!S9</f>
        <v>0</v>
      </c>
      <c r="T9" s="49">
        <f>Alaw!T9</f>
        <v>0</v>
      </c>
      <c r="U9" s="49">
        <f>Alaw!U9</f>
        <v>0</v>
      </c>
      <c r="V9" s="102">
        <f>Alaw!V9</f>
        <v>0</v>
      </c>
      <c r="AB9" s="13"/>
      <c r="AC9" s="13"/>
      <c r="AD9" s="22" t="s">
        <v>137</v>
      </c>
      <c r="AE9" s="22">
        <v>4.5</v>
      </c>
      <c r="AF9" s="13"/>
      <c r="AG9" s="13"/>
      <c r="AH9" s="13"/>
      <c r="AI9" s="52" t="s">
        <v>103</v>
      </c>
      <c r="AJ9" s="53">
        <v>0.7</v>
      </c>
      <c r="AK9" s="54">
        <v>4</v>
      </c>
      <c r="AL9" s="21">
        <v>7</v>
      </c>
      <c r="AM9" s="9">
        <v>6.7</v>
      </c>
      <c r="AN9" s="9" t="s">
        <v>135</v>
      </c>
      <c r="AO9" s="81"/>
    </row>
    <row r="10" spans="1:41" ht="13" x14ac:dyDescent="0.25">
      <c r="A10" s="132" t="s">
        <v>4</v>
      </c>
      <c r="B10" s="133"/>
      <c r="C10" s="49">
        <f>Alaw!C10</f>
        <v>8.1999999999999993</v>
      </c>
      <c r="D10" s="49">
        <f>Alaw!D10</f>
        <v>8.1</v>
      </c>
      <c r="E10" s="49">
        <f>Alaw!E10</f>
        <v>8.4</v>
      </c>
      <c r="F10" s="49">
        <f>Alaw!F10</f>
        <v>8.4</v>
      </c>
      <c r="G10" s="49">
        <f>Alaw!G10</f>
        <v>8.1</v>
      </c>
      <c r="H10" s="49">
        <f>Alaw!H10</f>
        <v>8.1999999999999993</v>
      </c>
      <c r="I10" s="49">
        <f>Alaw!I10</f>
        <v>0</v>
      </c>
      <c r="J10" s="49">
        <f>Alaw!J10</f>
        <v>0</v>
      </c>
      <c r="K10" s="49">
        <f>Alaw!K10</f>
        <v>0</v>
      </c>
      <c r="L10" s="49">
        <f>Alaw!L10</f>
        <v>0</v>
      </c>
      <c r="M10" s="49">
        <f>Alaw!M10</f>
        <v>0</v>
      </c>
      <c r="N10" s="49">
        <f>Alaw!N10</f>
        <v>0</v>
      </c>
      <c r="O10" s="49">
        <f>Alaw!O10</f>
        <v>0</v>
      </c>
      <c r="P10" s="49">
        <f>Alaw!P10</f>
        <v>0</v>
      </c>
      <c r="Q10" s="49">
        <f>Alaw!Q10</f>
        <v>0</v>
      </c>
      <c r="R10" s="49">
        <f>Alaw!R10</f>
        <v>0</v>
      </c>
      <c r="S10" s="49">
        <f>Alaw!S10</f>
        <v>0</v>
      </c>
      <c r="T10" s="49">
        <f>Alaw!T10</f>
        <v>0</v>
      </c>
      <c r="U10" s="49">
        <f>Alaw!U10</f>
        <v>0</v>
      </c>
      <c r="V10" s="102">
        <f>Alaw!V10</f>
        <v>0</v>
      </c>
      <c r="AB10" s="13"/>
      <c r="AC10" s="13"/>
      <c r="AD10" s="22" t="s">
        <v>140</v>
      </c>
      <c r="AE10" s="22">
        <v>5</v>
      </c>
      <c r="AF10" s="13"/>
      <c r="AG10" s="13"/>
      <c r="AH10" s="13"/>
      <c r="AI10" s="43" t="s">
        <v>97</v>
      </c>
      <c r="AJ10" s="44">
        <v>9</v>
      </c>
      <c r="AK10" s="45">
        <v>16.5</v>
      </c>
      <c r="AL10" s="9">
        <v>8</v>
      </c>
      <c r="AM10" s="9">
        <v>6.7</v>
      </c>
      <c r="AN10" s="9" t="s">
        <v>135</v>
      </c>
    </row>
    <row r="11" spans="1:41" ht="13" x14ac:dyDescent="0.25">
      <c r="A11" s="132" t="s">
        <v>5</v>
      </c>
      <c r="B11" s="133"/>
      <c r="C11" s="49">
        <f>Alaw!C11</f>
        <v>3</v>
      </c>
      <c r="D11" s="49">
        <f>Alaw!D11</f>
        <v>3</v>
      </c>
      <c r="E11" s="49">
        <f>Alaw!E11</f>
        <v>2</v>
      </c>
      <c r="F11" s="49">
        <f>Alaw!F11</f>
        <v>2</v>
      </c>
      <c r="G11" s="49">
        <f>Alaw!G11</f>
        <v>3</v>
      </c>
      <c r="H11" s="49">
        <f>Alaw!H11</f>
        <v>3</v>
      </c>
      <c r="I11" s="49">
        <f>Alaw!I11</f>
        <v>0</v>
      </c>
      <c r="J11" s="49">
        <f>Alaw!J11</f>
        <v>0</v>
      </c>
      <c r="K11" s="49">
        <f>Alaw!K11</f>
        <v>0</v>
      </c>
      <c r="L11" s="49">
        <f>Alaw!L11</f>
        <v>0</v>
      </c>
      <c r="M11" s="49">
        <f>Alaw!M11</f>
        <v>0</v>
      </c>
      <c r="N11" s="49">
        <f>Alaw!N11</f>
        <v>0</v>
      </c>
      <c r="O11" s="49">
        <f>Alaw!O11</f>
        <v>0</v>
      </c>
      <c r="P11" s="49">
        <f>Alaw!P11</f>
        <v>0</v>
      </c>
      <c r="Q11" s="49">
        <f>Alaw!Q11</f>
        <v>0</v>
      </c>
      <c r="R11" s="49">
        <f>Alaw!R11</f>
        <v>0</v>
      </c>
      <c r="S11" s="49">
        <f>Alaw!S11</f>
        <v>0</v>
      </c>
      <c r="T11" s="49">
        <f>Alaw!T11</f>
        <v>0</v>
      </c>
      <c r="U11" s="49">
        <f>Alaw!U11</f>
        <v>0</v>
      </c>
      <c r="V11" s="102">
        <f>Alaw!V11</f>
        <v>0</v>
      </c>
      <c r="AB11" s="13"/>
      <c r="AC11" s="13"/>
      <c r="AD11" s="42" t="s">
        <v>141</v>
      </c>
      <c r="AE11" s="22">
        <v>6</v>
      </c>
      <c r="AF11" s="13"/>
      <c r="AG11" s="13"/>
      <c r="AH11" s="13"/>
      <c r="AI11" s="43" t="s">
        <v>122</v>
      </c>
      <c r="AJ11" s="44">
        <v>15</v>
      </c>
      <c r="AK11" s="45">
        <v>17.5</v>
      </c>
      <c r="AL11" s="9">
        <v>9</v>
      </c>
      <c r="AM11" s="9">
        <v>7</v>
      </c>
      <c r="AN11" s="9" t="s">
        <v>135</v>
      </c>
    </row>
    <row r="12" spans="1:41" ht="13" x14ac:dyDescent="0.25">
      <c r="A12" s="132" t="s">
        <v>6</v>
      </c>
      <c r="B12" s="133"/>
      <c r="C12" s="49">
        <f>Alaw!C12</f>
        <v>2</v>
      </c>
      <c r="D12" s="49">
        <f>Alaw!D12</f>
        <v>2</v>
      </c>
      <c r="E12" s="49">
        <f>Alaw!E12</f>
        <v>2</v>
      </c>
      <c r="F12" s="49">
        <f>Alaw!F12</f>
        <v>2</v>
      </c>
      <c r="G12" s="49">
        <f>Alaw!G12</f>
        <v>2</v>
      </c>
      <c r="H12" s="49">
        <f>Alaw!H12</f>
        <v>2</v>
      </c>
      <c r="I12" s="49">
        <f>Alaw!I12</f>
        <v>0</v>
      </c>
      <c r="J12" s="49">
        <f>Alaw!J12</f>
        <v>0</v>
      </c>
      <c r="K12" s="49">
        <f>Alaw!K12</f>
        <v>0</v>
      </c>
      <c r="L12" s="49">
        <f>Alaw!L12</f>
        <v>0</v>
      </c>
      <c r="M12" s="49">
        <f>Alaw!M12</f>
        <v>0</v>
      </c>
      <c r="N12" s="49">
        <f>Alaw!N12</f>
        <v>0</v>
      </c>
      <c r="O12" s="49">
        <f>Alaw!O12</f>
        <v>0</v>
      </c>
      <c r="P12" s="49">
        <f>Alaw!P12</f>
        <v>0</v>
      </c>
      <c r="Q12" s="49">
        <f>Alaw!Q12</f>
        <v>0</v>
      </c>
      <c r="R12" s="49">
        <f>Alaw!R12</f>
        <v>0</v>
      </c>
      <c r="S12" s="49">
        <f>Alaw!S12</f>
        <v>0</v>
      </c>
      <c r="T12" s="49">
        <f>Alaw!T12</f>
        <v>0</v>
      </c>
      <c r="U12" s="49">
        <f>Alaw!U12</f>
        <v>0</v>
      </c>
      <c r="V12" s="102">
        <f>Alaw!V12</f>
        <v>0</v>
      </c>
      <c r="AB12" s="13"/>
      <c r="AC12" s="13"/>
      <c r="AD12" s="42" t="s">
        <v>142</v>
      </c>
      <c r="AE12" s="22">
        <v>7.5</v>
      </c>
      <c r="AF12" s="13"/>
      <c r="AG12" s="13"/>
      <c r="AH12" s="13"/>
      <c r="AI12" s="43" t="s">
        <v>121</v>
      </c>
      <c r="AJ12" s="44">
        <v>14</v>
      </c>
      <c r="AK12" s="45">
        <v>11</v>
      </c>
      <c r="AL12" s="9">
        <v>10</v>
      </c>
      <c r="AM12" s="9">
        <v>7</v>
      </c>
      <c r="AN12" s="9" t="s">
        <v>135</v>
      </c>
    </row>
    <row r="13" spans="1:41" ht="13" x14ac:dyDescent="0.25">
      <c r="A13" s="132" t="s">
        <v>7</v>
      </c>
      <c r="B13" s="133"/>
      <c r="C13" s="49">
        <f>Alaw!C13</f>
        <v>2</v>
      </c>
      <c r="D13" s="49">
        <f>Alaw!D13</f>
        <v>2</v>
      </c>
      <c r="E13" s="49">
        <f>Alaw!E13</f>
        <v>2</v>
      </c>
      <c r="F13" s="49">
        <f>Alaw!F13</f>
        <v>2</v>
      </c>
      <c r="G13" s="49">
        <f>Alaw!G13</f>
        <v>2</v>
      </c>
      <c r="H13" s="49">
        <f>Alaw!H13</f>
        <v>2</v>
      </c>
      <c r="I13" s="49">
        <f>Alaw!I13</f>
        <v>0</v>
      </c>
      <c r="J13" s="49">
        <f>Alaw!J13</f>
        <v>0</v>
      </c>
      <c r="K13" s="49">
        <f>Alaw!K13</f>
        <v>0</v>
      </c>
      <c r="L13" s="49">
        <f>Alaw!L13</f>
        <v>0</v>
      </c>
      <c r="M13" s="49">
        <f>Alaw!M13</f>
        <v>0</v>
      </c>
      <c r="N13" s="49">
        <f>Alaw!N13</f>
        <v>0</v>
      </c>
      <c r="O13" s="49">
        <f>Alaw!O13</f>
        <v>0</v>
      </c>
      <c r="P13" s="49">
        <f>Alaw!P13</f>
        <v>0</v>
      </c>
      <c r="Q13" s="49">
        <f>Alaw!Q13</f>
        <v>0</v>
      </c>
      <c r="R13" s="49">
        <f>Alaw!R13</f>
        <v>0</v>
      </c>
      <c r="S13" s="49">
        <f>Alaw!S13</f>
        <v>0</v>
      </c>
      <c r="T13" s="49">
        <f>Alaw!T13</f>
        <v>0</v>
      </c>
      <c r="U13" s="49">
        <f>Alaw!U13</f>
        <v>0</v>
      </c>
      <c r="V13" s="102">
        <f>Alaw!V13</f>
        <v>0</v>
      </c>
      <c r="AB13" s="13"/>
      <c r="AC13" s="13"/>
      <c r="AD13" s="42" t="s">
        <v>143</v>
      </c>
      <c r="AE13" s="22">
        <v>12</v>
      </c>
      <c r="AF13" s="13"/>
      <c r="AG13" s="13"/>
      <c r="AH13" s="13"/>
      <c r="AI13" s="43" t="s">
        <v>120</v>
      </c>
      <c r="AJ13" s="44">
        <v>1.9</v>
      </c>
      <c r="AK13" s="45">
        <v>7.5</v>
      </c>
      <c r="AL13" s="9">
        <v>11</v>
      </c>
      <c r="AM13" s="9">
        <v>6.7</v>
      </c>
      <c r="AN13" s="9" t="s">
        <v>135</v>
      </c>
    </row>
    <row r="14" spans="1:41" ht="13" x14ac:dyDescent="0.25">
      <c r="A14" s="150" t="s">
        <v>8</v>
      </c>
      <c r="B14" s="151"/>
      <c r="C14" s="83" t="str">
        <f>Alaw!C14</f>
        <v xml:space="preserve">Grass Silage (25% DM) </v>
      </c>
      <c r="D14" s="83" t="str">
        <f>Alaw!D14</f>
        <v xml:space="preserve">Grass Silage (25% DM) </v>
      </c>
      <c r="E14" s="83" t="str">
        <f>Alaw!E14</f>
        <v xml:space="preserve">Grass Silage (25% DM) </v>
      </c>
      <c r="F14" s="83" t="str">
        <f>Alaw!F14</f>
        <v xml:space="preserve">Grass Silage (25% DM) </v>
      </c>
      <c r="G14" s="83" t="str">
        <f>Alaw!G14</f>
        <v xml:space="preserve">Grass Silage (25% DM) </v>
      </c>
      <c r="H14" s="83" t="str">
        <f>Alaw!H14</f>
        <v xml:space="preserve">Grass Silage (25% DM) </v>
      </c>
      <c r="I14" s="83">
        <f>Alaw!I14</f>
        <v>0</v>
      </c>
      <c r="J14" s="83">
        <f>Alaw!J14</f>
        <v>0</v>
      </c>
      <c r="K14" s="83">
        <f>Alaw!K14</f>
        <v>0</v>
      </c>
      <c r="L14" s="83">
        <f>Alaw!L14</f>
        <v>0</v>
      </c>
      <c r="M14" s="83">
        <f>Alaw!M14</f>
        <v>0</v>
      </c>
      <c r="N14" s="83">
        <f>Alaw!N14</f>
        <v>0</v>
      </c>
      <c r="O14" s="83">
        <f>Alaw!O14</f>
        <v>0</v>
      </c>
      <c r="P14" s="83">
        <f>Alaw!P14</f>
        <v>0</v>
      </c>
      <c r="Q14" s="83">
        <f>Alaw!Q14</f>
        <v>0</v>
      </c>
      <c r="R14" s="83">
        <f>Alaw!R14</f>
        <v>0</v>
      </c>
      <c r="S14" s="83">
        <f>Alaw!S14</f>
        <v>0</v>
      </c>
      <c r="T14" s="83">
        <f>Alaw!T14</f>
        <v>0</v>
      </c>
      <c r="U14" s="83">
        <f>Alaw!U14</f>
        <v>0</v>
      </c>
      <c r="V14" s="103">
        <f>Alaw!V14</f>
        <v>0</v>
      </c>
      <c r="AD14" s="22" t="s">
        <v>138</v>
      </c>
      <c r="AE14" s="22">
        <v>6</v>
      </c>
      <c r="AI14" s="43" t="s">
        <v>119</v>
      </c>
      <c r="AJ14" s="44">
        <v>0.8</v>
      </c>
      <c r="AK14" s="45">
        <v>1.7</v>
      </c>
      <c r="AL14" s="9">
        <v>12</v>
      </c>
      <c r="AM14" s="9">
        <v>6.7</v>
      </c>
      <c r="AN14" s="9" t="s">
        <v>135</v>
      </c>
    </row>
    <row r="15" spans="1:41" ht="13" x14ac:dyDescent="0.25">
      <c r="A15" s="148" t="s">
        <v>9</v>
      </c>
      <c r="B15" s="149"/>
      <c r="C15" s="49">
        <f>Alaw!C15</f>
        <v>38</v>
      </c>
      <c r="D15" s="49">
        <f>Alaw!D15</f>
        <v>38</v>
      </c>
      <c r="E15" s="49">
        <f>Alaw!E15</f>
        <v>38</v>
      </c>
      <c r="F15" s="49">
        <f>Alaw!F15</f>
        <v>38</v>
      </c>
      <c r="G15" s="49">
        <f>Alaw!G15</f>
        <v>38</v>
      </c>
      <c r="H15" s="49">
        <f>Alaw!H15</f>
        <v>38</v>
      </c>
      <c r="I15" s="49">
        <f>Alaw!I15</f>
        <v>0</v>
      </c>
      <c r="J15" s="49">
        <f>Alaw!J15</f>
        <v>0</v>
      </c>
      <c r="K15" s="49">
        <f>Alaw!K15</f>
        <v>0</v>
      </c>
      <c r="L15" s="49">
        <f>Alaw!L15</f>
        <v>0</v>
      </c>
      <c r="M15" s="49">
        <f>Alaw!M15</f>
        <v>0</v>
      </c>
      <c r="N15" s="49">
        <f>Alaw!N15</f>
        <v>0</v>
      </c>
      <c r="O15" s="49">
        <f>Alaw!O15</f>
        <v>0</v>
      </c>
      <c r="P15" s="49">
        <f>Alaw!P15</f>
        <v>0</v>
      </c>
      <c r="Q15" s="49">
        <f>Alaw!Q15</f>
        <v>0</v>
      </c>
      <c r="R15" s="49">
        <f>Alaw!R15</f>
        <v>0</v>
      </c>
      <c r="S15" s="49">
        <f>Alaw!S15</f>
        <v>0</v>
      </c>
      <c r="T15" s="49">
        <f>Alaw!T15</f>
        <v>0</v>
      </c>
      <c r="U15" s="49">
        <f>Alaw!U15</f>
        <v>0</v>
      </c>
      <c r="V15" s="102">
        <f>Alaw!V15</f>
        <v>0</v>
      </c>
      <c r="AD15" s="22" t="s">
        <v>144</v>
      </c>
      <c r="AE15" s="22">
        <v>7</v>
      </c>
      <c r="AI15" s="43" t="s">
        <v>101</v>
      </c>
      <c r="AJ15" s="51">
        <v>1.8</v>
      </c>
      <c r="AK15" s="45">
        <v>5.4</v>
      </c>
      <c r="AL15" s="9">
        <v>13</v>
      </c>
      <c r="AM15" s="9">
        <v>6.7</v>
      </c>
      <c r="AN15" s="9" t="s">
        <v>135</v>
      </c>
    </row>
    <row r="16" spans="1:41" ht="13.5" thickBot="1" x14ac:dyDescent="0.3">
      <c r="A16" s="152" t="s">
        <v>44</v>
      </c>
      <c r="B16" s="153"/>
      <c r="C16" s="104" t="str">
        <f>Alaw!C16</f>
        <v>Medium/Clay</v>
      </c>
      <c r="D16" s="104" t="str">
        <f>Alaw!D16</f>
        <v>Medium/Clay</v>
      </c>
      <c r="E16" s="104" t="str">
        <f>Alaw!E16</f>
        <v>Medium/Clay</v>
      </c>
      <c r="F16" s="104" t="str">
        <f>Alaw!F16</f>
        <v>Medium/Clay</v>
      </c>
      <c r="G16" s="104" t="str">
        <f>Alaw!G16</f>
        <v>Medium/Clay</v>
      </c>
      <c r="H16" s="104" t="str">
        <f>Alaw!H16</f>
        <v>Medium/Clay</v>
      </c>
      <c r="I16" s="104">
        <f>Alaw!I16</f>
        <v>0</v>
      </c>
      <c r="J16" s="104">
        <f>Alaw!J16</f>
        <v>0</v>
      </c>
      <c r="K16" s="104">
        <f>Alaw!K16</f>
        <v>0</v>
      </c>
      <c r="L16" s="104">
        <f>Alaw!L16</f>
        <v>0</v>
      </c>
      <c r="M16" s="104">
        <f>Alaw!M16</f>
        <v>0</v>
      </c>
      <c r="N16" s="104">
        <f>Alaw!N16</f>
        <v>0</v>
      </c>
      <c r="O16" s="104">
        <f>Alaw!O16</f>
        <v>0</v>
      </c>
      <c r="P16" s="104">
        <f>Alaw!P16</f>
        <v>0</v>
      </c>
      <c r="Q16" s="104">
        <f>Alaw!Q16</f>
        <v>0</v>
      </c>
      <c r="R16" s="104">
        <f>Alaw!R16</f>
        <v>0</v>
      </c>
      <c r="S16" s="104">
        <f>Alaw!S16</f>
        <v>0</v>
      </c>
      <c r="T16" s="104">
        <f>Alaw!T16</f>
        <v>0</v>
      </c>
      <c r="U16" s="104">
        <f>Alaw!U16</f>
        <v>0</v>
      </c>
      <c r="V16" s="105">
        <f>Alaw!V16</f>
        <v>0</v>
      </c>
      <c r="AD16" s="42" t="s">
        <v>145</v>
      </c>
      <c r="AE16" s="22">
        <v>8</v>
      </c>
      <c r="AI16" s="43" t="s">
        <v>118</v>
      </c>
      <c r="AJ16" s="44">
        <v>8</v>
      </c>
      <c r="AK16" s="45">
        <v>5.5</v>
      </c>
      <c r="AL16" s="7">
        <v>14</v>
      </c>
      <c r="AM16" s="9">
        <v>6.7</v>
      </c>
      <c r="AN16" s="9" t="s">
        <v>135</v>
      </c>
    </row>
    <row r="17" spans="1:40" ht="13" x14ac:dyDescent="0.25">
      <c r="A17" s="138" t="s">
        <v>69</v>
      </c>
      <c r="B17" s="139"/>
      <c r="C17" s="20">
        <f>(VLOOKUP(C$14,$AI2:$AK26,2,FALSE))*C$15</f>
        <v>64.599999999999994</v>
      </c>
      <c r="D17" s="20">
        <f t="shared" ref="D17:V17" si="0">(VLOOKUP(D$14,$AI2:$AK26,2,FALSE))*D$15</f>
        <v>64.599999999999994</v>
      </c>
      <c r="E17" s="20">
        <f t="shared" si="0"/>
        <v>64.599999999999994</v>
      </c>
      <c r="F17" s="20">
        <f t="shared" si="0"/>
        <v>64.599999999999994</v>
      </c>
      <c r="G17" s="20">
        <f t="shared" si="0"/>
        <v>64.599999999999994</v>
      </c>
      <c r="H17" s="20">
        <f t="shared" si="0"/>
        <v>64.599999999999994</v>
      </c>
      <c r="I17" s="20" t="e">
        <f t="shared" si="0"/>
        <v>#N/A</v>
      </c>
      <c r="J17" s="20" t="e">
        <f t="shared" si="0"/>
        <v>#N/A</v>
      </c>
      <c r="K17" s="20" t="e">
        <f t="shared" si="0"/>
        <v>#N/A</v>
      </c>
      <c r="L17" s="20" t="e">
        <f t="shared" si="0"/>
        <v>#N/A</v>
      </c>
      <c r="M17" s="20" t="e">
        <f t="shared" si="0"/>
        <v>#N/A</v>
      </c>
      <c r="N17" s="20" t="e">
        <f t="shared" si="0"/>
        <v>#N/A</v>
      </c>
      <c r="O17" s="20" t="e">
        <f t="shared" si="0"/>
        <v>#N/A</v>
      </c>
      <c r="P17" s="20" t="e">
        <f t="shared" si="0"/>
        <v>#N/A</v>
      </c>
      <c r="Q17" s="20" t="e">
        <f t="shared" si="0"/>
        <v>#N/A</v>
      </c>
      <c r="R17" s="20" t="e">
        <f t="shared" si="0"/>
        <v>#N/A</v>
      </c>
      <c r="S17" s="20" t="e">
        <f t="shared" si="0"/>
        <v>#N/A</v>
      </c>
      <c r="T17" s="20" t="e">
        <f t="shared" si="0"/>
        <v>#N/A</v>
      </c>
      <c r="U17" s="20" t="e">
        <f t="shared" si="0"/>
        <v>#N/A</v>
      </c>
      <c r="V17" s="93" t="e">
        <f t="shared" si="0"/>
        <v>#N/A</v>
      </c>
      <c r="AD17" s="42" t="s">
        <v>146</v>
      </c>
      <c r="AE17" s="22">
        <v>10</v>
      </c>
      <c r="AI17" s="38" t="s">
        <v>115</v>
      </c>
      <c r="AJ17" s="39">
        <v>1.4</v>
      </c>
      <c r="AK17" s="40">
        <v>4.8</v>
      </c>
      <c r="AL17" s="41">
        <v>15</v>
      </c>
      <c r="AM17" s="9">
        <v>6.2</v>
      </c>
      <c r="AN17" s="9" t="s">
        <v>112</v>
      </c>
    </row>
    <row r="18" spans="1:40" ht="13" x14ac:dyDescent="0.25">
      <c r="A18" s="140" t="s">
        <v>23</v>
      </c>
      <c r="B18" s="141"/>
      <c r="C18" s="12">
        <f>$D31</f>
        <v>37.713223188000001</v>
      </c>
      <c r="D18" s="12">
        <f>$D32</f>
        <v>37.713223188000001</v>
      </c>
      <c r="E18" s="12">
        <f>$D33</f>
        <v>66.867417000000003</v>
      </c>
      <c r="F18" s="12">
        <f>$D34</f>
        <v>66.867417000000003</v>
      </c>
      <c r="G18" s="12">
        <f>$D35</f>
        <v>37.713223188000001</v>
      </c>
      <c r="H18" s="12">
        <f>$D36</f>
        <v>37.713223188000001</v>
      </c>
      <c r="I18" s="12">
        <f>$D37</f>
        <v>0</v>
      </c>
      <c r="J18" s="12">
        <f>$D38</f>
        <v>0</v>
      </c>
      <c r="K18" s="12">
        <f>$D39</f>
        <v>0</v>
      </c>
      <c r="L18" s="12">
        <f>$D40</f>
        <v>0</v>
      </c>
      <c r="M18" s="12">
        <f>$D41</f>
        <v>0</v>
      </c>
      <c r="N18" s="12">
        <f>$D42</f>
        <v>0</v>
      </c>
      <c r="O18" s="12">
        <f>$D43</f>
        <v>0</v>
      </c>
      <c r="P18" s="12">
        <f>$D44</f>
        <v>0</v>
      </c>
      <c r="Q18" s="12">
        <f>$D45</f>
        <v>0</v>
      </c>
      <c r="R18" s="12">
        <f>$D46</f>
        <v>0</v>
      </c>
      <c r="S18" s="12">
        <f>$D47</f>
        <v>0</v>
      </c>
      <c r="T18" s="12">
        <f>$D48</f>
        <v>0</v>
      </c>
      <c r="U18" s="12">
        <f>$D49</f>
        <v>0</v>
      </c>
      <c r="V18" s="17">
        <f>$D50</f>
        <v>0</v>
      </c>
      <c r="AD18" s="42" t="s">
        <v>147</v>
      </c>
      <c r="AE18" s="22">
        <v>16</v>
      </c>
      <c r="AI18" s="38" t="s">
        <v>106</v>
      </c>
      <c r="AJ18" s="39">
        <v>5.9</v>
      </c>
      <c r="AK18" s="40">
        <v>18</v>
      </c>
      <c r="AL18" s="41">
        <v>16</v>
      </c>
      <c r="AM18" s="9">
        <v>6.2</v>
      </c>
      <c r="AN18" s="9" t="s">
        <v>112</v>
      </c>
    </row>
    <row r="19" spans="1:40" ht="13" x14ac:dyDescent="0.25">
      <c r="A19" s="140" t="s">
        <v>90</v>
      </c>
      <c r="B19" s="141"/>
      <c r="C19" s="12">
        <f>C18-C17</f>
        <v>-26.886776811999994</v>
      </c>
      <c r="D19" s="12">
        <f t="shared" ref="D19:V19" si="1">D18-D17</f>
        <v>-26.886776811999994</v>
      </c>
      <c r="E19" s="12">
        <f t="shared" si="1"/>
        <v>2.2674170000000089</v>
      </c>
      <c r="F19" s="12">
        <f t="shared" si="1"/>
        <v>2.2674170000000089</v>
      </c>
      <c r="G19" s="12">
        <f t="shared" si="1"/>
        <v>-26.886776811999994</v>
      </c>
      <c r="H19" s="12">
        <f t="shared" si="1"/>
        <v>-26.886776811999994</v>
      </c>
      <c r="I19" s="12" t="e">
        <f t="shared" si="1"/>
        <v>#N/A</v>
      </c>
      <c r="J19" s="12" t="e">
        <f t="shared" si="1"/>
        <v>#N/A</v>
      </c>
      <c r="K19" s="12" t="e">
        <f t="shared" si="1"/>
        <v>#N/A</v>
      </c>
      <c r="L19" s="12" t="e">
        <f t="shared" si="1"/>
        <v>#N/A</v>
      </c>
      <c r="M19" s="12" t="e">
        <f t="shared" si="1"/>
        <v>#N/A</v>
      </c>
      <c r="N19" s="12" t="e">
        <f t="shared" si="1"/>
        <v>#N/A</v>
      </c>
      <c r="O19" s="12" t="e">
        <f t="shared" si="1"/>
        <v>#N/A</v>
      </c>
      <c r="P19" s="12" t="e">
        <f t="shared" si="1"/>
        <v>#N/A</v>
      </c>
      <c r="Q19" s="12" t="e">
        <f t="shared" si="1"/>
        <v>#N/A</v>
      </c>
      <c r="R19" s="12" t="e">
        <f t="shared" si="1"/>
        <v>#N/A</v>
      </c>
      <c r="S19" s="12" t="e">
        <f t="shared" si="1"/>
        <v>#N/A</v>
      </c>
      <c r="T19" s="12" t="e">
        <f t="shared" si="1"/>
        <v>#N/A</v>
      </c>
      <c r="U19" s="12" t="e">
        <f t="shared" si="1"/>
        <v>#N/A</v>
      </c>
      <c r="V19" s="17" t="e">
        <f t="shared" si="1"/>
        <v>#N/A</v>
      </c>
      <c r="AI19" s="38" t="s">
        <v>107</v>
      </c>
      <c r="AJ19" s="39">
        <v>3.2</v>
      </c>
      <c r="AK19" s="40">
        <v>10.5</v>
      </c>
      <c r="AL19" s="41">
        <v>17</v>
      </c>
      <c r="AM19" s="9">
        <v>6.2</v>
      </c>
      <c r="AN19" s="9" t="s">
        <v>112</v>
      </c>
    </row>
    <row r="20" spans="1:40" ht="13.5" thickBot="1" x14ac:dyDescent="0.3">
      <c r="A20" s="142" t="s">
        <v>91</v>
      </c>
      <c r="B20" s="143"/>
      <c r="C20" s="18" t="str">
        <f>IF($B31="","",IF(C$19&gt;=0,"INCREASE","DECREASE"))</f>
        <v>DECREASE</v>
      </c>
      <c r="D20" s="18" t="str">
        <f>IF($B32="","",IF(D$19&gt;=0,"INCREASE","DECREASE"))</f>
        <v>DECREASE</v>
      </c>
      <c r="E20" s="18" t="str">
        <f>IF($B33="","",IF(E$19&gt;=0,"INCREASE","DECREASE"))</f>
        <v>INCREASE</v>
      </c>
      <c r="F20" s="18" t="str">
        <f>IF($B34="","",IF(F$19&gt;=0,"INCREASE","DECREASE"))</f>
        <v>INCREASE</v>
      </c>
      <c r="G20" s="18" t="str">
        <f>IF($B35="","",IF(G$19&gt;=0,"INCREASE","DECREASE"))</f>
        <v>DECREASE</v>
      </c>
      <c r="H20" s="18" t="str">
        <f>IF($B36="","",IF(H$19&gt;=0,"INCREASE","DECREASE"))</f>
        <v>DECREASE</v>
      </c>
      <c r="I20" s="18" t="str">
        <f>IF($B37="","",IF(I$19&gt;=0,"INCREASE","DECREASE"))</f>
        <v/>
      </c>
      <c r="J20" s="18" t="str">
        <f>IF($B38="","",IF(J$19&gt;=0,"INCREASE","DECREASE"))</f>
        <v/>
      </c>
      <c r="K20" s="18" t="str">
        <f>IF($B39="","",IF(K$19&gt;=0,"INCREASE","DECREASE"))</f>
        <v/>
      </c>
      <c r="L20" s="18" t="str">
        <f>IF($B40="","",IF(L$19&gt;=0,"INCREASE","DECREASE"))</f>
        <v/>
      </c>
      <c r="M20" s="18" t="str">
        <f>IF($B41="","",IF(M$19&gt;=0,"INCREASE","DECREASE"))</f>
        <v/>
      </c>
      <c r="N20" s="18" t="str">
        <f>IF($B42="","",IF(N$19&gt;=0,"INCREASE","DECREASE"))</f>
        <v/>
      </c>
      <c r="O20" s="18" t="str">
        <f>IF($B43="","",IF(O$19&gt;=0,"INCREASE","DECREASE"))</f>
        <v/>
      </c>
      <c r="P20" s="18" t="str">
        <f>IF($B44="","",IF(P$19&gt;=0,"INCREASE","DECREASE"))</f>
        <v/>
      </c>
      <c r="Q20" s="18" t="str">
        <f>IF($B45="","",IF(Q$19&gt;=0,"INCREASE","DECREASE"))</f>
        <v/>
      </c>
      <c r="R20" s="18" t="str">
        <f>IF($B46="","",IF(R$19&gt;=0,"INCREASE","DECREASE"))</f>
        <v/>
      </c>
      <c r="S20" s="18" t="str">
        <f>IF($B47="","",IF(S$19&gt;=0,"INCREASE","DECREASE"))</f>
        <v/>
      </c>
      <c r="T20" s="18" t="str">
        <f>IF($B48="","",IF(T$19&gt;=0,"INCREASE","DECREASE"))</f>
        <v/>
      </c>
      <c r="U20" s="18" t="str">
        <f>IF($B49="","",IF(U$19&gt;=0,"INCREASE","DECREASE"))</f>
        <v/>
      </c>
      <c r="V20" s="19" t="str">
        <f>IF($B50="","",IF(V$19&gt;=0,"INCREASE","DECREASE"))</f>
        <v/>
      </c>
      <c r="AI20" s="38" t="s">
        <v>114</v>
      </c>
      <c r="AJ20" s="39">
        <v>2.1</v>
      </c>
      <c r="AK20" s="40">
        <v>7.2</v>
      </c>
      <c r="AL20" s="41">
        <v>18</v>
      </c>
      <c r="AM20" s="9">
        <v>6.2</v>
      </c>
      <c r="AN20" s="9" t="s">
        <v>112</v>
      </c>
    </row>
    <row r="21" spans="1:40" ht="13" x14ac:dyDescent="0.25">
      <c r="A21" s="138" t="s">
        <v>88</v>
      </c>
      <c r="B21" s="139"/>
      <c r="C21" s="20">
        <f>(VLOOKUP(C$14,$AI2:$AK26,3,FALSE))*C$15</f>
        <v>228</v>
      </c>
      <c r="D21" s="20">
        <f t="shared" ref="D21:V21" si="2">(VLOOKUP(D$14,$AI2:$AK26,3,FALSE))*D$15</f>
        <v>228</v>
      </c>
      <c r="E21" s="20">
        <f t="shared" si="2"/>
        <v>228</v>
      </c>
      <c r="F21" s="20">
        <f t="shared" si="2"/>
        <v>228</v>
      </c>
      <c r="G21" s="20">
        <f t="shared" si="2"/>
        <v>228</v>
      </c>
      <c r="H21" s="20">
        <f t="shared" si="2"/>
        <v>228</v>
      </c>
      <c r="I21" s="20" t="e">
        <f t="shared" si="2"/>
        <v>#N/A</v>
      </c>
      <c r="J21" s="20" t="e">
        <f t="shared" si="2"/>
        <v>#N/A</v>
      </c>
      <c r="K21" s="20" t="e">
        <f t="shared" si="2"/>
        <v>#N/A</v>
      </c>
      <c r="L21" s="20" t="e">
        <f t="shared" si="2"/>
        <v>#N/A</v>
      </c>
      <c r="M21" s="20" t="e">
        <f t="shared" si="2"/>
        <v>#N/A</v>
      </c>
      <c r="N21" s="20" t="e">
        <f t="shared" si="2"/>
        <v>#N/A</v>
      </c>
      <c r="O21" s="20" t="e">
        <f t="shared" si="2"/>
        <v>#N/A</v>
      </c>
      <c r="P21" s="20" t="e">
        <f t="shared" si="2"/>
        <v>#N/A</v>
      </c>
      <c r="Q21" s="20" t="e">
        <f t="shared" si="2"/>
        <v>#N/A</v>
      </c>
      <c r="R21" s="20" t="e">
        <f t="shared" si="2"/>
        <v>#N/A</v>
      </c>
      <c r="S21" s="20" t="e">
        <f t="shared" si="2"/>
        <v>#N/A</v>
      </c>
      <c r="T21" s="20" t="e">
        <f t="shared" si="2"/>
        <v>#N/A</v>
      </c>
      <c r="U21" s="20" t="e">
        <f t="shared" si="2"/>
        <v>#N/A</v>
      </c>
      <c r="V21" s="93" t="e">
        <f t="shared" si="2"/>
        <v>#N/A</v>
      </c>
      <c r="AI21" s="52" t="s">
        <v>100</v>
      </c>
      <c r="AJ21" s="55">
        <v>11</v>
      </c>
      <c r="AK21" s="54">
        <v>12</v>
      </c>
      <c r="AL21" s="21">
        <v>19</v>
      </c>
      <c r="AM21" s="9">
        <v>6.7</v>
      </c>
      <c r="AN21" s="9" t="s">
        <v>135</v>
      </c>
    </row>
    <row r="22" spans="1:40" ht="13" x14ac:dyDescent="0.25">
      <c r="A22" s="140" t="s">
        <v>89</v>
      </c>
      <c r="B22" s="141"/>
      <c r="C22" s="12">
        <f>$E31</f>
        <v>2.9648592405000007E-4</v>
      </c>
      <c r="D22" s="12">
        <f>$E32</f>
        <v>2.9648592405000007E-4</v>
      </c>
      <c r="E22" s="12">
        <f>$E33</f>
        <v>5.2568426250000015E-4</v>
      </c>
      <c r="F22" s="12">
        <f>$E34</f>
        <v>5.2568426250000015E-4</v>
      </c>
      <c r="G22" s="12">
        <f>$E35</f>
        <v>2.9648592405000007E-4</v>
      </c>
      <c r="H22" s="12">
        <f>$E36</f>
        <v>2.9648592405000007E-4</v>
      </c>
      <c r="I22" s="12">
        <f>$E37</f>
        <v>0</v>
      </c>
      <c r="J22" s="12">
        <f>$E38</f>
        <v>0</v>
      </c>
      <c r="K22" s="12">
        <f>$E39</f>
        <v>0</v>
      </c>
      <c r="L22" s="12">
        <f>$E40</f>
        <v>0</v>
      </c>
      <c r="M22" s="12">
        <f>$E41</f>
        <v>0</v>
      </c>
      <c r="N22" s="12">
        <f>$E42</f>
        <v>0</v>
      </c>
      <c r="O22" s="12">
        <f>$E43</f>
        <v>0</v>
      </c>
      <c r="P22" s="12">
        <f>$E44</f>
        <v>0</v>
      </c>
      <c r="Q22" s="12">
        <f>$E45</f>
        <v>0</v>
      </c>
      <c r="R22" s="12">
        <f>$E46</f>
        <v>0</v>
      </c>
      <c r="S22" s="12">
        <f>$E47</f>
        <v>0</v>
      </c>
      <c r="T22" s="12">
        <f>$E48</f>
        <v>0</v>
      </c>
      <c r="U22" s="12">
        <f>$E49</f>
        <v>0</v>
      </c>
      <c r="V22" s="17">
        <f>$E50</f>
        <v>0</v>
      </c>
      <c r="AI22" s="52" t="s">
        <v>102</v>
      </c>
      <c r="AJ22" s="53">
        <v>1.2</v>
      </c>
      <c r="AK22" s="54">
        <v>5</v>
      </c>
      <c r="AL22" s="21">
        <v>20</v>
      </c>
      <c r="AM22" s="9">
        <v>6.7</v>
      </c>
      <c r="AN22" s="9" t="s">
        <v>135</v>
      </c>
    </row>
    <row r="23" spans="1:40" ht="13" x14ac:dyDescent="0.25">
      <c r="A23" s="140" t="s">
        <v>92</v>
      </c>
      <c r="B23" s="141"/>
      <c r="C23" s="12">
        <f>C22-C21</f>
        <v>-227.99970351407595</v>
      </c>
      <c r="D23" s="12">
        <f t="shared" ref="D23:V23" si="3">D22-D21</f>
        <v>-227.99970351407595</v>
      </c>
      <c r="E23" s="12">
        <f t="shared" si="3"/>
        <v>-227.9994743157375</v>
      </c>
      <c r="F23" s="12">
        <f t="shared" si="3"/>
        <v>-227.9994743157375</v>
      </c>
      <c r="G23" s="12">
        <f t="shared" si="3"/>
        <v>-227.99970351407595</v>
      </c>
      <c r="H23" s="12">
        <f t="shared" si="3"/>
        <v>-227.99970351407595</v>
      </c>
      <c r="I23" s="12" t="e">
        <f t="shared" si="3"/>
        <v>#N/A</v>
      </c>
      <c r="J23" s="12" t="e">
        <f t="shared" si="3"/>
        <v>#N/A</v>
      </c>
      <c r="K23" s="12" t="e">
        <f t="shared" si="3"/>
        <v>#N/A</v>
      </c>
      <c r="L23" s="12" t="e">
        <f t="shared" si="3"/>
        <v>#N/A</v>
      </c>
      <c r="M23" s="12" t="e">
        <f t="shared" si="3"/>
        <v>#N/A</v>
      </c>
      <c r="N23" s="12" t="e">
        <f t="shared" si="3"/>
        <v>#N/A</v>
      </c>
      <c r="O23" s="12" t="e">
        <f t="shared" si="3"/>
        <v>#N/A</v>
      </c>
      <c r="P23" s="12" t="e">
        <f t="shared" si="3"/>
        <v>#N/A</v>
      </c>
      <c r="Q23" s="12" t="e">
        <f t="shared" si="3"/>
        <v>#N/A</v>
      </c>
      <c r="R23" s="12" t="e">
        <f t="shared" si="3"/>
        <v>#N/A</v>
      </c>
      <c r="S23" s="12" t="e">
        <f t="shared" si="3"/>
        <v>#N/A</v>
      </c>
      <c r="T23" s="12" t="e">
        <f t="shared" si="3"/>
        <v>#N/A</v>
      </c>
      <c r="U23" s="12" t="e">
        <f t="shared" si="3"/>
        <v>#N/A</v>
      </c>
      <c r="V23" s="17" t="e">
        <f t="shared" si="3"/>
        <v>#N/A</v>
      </c>
      <c r="AI23" s="52" t="s">
        <v>98</v>
      </c>
      <c r="AJ23" s="55">
        <v>9</v>
      </c>
      <c r="AK23" s="54">
        <v>10</v>
      </c>
      <c r="AL23" s="21">
        <v>21</v>
      </c>
      <c r="AM23" s="9">
        <v>6.7</v>
      </c>
      <c r="AN23" s="9" t="s">
        <v>135</v>
      </c>
    </row>
    <row r="24" spans="1:40" ht="13.5" thickBot="1" x14ac:dyDescent="0.3">
      <c r="A24" s="142" t="s">
        <v>93</v>
      </c>
      <c r="B24" s="143"/>
      <c r="C24" s="18" t="str">
        <f>IF($B31="","",IF(C$23&gt;=0,"INCREASE","DECREASE"))</f>
        <v>DECREASE</v>
      </c>
      <c r="D24" s="18" t="str">
        <f t="shared" ref="D24:V24" si="4">IF($B31="","",IF(D$23&gt;=0,"INCREASE","DECREASE"))</f>
        <v>DECREASE</v>
      </c>
      <c r="E24" s="18" t="str">
        <f t="shared" si="4"/>
        <v>DECREASE</v>
      </c>
      <c r="F24" s="18" t="str">
        <f t="shared" si="4"/>
        <v>DECREASE</v>
      </c>
      <c r="G24" s="18" t="str">
        <f t="shared" si="4"/>
        <v>DECREASE</v>
      </c>
      <c r="H24" s="18" t="str">
        <f t="shared" si="4"/>
        <v>DECREASE</v>
      </c>
      <c r="I24" s="18" t="e">
        <f t="shared" si="4"/>
        <v>#N/A</v>
      </c>
      <c r="J24" s="18" t="e">
        <f t="shared" si="4"/>
        <v>#N/A</v>
      </c>
      <c r="K24" s="18" t="e">
        <f t="shared" si="4"/>
        <v>#N/A</v>
      </c>
      <c r="L24" s="18" t="e">
        <f t="shared" si="4"/>
        <v>#N/A</v>
      </c>
      <c r="M24" s="18" t="e">
        <f t="shared" si="4"/>
        <v>#N/A</v>
      </c>
      <c r="N24" s="18" t="e">
        <f t="shared" si="4"/>
        <v>#N/A</v>
      </c>
      <c r="O24" s="18" t="e">
        <f t="shared" si="4"/>
        <v>#N/A</v>
      </c>
      <c r="P24" s="18" t="e">
        <f t="shared" si="4"/>
        <v>#N/A</v>
      </c>
      <c r="Q24" s="18" t="e">
        <f t="shared" si="4"/>
        <v>#N/A</v>
      </c>
      <c r="R24" s="18" t="e">
        <f t="shared" si="4"/>
        <v>#N/A</v>
      </c>
      <c r="S24" s="18" t="e">
        <f t="shared" si="4"/>
        <v>#N/A</v>
      </c>
      <c r="T24" s="18" t="e">
        <f t="shared" si="4"/>
        <v>#N/A</v>
      </c>
      <c r="U24" s="18" t="e">
        <f t="shared" si="4"/>
        <v>#N/A</v>
      </c>
      <c r="V24" s="19" t="e">
        <f t="shared" si="4"/>
        <v>#N/A</v>
      </c>
      <c r="AI24" s="52" t="s">
        <v>99</v>
      </c>
      <c r="AJ24" s="55">
        <v>1.5</v>
      </c>
      <c r="AK24" s="54">
        <v>3</v>
      </c>
      <c r="AL24" s="21">
        <v>22</v>
      </c>
      <c r="AM24" s="9">
        <v>6.7</v>
      </c>
      <c r="AN24" s="9" t="s">
        <v>135</v>
      </c>
    </row>
    <row r="25" spans="1:40" ht="13" thickBot="1" x14ac:dyDescent="0.3">
      <c r="D25" s="56"/>
      <c r="E25" s="56"/>
      <c r="F25" s="56"/>
      <c r="AI25" s="52" t="s">
        <v>117</v>
      </c>
      <c r="AJ25" s="55">
        <v>1</v>
      </c>
      <c r="AK25" s="54">
        <v>5.8</v>
      </c>
      <c r="AL25" s="21">
        <v>23</v>
      </c>
      <c r="AM25" s="9">
        <v>6.7</v>
      </c>
      <c r="AN25" s="9" t="s">
        <v>135</v>
      </c>
    </row>
    <row r="26" spans="1:40" s="7" customFormat="1" ht="13" x14ac:dyDescent="0.25">
      <c r="A26" s="116"/>
      <c r="B26" s="117" t="s">
        <v>10</v>
      </c>
      <c r="C26" s="117" t="s">
        <v>75</v>
      </c>
      <c r="D26" s="118" t="s">
        <v>11</v>
      </c>
      <c r="E26" s="118" t="s">
        <v>12</v>
      </c>
      <c r="F26" s="118" t="s">
        <v>13</v>
      </c>
      <c r="G26" s="117" t="s">
        <v>14</v>
      </c>
      <c r="H26" s="118" t="s">
        <v>15</v>
      </c>
      <c r="I26" s="118" t="s">
        <v>16</v>
      </c>
      <c r="J26" s="117" t="s">
        <v>17</v>
      </c>
      <c r="K26" s="117" t="s">
        <v>18</v>
      </c>
      <c r="L26" s="117" t="s">
        <v>19</v>
      </c>
      <c r="M26" s="117" t="s">
        <v>20</v>
      </c>
      <c r="N26" s="117" t="s">
        <v>61</v>
      </c>
      <c r="O26" s="117" t="s">
        <v>62</v>
      </c>
      <c r="P26" s="118" t="s">
        <v>39</v>
      </c>
      <c r="Q26" s="118" t="s">
        <v>40</v>
      </c>
      <c r="R26" s="118" t="s">
        <v>35</v>
      </c>
      <c r="S26" s="118" t="s">
        <v>36</v>
      </c>
      <c r="T26" s="118" t="s">
        <v>37</v>
      </c>
      <c r="U26" s="119" t="s">
        <v>38</v>
      </c>
      <c r="AI26" s="57" t="s">
        <v>116</v>
      </c>
      <c r="AJ26" s="58">
        <v>0.7</v>
      </c>
      <c r="AK26" s="59">
        <v>2.4</v>
      </c>
      <c r="AL26" s="21">
        <v>24</v>
      </c>
      <c r="AM26" s="7">
        <v>6.7</v>
      </c>
      <c r="AN26" s="9" t="s">
        <v>135</v>
      </c>
    </row>
    <row r="27" spans="1:40" x14ac:dyDescent="0.35">
      <c r="A27" s="120"/>
      <c r="B27" s="60" t="s">
        <v>46</v>
      </c>
      <c r="C27" s="84" t="s">
        <v>57</v>
      </c>
      <c r="D27" s="84" t="s">
        <v>57</v>
      </c>
      <c r="E27" s="84" t="s">
        <v>55</v>
      </c>
      <c r="F27" s="84" t="s">
        <v>55</v>
      </c>
      <c r="G27" s="84" t="s">
        <v>55</v>
      </c>
      <c r="H27" s="84" t="s">
        <v>55</v>
      </c>
      <c r="I27" s="84" t="s">
        <v>55</v>
      </c>
      <c r="J27" s="84" t="s">
        <v>55</v>
      </c>
      <c r="K27" s="84" t="s">
        <v>55</v>
      </c>
      <c r="L27" s="84" t="s">
        <v>55</v>
      </c>
      <c r="M27" s="84" t="s">
        <v>55</v>
      </c>
      <c r="N27" s="84" t="s">
        <v>55</v>
      </c>
      <c r="O27" s="84" t="s">
        <v>55</v>
      </c>
      <c r="P27" s="84"/>
      <c r="Q27" s="84" t="s">
        <v>55</v>
      </c>
      <c r="R27" s="84"/>
      <c r="S27" s="84" t="s">
        <v>55</v>
      </c>
      <c r="T27" s="84"/>
      <c r="U27" s="121"/>
    </row>
    <row r="28" spans="1:40" x14ac:dyDescent="0.35">
      <c r="A28" s="122"/>
      <c r="B28" s="16">
        <v>6.21</v>
      </c>
      <c r="C28" s="11">
        <v>0.76600000000000001</v>
      </c>
      <c r="D28" s="11">
        <v>0.188</v>
      </c>
      <c r="E28" s="11">
        <v>2.81E-2</v>
      </c>
      <c r="F28" s="11">
        <v>387</v>
      </c>
      <c r="G28" s="11">
        <v>35.4</v>
      </c>
      <c r="H28" s="11">
        <v>331</v>
      </c>
      <c r="I28" s="11">
        <v>31.4</v>
      </c>
      <c r="J28" s="11">
        <v>2.67</v>
      </c>
      <c r="K28" s="15">
        <v>0.32</v>
      </c>
      <c r="L28" s="11">
        <v>31</v>
      </c>
      <c r="M28" s="11">
        <v>16.2</v>
      </c>
      <c r="N28" s="11">
        <v>3810</v>
      </c>
      <c r="O28" s="11">
        <v>383000</v>
      </c>
      <c r="P28" s="11"/>
      <c r="Q28" s="11">
        <v>2100</v>
      </c>
      <c r="R28" s="11"/>
      <c r="S28" s="11">
        <v>17.600000000000001</v>
      </c>
      <c r="T28" s="11"/>
      <c r="U28" s="97"/>
    </row>
    <row r="29" spans="1:40" s="7" customFormat="1" ht="28" x14ac:dyDescent="0.35">
      <c r="A29" s="144"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123" t="s">
        <v>51</v>
      </c>
    </row>
    <row r="30" spans="1:40" s="6" customFormat="1" ht="28" x14ac:dyDescent="0.35">
      <c r="A30" s="145"/>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24" t="s">
        <v>34</v>
      </c>
    </row>
    <row r="31" spans="1:40" s="48" customFormat="1" ht="13" x14ac:dyDescent="0.35">
      <c r="A31" s="125" t="str">
        <f>C8</f>
        <v xml:space="preserve">BD1 </v>
      </c>
      <c r="B31" s="11">
        <v>141</v>
      </c>
      <c r="C31" s="65">
        <f>IF(C$27="%w/w SAR",((C$28*10)*$B31),IF(C$27="%w/w DM",(((C$28*10)*($B$28/100))*$B31),IF(C$27="kg/t SAR",(C$28*$B31),IF(C$27="kg/t DM",((C$28*($B$28/100))*$B31),IF(C$27="mg/kg SAR",((C$28*0.001)*$B31),IF(C$27="mg/kg DM",(((C$28*0.001)*($B$28/100))*$B31),0))))))</f>
        <v>67.071726000000012</v>
      </c>
      <c r="D31" s="65">
        <f>(IF(D$27="%w/w SAR",((D$28*10)*$B31),IF(D$27="%w/w DM",(((D$28*10)*($B$28/100))*$B31),IF(D$27="kg/t SAR",(D$28*$B31),IF(D$27="kg/t DM",((D$28*($B$28/100))*$B31),IF(D$27="mg/kg SAR",((D$28*0.001)*$B31),IF(D$27="mg/kg DM",(((D$28*0.001)*($B$28/100))*$B31),"0")))))))*2.291</f>
        <v>37.713223188000001</v>
      </c>
      <c r="E31" s="65">
        <f>(IF(E$27="%w/w SAR",((E$28*10)*$B31),IF(E$27="%w/w DM",(((E$28*10)*($B$28/100))*$B31),IF(E$27="kg/t SAR",(E$28*$B31),IF(E$27="kg/t DM",((E$28*($B$28/100))*$B31),IF(E$27="mg/kg SAR",((E$28*0.001)*$B31),IF(E$27="mg/kg DM",(((E$28*0.001)*($B$28/100))*$B31),"0")))))))*1.205</f>
        <v>2.9648592405000007E-4</v>
      </c>
      <c r="F31" s="65">
        <f>(IF(F$27="%w/w SAR",((F$28*10)*$B31),IF(F$27="%w/w DM",(((F$28*10)*($B$28/100))*$B31),IF(F$27="kg/t SAR",(F$28*$B31),IF(F$27="kg/t DM",((F$28*($B$28/100))*$B31),IF(F$27="mg/kg SAR",((F$28*0.001)*$B31),IF(F$27="mg/kg DM",(((F$28*0.001)*($B$28/100))*$B31),"0")))))))*1.658</f>
        <v>5.6183165405999995</v>
      </c>
      <c r="G31" s="65">
        <f t="shared" ref="G31:P46" si="5">IF(G$27="%w/w SAR",((G$28*10)*$B31),IF(G$27="%w/w DM",(((G$28*10)*($B$28/100))*$B31),IF(G$27="kg/t SAR",(G$28*$B31),IF(G$27="kg/t DM",((G$28*($B$28/100))*$B31),IF(G$27="mg/kg SAR",((G$28*0.001)*$B31),IF(G$27="mg/kg DM",(((G$28*0.001)*($B$28/100))*$B31),0))))))</f>
        <v>0.30996594</v>
      </c>
      <c r="H31" s="65">
        <f t="shared" si="5"/>
        <v>2.8982691000000003</v>
      </c>
      <c r="I31" s="65">
        <f t="shared" si="5"/>
        <v>0.27494153999999998</v>
      </c>
      <c r="J31" s="65">
        <f t="shared" si="5"/>
        <v>2.3378787000000002E-2</v>
      </c>
      <c r="K31" s="65">
        <f t="shared" si="5"/>
        <v>2.8019520000000003E-3</v>
      </c>
      <c r="L31" s="65">
        <f t="shared" si="5"/>
        <v>0.27143910000000004</v>
      </c>
      <c r="M31" s="65">
        <f t="shared" si="5"/>
        <v>0.14184882000000001</v>
      </c>
      <c r="N31" s="65">
        <f t="shared" si="5"/>
        <v>33.360740999999997</v>
      </c>
      <c r="O31" s="65">
        <f t="shared" si="5"/>
        <v>3353.5863000000004</v>
      </c>
      <c r="P31" s="65">
        <f t="shared" si="5"/>
        <v>0</v>
      </c>
      <c r="Q31" s="65">
        <f>(IF(Q$27="%w/w SAR",((Q$28*10)*$B31),IF(Q$27="%w/w DM",(((Q$28*10)*($B$28/100))*$B31),IF(Q$27="kg/t SAR",(Q$28*$B31),IF(Q$27="kg/t DM",((Q$28*($B$28/100))*$B31),IF(Q$27="mg/kg SAR",((Q$28*0.001)*$B31),IF(Q$27="mg/kg DM",(((Q$28*0.001)*($B$28/100))*$B31),0)))))))*2.5</f>
        <v>45.969524999999997</v>
      </c>
      <c r="R31" s="65">
        <f>IF(R$27="%w/w SAR",((R$28*10)*$B31),IF(R$27="%w/w DM",(((R$28*10)*($B$28/100))*$B31),IF(R$27="kg/t SAR",(R$28*$B31),IF(R$27="kg/t DM",((R$28*($B$28/100))*$B31),IF(R$27="mg/kg SAR",((R$28*0.001)*$B31),IF(R$27="mg/kg DM",(((R$28*0.001)*($B$28/100))*$B31),0))))))</f>
        <v>0</v>
      </c>
      <c r="S31" s="65">
        <f>IF(S$27="%w/w SAR",((S$28*10)*$B31),IF(S$27="%w/w DM",(((S$28*10)*($B$28/100))*$B31),IF(S$27="kg/t SAR",(S$28*$B31),IF(S$27="kg/t DM",((S$28*($B$28/100))*$B31),IF(S$27="mg/kg SAR",((S$28*0.001)*$B31),IF(S$27="mg/kg DM",(((S$28*0.001)*($B$28/100))*$B31),0))))))</f>
        <v>0.15410736</v>
      </c>
      <c r="T31" s="65">
        <f>IF(T$27="%w/w SAR",((T$28*10)*$B31),IF(T$27="%w/w DM",(((T$28*10)*($B$28/100))*$B31),IF(T$27="kg/t SAR",(T$28*$B31),IF(T$27="kg/t DM",((T$28*($B$28/100))*$B31),IF(T$27="mg/kg SAR",((T$28*0.001)*$B31),IF(T$27="mg/kg DM",(((T$28*0.001)*($B$28/100))*$B31),0))))))</f>
        <v>0</v>
      </c>
      <c r="U31" s="126">
        <f>IF(U$27="%w/w SAR",((U$28*10)*$B31),IF(U$27="%w/w DM",(((U$28*10)*($B$28/100))*$B31),IF(U$27="kg/t SAR",(U$28*$B31),IF(U$27="kg/t DM",((U$28*($B$28/100))*$B31),IF(U$27="mg/kg SAR",((U$28*0.001)*$B31),IF(U$27="mg/kg DM",(((U$28*0.001)*($B$28/100))*$B31),0))))))</f>
        <v>0</v>
      </c>
    </row>
    <row r="32" spans="1:40" s="48" customFormat="1" ht="13" x14ac:dyDescent="0.35">
      <c r="A32" s="125" t="str">
        <f>D8</f>
        <v>BD2</v>
      </c>
      <c r="B32" s="11">
        <v>141</v>
      </c>
      <c r="C32" s="65">
        <f t="shared" ref="C32:C50" si="6">IF(C$27="%w/w SAR",((C$28*10)*$B32),IF(C$27="%w/w DM",(((C$28*10)*($B$28/100))*$B32),IF(C$27="kg/t SAR",(C$28*$B32),IF(C$27="kg/t DM",((C$28*($B$28/100))*$B32),IF(C$27="mg/kg SAR",((C$28*0.001)*$B32),IF(C$27="mg/kg DM",(((C$28*0.001)*($B$28/100))*$B32),0))))))</f>
        <v>67.071726000000012</v>
      </c>
      <c r="D32" s="65">
        <f t="shared" ref="D32:D50" si="7">(IF(D$27="%w/w SAR",((D$28*10)*$B32),IF(D$27="%w/w DM",(((D$28*10)*($B$28/100))*$B32),IF(D$27="kg/t SAR",(D$28*$B32),IF(D$27="kg/t DM",((D$28*($B$28/100))*$B32),IF(D$27="mg/kg SAR",((D$28*0.001)*$B32),IF(D$27="mg/kg DM",(((D$28*0.001)*($B$28/100))*$B32),"0")))))))*2.291</f>
        <v>37.713223188000001</v>
      </c>
      <c r="E32" s="65">
        <f t="shared" ref="E32:E50" si="8">(IF(E$27="%w/w SAR",((E$28*10)*$B32),IF(E$27="%w/w DM",(((E$28*10)*($B$28/100))*$B32),IF(E$27="kg/t SAR",(E$28*$B32),IF(E$27="kg/t DM",((E$28*($B$28/100))*$B32),IF(E$27="mg/kg SAR",((E$28*0.001)*$B32),IF(E$27="mg/kg DM",(((E$28*0.001)*($B$28/100))*$B32),"0")))))))*1.205</f>
        <v>2.9648592405000007E-4</v>
      </c>
      <c r="F32" s="65">
        <f t="shared" ref="F32:F50" si="9">(IF(F$27="%w/w SAR",((F$28*10)*$B32),IF(F$27="%w/w DM",(((F$28*10)*($B$28/100))*$B32),IF(F$27="kg/t SAR",(F$28*$B32),IF(F$27="kg/t DM",((F$28*($B$28/100))*$B32),IF(F$27="mg/kg SAR",((F$28*0.001)*$B32),IF(F$27="mg/kg DM",(((F$28*0.001)*($B$28/100))*$B32),"0")))))))*1.658</f>
        <v>5.6183165405999995</v>
      </c>
      <c r="G32" s="65">
        <f t="shared" si="5"/>
        <v>0.30996594</v>
      </c>
      <c r="H32" s="65">
        <f t="shared" si="5"/>
        <v>2.8982691000000003</v>
      </c>
      <c r="I32" s="65">
        <f t="shared" si="5"/>
        <v>0.27494153999999998</v>
      </c>
      <c r="J32" s="65">
        <f t="shared" si="5"/>
        <v>2.3378787000000002E-2</v>
      </c>
      <c r="K32" s="65">
        <f t="shared" si="5"/>
        <v>2.8019520000000003E-3</v>
      </c>
      <c r="L32" s="65">
        <f t="shared" si="5"/>
        <v>0.27143910000000004</v>
      </c>
      <c r="M32" s="65">
        <f t="shared" si="5"/>
        <v>0.14184882000000001</v>
      </c>
      <c r="N32" s="65">
        <f t="shared" si="5"/>
        <v>33.360740999999997</v>
      </c>
      <c r="O32" s="65">
        <f t="shared" si="5"/>
        <v>3353.5863000000004</v>
      </c>
      <c r="P32" s="65">
        <f t="shared" si="5"/>
        <v>0</v>
      </c>
      <c r="Q32" s="65">
        <f t="shared" ref="Q32:Q50" si="10">(IF(Q$27="%w/w SAR",((Q$28*10)*$B32),IF(Q$27="%w/w DM",(((Q$28*10)*($B$28/100))*$B32),IF(Q$27="kg/t SAR",(Q$28*$B32),IF(Q$27="kg/t DM",((Q$28*($B$28/100))*$B32),IF(Q$27="mg/kg SAR",((Q$28*0.001)*$B32),IF(Q$27="mg/kg DM",(((Q$28*0.001)*($B$28/100))*$B32),0)))))))*2.5</f>
        <v>45.969524999999997</v>
      </c>
      <c r="R32" s="65">
        <f t="shared" ref="R32:U50" si="11">IF(R$27="%w/w SAR",((R$28*10)*$B32),IF(R$27="%w/w DM",(((R$28*10)*($B$28/100))*$B32),IF(R$27="kg/t SAR",(R$28*$B32),IF(R$27="kg/t DM",((R$28*($B$28/100))*$B32),IF(R$27="mg/kg SAR",((R$28*0.001)*$B32),IF(R$27="mg/kg DM",(((R$28*0.001)*($B$28/100))*$B32),0))))))</f>
        <v>0</v>
      </c>
      <c r="S32" s="65">
        <f t="shared" si="11"/>
        <v>0.15410736</v>
      </c>
      <c r="T32" s="65">
        <f t="shared" si="11"/>
        <v>0</v>
      </c>
      <c r="U32" s="126">
        <f t="shared" si="11"/>
        <v>0</v>
      </c>
    </row>
    <row r="33" spans="1:21" s="48" customFormat="1" ht="13" x14ac:dyDescent="0.35">
      <c r="A33" s="125" t="str">
        <f>E8</f>
        <v>BD3</v>
      </c>
      <c r="B33" s="11">
        <v>250</v>
      </c>
      <c r="C33" s="65">
        <f t="shared" si="6"/>
        <v>118.92150000000001</v>
      </c>
      <c r="D33" s="65">
        <f t="shared" si="7"/>
        <v>66.867417000000003</v>
      </c>
      <c r="E33" s="65">
        <f t="shared" si="8"/>
        <v>5.2568426250000015E-4</v>
      </c>
      <c r="F33" s="65">
        <f t="shared" si="9"/>
        <v>9.9615541499999996</v>
      </c>
      <c r="G33" s="65">
        <f t="shared" si="5"/>
        <v>0.54958499999999999</v>
      </c>
      <c r="H33" s="65">
        <f t="shared" si="5"/>
        <v>5.1387750000000008</v>
      </c>
      <c r="I33" s="65">
        <f t="shared" si="5"/>
        <v>0.48748499999999995</v>
      </c>
      <c r="J33" s="65">
        <f t="shared" si="5"/>
        <v>4.1451750000000002E-2</v>
      </c>
      <c r="K33" s="65">
        <f t="shared" si="5"/>
        <v>4.9680000000000002E-3</v>
      </c>
      <c r="L33" s="65">
        <f t="shared" si="5"/>
        <v>0.48127500000000001</v>
      </c>
      <c r="M33" s="65">
        <f t="shared" si="5"/>
        <v>0.25150500000000003</v>
      </c>
      <c r="N33" s="65">
        <f t="shared" si="5"/>
        <v>59.15025</v>
      </c>
      <c r="O33" s="65">
        <f t="shared" si="5"/>
        <v>5946.0750000000007</v>
      </c>
      <c r="P33" s="65">
        <f t="shared" si="5"/>
        <v>0</v>
      </c>
      <c r="Q33" s="65">
        <f t="shared" si="10"/>
        <v>81.506249999999994</v>
      </c>
      <c r="R33" s="65">
        <f t="shared" si="11"/>
        <v>0</v>
      </c>
      <c r="S33" s="65">
        <f t="shared" si="11"/>
        <v>0.27323999999999998</v>
      </c>
      <c r="T33" s="65">
        <f t="shared" si="11"/>
        <v>0</v>
      </c>
      <c r="U33" s="126">
        <f t="shared" si="11"/>
        <v>0</v>
      </c>
    </row>
    <row r="34" spans="1:21" s="48" customFormat="1" ht="13" x14ac:dyDescent="0.35">
      <c r="A34" s="125" t="str">
        <f>F8</f>
        <v>BD4</v>
      </c>
      <c r="B34" s="11">
        <v>250</v>
      </c>
      <c r="C34" s="65">
        <f t="shared" si="6"/>
        <v>118.92150000000001</v>
      </c>
      <c r="D34" s="65">
        <f t="shared" si="7"/>
        <v>66.867417000000003</v>
      </c>
      <c r="E34" s="65">
        <f t="shared" si="8"/>
        <v>5.2568426250000015E-4</v>
      </c>
      <c r="F34" s="65">
        <f t="shared" si="9"/>
        <v>9.9615541499999996</v>
      </c>
      <c r="G34" s="65">
        <f t="shared" si="5"/>
        <v>0.54958499999999999</v>
      </c>
      <c r="H34" s="65">
        <f t="shared" si="5"/>
        <v>5.1387750000000008</v>
      </c>
      <c r="I34" s="65">
        <f t="shared" si="5"/>
        <v>0.48748499999999995</v>
      </c>
      <c r="J34" s="65">
        <f t="shared" si="5"/>
        <v>4.1451750000000002E-2</v>
      </c>
      <c r="K34" s="65">
        <f t="shared" si="5"/>
        <v>4.9680000000000002E-3</v>
      </c>
      <c r="L34" s="65">
        <f t="shared" si="5"/>
        <v>0.48127500000000001</v>
      </c>
      <c r="M34" s="65">
        <f t="shared" si="5"/>
        <v>0.25150500000000003</v>
      </c>
      <c r="N34" s="65">
        <f t="shared" si="5"/>
        <v>59.15025</v>
      </c>
      <c r="O34" s="65">
        <f t="shared" si="5"/>
        <v>5946.0750000000007</v>
      </c>
      <c r="P34" s="65">
        <f t="shared" si="5"/>
        <v>0</v>
      </c>
      <c r="Q34" s="65">
        <f t="shared" si="10"/>
        <v>81.506249999999994</v>
      </c>
      <c r="R34" s="65">
        <f t="shared" si="11"/>
        <v>0</v>
      </c>
      <c r="S34" s="65">
        <f t="shared" si="11"/>
        <v>0.27323999999999998</v>
      </c>
      <c r="T34" s="65">
        <f t="shared" si="11"/>
        <v>0</v>
      </c>
      <c r="U34" s="126">
        <f t="shared" si="11"/>
        <v>0</v>
      </c>
    </row>
    <row r="35" spans="1:21" s="48" customFormat="1" ht="13" x14ac:dyDescent="0.35">
      <c r="A35" s="125" t="str">
        <f>G8</f>
        <v>PN1</v>
      </c>
      <c r="B35" s="11">
        <v>141</v>
      </c>
      <c r="C35" s="65">
        <f t="shared" si="6"/>
        <v>67.071726000000012</v>
      </c>
      <c r="D35" s="65">
        <f t="shared" si="7"/>
        <v>37.713223188000001</v>
      </c>
      <c r="E35" s="65">
        <f t="shared" si="8"/>
        <v>2.9648592405000007E-4</v>
      </c>
      <c r="F35" s="65">
        <f t="shared" si="9"/>
        <v>5.6183165405999995</v>
      </c>
      <c r="G35" s="65">
        <f t="shared" si="5"/>
        <v>0.30996594</v>
      </c>
      <c r="H35" s="65">
        <f t="shared" si="5"/>
        <v>2.8982691000000003</v>
      </c>
      <c r="I35" s="65">
        <f t="shared" si="5"/>
        <v>0.27494153999999998</v>
      </c>
      <c r="J35" s="65">
        <f t="shared" si="5"/>
        <v>2.3378787000000002E-2</v>
      </c>
      <c r="K35" s="65">
        <f t="shared" si="5"/>
        <v>2.8019520000000003E-3</v>
      </c>
      <c r="L35" s="65">
        <f t="shared" si="5"/>
        <v>0.27143910000000004</v>
      </c>
      <c r="M35" s="65">
        <f t="shared" si="5"/>
        <v>0.14184882000000001</v>
      </c>
      <c r="N35" s="65">
        <f t="shared" si="5"/>
        <v>33.360740999999997</v>
      </c>
      <c r="O35" s="65">
        <f t="shared" si="5"/>
        <v>3353.5863000000004</v>
      </c>
      <c r="P35" s="65">
        <f t="shared" si="5"/>
        <v>0</v>
      </c>
      <c r="Q35" s="65">
        <f t="shared" si="10"/>
        <v>45.969524999999997</v>
      </c>
      <c r="R35" s="65">
        <f t="shared" si="11"/>
        <v>0</v>
      </c>
      <c r="S35" s="65">
        <f t="shared" si="11"/>
        <v>0.15410736</v>
      </c>
      <c r="T35" s="65">
        <f t="shared" si="11"/>
        <v>0</v>
      </c>
      <c r="U35" s="126">
        <f t="shared" si="11"/>
        <v>0</v>
      </c>
    </row>
    <row r="36" spans="1:21" s="48" customFormat="1" ht="13" x14ac:dyDescent="0.35">
      <c r="A36" s="125" t="str">
        <f>H8</f>
        <v>PN2</v>
      </c>
      <c r="B36" s="11">
        <v>141</v>
      </c>
      <c r="C36" s="65">
        <f t="shared" si="6"/>
        <v>67.071726000000012</v>
      </c>
      <c r="D36" s="65">
        <f t="shared" si="7"/>
        <v>37.713223188000001</v>
      </c>
      <c r="E36" s="65">
        <f t="shared" si="8"/>
        <v>2.9648592405000007E-4</v>
      </c>
      <c r="F36" s="65">
        <f t="shared" si="9"/>
        <v>5.6183165405999995</v>
      </c>
      <c r="G36" s="65">
        <f t="shared" si="5"/>
        <v>0.30996594</v>
      </c>
      <c r="H36" s="65">
        <f t="shared" si="5"/>
        <v>2.8982691000000003</v>
      </c>
      <c r="I36" s="65">
        <f t="shared" si="5"/>
        <v>0.27494153999999998</v>
      </c>
      <c r="J36" s="65">
        <f t="shared" si="5"/>
        <v>2.3378787000000002E-2</v>
      </c>
      <c r="K36" s="65">
        <f t="shared" si="5"/>
        <v>2.8019520000000003E-3</v>
      </c>
      <c r="L36" s="65">
        <f t="shared" si="5"/>
        <v>0.27143910000000004</v>
      </c>
      <c r="M36" s="65">
        <f t="shared" si="5"/>
        <v>0.14184882000000001</v>
      </c>
      <c r="N36" s="65">
        <f t="shared" si="5"/>
        <v>33.360740999999997</v>
      </c>
      <c r="O36" s="65">
        <f t="shared" si="5"/>
        <v>3353.5863000000004</v>
      </c>
      <c r="P36" s="65">
        <f t="shared" si="5"/>
        <v>0</v>
      </c>
      <c r="Q36" s="65">
        <f t="shared" si="10"/>
        <v>45.969524999999997</v>
      </c>
      <c r="R36" s="65">
        <f t="shared" si="11"/>
        <v>0</v>
      </c>
      <c r="S36" s="65">
        <f t="shared" si="11"/>
        <v>0.15410736</v>
      </c>
      <c r="T36" s="65">
        <f t="shared" si="11"/>
        <v>0</v>
      </c>
      <c r="U36" s="126">
        <f t="shared" si="11"/>
        <v>0</v>
      </c>
    </row>
    <row r="37" spans="1:21" s="48" customFormat="1" ht="13" x14ac:dyDescent="0.35">
      <c r="A37" s="125">
        <f>I8</f>
        <v>0</v>
      </c>
      <c r="B37" s="11"/>
      <c r="C37" s="65">
        <f t="shared" si="6"/>
        <v>0</v>
      </c>
      <c r="D37" s="65">
        <f t="shared" si="7"/>
        <v>0</v>
      </c>
      <c r="E37" s="65">
        <f t="shared" si="8"/>
        <v>0</v>
      </c>
      <c r="F37" s="65">
        <f t="shared" si="9"/>
        <v>0</v>
      </c>
      <c r="G37" s="65">
        <f t="shared" si="5"/>
        <v>0</v>
      </c>
      <c r="H37" s="65">
        <f t="shared" si="5"/>
        <v>0</v>
      </c>
      <c r="I37" s="65">
        <f t="shared" si="5"/>
        <v>0</v>
      </c>
      <c r="J37" s="65">
        <f t="shared" si="5"/>
        <v>0</v>
      </c>
      <c r="K37" s="65">
        <f t="shared" si="5"/>
        <v>0</v>
      </c>
      <c r="L37" s="65">
        <f t="shared" si="5"/>
        <v>0</v>
      </c>
      <c r="M37" s="65">
        <f t="shared" si="5"/>
        <v>0</v>
      </c>
      <c r="N37" s="65">
        <f t="shared" si="5"/>
        <v>0</v>
      </c>
      <c r="O37" s="65">
        <f t="shared" si="5"/>
        <v>0</v>
      </c>
      <c r="P37" s="65">
        <f t="shared" si="5"/>
        <v>0</v>
      </c>
      <c r="Q37" s="65">
        <f t="shared" si="10"/>
        <v>0</v>
      </c>
      <c r="R37" s="65">
        <f t="shared" si="11"/>
        <v>0</v>
      </c>
      <c r="S37" s="65">
        <f t="shared" si="11"/>
        <v>0</v>
      </c>
      <c r="T37" s="65">
        <f t="shared" si="11"/>
        <v>0</v>
      </c>
      <c r="U37" s="126">
        <f t="shared" si="11"/>
        <v>0</v>
      </c>
    </row>
    <row r="38" spans="1:21" s="48" customFormat="1" ht="13" x14ac:dyDescent="0.35">
      <c r="A38" s="125">
        <f>J8</f>
        <v>0</v>
      </c>
      <c r="B38" s="11"/>
      <c r="C38" s="65">
        <f t="shared" si="6"/>
        <v>0</v>
      </c>
      <c r="D38" s="65">
        <f t="shared" si="7"/>
        <v>0</v>
      </c>
      <c r="E38" s="65">
        <f t="shared" si="8"/>
        <v>0</v>
      </c>
      <c r="F38" s="65">
        <f t="shared" si="9"/>
        <v>0</v>
      </c>
      <c r="G38" s="65">
        <f t="shared" si="5"/>
        <v>0</v>
      </c>
      <c r="H38" s="65">
        <f t="shared" si="5"/>
        <v>0</v>
      </c>
      <c r="I38" s="65">
        <f t="shared" si="5"/>
        <v>0</v>
      </c>
      <c r="J38" s="65">
        <f t="shared" si="5"/>
        <v>0</v>
      </c>
      <c r="K38" s="65">
        <f t="shared" si="5"/>
        <v>0</v>
      </c>
      <c r="L38" s="65">
        <f t="shared" si="5"/>
        <v>0</v>
      </c>
      <c r="M38" s="65">
        <f t="shared" si="5"/>
        <v>0</v>
      </c>
      <c r="N38" s="65">
        <f t="shared" si="5"/>
        <v>0</v>
      </c>
      <c r="O38" s="65">
        <f t="shared" si="5"/>
        <v>0</v>
      </c>
      <c r="P38" s="65">
        <f t="shared" si="5"/>
        <v>0</v>
      </c>
      <c r="Q38" s="65">
        <f t="shared" si="10"/>
        <v>0</v>
      </c>
      <c r="R38" s="65">
        <f t="shared" si="11"/>
        <v>0</v>
      </c>
      <c r="S38" s="65">
        <f t="shared" si="11"/>
        <v>0</v>
      </c>
      <c r="T38" s="65">
        <f t="shared" si="11"/>
        <v>0</v>
      </c>
      <c r="U38" s="126">
        <f t="shared" si="11"/>
        <v>0</v>
      </c>
    </row>
    <row r="39" spans="1:21" s="48" customFormat="1" ht="13" x14ac:dyDescent="0.35">
      <c r="A39" s="125">
        <f>K8</f>
        <v>0</v>
      </c>
      <c r="B39" s="11"/>
      <c r="C39" s="65">
        <f t="shared" si="6"/>
        <v>0</v>
      </c>
      <c r="D39" s="65">
        <f t="shared" si="7"/>
        <v>0</v>
      </c>
      <c r="E39" s="65">
        <f t="shared" si="8"/>
        <v>0</v>
      </c>
      <c r="F39" s="65">
        <f t="shared" si="9"/>
        <v>0</v>
      </c>
      <c r="G39" s="65">
        <f t="shared" si="5"/>
        <v>0</v>
      </c>
      <c r="H39" s="65">
        <f t="shared" si="5"/>
        <v>0</v>
      </c>
      <c r="I39" s="65">
        <f t="shared" si="5"/>
        <v>0</v>
      </c>
      <c r="J39" s="65">
        <f t="shared" si="5"/>
        <v>0</v>
      </c>
      <c r="K39" s="65">
        <f t="shared" si="5"/>
        <v>0</v>
      </c>
      <c r="L39" s="65">
        <f t="shared" si="5"/>
        <v>0</v>
      </c>
      <c r="M39" s="65">
        <f t="shared" si="5"/>
        <v>0</v>
      </c>
      <c r="N39" s="65">
        <f t="shared" si="5"/>
        <v>0</v>
      </c>
      <c r="O39" s="65">
        <f t="shared" si="5"/>
        <v>0</v>
      </c>
      <c r="P39" s="65">
        <f t="shared" si="5"/>
        <v>0</v>
      </c>
      <c r="Q39" s="65">
        <f t="shared" si="10"/>
        <v>0</v>
      </c>
      <c r="R39" s="65">
        <f t="shared" si="11"/>
        <v>0</v>
      </c>
      <c r="S39" s="65">
        <f t="shared" si="11"/>
        <v>0</v>
      </c>
      <c r="T39" s="65">
        <f t="shared" si="11"/>
        <v>0</v>
      </c>
      <c r="U39" s="126">
        <f t="shared" si="11"/>
        <v>0</v>
      </c>
    </row>
    <row r="40" spans="1:21" s="48" customFormat="1" ht="13" x14ac:dyDescent="0.35">
      <c r="A40" s="125">
        <f>L8</f>
        <v>0</v>
      </c>
      <c r="B40" s="11"/>
      <c r="C40" s="65">
        <f t="shared" si="6"/>
        <v>0</v>
      </c>
      <c r="D40" s="65">
        <f t="shared" si="7"/>
        <v>0</v>
      </c>
      <c r="E40" s="65">
        <f t="shared" si="8"/>
        <v>0</v>
      </c>
      <c r="F40" s="65">
        <f t="shared" si="9"/>
        <v>0</v>
      </c>
      <c r="G40" s="65">
        <f t="shared" si="5"/>
        <v>0</v>
      </c>
      <c r="H40" s="65">
        <f t="shared" si="5"/>
        <v>0</v>
      </c>
      <c r="I40" s="65">
        <f t="shared" si="5"/>
        <v>0</v>
      </c>
      <c r="J40" s="65">
        <f t="shared" si="5"/>
        <v>0</v>
      </c>
      <c r="K40" s="65">
        <f t="shared" si="5"/>
        <v>0</v>
      </c>
      <c r="L40" s="65">
        <f t="shared" si="5"/>
        <v>0</v>
      </c>
      <c r="M40" s="65">
        <f t="shared" si="5"/>
        <v>0</v>
      </c>
      <c r="N40" s="65">
        <f t="shared" si="5"/>
        <v>0</v>
      </c>
      <c r="O40" s="65">
        <f t="shared" si="5"/>
        <v>0</v>
      </c>
      <c r="P40" s="65">
        <f t="shared" si="5"/>
        <v>0</v>
      </c>
      <c r="Q40" s="65">
        <f t="shared" si="10"/>
        <v>0</v>
      </c>
      <c r="R40" s="65">
        <f t="shared" si="11"/>
        <v>0</v>
      </c>
      <c r="S40" s="65">
        <f t="shared" si="11"/>
        <v>0</v>
      </c>
      <c r="T40" s="65">
        <f t="shared" si="11"/>
        <v>0</v>
      </c>
      <c r="U40" s="126">
        <f t="shared" si="11"/>
        <v>0</v>
      </c>
    </row>
    <row r="41" spans="1:21" s="48" customFormat="1" ht="13" x14ac:dyDescent="0.35">
      <c r="A41" s="125">
        <f>M8</f>
        <v>0</v>
      </c>
      <c r="B41" s="11"/>
      <c r="C41" s="65">
        <f t="shared" si="6"/>
        <v>0</v>
      </c>
      <c r="D41" s="65">
        <f t="shared" si="7"/>
        <v>0</v>
      </c>
      <c r="E41" s="65">
        <f t="shared" si="8"/>
        <v>0</v>
      </c>
      <c r="F41" s="65">
        <f t="shared" si="9"/>
        <v>0</v>
      </c>
      <c r="G41" s="65">
        <f t="shared" si="5"/>
        <v>0</v>
      </c>
      <c r="H41" s="65">
        <f t="shared" si="5"/>
        <v>0</v>
      </c>
      <c r="I41" s="65">
        <f t="shared" si="5"/>
        <v>0</v>
      </c>
      <c r="J41" s="65">
        <f t="shared" si="5"/>
        <v>0</v>
      </c>
      <c r="K41" s="65">
        <f t="shared" si="5"/>
        <v>0</v>
      </c>
      <c r="L41" s="65">
        <f t="shared" si="5"/>
        <v>0</v>
      </c>
      <c r="M41" s="65">
        <f t="shared" si="5"/>
        <v>0</v>
      </c>
      <c r="N41" s="65">
        <f t="shared" si="5"/>
        <v>0</v>
      </c>
      <c r="O41" s="65">
        <f t="shared" si="5"/>
        <v>0</v>
      </c>
      <c r="P41" s="65">
        <f t="shared" si="5"/>
        <v>0</v>
      </c>
      <c r="Q41" s="65">
        <f t="shared" si="10"/>
        <v>0</v>
      </c>
      <c r="R41" s="65">
        <f t="shared" si="11"/>
        <v>0</v>
      </c>
      <c r="S41" s="65">
        <f t="shared" si="11"/>
        <v>0</v>
      </c>
      <c r="T41" s="65">
        <f t="shared" si="11"/>
        <v>0</v>
      </c>
      <c r="U41" s="126">
        <f t="shared" si="11"/>
        <v>0</v>
      </c>
    </row>
    <row r="42" spans="1:21" s="48" customFormat="1" ht="13" x14ac:dyDescent="0.35">
      <c r="A42" s="125">
        <f>N8</f>
        <v>0</v>
      </c>
      <c r="B42" s="11"/>
      <c r="C42" s="65">
        <f t="shared" si="6"/>
        <v>0</v>
      </c>
      <c r="D42" s="65">
        <f t="shared" si="7"/>
        <v>0</v>
      </c>
      <c r="E42" s="65">
        <f t="shared" si="8"/>
        <v>0</v>
      </c>
      <c r="F42" s="65">
        <f t="shared" si="9"/>
        <v>0</v>
      </c>
      <c r="G42" s="65">
        <f t="shared" si="5"/>
        <v>0</v>
      </c>
      <c r="H42" s="65">
        <f t="shared" si="5"/>
        <v>0</v>
      </c>
      <c r="I42" s="65">
        <f t="shared" si="5"/>
        <v>0</v>
      </c>
      <c r="J42" s="65">
        <f t="shared" si="5"/>
        <v>0</v>
      </c>
      <c r="K42" s="65">
        <f t="shared" si="5"/>
        <v>0</v>
      </c>
      <c r="L42" s="65">
        <f t="shared" si="5"/>
        <v>0</v>
      </c>
      <c r="M42" s="65">
        <f t="shared" si="5"/>
        <v>0</v>
      </c>
      <c r="N42" s="65">
        <f t="shared" si="5"/>
        <v>0</v>
      </c>
      <c r="O42" s="65">
        <f t="shared" si="5"/>
        <v>0</v>
      </c>
      <c r="P42" s="65">
        <f t="shared" si="5"/>
        <v>0</v>
      </c>
      <c r="Q42" s="65">
        <f t="shared" si="10"/>
        <v>0</v>
      </c>
      <c r="R42" s="65">
        <f t="shared" si="11"/>
        <v>0</v>
      </c>
      <c r="S42" s="65">
        <f t="shared" si="11"/>
        <v>0</v>
      </c>
      <c r="T42" s="65">
        <f t="shared" si="11"/>
        <v>0</v>
      </c>
      <c r="U42" s="126">
        <f t="shared" si="11"/>
        <v>0</v>
      </c>
    </row>
    <row r="43" spans="1:21" s="48" customFormat="1" ht="13" x14ac:dyDescent="0.35">
      <c r="A43" s="125">
        <f>O8</f>
        <v>0</v>
      </c>
      <c r="B43" s="11"/>
      <c r="C43" s="65">
        <f t="shared" si="6"/>
        <v>0</v>
      </c>
      <c r="D43" s="65">
        <f t="shared" si="7"/>
        <v>0</v>
      </c>
      <c r="E43" s="65">
        <f t="shared" si="8"/>
        <v>0</v>
      </c>
      <c r="F43" s="65">
        <f t="shared" si="9"/>
        <v>0</v>
      </c>
      <c r="G43" s="65">
        <f t="shared" si="5"/>
        <v>0</v>
      </c>
      <c r="H43" s="65">
        <f t="shared" si="5"/>
        <v>0</v>
      </c>
      <c r="I43" s="65">
        <f t="shared" si="5"/>
        <v>0</v>
      </c>
      <c r="J43" s="65">
        <f t="shared" si="5"/>
        <v>0</v>
      </c>
      <c r="K43" s="65">
        <f t="shared" si="5"/>
        <v>0</v>
      </c>
      <c r="L43" s="65">
        <f t="shared" si="5"/>
        <v>0</v>
      </c>
      <c r="M43" s="65">
        <f t="shared" si="5"/>
        <v>0</v>
      </c>
      <c r="N43" s="65">
        <f t="shared" si="5"/>
        <v>0</v>
      </c>
      <c r="O43" s="65">
        <f t="shared" si="5"/>
        <v>0</v>
      </c>
      <c r="P43" s="65">
        <f t="shared" si="5"/>
        <v>0</v>
      </c>
      <c r="Q43" s="65">
        <f t="shared" si="10"/>
        <v>0</v>
      </c>
      <c r="R43" s="65">
        <f t="shared" si="11"/>
        <v>0</v>
      </c>
      <c r="S43" s="65">
        <f t="shared" si="11"/>
        <v>0</v>
      </c>
      <c r="T43" s="65">
        <f t="shared" si="11"/>
        <v>0</v>
      </c>
      <c r="U43" s="126">
        <f t="shared" si="11"/>
        <v>0</v>
      </c>
    </row>
    <row r="44" spans="1:21" s="48" customFormat="1" ht="13" x14ac:dyDescent="0.35">
      <c r="A44" s="125">
        <f>P8</f>
        <v>0</v>
      </c>
      <c r="B44" s="11"/>
      <c r="C44" s="65">
        <f t="shared" si="6"/>
        <v>0</v>
      </c>
      <c r="D44" s="65">
        <f t="shared" si="7"/>
        <v>0</v>
      </c>
      <c r="E44" s="65">
        <f t="shared" si="8"/>
        <v>0</v>
      </c>
      <c r="F44" s="65">
        <f t="shared" si="9"/>
        <v>0</v>
      </c>
      <c r="G44" s="65">
        <f t="shared" si="5"/>
        <v>0</v>
      </c>
      <c r="H44" s="65">
        <f t="shared" si="5"/>
        <v>0</v>
      </c>
      <c r="I44" s="65">
        <f t="shared" si="5"/>
        <v>0</v>
      </c>
      <c r="J44" s="65">
        <f t="shared" si="5"/>
        <v>0</v>
      </c>
      <c r="K44" s="65">
        <f t="shared" si="5"/>
        <v>0</v>
      </c>
      <c r="L44" s="65">
        <f t="shared" si="5"/>
        <v>0</v>
      </c>
      <c r="M44" s="65">
        <f t="shared" si="5"/>
        <v>0</v>
      </c>
      <c r="N44" s="65">
        <f t="shared" si="5"/>
        <v>0</v>
      </c>
      <c r="O44" s="65">
        <f t="shared" si="5"/>
        <v>0</v>
      </c>
      <c r="P44" s="65">
        <f t="shared" si="5"/>
        <v>0</v>
      </c>
      <c r="Q44" s="65">
        <f t="shared" si="10"/>
        <v>0</v>
      </c>
      <c r="R44" s="65">
        <f t="shared" si="11"/>
        <v>0</v>
      </c>
      <c r="S44" s="65">
        <f t="shared" si="11"/>
        <v>0</v>
      </c>
      <c r="T44" s="65">
        <f t="shared" si="11"/>
        <v>0</v>
      </c>
      <c r="U44" s="126">
        <f t="shared" si="11"/>
        <v>0</v>
      </c>
    </row>
    <row r="45" spans="1:21" s="48" customFormat="1" ht="13" x14ac:dyDescent="0.35">
      <c r="A45" s="125">
        <f>Q8</f>
        <v>0</v>
      </c>
      <c r="B45" s="11"/>
      <c r="C45" s="65">
        <f t="shared" si="6"/>
        <v>0</v>
      </c>
      <c r="D45" s="65">
        <f t="shared" si="7"/>
        <v>0</v>
      </c>
      <c r="E45" s="65">
        <f t="shared" si="8"/>
        <v>0</v>
      </c>
      <c r="F45" s="65">
        <f t="shared" si="9"/>
        <v>0</v>
      </c>
      <c r="G45" s="65">
        <f t="shared" si="5"/>
        <v>0</v>
      </c>
      <c r="H45" s="65">
        <f t="shared" si="5"/>
        <v>0</v>
      </c>
      <c r="I45" s="65">
        <f t="shared" si="5"/>
        <v>0</v>
      </c>
      <c r="J45" s="65">
        <f t="shared" si="5"/>
        <v>0</v>
      </c>
      <c r="K45" s="65">
        <f t="shared" si="5"/>
        <v>0</v>
      </c>
      <c r="L45" s="65">
        <f t="shared" si="5"/>
        <v>0</v>
      </c>
      <c r="M45" s="65">
        <f t="shared" si="5"/>
        <v>0</v>
      </c>
      <c r="N45" s="65">
        <f t="shared" si="5"/>
        <v>0</v>
      </c>
      <c r="O45" s="65">
        <f t="shared" si="5"/>
        <v>0</v>
      </c>
      <c r="P45" s="65">
        <f t="shared" si="5"/>
        <v>0</v>
      </c>
      <c r="Q45" s="65">
        <f t="shared" si="10"/>
        <v>0</v>
      </c>
      <c r="R45" s="65">
        <f t="shared" si="11"/>
        <v>0</v>
      </c>
      <c r="S45" s="65">
        <f t="shared" si="11"/>
        <v>0</v>
      </c>
      <c r="T45" s="65">
        <f t="shared" si="11"/>
        <v>0</v>
      </c>
      <c r="U45" s="126">
        <f t="shared" si="11"/>
        <v>0</v>
      </c>
    </row>
    <row r="46" spans="1:21" s="48" customFormat="1" ht="13" x14ac:dyDescent="0.35">
      <c r="A46" s="125">
        <f>R8</f>
        <v>0</v>
      </c>
      <c r="B46" s="11"/>
      <c r="C46" s="65">
        <f t="shared" si="6"/>
        <v>0</v>
      </c>
      <c r="D46" s="65">
        <f t="shared" si="7"/>
        <v>0</v>
      </c>
      <c r="E46" s="65">
        <f t="shared" si="8"/>
        <v>0</v>
      </c>
      <c r="F46" s="65">
        <f t="shared" si="9"/>
        <v>0</v>
      </c>
      <c r="G46" s="65">
        <f t="shared" si="5"/>
        <v>0</v>
      </c>
      <c r="H46" s="65">
        <f t="shared" si="5"/>
        <v>0</v>
      </c>
      <c r="I46" s="65">
        <f t="shared" si="5"/>
        <v>0</v>
      </c>
      <c r="J46" s="65">
        <f t="shared" si="5"/>
        <v>0</v>
      </c>
      <c r="K46" s="65">
        <f t="shared" si="5"/>
        <v>0</v>
      </c>
      <c r="L46" s="65">
        <f t="shared" si="5"/>
        <v>0</v>
      </c>
      <c r="M46" s="65">
        <f t="shared" si="5"/>
        <v>0</v>
      </c>
      <c r="N46" s="65">
        <f t="shared" si="5"/>
        <v>0</v>
      </c>
      <c r="O46" s="65">
        <f t="shared" si="5"/>
        <v>0</v>
      </c>
      <c r="P46" s="65">
        <f t="shared" si="5"/>
        <v>0</v>
      </c>
      <c r="Q46" s="65">
        <f t="shared" si="10"/>
        <v>0</v>
      </c>
      <c r="R46" s="65">
        <f t="shared" si="11"/>
        <v>0</v>
      </c>
      <c r="S46" s="65">
        <f t="shared" si="11"/>
        <v>0</v>
      </c>
      <c r="T46" s="65">
        <f t="shared" si="11"/>
        <v>0</v>
      </c>
      <c r="U46" s="126">
        <f t="shared" si="11"/>
        <v>0</v>
      </c>
    </row>
    <row r="47" spans="1:21" s="48" customFormat="1" ht="13" x14ac:dyDescent="0.35">
      <c r="A47" s="125">
        <f>S8</f>
        <v>0</v>
      </c>
      <c r="B47" s="11"/>
      <c r="C47" s="65">
        <f t="shared" si="6"/>
        <v>0</v>
      </c>
      <c r="D47" s="65">
        <f t="shared" si="7"/>
        <v>0</v>
      </c>
      <c r="E47" s="65">
        <f t="shared" si="8"/>
        <v>0</v>
      </c>
      <c r="F47" s="65">
        <f t="shared" si="9"/>
        <v>0</v>
      </c>
      <c r="G47" s="65">
        <f t="shared" ref="G47:P50" si="12">IF(G$27="%w/w SAR",((G$28*10)*$B47),IF(G$27="%w/w DM",(((G$28*10)*($B$28/100))*$B47),IF(G$27="kg/t SAR",(G$28*$B47),IF(G$27="kg/t DM",((G$28*($B$28/100))*$B47),IF(G$27="mg/kg SAR",((G$28*0.001)*$B47),IF(G$27="mg/kg DM",(((G$28*0.001)*($B$28/100))*$B47),0))))))</f>
        <v>0</v>
      </c>
      <c r="H47" s="65">
        <f t="shared" si="12"/>
        <v>0</v>
      </c>
      <c r="I47" s="65">
        <f t="shared" si="12"/>
        <v>0</v>
      </c>
      <c r="J47" s="65">
        <f t="shared" si="12"/>
        <v>0</v>
      </c>
      <c r="K47" s="65">
        <f t="shared" si="12"/>
        <v>0</v>
      </c>
      <c r="L47" s="65">
        <f t="shared" si="12"/>
        <v>0</v>
      </c>
      <c r="M47" s="65">
        <f t="shared" si="12"/>
        <v>0</v>
      </c>
      <c r="N47" s="65">
        <f t="shared" si="12"/>
        <v>0</v>
      </c>
      <c r="O47" s="65">
        <f t="shared" si="12"/>
        <v>0</v>
      </c>
      <c r="P47" s="65">
        <f t="shared" si="12"/>
        <v>0</v>
      </c>
      <c r="Q47" s="65">
        <f t="shared" si="10"/>
        <v>0</v>
      </c>
      <c r="R47" s="65">
        <f t="shared" si="11"/>
        <v>0</v>
      </c>
      <c r="S47" s="65">
        <f t="shared" si="11"/>
        <v>0</v>
      </c>
      <c r="T47" s="65">
        <f t="shared" si="11"/>
        <v>0</v>
      </c>
      <c r="U47" s="126">
        <f t="shared" si="11"/>
        <v>0</v>
      </c>
    </row>
    <row r="48" spans="1:21" s="48" customFormat="1" ht="13" x14ac:dyDescent="0.35">
      <c r="A48" s="125">
        <f>T8</f>
        <v>0</v>
      </c>
      <c r="B48" s="11"/>
      <c r="C48" s="65">
        <f t="shared" si="6"/>
        <v>0</v>
      </c>
      <c r="D48" s="65">
        <f t="shared" si="7"/>
        <v>0</v>
      </c>
      <c r="E48" s="65">
        <f t="shared" si="8"/>
        <v>0</v>
      </c>
      <c r="F48" s="65">
        <f t="shared" si="9"/>
        <v>0</v>
      </c>
      <c r="G48" s="65">
        <f t="shared" si="12"/>
        <v>0</v>
      </c>
      <c r="H48" s="65">
        <f t="shared" si="12"/>
        <v>0</v>
      </c>
      <c r="I48" s="65">
        <f t="shared" si="12"/>
        <v>0</v>
      </c>
      <c r="J48" s="65">
        <f t="shared" si="12"/>
        <v>0</v>
      </c>
      <c r="K48" s="65">
        <f t="shared" si="12"/>
        <v>0</v>
      </c>
      <c r="L48" s="65">
        <f t="shared" si="12"/>
        <v>0</v>
      </c>
      <c r="M48" s="65">
        <f t="shared" si="12"/>
        <v>0</v>
      </c>
      <c r="N48" s="65">
        <f t="shared" si="12"/>
        <v>0</v>
      </c>
      <c r="O48" s="65">
        <f t="shared" si="12"/>
        <v>0</v>
      </c>
      <c r="P48" s="65">
        <f t="shared" si="12"/>
        <v>0</v>
      </c>
      <c r="Q48" s="65">
        <f t="shared" si="10"/>
        <v>0</v>
      </c>
      <c r="R48" s="65">
        <f t="shared" si="11"/>
        <v>0</v>
      </c>
      <c r="S48" s="65">
        <f t="shared" si="11"/>
        <v>0</v>
      </c>
      <c r="T48" s="65">
        <f t="shared" si="11"/>
        <v>0</v>
      </c>
      <c r="U48" s="126">
        <f t="shared" si="11"/>
        <v>0</v>
      </c>
    </row>
    <row r="49" spans="1:21" s="48" customFormat="1" ht="13" x14ac:dyDescent="0.35">
      <c r="A49" s="125">
        <f>U8</f>
        <v>0</v>
      </c>
      <c r="B49" s="11"/>
      <c r="C49" s="65">
        <f t="shared" si="6"/>
        <v>0</v>
      </c>
      <c r="D49" s="65">
        <f t="shared" si="7"/>
        <v>0</v>
      </c>
      <c r="E49" s="65">
        <f t="shared" si="8"/>
        <v>0</v>
      </c>
      <c r="F49" s="65">
        <f t="shared" si="9"/>
        <v>0</v>
      </c>
      <c r="G49" s="65">
        <f t="shared" si="12"/>
        <v>0</v>
      </c>
      <c r="H49" s="65">
        <f t="shared" si="12"/>
        <v>0</v>
      </c>
      <c r="I49" s="65">
        <f t="shared" si="12"/>
        <v>0</v>
      </c>
      <c r="J49" s="65">
        <f t="shared" si="12"/>
        <v>0</v>
      </c>
      <c r="K49" s="65">
        <f t="shared" si="12"/>
        <v>0</v>
      </c>
      <c r="L49" s="65">
        <f t="shared" si="12"/>
        <v>0</v>
      </c>
      <c r="M49" s="65">
        <f t="shared" si="12"/>
        <v>0</v>
      </c>
      <c r="N49" s="65">
        <f t="shared" si="12"/>
        <v>0</v>
      </c>
      <c r="O49" s="65">
        <f t="shared" si="12"/>
        <v>0</v>
      </c>
      <c r="P49" s="65">
        <f t="shared" si="12"/>
        <v>0</v>
      </c>
      <c r="Q49" s="65">
        <f t="shared" si="10"/>
        <v>0</v>
      </c>
      <c r="R49" s="65">
        <f t="shared" si="11"/>
        <v>0</v>
      </c>
      <c r="S49" s="65">
        <f t="shared" si="11"/>
        <v>0</v>
      </c>
      <c r="T49" s="65">
        <f t="shared" si="11"/>
        <v>0</v>
      </c>
      <c r="U49" s="126">
        <f t="shared" si="11"/>
        <v>0</v>
      </c>
    </row>
    <row r="50" spans="1:21" s="48" customFormat="1" ht="13.5" thickBot="1" x14ac:dyDescent="0.4">
      <c r="A50" s="127">
        <f>V8</f>
        <v>0</v>
      </c>
      <c r="B50" s="11"/>
      <c r="C50" s="80">
        <f t="shared" si="6"/>
        <v>0</v>
      </c>
      <c r="D50" s="80">
        <f t="shared" si="7"/>
        <v>0</v>
      </c>
      <c r="E50" s="80">
        <f t="shared" si="8"/>
        <v>0</v>
      </c>
      <c r="F50" s="80">
        <f t="shared" si="9"/>
        <v>0</v>
      </c>
      <c r="G50" s="80">
        <f t="shared" si="12"/>
        <v>0</v>
      </c>
      <c r="H50" s="80">
        <f t="shared" si="12"/>
        <v>0</v>
      </c>
      <c r="I50" s="80">
        <f t="shared" si="12"/>
        <v>0</v>
      </c>
      <c r="J50" s="80">
        <f t="shared" si="12"/>
        <v>0</v>
      </c>
      <c r="K50" s="80">
        <f t="shared" si="12"/>
        <v>0</v>
      </c>
      <c r="L50" s="80">
        <f t="shared" si="12"/>
        <v>0</v>
      </c>
      <c r="M50" s="80">
        <f t="shared" si="12"/>
        <v>0</v>
      </c>
      <c r="N50" s="80">
        <f t="shared" si="12"/>
        <v>0</v>
      </c>
      <c r="O50" s="80">
        <f t="shared" si="12"/>
        <v>0</v>
      </c>
      <c r="P50" s="80">
        <f t="shared" si="12"/>
        <v>0</v>
      </c>
      <c r="Q50" s="80">
        <f t="shared" si="10"/>
        <v>0</v>
      </c>
      <c r="R50" s="80">
        <f t="shared" si="11"/>
        <v>0</v>
      </c>
      <c r="S50" s="80">
        <f t="shared" si="11"/>
        <v>0</v>
      </c>
      <c r="T50" s="80">
        <f t="shared" si="11"/>
        <v>0</v>
      </c>
      <c r="U50" s="128">
        <f t="shared" si="11"/>
        <v>0</v>
      </c>
    </row>
    <row r="51" spans="1:21"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5" t="s">
        <v>83</v>
      </c>
      <c r="O51" s="5" t="s">
        <v>83</v>
      </c>
      <c r="P51" s="5">
        <v>360</v>
      </c>
      <c r="Q51" s="5" t="s">
        <v>81</v>
      </c>
      <c r="R51" s="5">
        <v>0.15</v>
      </c>
      <c r="S51" s="5">
        <v>0.7</v>
      </c>
      <c r="T51" s="5">
        <v>0.2</v>
      </c>
      <c r="U51" s="129">
        <v>20</v>
      </c>
    </row>
    <row r="53" spans="1:21" ht="13" x14ac:dyDescent="0.35">
      <c r="A53" s="7" t="s">
        <v>130</v>
      </c>
    </row>
    <row r="54" spans="1:21" ht="26" x14ac:dyDescent="0.3">
      <c r="A54" s="85"/>
      <c r="B54" s="89" t="s">
        <v>149</v>
      </c>
      <c r="C54" s="89" t="s">
        <v>150</v>
      </c>
      <c r="D54" s="89" t="s">
        <v>127</v>
      </c>
      <c r="E54" s="89" t="s">
        <v>128</v>
      </c>
      <c r="F54" s="89" t="s">
        <v>151</v>
      </c>
      <c r="G54" s="89" t="s">
        <v>129</v>
      </c>
      <c r="H54" s="48"/>
      <c r="I54" s="48"/>
      <c r="J54" s="48"/>
      <c r="K54" s="48"/>
      <c r="L54" s="48"/>
      <c r="M54" s="48"/>
      <c r="N54" s="48"/>
      <c r="O54" s="48"/>
      <c r="P54" s="48"/>
      <c r="Q54" s="48"/>
      <c r="R54" s="48"/>
      <c r="S54" s="48"/>
      <c r="T54" s="48"/>
      <c r="U54" s="48"/>
    </row>
    <row r="55" spans="1:21" x14ac:dyDescent="0.25">
      <c r="A55" s="86"/>
      <c r="B55" s="90"/>
      <c r="C55" s="91"/>
      <c r="D55" s="92">
        <f>(B55/100)*C55</f>
        <v>0</v>
      </c>
      <c r="E55" s="92">
        <f>G55</f>
        <v>0</v>
      </c>
      <c r="F55" s="91"/>
      <c r="G55" s="92">
        <f>(B55/100)*F55</f>
        <v>0</v>
      </c>
      <c r="H55" s="48"/>
      <c r="I55" s="48"/>
      <c r="J55" s="48"/>
      <c r="K55" s="48"/>
      <c r="L55" s="48"/>
      <c r="M55" s="48"/>
      <c r="N55" s="48"/>
      <c r="O55" s="48"/>
      <c r="P55" s="48"/>
      <c r="Q55" s="48"/>
      <c r="R55" s="48"/>
      <c r="S55" s="48"/>
      <c r="T55" s="48"/>
      <c r="U55" s="48"/>
    </row>
    <row r="56" spans="1:21" ht="13" x14ac:dyDescent="0.3">
      <c r="A56" s="79" t="s">
        <v>63</v>
      </c>
      <c r="B56" s="8">
        <v>1</v>
      </c>
      <c r="C56" s="61">
        <v>2</v>
      </c>
      <c r="D56" s="62">
        <v>3</v>
      </c>
      <c r="E56" s="62">
        <v>4</v>
      </c>
      <c r="F56" s="61">
        <v>5</v>
      </c>
      <c r="G56" s="62">
        <v>6</v>
      </c>
      <c r="H56" s="63">
        <v>7</v>
      </c>
      <c r="I56" s="63">
        <v>8</v>
      </c>
      <c r="J56" s="63">
        <v>9</v>
      </c>
      <c r="K56" s="61">
        <v>10</v>
      </c>
      <c r="L56" s="61">
        <v>11</v>
      </c>
      <c r="M56" s="62">
        <v>12</v>
      </c>
      <c r="N56" s="62">
        <v>13</v>
      </c>
      <c r="O56" s="61">
        <v>14</v>
      </c>
      <c r="P56" s="62">
        <v>15</v>
      </c>
      <c r="Q56" s="63">
        <v>16</v>
      </c>
      <c r="R56" s="63">
        <v>17</v>
      </c>
      <c r="S56" s="63">
        <v>18</v>
      </c>
      <c r="T56" s="61">
        <v>19</v>
      </c>
      <c r="U56" s="61">
        <v>20</v>
      </c>
    </row>
    <row r="57" spans="1:21" ht="13" x14ac:dyDescent="0.35">
      <c r="A57" s="79" t="s">
        <v>2</v>
      </c>
      <c r="B57" s="8" t="str">
        <f>C8</f>
        <v xml:space="preserve">BD1 </v>
      </c>
      <c r="C57" s="8" t="str">
        <f t="shared" ref="C57:U57" si="13">D8</f>
        <v>BD2</v>
      </c>
      <c r="D57" s="8" t="str">
        <f t="shared" si="13"/>
        <v>BD3</v>
      </c>
      <c r="E57" s="8" t="str">
        <f t="shared" si="13"/>
        <v>BD4</v>
      </c>
      <c r="F57" s="8" t="str">
        <f t="shared" si="13"/>
        <v>PN1</v>
      </c>
      <c r="G57" s="8" t="str">
        <f t="shared" si="13"/>
        <v>PN2</v>
      </c>
      <c r="H57" s="8">
        <f t="shared" si="13"/>
        <v>0</v>
      </c>
      <c r="I57" s="8">
        <f t="shared" si="13"/>
        <v>0</v>
      </c>
      <c r="J57" s="8">
        <f t="shared" si="13"/>
        <v>0</v>
      </c>
      <c r="K57" s="8">
        <f t="shared" si="13"/>
        <v>0</v>
      </c>
      <c r="L57" s="8">
        <f t="shared" si="13"/>
        <v>0</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21" ht="13" x14ac:dyDescent="0.35">
      <c r="A58" s="79" t="s">
        <v>136</v>
      </c>
      <c r="B58" s="10" t="str">
        <f>C16&amp;" I "&amp;(VLOOKUP(C14,Table24581114[],6,FALSE))</f>
        <v>Medium/Clay I Grass</v>
      </c>
      <c r="C58" s="10" t="str">
        <f>D16&amp;" I "&amp;(VLOOKUP(D14,Table24581114[],6,FALSE))</f>
        <v>Medium/Clay I Grass</v>
      </c>
      <c r="D58" s="10" t="str">
        <f>E16&amp;" I "&amp;(VLOOKUP(E14,Table24581114[],6,FALSE))</f>
        <v>Medium/Clay I Grass</v>
      </c>
      <c r="E58" s="10" t="str">
        <f>F16&amp;" I "&amp;(VLOOKUP(F14,Table24581114[],6,FALSE))</f>
        <v>Medium/Clay I Grass</v>
      </c>
      <c r="F58" s="10" t="str">
        <f>G16&amp;" I "&amp;(VLOOKUP(G14,Table24581114[],6,FALSE))</f>
        <v>Medium/Clay I Grass</v>
      </c>
      <c r="G58" s="10" t="str">
        <f>H16&amp;" I "&amp;(VLOOKUP(H14,Table24581114[],6,FALSE))</f>
        <v>Medium/Clay I Grass</v>
      </c>
      <c r="H58" s="10" t="e">
        <f>I16&amp;" I "&amp;(VLOOKUP(I14,Table24581114[],6,FALSE))</f>
        <v>#N/A</v>
      </c>
      <c r="I58" s="10" t="e">
        <f>J16&amp;" I "&amp;(VLOOKUP(J14,Table24581114[],6,FALSE))</f>
        <v>#N/A</v>
      </c>
      <c r="J58" s="10" t="e">
        <f>K16&amp;" I "&amp;(VLOOKUP(K14,Table24581114[],6,FALSE))</f>
        <v>#N/A</v>
      </c>
      <c r="K58" s="10" t="e">
        <f>L16&amp;" I "&amp;(VLOOKUP(L14,Table24581114[],6,FALSE))</f>
        <v>#N/A</v>
      </c>
      <c r="L58" s="10" t="e">
        <f>M16&amp;" I "&amp;(VLOOKUP(M14,Table24581114[],6,FALSE))</f>
        <v>#N/A</v>
      </c>
      <c r="M58" s="10" t="e">
        <f>N16&amp;" I "&amp;(VLOOKUP(N14,Table24581114[],6,FALSE))</f>
        <v>#N/A</v>
      </c>
      <c r="N58" s="10" t="e">
        <f>O16&amp;" I "&amp;(VLOOKUP(O14,Table24581114[],6,FALSE))</f>
        <v>#N/A</v>
      </c>
      <c r="O58" s="10" t="e">
        <f>P16&amp;" I "&amp;(VLOOKUP(P14,Table24581114[],6,FALSE))</f>
        <v>#N/A</v>
      </c>
      <c r="P58" s="10" t="e">
        <f>Q16&amp;" I "&amp;(VLOOKUP(Q14,Table24581114[],6,FALSE))</f>
        <v>#N/A</v>
      </c>
      <c r="Q58" s="10" t="e">
        <f>R16&amp;" I "&amp;(VLOOKUP(R14,Table24581114[],6,FALSE))</f>
        <v>#N/A</v>
      </c>
      <c r="R58" s="10" t="e">
        <f>S16&amp;" I "&amp;(VLOOKUP(S14,Table24581114[],6,FALSE))</f>
        <v>#N/A</v>
      </c>
      <c r="S58" s="10" t="e">
        <f>T16&amp;" I "&amp;(VLOOKUP(T14,Table24581114[],6,FALSE))</f>
        <v>#N/A</v>
      </c>
      <c r="T58" s="10" t="e">
        <f>U16&amp;" I "&amp;(VLOOKUP(U14,Table24581114[],6,FALSE))</f>
        <v>#N/A</v>
      </c>
      <c r="U58" s="10" t="e">
        <f>V16&amp;" I "&amp;(VLOOKUP(V14,Table24581114[],6,FALSE))</f>
        <v>#N/A</v>
      </c>
    </row>
    <row r="59" spans="1:21" ht="13" x14ac:dyDescent="0.3">
      <c r="A59" s="87" t="s">
        <v>132</v>
      </c>
      <c r="B59" s="64">
        <f>VLOOKUP(C$14,Table24581114[],5,FALSE)</f>
        <v>6.2</v>
      </c>
      <c r="C59" s="64">
        <f>VLOOKUP(D$14,Table24581114[],5,FALSE)</f>
        <v>6.2</v>
      </c>
      <c r="D59" s="64">
        <f>VLOOKUP(E$14,Table24581114[],5,FALSE)</f>
        <v>6.2</v>
      </c>
      <c r="E59" s="64">
        <f>VLOOKUP(F$14,Table24581114[],5,FALSE)</f>
        <v>6.2</v>
      </c>
      <c r="F59" s="64">
        <f>VLOOKUP(G$14,Table24581114[],5,FALSE)</f>
        <v>6.2</v>
      </c>
      <c r="G59" s="64">
        <f>VLOOKUP(H$14,Table24581114[],5,FALSE)</f>
        <v>6.2</v>
      </c>
      <c r="H59" s="64" t="e">
        <f>VLOOKUP(I$14,Table24581114[],5,FALSE)</f>
        <v>#N/A</v>
      </c>
      <c r="I59" s="64" t="e">
        <f>VLOOKUP(J$14,Table24581114[],5,FALSE)</f>
        <v>#N/A</v>
      </c>
      <c r="J59" s="64" t="e">
        <f>VLOOKUP(K$14,Table24581114[],5,FALSE)</f>
        <v>#N/A</v>
      </c>
      <c r="K59" s="64" t="e">
        <f>VLOOKUP(L$14,Table24581114[],5,FALSE)</f>
        <v>#N/A</v>
      </c>
      <c r="L59" s="64" t="e">
        <f>VLOOKUP(M$14,Table24581114[],5,FALSE)</f>
        <v>#N/A</v>
      </c>
      <c r="M59" s="64" t="e">
        <f>VLOOKUP(N$14,Table24581114[],5,FALSE)</f>
        <v>#N/A</v>
      </c>
      <c r="N59" s="64" t="e">
        <f>VLOOKUP(O$14,Table24581114[],5,FALSE)</f>
        <v>#N/A</v>
      </c>
      <c r="O59" s="64" t="e">
        <f>VLOOKUP(P$14,Table24581114[],5,FALSE)</f>
        <v>#N/A</v>
      </c>
      <c r="P59" s="64" t="e">
        <f>VLOOKUP(Q$14,Table24581114[],5,FALSE)</f>
        <v>#N/A</v>
      </c>
      <c r="Q59" s="64" t="e">
        <f>VLOOKUP(R$14,Table24581114[],5,FALSE)</f>
        <v>#N/A</v>
      </c>
      <c r="R59" s="64" t="e">
        <f>VLOOKUP(S$14,Table24581114[],5,FALSE)</f>
        <v>#N/A</v>
      </c>
      <c r="S59" s="64" t="e">
        <f>VLOOKUP(T$14,Table24581114[],5,FALSE)</f>
        <v>#N/A</v>
      </c>
      <c r="T59" s="64" t="e">
        <f>VLOOKUP(U$14,Table24581114[],5,FALSE)</f>
        <v>#N/A</v>
      </c>
      <c r="U59" s="64" t="e">
        <f>VLOOKUP(V$14,Table24581114[],5,FALSE)</f>
        <v>#N/A</v>
      </c>
    </row>
    <row r="60" spans="1:21" ht="13" x14ac:dyDescent="0.3">
      <c r="A60" s="87" t="s">
        <v>4</v>
      </c>
      <c r="B60" s="64">
        <f>C10</f>
        <v>8.1999999999999993</v>
      </c>
      <c r="C60" s="64">
        <f t="shared" ref="C60:U60" si="14">D10</f>
        <v>8.1</v>
      </c>
      <c r="D60" s="64">
        <f t="shared" si="14"/>
        <v>8.4</v>
      </c>
      <c r="E60" s="64">
        <f t="shared" si="14"/>
        <v>8.4</v>
      </c>
      <c r="F60" s="64">
        <f t="shared" si="14"/>
        <v>8.1</v>
      </c>
      <c r="G60" s="64">
        <f t="shared" si="14"/>
        <v>8.1999999999999993</v>
      </c>
      <c r="H60" s="64">
        <f t="shared" si="14"/>
        <v>0</v>
      </c>
      <c r="I60" s="64">
        <f t="shared" si="14"/>
        <v>0</v>
      </c>
      <c r="J60" s="64">
        <f t="shared" si="14"/>
        <v>0</v>
      </c>
      <c r="K60" s="64">
        <f t="shared" si="14"/>
        <v>0</v>
      </c>
      <c r="L60" s="64">
        <f t="shared" si="14"/>
        <v>0</v>
      </c>
      <c r="M60" s="64">
        <f t="shared" si="14"/>
        <v>0</v>
      </c>
      <c r="N60" s="64">
        <f t="shared" si="14"/>
        <v>0</v>
      </c>
      <c r="O60" s="64">
        <f t="shared" si="14"/>
        <v>0</v>
      </c>
      <c r="P60" s="64">
        <f t="shared" si="14"/>
        <v>0</v>
      </c>
      <c r="Q60" s="64">
        <f t="shared" si="14"/>
        <v>0</v>
      </c>
      <c r="R60" s="64">
        <f t="shared" si="14"/>
        <v>0</v>
      </c>
      <c r="S60" s="64">
        <f t="shared" si="14"/>
        <v>0</v>
      </c>
      <c r="T60" s="64">
        <f t="shared" si="14"/>
        <v>0</v>
      </c>
      <c r="U60" s="64">
        <f t="shared" si="14"/>
        <v>0</v>
      </c>
    </row>
    <row r="61" spans="1:21" ht="13" x14ac:dyDescent="0.3">
      <c r="A61" s="87" t="s">
        <v>133</v>
      </c>
      <c r="B61" s="64">
        <f t="shared" ref="B61:U61" si="15">VLOOKUP(B58,$AD9:$AE18,2,FALSE)</f>
        <v>6</v>
      </c>
      <c r="C61" s="64">
        <f t="shared" si="15"/>
        <v>6</v>
      </c>
      <c r="D61" s="64">
        <f t="shared" si="15"/>
        <v>6</v>
      </c>
      <c r="E61" s="64">
        <f t="shared" si="15"/>
        <v>6</v>
      </c>
      <c r="F61" s="64">
        <f t="shared" si="15"/>
        <v>6</v>
      </c>
      <c r="G61" s="64">
        <f t="shared" si="15"/>
        <v>6</v>
      </c>
      <c r="H61" s="64" t="e">
        <f t="shared" si="15"/>
        <v>#N/A</v>
      </c>
      <c r="I61" s="64" t="e">
        <f t="shared" si="15"/>
        <v>#N/A</v>
      </c>
      <c r="J61" s="64" t="e">
        <f t="shared" si="15"/>
        <v>#N/A</v>
      </c>
      <c r="K61" s="64" t="e">
        <f t="shared" si="15"/>
        <v>#N/A</v>
      </c>
      <c r="L61" s="64" t="e">
        <f t="shared" si="15"/>
        <v>#N/A</v>
      </c>
      <c r="M61" s="64" t="e">
        <f t="shared" si="15"/>
        <v>#N/A</v>
      </c>
      <c r="N61" s="64" t="e">
        <f t="shared" si="15"/>
        <v>#N/A</v>
      </c>
      <c r="O61" s="64" t="e">
        <f t="shared" si="15"/>
        <v>#N/A</v>
      </c>
      <c r="P61" s="64" t="e">
        <f t="shared" si="15"/>
        <v>#N/A</v>
      </c>
      <c r="Q61" s="64" t="e">
        <f t="shared" si="15"/>
        <v>#N/A</v>
      </c>
      <c r="R61" s="64" t="e">
        <f t="shared" si="15"/>
        <v>#N/A</v>
      </c>
      <c r="S61" s="64" t="e">
        <f t="shared" si="15"/>
        <v>#N/A</v>
      </c>
      <c r="T61" s="64" t="e">
        <f t="shared" si="15"/>
        <v>#N/A</v>
      </c>
      <c r="U61" s="64" t="e">
        <f t="shared" si="15"/>
        <v>#N/A</v>
      </c>
    </row>
    <row r="62" spans="1:21" ht="13" x14ac:dyDescent="0.3">
      <c r="A62" s="87" t="s">
        <v>134</v>
      </c>
      <c r="B62" s="65">
        <f>B31</f>
        <v>141</v>
      </c>
      <c r="C62" s="65">
        <f>B32</f>
        <v>141</v>
      </c>
      <c r="D62" s="65">
        <f>B33</f>
        <v>250</v>
      </c>
      <c r="E62" s="65">
        <f>B34</f>
        <v>250</v>
      </c>
      <c r="F62" s="65">
        <f>B35</f>
        <v>141</v>
      </c>
      <c r="G62" s="65">
        <f>B36</f>
        <v>141</v>
      </c>
      <c r="H62" s="65">
        <f>B37</f>
        <v>0</v>
      </c>
      <c r="I62" s="65">
        <f>B38</f>
        <v>0</v>
      </c>
      <c r="J62" s="65">
        <f>B39</f>
        <v>0</v>
      </c>
      <c r="K62" s="65">
        <f>B40</f>
        <v>0</v>
      </c>
      <c r="L62" s="65">
        <f>B41</f>
        <v>0</v>
      </c>
      <c r="M62" s="65">
        <f>B42</f>
        <v>0</v>
      </c>
      <c r="N62" s="65">
        <f>B43</f>
        <v>0</v>
      </c>
      <c r="O62" s="65">
        <f>B44</f>
        <v>0</v>
      </c>
      <c r="P62" s="65">
        <f>B45</f>
        <v>0</v>
      </c>
      <c r="Q62" s="65">
        <f>B46</f>
        <v>0</v>
      </c>
      <c r="R62" s="65">
        <f>B47</f>
        <v>0</v>
      </c>
      <c r="S62" s="65">
        <f>B48</f>
        <v>0</v>
      </c>
      <c r="T62" s="65">
        <f>B49</f>
        <v>0</v>
      </c>
      <c r="U62" s="65">
        <f>B50</f>
        <v>0</v>
      </c>
    </row>
    <row r="63" spans="1:21" ht="39" x14ac:dyDescent="0.3">
      <c r="A63" s="88" t="s">
        <v>155</v>
      </c>
      <c r="B63" s="65">
        <f>$E55*(B62/100)</f>
        <v>0</v>
      </c>
      <c r="C63" s="65">
        <f t="shared" ref="C63:U63" si="16">$E55*(C62/100)</f>
        <v>0</v>
      </c>
      <c r="D63" s="65">
        <f t="shared" si="16"/>
        <v>0</v>
      </c>
      <c r="E63" s="65">
        <f t="shared" si="16"/>
        <v>0</v>
      </c>
      <c r="F63" s="65">
        <f>$E55*(F62/100)</f>
        <v>0</v>
      </c>
      <c r="G63" s="65">
        <f t="shared" si="16"/>
        <v>0</v>
      </c>
      <c r="H63" s="65">
        <f t="shared" si="16"/>
        <v>0</v>
      </c>
      <c r="I63" s="65">
        <f t="shared" si="16"/>
        <v>0</v>
      </c>
      <c r="J63" s="65">
        <f t="shared" si="16"/>
        <v>0</v>
      </c>
      <c r="K63" s="65">
        <f t="shared" si="16"/>
        <v>0</v>
      </c>
      <c r="L63" s="65">
        <f t="shared" si="16"/>
        <v>0</v>
      </c>
      <c r="M63" s="65">
        <f t="shared" si="16"/>
        <v>0</v>
      </c>
      <c r="N63" s="65">
        <f t="shared" si="16"/>
        <v>0</v>
      </c>
      <c r="O63" s="65">
        <f t="shared" si="16"/>
        <v>0</v>
      </c>
      <c r="P63" s="65">
        <f t="shared" si="16"/>
        <v>0</v>
      </c>
      <c r="Q63" s="65">
        <f t="shared" si="16"/>
        <v>0</v>
      </c>
      <c r="R63" s="65">
        <f t="shared" si="16"/>
        <v>0</v>
      </c>
      <c r="S63" s="65">
        <f t="shared" si="16"/>
        <v>0</v>
      </c>
      <c r="T63" s="65">
        <f t="shared" si="16"/>
        <v>0</v>
      </c>
      <c r="U63" s="65">
        <f t="shared" si="16"/>
        <v>0</v>
      </c>
    </row>
    <row r="64" spans="1:21" ht="52" x14ac:dyDescent="0.3">
      <c r="A64" s="88" t="s">
        <v>156</v>
      </c>
      <c r="B64" s="65">
        <f>(B59-B60)*B61</f>
        <v>-11.999999999999995</v>
      </c>
      <c r="C64" s="65">
        <f t="shared" ref="C64:U64" si="17">(C59-C60)*C61</f>
        <v>-11.399999999999997</v>
      </c>
      <c r="D64" s="65">
        <f t="shared" si="17"/>
        <v>-13.200000000000001</v>
      </c>
      <c r="E64" s="65">
        <f t="shared" si="17"/>
        <v>-13.200000000000001</v>
      </c>
      <c r="F64" s="65">
        <f t="shared" si="17"/>
        <v>-11.399999999999997</v>
      </c>
      <c r="G64" s="65">
        <f t="shared" si="17"/>
        <v>-11.999999999999995</v>
      </c>
      <c r="H64" s="65" t="e">
        <f t="shared" si="17"/>
        <v>#N/A</v>
      </c>
      <c r="I64" s="65" t="e">
        <f t="shared" si="17"/>
        <v>#N/A</v>
      </c>
      <c r="J64" s="65" t="e">
        <f t="shared" si="17"/>
        <v>#N/A</v>
      </c>
      <c r="K64" s="65" t="e">
        <f t="shared" si="17"/>
        <v>#N/A</v>
      </c>
      <c r="L64" s="65" t="e">
        <f t="shared" si="17"/>
        <v>#N/A</v>
      </c>
      <c r="M64" s="65" t="e">
        <f t="shared" si="17"/>
        <v>#N/A</v>
      </c>
      <c r="N64" s="65" t="e">
        <f t="shared" si="17"/>
        <v>#N/A</v>
      </c>
      <c r="O64" s="65" t="e">
        <f t="shared" si="17"/>
        <v>#N/A</v>
      </c>
      <c r="P64" s="65" t="e">
        <f t="shared" si="17"/>
        <v>#N/A</v>
      </c>
      <c r="Q64" s="65" t="e">
        <f t="shared" si="17"/>
        <v>#N/A</v>
      </c>
      <c r="R64" s="65" t="e">
        <f t="shared" si="17"/>
        <v>#N/A</v>
      </c>
      <c r="S64" s="65" t="e">
        <f t="shared" si="17"/>
        <v>#N/A</v>
      </c>
      <c r="T64" s="65" t="e">
        <f t="shared" si="17"/>
        <v>#N/A</v>
      </c>
      <c r="U64" s="65" t="e">
        <f t="shared" si="17"/>
        <v>#N/A</v>
      </c>
    </row>
    <row r="65" spans="1:21" ht="52" x14ac:dyDescent="0.3">
      <c r="A65" s="88" t="s">
        <v>157</v>
      </c>
      <c r="B65" s="65">
        <f>B63-B64</f>
        <v>11.999999999999995</v>
      </c>
      <c r="C65" s="65">
        <f t="shared" ref="C65:U65" si="18">C63-C64</f>
        <v>11.399999999999997</v>
      </c>
      <c r="D65" s="65">
        <f t="shared" si="18"/>
        <v>13.200000000000001</v>
      </c>
      <c r="E65" s="65">
        <f t="shared" si="18"/>
        <v>13.200000000000001</v>
      </c>
      <c r="F65" s="65">
        <f t="shared" si="18"/>
        <v>11.399999999999997</v>
      </c>
      <c r="G65" s="65">
        <f t="shared" si="18"/>
        <v>11.999999999999995</v>
      </c>
      <c r="H65" s="65" t="e">
        <f t="shared" si="18"/>
        <v>#N/A</v>
      </c>
      <c r="I65" s="65" t="e">
        <f t="shared" si="18"/>
        <v>#N/A</v>
      </c>
      <c r="J65" s="65" t="e">
        <f t="shared" si="18"/>
        <v>#N/A</v>
      </c>
      <c r="K65" s="65" t="e">
        <f t="shared" si="18"/>
        <v>#N/A</v>
      </c>
      <c r="L65" s="65" t="e">
        <f t="shared" si="18"/>
        <v>#N/A</v>
      </c>
      <c r="M65" s="65" t="e">
        <f t="shared" si="18"/>
        <v>#N/A</v>
      </c>
      <c r="N65" s="65" t="e">
        <f t="shared" si="18"/>
        <v>#N/A</v>
      </c>
      <c r="O65" s="65" t="e">
        <f t="shared" si="18"/>
        <v>#N/A</v>
      </c>
      <c r="P65" s="65" t="e">
        <f t="shared" si="18"/>
        <v>#N/A</v>
      </c>
      <c r="Q65" s="65" t="e">
        <f t="shared" si="18"/>
        <v>#N/A</v>
      </c>
      <c r="R65" s="65" t="e">
        <f t="shared" si="18"/>
        <v>#N/A</v>
      </c>
      <c r="S65" s="65" t="e">
        <f t="shared" si="18"/>
        <v>#N/A</v>
      </c>
      <c r="T65" s="65" t="e">
        <f t="shared" si="18"/>
        <v>#N/A</v>
      </c>
      <c r="U65" s="65" t="e">
        <f t="shared" si="18"/>
        <v>#N/A</v>
      </c>
    </row>
    <row r="66" spans="1:21" ht="26" x14ac:dyDescent="0.3">
      <c r="A66" s="88" t="s">
        <v>148</v>
      </c>
      <c r="B66" s="66" t="str">
        <f>IF(B64&lt;=B63,"OVER","UNDER")</f>
        <v>OVER</v>
      </c>
      <c r="C66" s="66" t="str">
        <f t="shared" ref="C66:U66" si="19">IF(C64&lt;=C63,"OVER","UNDER")</f>
        <v>OVER</v>
      </c>
      <c r="D66" s="66" t="str">
        <f t="shared" si="19"/>
        <v>OVER</v>
      </c>
      <c r="E66" s="66" t="str">
        <f t="shared" si="19"/>
        <v>OVER</v>
      </c>
      <c r="F66" s="66" t="str">
        <f t="shared" si="19"/>
        <v>OVER</v>
      </c>
      <c r="G66" s="66" t="str">
        <f t="shared" si="19"/>
        <v>OVER</v>
      </c>
      <c r="H66" s="66" t="e">
        <f t="shared" si="19"/>
        <v>#N/A</v>
      </c>
      <c r="I66" s="66" t="e">
        <f t="shared" si="19"/>
        <v>#N/A</v>
      </c>
      <c r="J66" s="66" t="e">
        <f t="shared" si="19"/>
        <v>#N/A</v>
      </c>
      <c r="K66" s="66" t="e">
        <f t="shared" si="19"/>
        <v>#N/A</v>
      </c>
      <c r="L66" s="66" t="e">
        <f t="shared" si="19"/>
        <v>#N/A</v>
      </c>
      <c r="M66" s="66" t="e">
        <f t="shared" si="19"/>
        <v>#N/A</v>
      </c>
      <c r="N66" s="66" t="e">
        <f t="shared" si="19"/>
        <v>#N/A</v>
      </c>
      <c r="O66" s="66" t="e">
        <f t="shared" si="19"/>
        <v>#N/A</v>
      </c>
      <c r="P66" s="66" t="e">
        <f t="shared" si="19"/>
        <v>#N/A</v>
      </c>
      <c r="Q66" s="66" t="e">
        <f t="shared" si="19"/>
        <v>#N/A</v>
      </c>
      <c r="R66" s="66" t="e">
        <f t="shared" si="19"/>
        <v>#N/A</v>
      </c>
      <c r="S66" s="66" t="e">
        <f t="shared" si="19"/>
        <v>#N/A</v>
      </c>
      <c r="T66" s="66" t="e">
        <f t="shared" si="19"/>
        <v>#N/A</v>
      </c>
      <c r="U66" s="66" t="e">
        <f t="shared" si="19"/>
        <v>#N/A</v>
      </c>
    </row>
  </sheetData>
  <sheetProtection algorithmName="SHA-512" hashValue="WhzUUPkBpyOD+UHSWyGlyOt9g+Pjx0KCoBM87iDPAlCt8cNnTMWlxM/ocKYCfu+8rcuYjaTIiP/MkCHQbTjt7Q==" saltValue="DifvXWJt52MeDgXfMqSceg==" spinCount="100000" sheet="1" objects="1" scenarios="1"/>
  <dataConsolidate/>
  <mergeCells count="39">
    <mergeCell ref="A1:B1"/>
    <mergeCell ref="C1:D1"/>
    <mergeCell ref="G1:H1"/>
    <mergeCell ref="A2:B2"/>
    <mergeCell ref="C2:D2"/>
    <mergeCell ref="G2:H2"/>
    <mergeCell ref="A3:B3"/>
    <mergeCell ref="C3:D3"/>
    <mergeCell ref="G3:H3"/>
    <mergeCell ref="A4:B4"/>
    <mergeCell ref="C4:D4"/>
    <mergeCell ref="G4:H4"/>
    <mergeCell ref="A15:B15"/>
    <mergeCell ref="A5:B5"/>
    <mergeCell ref="C5:D5"/>
    <mergeCell ref="G5:H5"/>
    <mergeCell ref="A7:B7"/>
    <mergeCell ref="A8:B8"/>
    <mergeCell ref="A9:B9"/>
    <mergeCell ref="A10:B10"/>
    <mergeCell ref="A11:B11"/>
    <mergeCell ref="A12:B12"/>
    <mergeCell ref="A13:B13"/>
    <mergeCell ref="A14:B14"/>
    <mergeCell ref="A22:B22"/>
    <mergeCell ref="A23:B23"/>
    <mergeCell ref="A24:B24"/>
    <mergeCell ref="A29:A30"/>
    <mergeCell ref="A16:B16"/>
    <mergeCell ref="A17:B17"/>
    <mergeCell ref="A18:B18"/>
    <mergeCell ref="A19:B19"/>
    <mergeCell ref="A20:B20"/>
    <mergeCell ref="A21:B21"/>
    <mergeCell ref="J1:K1"/>
    <mergeCell ref="J2:K2"/>
    <mergeCell ref="J3:K3"/>
    <mergeCell ref="J4:K4"/>
    <mergeCell ref="J5:K5"/>
  </mergeCells>
  <conditionalFormatting sqref="B62:U66 B31:B50">
    <cfRule type="cellIs" dxfId="86" priority="39" operator="greaterThan">
      <formula>$B$51</formula>
    </cfRule>
  </conditionalFormatting>
  <conditionalFormatting sqref="B66:U66">
    <cfRule type="cellIs" dxfId="85" priority="14" operator="equal">
      <formula>"UNDER"</formula>
    </cfRule>
    <cfRule type="cellIs" dxfId="84" priority="15" operator="equal">
      <formula>"OVER"</formula>
    </cfRule>
  </conditionalFormatting>
  <conditionalFormatting sqref="C31:C50">
    <cfRule type="cellIs" dxfId="83" priority="38" operator="greaterThan">
      <formula>$C$51</formula>
    </cfRule>
  </conditionalFormatting>
  <conditionalFormatting sqref="C11:V13">
    <cfRule type="cellIs" dxfId="82" priority="1" operator="greaterThan">
      <formula>2</formula>
    </cfRule>
  </conditionalFormatting>
  <conditionalFormatting sqref="C17:V19">
    <cfRule type="cellIs" dxfId="81" priority="35" operator="equal">
      <formula>0</formula>
    </cfRule>
  </conditionalFormatting>
  <conditionalFormatting sqref="C20:V21">
    <cfRule type="cellIs" dxfId="80" priority="40" operator="equal">
      <formula>"DECREASE"</formula>
    </cfRule>
    <cfRule type="cellIs" dxfId="79" priority="41" operator="equal">
      <formula>"INCREASE"</formula>
    </cfRule>
  </conditionalFormatting>
  <conditionalFormatting sqref="C21:V21">
    <cfRule type="cellIs" dxfId="78" priority="16" operator="equal">
      <formula>0</formula>
    </cfRule>
  </conditionalFormatting>
  <conditionalFormatting sqref="C22:V23">
    <cfRule type="cellIs" dxfId="77" priority="20" operator="equal">
      <formula>0</formula>
    </cfRule>
  </conditionalFormatting>
  <conditionalFormatting sqref="C24:V24">
    <cfRule type="cellIs" dxfId="76" priority="21" operator="equal">
      <formula>"DECREASE"</formula>
    </cfRule>
    <cfRule type="cellIs" dxfId="75" priority="22" operator="equal">
      <formula>"INCREASE"</formula>
    </cfRule>
  </conditionalFormatting>
  <conditionalFormatting sqref="G31:G50">
    <cfRule type="cellIs" dxfId="74" priority="34" operator="greaterThan">
      <formula>$G$51</formula>
    </cfRule>
  </conditionalFormatting>
  <conditionalFormatting sqref="H31:H50">
    <cfRule type="cellIs" dxfId="73" priority="33" operator="greaterThan">
      <formula>$H$51</formula>
    </cfRule>
  </conditionalFormatting>
  <conditionalFormatting sqref="I1">
    <cfRule type="cellIs" dxfId="72" priority="6" operator="between">
      <formula>0.1</formula>
      <formula>5</formula>
    </cfRule>
  </conditionalFormatting>
  <conditionalFormatting sqref="I2">
    <cfRule type="cellIs" dxfId="71" priority="5" operator="greaterThan">
      <formula>5000.1</formula>
    </cfRule>
  </conditionalFormatting>
  <conditionalFormatting sqref="I3">
    <cfRule type="cellIs" dxfId="70" priority="4" operator="greaterThan">
      <formula>40000.01</formula>
    </cfRule>
  </conditionalFormatting>
  <conditionalFormatting sqref="I31:I50">
    <cfRule type="cellIs" dxfId="69" priority="32" operator="greaterThan">
      <formula>$I$51</formula>
    </cfRule>
  </conditionalFormatting>
  <conditionalFormatting sqref="J31:J50">
    <cfRule type="cellIs" dxfId="68" priority="11" operator="greaterThan">
      <formula>$J$51</formula>
    </cfRule>
  </conditionalFormatting>
  <conditionalFormatting sqref="K31:K50">
    <cfRule type="cellIs" dxfId="67" priority="31" operator="greaterThan">
      <formula>$K$51</formula>
    </cfRule>
  </conditionalFormatting>
  <conditionalFormatting sqref="L3">
    <cfRule type="cellIs" dxfId="66" priority="7" operator="lessThan">
      <formula>30</formula>
    </cfRule>
    <cfRule type="cellIs" dxfId="65" priority="8" operator="greaterThanOrEqual">
      <formula>30</formula>
    </cfRule>
  </conditionalFormatting>
  <conditionalFormatting sqref="L31:L50">
    <cfRule type="cellIs" dxfId="64" priority="30" operator="greaterThan">
      <formula>$L$51</formula>
    </cfRule>
  </conditionalFormatting>
  <conditionalFormatting sqref="M31:M50">
    <cfRule type="cellIs" dxfId="63" priority="29" operator="greaterThan">
      <formula>$M$51</formula>
    </cfRule>
  </conditionalFormatting>
  <conditionalFormatting sqref="P31:P50">
    <cfRule type="cellIs" dxfId="62" priority="28" operator="greaterThan">
      <formula>$P$51</formula>
    </cfRule>
  </conditionalFormatting>
  <conditionalFormatting sqref="R31:R50">
    <cfRule type="cellIs" dxfId="61" priority="27" operator="greaterThan">
      <formula>$R$51</formula>
    </cfRule>
  </conditionalFormatting>
  <conditionalFormatting sqref="S31:S50">
    <cfRule type="cellIs" dxfId="60" priority="26" operator="greaterThan">
      <formula>$S$51</formula>
    </cfRule>
  </conditionalFormatting>
  <conditionalFormatting sqref="T31:T50">
    <cfRule type="cellIs" dxfId="59" priority="25" operator="greaterThan">
      <formula>$T$51</formula>
    </cfRule>
  </conditionalFormatting>
  <conditionalFormatting sqref="U31:U50">
    <cfRule type="cellIs" dxfId="58" priority="24" operator="greaterThan">
      <formula>$U$51</formula>
    </cfRule>
  </conditionalFormatting>
  <dataValidations count="4">
    <dataValidation type="list" showInputMessage="1" sqref="C27:U27" xr:uid="{BE1886A9-64F9-42F5-83C2-583F2A3F4D7E}">
      <formula1>$AB$2:$AB$8</formula1>
    </dataValidation>
    <dataValidation type="list" allowBlank="1" showInputMessage="1" showErrorMessage="1" sqref="F3" xr:uid="{B9FC4CDA-D228-49DA-96B2-D8645275071E}">
      <formula1>$AG$2:$AG$5</formula1>
    </dataValidation>
    <dataValidation type="list" allowBlank="1" showInputMessage="1" showErrorMessage="1" sqref="C14:V14" xr:uid="{8F1D7C8C-211D-4275-BE62-9DE3C49B8351}">
      <formula1>$AI$2:$AI$26</formula1>
    </dataValidation>
    <dataValidation type="list" allowBlank="1" showInputMessage="1" showErrorMessage="1" sqref="C16:V16" xr:uid="{0CE5B033-1A15-41DA-979E-81FF9D41E104}">
      <formula1>$AD$1:$AD$6</formula1>
    </dataValidation>
  </dataValidations>
  <pageMargins left="0.7" right="0.7" top="0.75" bottom="0.75" header="0.3" footer="0.3"/>
  <pageSetup paperSize="9" orientation="portrait" r:id="rId1"/>
  <legacyDrawing r:id="rId2"/>
  <tableParts count="1">
    <tablePart r:id="rId3"/>
  </tableParts>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D3AF1E3-A772-47B0-9E6C-D33016DE7CDC}">
  <dimension ref="A1:AO66"/>
  <sheetViews>
    <sheetView topLeftCell="L1" zoomScale="90" zoomScaleNormal="90" workbookViewId="0">
      <selection activeCell="U30" sqref="U30"/>
    </sheetView>
  </sheetViews>
  <sheetFormatPr defaultColWidth="13.1796875" defaultRowHeight="12.5" x14ac:dyDescent="0.35"/>
  <cols>
    <col min="1" max="1" width="13.1796875" style="9"/>
    <col min="2" max="2" width="15.81640625" style="9" customWidth="1"/>
    <col min="3" max="3" width="20.54296875" style="9" customWidth="1"/>
    <col min="4" max="4" width="20.26953125" style="9" bestFit="1" customWidth="1"/>
    <col min="5" max="22" width="21.26953125" style="9" customWidth="1"/>
    <col min="23" max="26" width="13.1796875" style="9"/>
    <col min="27" max="27" width="0" style="9" hidden="1" customWidth="1"/>
    <col min="28" max="29" width="10.7265625" style="9" hidden="1" customWidth="1"/>
    <col min="30" max="30" width="19.7265625" style="9" hidden="1" customWidth="1"/>
    <col min="31" max="34" width="12.453125" style="9" hidden="1" customWidth="1"/>
    <col min="35" max="35" width="27.7265625" style="9" hidden="1" customWidth="1"/>
    <col min="36" max="40" width="0" style="9" hidden="1" customWidth="1"/>
    <col min="41" max="41" width="67.26953125" style="9" hidden="1" customWidth="1"/>
    <col min="42" max="16384" width="13.1796875" style="9"/>
  </cols>
  <sheetData>
    <row r="1" spans="1:41" ht="13" x14ac:dyDescent="0.3">
      <c r="A1" s="130" t="s">
        <v>41</v>
      </c>
      <c r="B1" s="131"/>
      <c r="C1" s="172" t="str">
        <f>Alaw!C1:D1</f>
        <v>PAN-032620</v>
      </c>
      <c r="D1" s="173"/>
      <c r="E1" s="106" t="s">
        <v>45</v>
      </c>
      <c r="F1" s="113">
        <f>Alaw!F1</f>
        <v>20.97</v>
      </c>
      <c r="G1" s="162" t="s">
        <v>43</v>
      </c>
      <c r="H1" s="163"/>
      <c r="I1" s="109">
        <v>5.8</v>
      </c>
      <c r="J1" s="130" t="s">
        <v>153</v>
      </c>
      <c r="K1" s="131"/>
      <c r="L1" s="109">
        <v>126</v>
      </c>
      <c r="AB1" s="13"/>
      <c r="AC1" s="13"/>
      <c r="AD1" s="22" t="s">
        <v>126</v>
      </c>
      <c r="AE1" s="13"/>
      <c r="AF1" s="13"/>
      <c r="AG1" s="13"/>
      <c r="AH1" s="13"/>
      <c r="AI1" s="30" t="s">
        <v>79</v>
      </c>
      <c r="AJ1" s="31" t="s">
        <v>94</v>
      </c>
      <c r="AK1" s="32" t="s">
        <v>95</v>
      </c>
      <c r="AL1" s="33" t="s">
        <v>125</v>
      </c>
      <c r="AM1" s="33" t="s">
        <v>131</v>
      </c>
      <c r="AN1" s="33" t="s">
        <v>111</v>
      </c>
    </row>
    <row r="2" spans="1:41" ht="12.75" customHeight="1" x14ac:dyDescent="0.3">
      <c r="A2" s="132" t="s">
        <v>87</v>
      </c>
      <c r="B2" s="133"/>
      <c r="C2" s="168" t="str">
        <f>Alaw!C2:D2</f>
        <v>EPR/GP3792SK</v>
      </c>
      <c r="D2" s="169"/>
      <c r="E2" s="96" t="s">
        <v>109</v>
      </c>
      <c r="F2" s="110" t="s">
        <v>165</v>
      </c>
      <c r="G2" s="164" t="s">
        <v>110</v>
      </c>
      <c r="H2" s="165"/>
      <c r="I2" s="110"/>
      <c r="J2" s="132" t="s">
        <v>158</v>
      </c>
      <c r="K2" s="133"/>
      <c r="L2" s="110">
        <v>0.59499999999999997</v>
      </c>
      <c r="AB2" s="22" t="s">
        <v>56</v>
      </c>
      <c r="AC2" s="13"/>
      <c r="AD2" s="22" t="s">
        <v>70</v>
      </c>
      <c r="AE2" s="13"/>
      <c r="AF2" s="13"/>
      <c r="AG2" s="34" t="s">
        <v>76</v>
      </c>
      <c r="AH2" s="13"/>
      <c r="AI2" s="35" t="s">
        <v>126</v>
      </c>
      <c r="AJ2" s="36">
        <v>0</v>
      </c>
      <c r="AK2" s="37">
        <v>0</v>
      </c>
      <c r="AL2" s="7">
        <v>0</v>
      </c>
      <c r="AM2" s="9">
        <v>0</v>
      </c>
      <c r="AN2" s="9">
        <v>0</v>
      </c>
    </row>
    <row r="3" spans="1:41" ht="13" x14ac:dyDescent="0.25">
      <c r="A3" s="134" t="s">
        <v>42</v>
      </c>
      <c r="B3" s="135"/>
      <c r="C3" s="168" t="str">
        <f>Alaw!C3:D3</f>
        <v xml:space="preserve">ByProduct Recovery Limited </v>
      </c>
      <c r="D3" s="169"/>
      <c r="E3" s="96" t="s">
        <v>108</v>
      </c>
      <c r="F3" s="111" t="s">
        <v>78</v>
      </c>
      <c r="G3" s="132" t="s">
        <v>159</v>
      </c>
      <c r="H3" s="133"/>
      <c r="I3" s="110"/>
      <c r="J3" s="134" t="s">
        <v>154</v>
      </c>
      <c r="K3" s="135"/>
      <c r="L3" s="110">
        <f>(L1/(L2*10000))*100</f>
        <v>2.1176470588235294</v>
      </c>
      <c r="AB3" s="22" t="s">
        <v>57</v>
      </c>
      <c r="AC3" s="13"/>
      <c r="AD3" s="22" t="s">
        <v>71</v>
      </c>
      <c r="AE3" s="13"/>
      <c r="AF3" s="13"/>
      <c r="AG3" s="34" t="s">
        <v>77</v>
      </c>
      <c r="AH3" s="13"/>
      <c r="AI3" s="38" t="s">
        <v>113</v>
      </c>
      <c r="AJ3" s="39">
        <v>1.7</v>
      </c>
      <c r="AK3" s="40">
        <v>6</v>
      </c>
      <c r="AL3" s="41">
        <v>1</v>
      </c>
      <c r="AM3" s="9">
        <v>6.2</v>
      </c>
      <c r="AN3" s="9" t="s">
        <v>112</v>
      </c>
    </row>
    <row r="4" spans="1:41" ht="13" x14ac:dyDescent="0.25">
      <c r="A4" s="132" t="s">
        <v>0</v>
      </c>
      <c r="B4" s="133"/>
      <c r="C4" s="170" t="str">
        <f>Alaw!C4:D4</f>
        <v>Bryn Drofa &amp; Plas Newydd, Llanbabo, Rhosgoch, Anglesey, LL66 0BN</v>
      </c>
      <c r="D4" s="171"/>
      <c r="E4" s="99" t="s">
        <v>1</v>
      </c>
      <c r="F4" s="110" t="s">
        <v>178</v>
      </c>
      <c r="G4" s="134"/>
      <c r="H4" s="135"/>
      <c r="I4" s="115"/>
      <c r="J4" s="134"/>
      <c r="K4" s="135"/>
      <c r="L4" s="110"/>
      <c r="AB4" s="22" t="s">
        <v>52</v>
      </c>
      <c r="AC4" s="13"/>
      <c r="AD4" s="42" t="s">
        <v>72</v>
      </c>
      <c r="AE4" s="13"/>
      <c r="AF4" s="13"/>
      <c r="AG4" s="34" t="s">
        <v>78</v>
      </c>
      <c r="AH4" s="13"/>
      <c r="AI4" s="43" t="s">
        <v>124</v>
      </c>
      <c r="AJ4" s="44">
        <v>7</v>
      </c>
      <c r="AK4" s="45">
        <v>10.5</v>
      </c>
      <c r="AL4" s="9">
        <v>2</v>
      </c>
      <c r="AM4" s="9">
        <v>6.7</v>
      </c>
      <c r="AN4" s="9" t="s">
        <v>135</v>
      </c>
    </row>
    <row r="5" spans="1:41" ht="13.5" thickBot="1" x14ac:dyDescent="0.3">
      <c r="A5" s="146" t="s">
        <v>47</v>
      </c>
      <c r="B5" s="147"/>
      <c r="C5" s="166" t="str">
        <f>Alaw!C5:D5</f>
        <v xml:space="preserve">Megan Tucker </v>
      </c>
      <c r="D5" s="167"/>
      <c r="E5" s="107"/>
      <c r="F5" s="114"/>
      <c r="G5" s="136"/>
      <c r="H5" s="137"/>
      <c r="I5" s="114"/>
      <c r="J5" s="136"/>
      <c r="K5" s="137"/>
      <c r="L5" s="108"/>
      <c r="AB5" s="22" t="s">
        <v>53</v>
      </c>
      <c r="AC5" s="13"/>
      <c r="AD5" s="42" t="s">
        <v>73</v>
      </c>
      <c r="AE5" s="13"/>
      <c r="AF5" s="13"/>
      <c r="AG5" s="34" t="s">
        <v>104</v>
      </c>
      <c r="AH5" s="13"/>
      <c r="AI5" s="43" t="s">
        <v>123</v>
      </c>
      <c r="AJ5" s="44">
        <v>6.5</v>
      </c>
      <c r="AK5" s="45">
        <v>5.5</v>
      </c>
      <c r="AL5" s="9">
        <v>3</v>
      </c>
      <c r="AM5" s="9">
        <v>6.7</v>
      </c>
      <c r="AN5" s="9" t="s">
        <v>135</v>
      </c>
    </row>
    <row r="6" spans="1:41" ht="13" thickBot="1" x14ac:dyDescent="0.3">
      <c r="A6" s="46"/>
      <c r="B6" s="46"/>
      <c r="F6" s="47"/>
      <c r="G6" s="47"/>
      <c r="H6" s="48"/>
      <c r="I6" s="48"/>
      <c r="J6" s="48"/>
      <c r="AB6" s="22" t="s">
        <v>54</v>
      </c>
      <c r="AC6" s="13"/>
      <c r="AD6" s="42" t="s">
        <v>74</v>
      </c>
      <c r="AE6" s="13"/>
      <c r="AF6" s="13"/>
      <c r="AG6" s="13"/>
      <c r="AH6" s="13"/>
      <c r="AI6" s="43" t="s">
        <v>68</v>
      </c>
      <c r="AJ6" s="44">
        <v>8.5</v>
      </c>
      <c r="AK6" s="45">
        <v>12</v>
      </c>
      <c r="AL6" s="9">
        <v>4</v>
      </c>
      <c r="AM6" s="9">
        <v>6.7</v>
      </c>
      <c r="AN6" s="9" t="s">
        <v>135</v>
      </c>
    </row>
    <row r="7" spans="1:41" s="7" customFormat="1" ht="13" x14ac:dyDescent="0.25">
      <c r="A7" s="138" t="s">
        <v>63</v>
      </c>
      <c r="B7" s="139"/>
      <c r="C7" s="94">
        <v>1</v>
      </c>
      <c r="D7" s="94">
        <v>2</v>
      </c>
      <c r="E7" s="94">
        <v>3</v>
      </c>
      <c r="F7" s="94">
        <v>4</v>
      </c>
      <c r="G7" s="94">
        <v>5</v>
      </c>
      <c r="H7" s="94">
        <v>6</v>
      </c>
      <c r="I7" s="94">
        <v>7</v>
      </c>
      <c r="J7" s="94">
        <v>8</v>
      </c>
      <c r="K7" s="94">
        <v>9</v>
      </c>
      <c r="L7" s="94">
        <v>10</v>
      </c>
      <c r="M7" s="94">
        <v>11</v>
      </c>
      <c r="N7" s="94">
        <v>12</v>
      </c>
      <c r="O7" s="94">
        <v>13</v>
      </c>
      <c r="P7" s="94">
        <v>14</v>
      </c>
      <c r="Q7" s="94">
        <v>15</v>
      </c>
      <c r="R7" s="94">
        <v>16</v>
      </c>
      <c r="S7" s="94">
        <v>17</v>
      </c>
      <c r="T7" s="94">
        <v>18</v>
      </c>
      <c r="U7" s="94">
        <v>19</v>
      </c>
      <c r="V7" s="95">
        <v>20</v>
      </c>
      <c r="AB7" s="22" t="s">
        <v>55</v>
      </c>
      <c r="AC7" s="13"/>
      <c r="AD7" s="13"/>
      <c r="AE7" s="13"/>
      <c r="AF7" s="13"/>
      <c r="AG7" s="13"/>
      <c r="AH7" s="13"/>
      <c r="AI7" s="43" t="s">
        <v>96</v>
      </c>
      <c r="AJ7" s="44">
        <v>8.5</v>
      </c>
      <c r="AK7" s="45">
        <v>10.5</v>
      </c>
      <c r="AL7" s="9">
        <v>5</v>
      </c>
      <c r="AM7" s="7">
        <v>6.7</v>
      </c>
      <c r="AN7" s="9" t="s">
        <v>135</v>
      </c>
      <c r="AO7" s="81"/>
    </row>
    <row r="8" spans="1:41" ht="13" x14ac:dyDescent="0.25">
      <c r="A8" s="132" t="s">
        <v>2</v>
      </c>
      <c r="B8" s="133"/>
      <c r="C8" s="49" t="str">
        <f>Alaw!C8</f>
        <v xml:space="preserve">BD1 </v>
      </c>
      <c r="D8" s="49" t="str">
        <f>Alaw!D8</f>
        <v>BD2</v>
      </c>
      <c r="E8" s="49" t="str">
        <f>Alaw!E8</f>
        <v>BD3</v>
      </c>
      <c r="F8" s="49" t="str">
        <f>Alaw!F8</f>
        <v>BD4</v>
      </c>
      <c r="G8" s="49" t="str">
        <f>Alaw!G8</f>
        <v>PN1</v>
      </c>
      <c r="H8" s="49" t="str">
        <f>Alaw!H8</f>
        <v>PN2</v>
      </c>
      <c r="I8" s="49">
        <f>Alaw!I8</f>
        <v>0</v>
      </c>
      <c r="J8" s="49">
        <f>Alaw!J8</f>
        <v>0</v>
      </c>
      <c r="K8" s="49">
        <f>Alaw!K8</f>
        <v>0</v>
      </c>
      <c r="L8" s="49">
        <f>Alaw!L8</f>
        <v>0</v>
      </c>
      <c r="M8" s="49">
        <f>Alaw!M8</f>
        <v>0</v>
      </c>
      <c r="N8" s="49">
        <f>Alaw!N8</f>
        <v>0</v>
      </c>
      <c r="O8" s="49">
        <f>Alaw!O8</f>
        <v>0</v>
      </c>
      <c r="P8" s="49">
        <f>Alaw!P8</f>
        <v>0</v>
      </c>
      <c r="Q8" s="49">
        <f>Alaw!Q8</f>
        <v>0</v>
      </c>
      <c r="R8" s="49">
        <f>Alaw!R8</f>
        <v>0</v>
      </c>
      <c r="S8" s="49">
        <f>Alaw!S8</f>
        <v>0</v>
      </c>
      <c r="T8" s="49">
        <f>Alaw!T8</f>
        <v>0</v>
      </c>
      <c r="U8" s="49">
        <f>Alaw!U8</f>
        <v>0</v>
      </c>
      <c r="V8" s="102">
        <f>Alaw!V8</f>
        <v>0</v>
      </c>
      <c r="AB8" s="50"/>
      <c r="AC8" s="50"/>
      <c r="AD8" s="13"/>
      <c r="AE8" s="13" t="s">
        <v>139</v>
      </c>
      <c r="AF8" s="13"/>
      <c r="AG8" s="13"/>
      <c r="AH8" s="13"/>
      <c r="AI8" s="43" t="s">
        <v>105</v>
      </c>
      <c r="AJ8" s="51">
        <v>1.4</v>
      </c>
      <c r="AK8" s="45">
        <v>4.4000000000000004</v>
      </c>
      <c r="AL8" s="9">
        <v>6</v>
      </c>
      <c r="AM8" s="9">
        <v>6.7</v>
      </c>
      <c r="AN8" s="9" t="s">
        <v>135</v>
      </c>
      <c r="AO8" s="13"/>
    </row>
    <row r="9" spans="1:41" ht="13" x14ac:dyDescent="0.25">
      <c r="A9" s="132" t="s">
        <v>3</v>
      </c>
      <c r="B9" s="133"/>
      <c r="C9" s="49" t="str">
        <f>Alaw!C9</f>
        <v>M</v>
      </c>
      <c r="D9" s="49" t="str">
        <f>Alaw!D9</f>
        <v>M</v>
      </c>
      <c r="E9" s="49" t="str">
        <f>Alaw!E9</f>
        <v>M</v>
      </c>
      <c r="F9" s="49" t="str">
        <f>Alaw!F9</f>
        <v>M</v>
      </c>
      <c r="G9" s="49" t="str">
        <f>Alaw!G9</f>
        <v>M</v>
      </c>
      <c r="H9" s="49" t="str">
        <f>Alaw!H9</f>
        <v>M</v>
      </c>
      <c r="I9" s="49">
        <f>Alaw!I9</f>
        <v>0</v>
      </c>
      <c r="J9" s="49">
        <f>Alaw!J9</f>
        <v>0</v>
      </c>
      <c r="K9" s="49">
        <f>Alaw!K9</f>
        <v>0</v>
      </c>
      <c r="L9" s="49">
        <f>Alaw!L9</f>
        <v>0</v>
      </c>
      <c r="M9" s="49">
        <f>Alaw!M9</f>
        <v>0</v>
      </c>
      <c r="N9" s="49">
        <f>Alaw!N9</f>
        <v>0</v>
      </c>
      <c r="O9" s="49">
        <f>Alaw!O9</f>
        <v>0</v>
      </c>
      <c r="P9" s="49">
        <f>Alaw!P9</f>
        <v>0</v>
      </c>
      <c r="Q9" s="49">
        <f>Alaw!Q9</f>
        <v>0</v>
      </c>
      <c r="R9" s="49">
        <f>Alaw!R9</f>
        <v>0</v>
      </c>
      <c r="S9" s="49">
        <f>Alaw!S9</f>
        <v>0</v>
      </c>
      <c r="T9" s="49">
        <f>Alaw!T9</f>
        <v>0</v>
      </c>
      <c r="U9" s="49">
        <f>Alaw!U9</f>
        <v>0</v>
      </c>
      <c r="V9" s="102">
        <f>Alaw!V9</f>
        <v>0</v>
      </c>
      <c r="AB9" s="13"/>
      <c r="AC9" s="13"/>
      <c r="AD9" s="22" t="s">
        <v>137</v>
      </c>
      <c r="AE9" s="22">
        <v>4.5</v>
      </c>
      <c r="AF9" s="13"/>
      <c r="AG9" s="13"/>
      <c r="AH9" s="13"/>
      <c r="AI9" s="52" t="s">
        <v>103</v>
      </c>
      <c r="AJ9" s="53">
        <v>0.7</v>
      </c>
      <c r="AK9" s="54">
        <v>4</v>
      </c>
      <c r="AL9" s="21">
        <v>7</v>
      </c>
      <c r="AM9" s="9">
        <v>6.7</v>
      </c>
      <c r="AN9" s="9" t="s">
        <v>135</v>
      </c>
      <c r="AO9" s="81"/>
    </row>
    <row r="10" spans="1:41" ht="13" x14ac:dyDescent="0.25">
      <c r="A10" s="132" t="s">
        <v>4</v>
      </c>
      <c r="B10" s="133"/>
      <c r="C10" s="49">
        <f>Alaw!C10</f>
        <v>8.1999999999999993</v>
      </c>
      <c r="D10" s="49">
        <f>Alaw!D10</f>
        <v>8.1</v>
      </c>
      <c r="E10" s="49">
        <f>Alaw!E10</f>
        <v>8.4</v>
      </c>
      <c r="F10" s="49">
        <f>Alaw!F10</f>
        <v>8.4</v>
      </c>
      <c r="G10" s="49">
        <f>Alaw!G10</f>
        <v>8.1</v>
      </c>
      <c r="H10" s="49">
        <f>Alaw!H10</f>
        <v>8.1999999999999993</v>
      </c>
      <c r="I10" s="49">
        <f>Alaw!I10</f>
        <v>0</v>
      </c>
      <c r="J10" s="49">
        <f>Alaw!J10</f>
        <v>0</v>
      </c>
      <c r="K10" s="49">
        <f>Alaw!K10</f>
        <v>0</v>
      </c>
      <c r="L10" s="49">
        <f>Alaw!L10</f>
        <v>0</v>
      </c>
      <c r="M10" s="49">
        <f>Alaw!M10</f>
        <v>0</v>
      </c>
      <c r="N10" s="49">
        <f>Alaw!N10</f>
        <v>0</v>
      </c>
      <c r="O10" s="49">
        <f>Alaw!O10</f>
        <v>0</v>
      </c>
      <c r="P10" s="49">
        <f>Alaw!P10</f>
        <v>0</v>
      </c>
      <c r="Q10" s="49">
        <f>Alaw!Q10</f>
        <v>0</v>
      </c>
      <c r="R10" s="49">
        <f>Alaw!R10</f>
        <v>0</v>
      </c>
      <c r="S10" s="49">
        <f>Alaw!S10</f>
        <v>0</v>
      </c>
      <c r="T10" s="49">
        <f>Alaw!T10</f>
        <v>0</v>
      </c>
      <c r="U10" s="49">
        <f>Alaw!U10</f>
        <v>0</v>
      </c>
      <c r="V10" s="102">
        <f>Alaw!V10</f>
        <v>0</v>
      </c>
      <c r="AB10" s="13"/>
      <c r="AC10" s="13"/>
      <c r="AD10" s="22" t="s">
        <v>140</v>
      </c>
      <c r="AE10" s="22">
        <v>5</v>
      </c>
      <c r="AF10" s="13"/>
      <c r="AG10" s="13"/>
      <c r="AH10" s="13"/>
      <c r="AI10" s="43" t="s">
        <v>97</v>
      </c>
      <c r="AJ10" s="44">
        <v>9</v>
      </c>
      <c r="AK10" s="45">
        <v>16.5</v>
      </c>
      <c r="AL10" s="9">
        <v>8</v>
      </c>
      <c r="AM10" s="9">
        <v>6.7</v>
      </c>
      <c r="AN10" s="9" t="s">
        <v>135</v>
      </c>
    </row>
    <row r="11" spans="1:41" ht="13" x14ac:dyDescent="0.25">
      <c r="A11" s="132" t="s">
        <v>5</v>
      </c>
      <c r="B11" s="133"/>
      <c r="C11" s="49">
        <f>Alaw!C11</f>
        <v>3</v>
      </c>
      <c r="D11" s="49">
        <f>Alaw!D11</f>
        <v>3</v>
      </c>
      <c r="E11" s="49">
        <f>Alaw!E11</f>
        <v>2</v>
      </c>
      <c r="F11" s="49">
        <f>Alaw!F11</f>
        <v>2</v>
      </c>
      <c r="G11" s="49">
        <f>Alaw!G11</f>
        <v>3</v>
      </c>
      <c r="H11" s="49">
        <f>Alaw!H11</f>
        <v>3</v>
      </c>
      <c r="I11" s="49">
        <f>Alaw!I11</f>
        <v>0</v>
      </c>
      <c r="J11" s="49">
        <f>Alaw!J11</f>
        <v>0</v>
      </c>
      <c r="K11" s="49">
        <f>Alaw!K11</f>
        <v>0</v>
      </c>
      <c r="L11" s="49">
        <f>Alaw!L11</f>
        <v>0</v>
      </c>
      <c r="M11" s="49">
        <f>Alaw!M11</f>
        <v>0</v>
      </c>
      <c r="N11" s="49">
        <f>Alaw!N11</f>
        <v>0</v>
      </c>
      <c r="O11" s="49">
        <f>Alaw!O11</f>
        <v>0</v>
      </c>
      <c r="P11" s="49">
        <f>Alaw!P11</f>
        <v>0</v>
      </c>
      <c r="Q11" s="49">
        <f>Alaw!Q11</f>
        <v>0</v>
      </c>
      <c r="R11" s="49">
        <f>Alaw!R11</f>
        <v>0</v>
      </c>
      <c r="S11" s="49">
        <f>Alaw!S11</f>
        <v>0</v>
      </c>
      <c r="T11" s="49">
        <f>Alaw!T11</f>
        <v>0</v>
      </c>
      <c r="U11" s="49">
        <f>Alaw!U11</f>
        <v>0</v>
      </c>
      <c r="V11" s="102">
        <f>Alaw!V11</f>
        <v>0</v>
      </c>
      <c r="AB11" s="13"/>
      <c r="AC11" s="13"/>
      <c r="AD11" s="42" t="s">
        <v>141</v>
      </c>
      <c r="AE11" s="22">
        <v>6</v>
      </c>
      <c r="AF11" s="13"/>
      <c r="AG11" s="13"/>
      <c r="AH11" s="13"/>
      <c r="AI11" s="43" t="s">
        <v>122</v>
      </c>
      <c r="AJ11" s="44">
        <v>15</v>
      </c>
      <c r="AK11" s="45">
        <v>17.5</v>
      </c>
      <c r="AL11" s="9">
        <v>9</v>
      </c>
      <c r="AM11" s="9">
        <v>7</v>
      </c>
      <c r="AN11" s="9" t="s">
        <v>135</v>
      </c>
    </row>
    <row r="12" spans="1:41" ht="13" x14ac:dyDescent="0.25">
      <c r="A12" s="132" t="s">
        <v>6</v>
      </c>
      <c r="B12" s="133"/>
      <c r="C12" s="49">
        <f>Alaw!C12</f>
        <v>2</v>
      </c>
      <c r="D12" s="49">
        <f>Alaw!D12</f>
        <v>2</v>
      </c>
      <c r="E12" s="49">
        <f>Alaw!E12</f>
        <v>2</v>
      </c>
      <c r="F12" s="49">
        <f>Alaw!F12</f>
        <v>2</v>
      </c>
      <c r="G12" s="49">
        <f>Alaw!G12</f>
        <v>2</v>
      </c>
      <c r="H12" s="49">
        <f>Alaw!H12</f>
        <v>2</v>
      </c>
      <c r="I12" s="49">
        <f>Alaw!I12</f>
        <v>0</v>
      </c>
      <c r="J12" s="49">
        <f>Alaw!J12</f>
        <v>0</v>
      </c>
      <c r="K12" s="49">
        <f>Alaw!K12</f>
        <v>0</v>
      </c>
      <c r="L12" s="49">
        <f>Alaw!L12</f>
        <v>0</v>
      </c>
      <c r="M12" s="49">
        <f>Alaw!M12</f>
        <v>0</v>
      </c>
      <c r="N12" s="49">
        <f>Alaw!N12</f>
        <v>0</v>
      </c>
      <c r="O12" s="49">
        <f>Alaw!O12</f>
        <v>0</v>
      </c>
      <c r="P12" s="49">
        <f>Alaw!P12</f>
        <v>0</v>
      </c>
      <c r="Q12" s="49">
        <f>Alaw!Q12</f>
        <v>0</v>
      </c>
      <c r="R12" s="49">
        <f>Alaw!R12</f>
        <v>0</v>
      </c>
      <c r="S12" s="49">
        <f>Alaw!S12</f>
        <v>0</v>
      </c>
      <c r="T12" s="49">
        <f>Alaw!T12</f>
        <v>0</v>
      </c>
      <c r="U12" s="49">
        <f>Alaw!U12</f>
        <v>0</v>
      </c>
      <c r="V12" s="102">
        <f>Alaw!V12</f>
        <v>0</v>
      </c>
      <c r="AB12" s="13"/>
      <c r="AC12" s="13"/>
      <c r="AD12" s="42" t="s">
        <v>142</v>
      </c>
      <c r="AE12" s="22">
        <v>7.5</v>
      </c>
      <c r="AF12" s="13"/>
      <c r="AG12" s="13"/>
      <c r="AH12" s="13"/>
      <c r="AI12" s="43" t="s">
        <v>121</v>
      </c>
      <c r="AJ12" s="44">
        <v>14</v>
      </c>
      <c r="AK12" s="45">
        <v>11</v>
      </c>
      <c r="AL12" s="9">
        <v>10</v>
      </c>
      <c r="AM12" s="9">
        <v>7</v>
      </c>
      <c r="AN12" s="9" t="s">
        <v>135</v>
      </c>
    </row>
    <row r="13" spans="1:41" ht="13" x14ac:dyDescent="0.25">
      <c r="A13" s="132" t="s">
        <v>7</v>
      </c>
      <c r="B13" s="133"/>
      <c r="C13" s="49">
        <f>Alaw!C13</f>
        <v>2</v>
      </c>
      <c r="D13" s="49">
        <f>Alaw!D13</f>
        <v>2</v>
      </c>
      <c r="E13" s="49">
        <f>Alaw!E13</f>
        <v>2</v>
      </c>
      <c r="F13" s="49">
        <f>Alaw!F13</f>
        <v>2</v>
      </c>
      <c r="G13" s="49">
        <f>Alaw!G13</f>
        <v>2</v>
      </c>
      <c r="H13" s="49">
        <f>Alaw!H13</f>
        <v>2</v>
      </c>
      <c r="I13" s="49">
        <f>Alaw!I13</f>
        <v>0</v>
      </c>
      <c r="J13" s="49">
        <f>Alaw!J13</f>
        <v>0</v>
      </c>
      <c r="K13" s="49">
        <f>Alaw!K13</f>
        <v>0</v>
      </c>
      <c r="L13" s="49">
        <f>Alaw!L13</f>
        <v>0</v>
      </c>
      <c r="M13" s="49">
        <f>Alaw!M13</f>
        <v>0</v>
      </c>
      <c r="N13" s="49">
        <f>Alaw!N13</f>
        <v>0</v>
      </c>
      <c r="O13" s="49">
        <f>Alaw!O13</f>
        <v>0</v>
      </c>
      <c r="P13" s="49">
        <f>Alaw!P13</f>
        <v>0</v>
      </c>
      <c r="Q13" s="49">
        <f>Alaw!Q13</f>
        <v>0</v>
      </c>
      <c r="R13" s="49">
        <f>Alaw!R13</f>
        <v>0</v>
      </c>
      <c r="S13" s="49">
        <f>Alaw!S13</f>
        <v>0</v>
      </c>
      <c r="T13" s="49">
        <f>Alaw!T13</f>
        <v>0</v>
      </c>
      <c r="U13" s="49">
        <f>Alaw!U13</f>
        <v>0</v>
      </c>
      <c r="V13" s="102">
        <f>Alaw!V13</f>
        <v>0</v>
      </c>
      <c r="AB13" s="13"/>
      <c r="AC13" s="13"/>
      <c r="AD13" s="42" t="s">
        <v>143</v>
      </c>
      <c r="AE13" s="22">
        <v>12</v>
      </c>
      <c r="AF13" s="13"/>
      <c r="AG13" s="13"/>
      <c r="AH13" s="13"/>
      <c r="AI13" s="43" t="s">
        <v>120</v>
      </c>
      <c r="AJ13" s="44">
        <v>1.9</v>
      </c>
      <c r="AK13" s="45">
        <v>7.5</v>
      </c>
      <c r="AL13" s="9">
        <v>11</v>
      </c>
      <c r="AM13" s="9">
        <v>6.7</v>
      </c>
      <c r="AN13" s="9" t="s">
        <v>135</v>
      </c>
    </row>
    <row r="14" spans="1:41" ht="13" x14ac:dyDescent="0.25">
      <c r="A14" s="150" t="s">
        <v>8</v>
      </c>
      <c r="B14" s="151"/>
      <c r="C14" s="83" t="str">
        <f>Alaw!C14</f>
        <v xml:space="preserve">Grass Silage (25% DM) </v>
      </c>
      <c r="D14" s="83" t="str">
        <f>Alaw!D14</f>
        <v xml:space="preserve">Grass Silage (25% DM) </v>
      </c>
      <c r="E14" s="83" t="str">
        <f>Alaw!E14</f>
        <v xml:space="preserve">Grass Silage (25% DM) </v>
      </c>
      <c r="F14" s="83" t="str">
        <f>Alaw!F14</f>
        <v xml:space="preserve">Grass Silage (25% DM) </v>
      </c>
      <c r="G14" s="83" t="str">
        <f>Alaw!G14</f>
        <v xml:space="preserve">Grass Silage (25% DM) </v>
      </c>
      <c r="H14" s="83" t="str">
        <f>Alaw!H14</f>
        <v xml:space="preserve">Grass Silage (25% DM) </v>
      </c>
      <c r="I14" s="83">
        <f>Alaw!I14</f>
        <v>0</v>
      </c>
      <c r="J14" s="83">
        <f>Alaw!J14</f>
        <v>0</v>
      </c>
      <c r="K14" s="83">
        <f>Alaw!K14</f>
        <v>0</v>
      </c>
      <c r="L14" s="83">
        <f>Alaw!L14</f>
        <v>0</v>
      </c>
      <c r="M14" s="83">
        <f>Alaw!M14</f>
        <v>0</v>
      </c>
      <c r="N14" s="83">
        <f>Alaw!N14</f>
        <v>0</v>
      </c>
      <c r="O14" s="83">
        <f>Alaw!O14</f>
        <v>0</v>
      </c>
      <c r="P14" s="83">
        <f>Alaw!P14</f>
        <v>0</v>
      </c>
      <c r="Q14" s="83">
        <f>Alaw!Q14</f>
        <v>0</v>
      </c>
      <c r="R14" s="83">
        <f>Alaw!R14</f>
        <v>0</v>
      </c>
      <c r="S14" s="83">
        <f>Alaw!S14</f>
        <v>0</v>
      </c>
      <c r="T14" s="83">
        <f>Alaw!T14</f>
        <v>0</v>
      </c>
      <c r="U14" s="83">
        <f>Alaw!U14</f>
        <v>0</v>
      </c>
      <c r="V14" s="103">
        <f>Alaw!V14</f>
        <v>0</v>
      </c>
      <c r="AD14" s="22" t="s">
        <v>138</v>
      </c>
      <c r="AE14" s="22">
        <v>6</v>
      </c>
      <c r="AI14" s="43" t="s">
        <v>119</v>
      </c>
      <c r="AJ14" s="44">
        <v>0.8</v>
      </c>
      <c r="AK14" s="45">
        <v>1.7</v>
      </c>
      <c r="AL14" s="9">
        <v>12</v>
      </c>
      <c r="AM14" s="9">
        <v>6.7</v>
      </c>
      <c r="AN14" s="9" t="s">
        <v>135</v>
      </c>
    </row>
    <row r="15" spans="1:41" ht="13" x14ac:dyDescent="0.25">
      <c r="A15" s="148" t="s">
        <v>9</v>
      </c>
      <c r="B15" s="149"/>
      <c r="C15" s="49">
        <f>Alaw!C15</f>
        <v>38</v>
      </c>
      <c r="D15" s="49">
        <f>Alaw!D15</f>
        <v>38</v>
      </c>
      <c r="E15" s="49">
        <f>Alaw!E15</f>
        <v>38</v>
      </c>
      <c r="F15" s="49">
        <f>Alaw!F15</f>
        <v>38</v>
      </c>
      <c r="G15" s="49">
        <f>Alaw!G15</f>
        <v>38</v>
      </c>
      <c r="H15" s="49">
        <f>Alaw!H15</f>
        <v>38</v>
      </c>
      <c r="I15" s="49">
        <f>Alaw!I15</f>
        <v>0</v>
      </c>
      <c r="J15" s="49">
        <f>Alaw!J15</f>
        <v>0</v>
      </c>
      <c r="K15" s="49">
        <f>Alaw!K15</f>
        <v>0</v>
      </c>
      <c r="L15" s="49">
        <f>Alaw!L15</f>
        <v>0</v>
      </c>
      <c r="M15" s="49">
        <f>Alaw!M15</f>
        <v>0</v>
      </c>
      <c r="N15" s="49">
        <f>Alaw!N15</f>
        <v>0</v>
      </c>
      <c r="O15" s="49">
        <f>Alaw!O15</f>
        <v>0</v>
      </c>
      <c r="P15" s="49">
        <f>Alaw!P15</f>
        <v>0</v>
      </c>
      <c r="Q15" s="49">
        <f>Alaw!Q15</f>
        <v>0</v>
      </c>
      <c r="R15" s="49">
        <f>Alaw!R15</f>
        <v>0</v>
      </c>
      <c r="S15" s="49">
        <f>Alaw!S15</f>
        <v>0</v>
      </c>
      <c r="T15" s="49">
        <f>Alaw!T15</f>
        <v>0</v>
      </c>
      <c r="U15" s="49">
        <f>Alaw!U15</f>
        <v>0</v>
      </c>
      <c r="V15" s="102">
        <f>Alaw!V15</f>
        <v>0</v>
      </c>
      <c r="AD15" s="22" t="s">
        <v>144</v>
      </c>
      <c r="AE15" s="22">
        <v>7</v>
      </c>
      <c r="AI15" s="43" t="s">
        <v>101</v>
      </c>
      <c r="AJ15" s="51">
        <v>1.8</v>
      </c>
      <c r="AK15" s="45">
        <v>5.4</v>
      </c>
      <c r="AL15" s="9">
        <v>13</v>
      </c>
      <c r="AM15" s="9">
        <v>6.7</v>
      </c>
      <c r="AN15" s="9" t="s">
        <v>135</v>
      </c>
    </row>
    <row r="16" spans="1:41" ht="13.5" thickBot="1" x14ac:dyDescent="0.3">
      <c r="A16" s="152" t="s">
        <v>44</v>
      </c>
      <c r="B16" s="153"/>
      <c r="C16" s="104" t="str">
        <f>Alaw!C16</f>
        <v>Medium/Clay</v>
      </c>
      <c r="D16" s="104" t="str">
        <f>Alaw!D16</f>
        <v>Medium/Clay</v>
      </c>
      <c r="E16" s="104" t="str">
        <f>Alaw!E16</f>
        <v>Medium/Clay</v>
      </c>
      <c r="F16" s="104" t="str">
        <f>Alaw!F16</f>
        <v>Medium/Clay</v>
      </c>
      <c r="G16" s="104" t="str">
        <f>Alaw!G16</f>
        <v>Medium/Clay</v>
      </c>
      <c r="H16" s="104" t="str">
        <f>Alaw!H16</f>
        <v>Medium/Clay</v>
      </c>
      <c r="I16" s="104">
        <f>Alaw!I16</f>
        <v>0</v>
      </c>
      <c r="J16" s="104">
        <f>Alaw!J16</f>
        <v>0</v>
      </c>
      <c r="K16" s="104">
        <f>Alaw!K16</f>
        <v>0</v>
      </c>
      <c r="L16" s="104">
        <f>Alaw!L16</f>
        <v>0</v>
      </c>
      <c r="M16" s="104">
        <f>Alaw!M16</f>
        <v>0</v>
      </c>
      <c r="N16" s="104">
        <f>Alaw!N16</f>
        <v>0</v>
      </c>
      <c r="O16" s="104">
        <f>Alaw!O16</f>
        <v>0</v>
      </c>
      <c r="P16" s="104">
        <f>Alaw!P16</f>
        <v>0</v>
      </c>
      <c r="Q16" s="104">
        <f>Alaw!Q16</f>
        <v>0</v>
      </c>
      <c r="R16" s="104">
        <f>Alaw!R16</f>
        <v>0</v>
      </c>
      <c r="S16" s="104">
        <f>Alaw!S16</f>
        <v>0</v>
      </c>
      <c r="T16" s="104">
        <f>Alaw!T16</f>
        <v>0</v>
      </c>
      <c r="U16" s="104">
        <f>Alaw!U16</f>
        <v>0</v>
      </c>
      <c r="V16" s="105">
        <f>Alaw!V16</f>
        <v>0</v>
      </c>
      <c r="AD16" s="42" t="s">
        <v>145</v>
      </c>
      <c r="AE16" s="22">
        <v>8</v>
      </c>
      <c r="AI16" s="43" t="s">
        <v>118</v>
      </c>
      <c r="AJ16" s="44">
        <v>8</v>
      </c>
      <c r="AK16" s="45">
        <v>5.5</v>
      </c>
      <c r="AL16" s="7">
        <v>14</v>
      </c>
      <c r="AM16" s="9">
        <v>6.7</v>
      </c>
      <c r="AN16" s="9" t="s">
        <v>135</v>
      </c>
    </row>
    <row r="17" spans="1:40" ht="13" x14ac:dyDescent="0.25">
      <c r="A17" s="138" t="s">
        <v>69</v>
      </c>
      <c r="B17" s="139"/>
      <c r="C17" s="20">
        <f>(VLOOKUP(C$14,$AI2:$AK26,2,FALSE))*C$15</f>
        <v>64.599999999999994</v>
      </c>
      <c r="D17" s="20">
        <f t="shared" ref="D17:V17" si="0">(VLOOKUP(D$14,$AI2:$AK26,2,FALSE))*D$15</f>
        <v>64.599999999999994</v>
      </c>
      <c r="E17" s="20">
        <f t="shared" si="0"/>
        <v>64.599999999999994</v>
      </c>
      <c r="F17" s="20">
        <f t="shared" si="0"/>
        <v>64.599999999999994</v>
      </c>
      <c r="G17" s="20">
        <f t="shared" si="0"/>
        <v>64.599999999999994</v>
      </c>
      <c r="H17" s="20">
        <f t="shared" si="0"/>
        <v>64.599999999999994</v>
      </c>
      <c r="I17" s="20" t="e">
        <f t="shared" si="0"/>
        <v>#N/A</v>
      </c>
      <c r="J17" s="20" t="e">
        <f t="shared" si="0"/>
        <v>#N/A</v>
      </c>
      <c r="K17" s="20" t="e">
        <f t="shared" si="0"/>
        <v>#N/A</v>
      </c>
      <c r="L17" s="20" t="e">
        <f t="shared" si="0"/>
        <v>#N/A</v>
      </c>
      <c r="M17" s="20" t="e">
        <f t="shared" si="0"/>
        <v>#N/A</v>
      </c>
      <c r="N17" s="20" t="e">
        <f t="shared" si="0"/>
        <v>#N/A</v>
      </c>
      <c r="O17" s="20" t="e">
        <f t="shared" si="0"/>
        <v>#N/A</v>
      </c>
      <c r="P17" s="20" t="e">
        <f t="shared" si="0"/>
        <v>#N/A</v>
      </c>
      <c r="Q17" s="20" t="e">
        <f t="shared" si="0"/>
        <v>#N/A</v>
      </c>
      <c r="R17" s="20" t="e">
        <f t="shared" si="0"/>
        <v>#N/A</v>
      </c>
      <c r="S17" s="20" t="e">
        <f t="shared" si="0"/>
        <v>#N/A</v>
      </c>
      <c r="T17" s="20" t="e">
        <f t="shared" si="0"/>
        <v>#N/A</v>
      </c>
      <c r="U17" s="20" t="e">
        <f t="shared" si="0"/>
        <v>#N/A</v>
      </c>
      <c r="V17" s="93" t="e">
        <f t="shared" si="0"/>
        <v>#N/A</v>
      </c>
      <c r="AD17" s="42" t="s">
        <v>146</v>
      </c>
      <c r="AE17" s="22">
        <v>10</v>
      </c>
      <c r="AI17" s="38" t="s">
        <v>115</v>
      </c>
      <c r="AJ17" s="39">
        <v>1.4</v>
      </c>
      <c r="AK17" s="40">
        <v>4.8</v>
      </c>
      <c r="AL17" s="41">
        <v>15</v>
      </c>
      <c r="AM17" s="9">
        <v>6.2</v>
      </c>
      <c r="AN17" s="9" t="s">
        <v>112</v>
      </c>
    </row>
    <row r="18" spans="1:40" ht="13" x14ac:dyDescent="0.25">
      <c r="A18" s="140" t="s">
        <v>23</v>
      </c>
      <c r="B18" s="141"/>
      <c r="C18" s="12">
        <f>$D31</f>
        <v>37.524415004999994</v>
      </c>
      <c r="D18" s="12">
        <f>$D32</f>
        <v>37.524415004999994</v>
      </c>
      <c r="E18" s="12">
        <f>$D33</f>
        <v>75.048830009999989</v>
      </c>
      <c r="F18" s="12">
        <f>$D34</f>
        <v>75.048830009999989</v>
      </c>
      <c r="G18" s="12">
        <f>$D35</f>
        <v>37.524415004999994</v>
      </c>
      <c r="H18" s="12">
        <f>$D36</f>
        <v>37.524415004999994</v>
      </c>
      <c r="I18" s="12">
        <f>$D37</f>
        <v>0</v>
      </c>
      <c r="J18" s="12">
        <f>$D38</f>
        <v>0</v>
      </c>
      <c r="K18" s="12">
        <f>$D39</f>
        <v>0</v>
      </c>
      <c r="L18" s="12">
        <f>$D40</f>
        <v>0</v>
      </c>
      <c r="M18" s="12">
        <f>$D41</f>
        <v>0</v>
      </c>
      <c r="N18" s="12">
        <f>$D42</f>
        <v>0</v>
      </c>
      <c r="O18" s="12">
        <f>$D43</f>
        <v>0</v>
      </c>
      <c r="P18" s="12">
        <f>$D44</f>
        <v>0</v>
      </c>
      <c r="Q18" s="12">
        <f>$D45</f>
        <v>0</v>
      </c>
      <c r="R18" s="12">
        <f>$D46</f>
        <v>0</v>
      </c>
      <c r="S18" s="12">
        <f>$D47</f>
        <v>0</v>
      </c>
      <c r="T18" s="12">
        <f>$D48</f>
        <v>0</v>
      </c>
      <c r="U18" s="12">
        <f>$D49</f>
        <v>0</v>
      </c>
      <c r="V18" s="17">
        <f>$D50</f>
        <v>0</v>
      </c>
      <c r="AD18" s="42" t="s">
        <v>147</v>
      </c>
      <c r="AE18" s="22">
        <v>16</v>
      </c>
      <c r="AI18" s="38" t="s">
        <v>106</v>
      </c>
      <c r="AJ18" s="39">
        <v>5.9</v>
      </c>
      <c r="AK18" s="40">
        <v>18</v>
      </c>
      <c r="AL18" s="41">
        <v>16</v>
      </c>
      <c r="AM18" s="9">
        <v>6.2</v>
      </c>
      <c r="AN18" s="9" t="s">
        <v>112</v>
      </c>
    </row>
    <row r="19" spans="1:40" ht="13" x14ac:dyDescent="0.25">
      <c r="A19" s="140" t="s">
        <v>90</v>
      </c>
      <c r="B19" s="141"/>
      <c r="C19" s="12">
        <f>C18-C17</f>
        <v>-27.075584995</v>
      </c>
      <c r="D19" s="12">
        <f t="shared" ref="D19:V19" si="1">D18-D17</f>
        <v>-27.075584995</v>
      </c>
      <c r="E19" s="12">
        <f t="shared" si="1"/>
        <v>10.448830009999995</v>
      </c>
      <c r="F19" s="12">
        <f t="shared" si="1"/>
        <v>10.448830009999995</v>
      </c>
      <c r="G19" s="12">
        <f t="shared" si="1"/>
        <v>-27.075584995</v>
      </c>
      <c r="H19" s="12">
        <f t="shared" si="1"/>
        <v>-27.075584995</v>
      </c>
      <c r="I19" s="12" t="e">
        <f t="shared" si="1"/>
        <v>#N/A</v>
      </c>
      <c r="J19" s="12" t="e">
        <f t="shared" si="1"/>
        <v>#N/A</v>
      </c>
      <c r="K19" s="12" t="e">
        <f t="shared" si="1"/>
        <v>#N/A</v>
      </c>
      <c r="L19" s="12" t="e">
        <f t="shared" si="1"/>
        <v>#N/A</v>
      </c>
      <c r="M19" s="12" t="e">
        <f t="shared" si="1"/>
        <v>#N/A</v>
      </c>
      <c r="N19" s="12" t="e">
        <f t="shared" si="1"/>
        <v>#N/A</v>
      </c>
      <c r="O19" s="12" t="e">
        <f t="shared" si="1"/>
        <v>#N/A</v>
      </c>
      <c r="P19" s="12" t="e">
        <f t="shared" si="1"/>
        <v>#N/A</v>
      </c>
      <c r="Q19" s="12" t="e">
        <f t="shared" si="1"/>
        <v>#N/A</v>
      </c>
      <c r="R19" s="12" t="e">
        <f t="shared" si="1"/>
        <v>#N/A</v>
      </c>
      <c r="S19" s="12" t="e">
        <f t="shared" si="1"/>
        <v>#N/A</v>
      </c>
      <c r="T19" s="12" t="e">
        <f t="shared" si="1"/>
        <v>#N/A</v>
      </c>
      <c r="U19" s="12" t="e">
        <f t="shared" si="1"/>
        <v>#N/A</v>
      </c>
      <c r="V19" s="17" t="e">
        <f t="shared" si="1"/>
        <v>#N/A</v>
      </c>
      <c r="AI19" s="38" t="s">
        <v>107</v>
      </c>
      <c r="AJ19" s="39">
        <v>3.2</v>
      </c>
      <c r="AK19" s="40">
        <v>10.5</v>
      </c>
      <c r="AL19" s="41">
        <v>17</v>
      </c>
      <c r="AM19" s="9">
        <v>6.2</v>
      </c>
      <c r="AN19" s="9" t="s">
        <v>112</v>
      </c>
    </row>
    <row r="20" spans="1:40" ht="13.5" thickBot="1" x14ac:dyDescent="0.3">
      <c r="A20" s="142" t="s">
        <v>91</v>
      </c>
      <c r="B20" s="143"/>
      <c r="C20" s="18" t="str">
        <f>IF($B31="","",IF(C$19&gt;=0,"INCREASE","DECREASE"))</f>
        <v>DECREASE</v>
      </c>
      <c r="D20" s="18" t="str">
        <f>IF($B32="","",IF(D$19&gt;=0,"INCREASE","DECREASE"))</f>
        <v>DECREASE</v>
      </c>
      <c r="E20" s="18" t="str">
        <f>IF($B33="","",IF(E$19&gt;=0,"INCREASE","DECREASE"))</f>
        <v>INCREASE</v>
      </c>
      <c r="F20" s="18" t="str">
        <f>IF($B34="","",IF(F$19&gt;=0,"INCREASE","DECREASE"))</f>
        <v>INCREASE</v>
      </c>
      <c r="G20" s="18" t="str">
        <f>IF($B35="","",IF(G$19&gt;=0,"INCREASE","DECREASE"))</f>
        <v>DECREASE</v>
      </c>
      <c r="H20" s="18" t="str">
        <f>IF($B36="","",IF(H$19&gt;=0,"INCREASE","DECREASE"))</f>
        <v>DECREASE</v>
      </c>
      <c r="I20" s="18" t="str">
        <f>IF($B37="","",IF(I$19&gt;=0,"INCREASE","DECREASE"))</f>
        <v/>
      </c>
      <c r="J20" s="18" t="str">
        <f>IF($B38="","",IF(J$19&gt;=0,"INCREASE","DECREASE"))</f>
        <v/>
      </c>
      <c r="K20" s="18" t="str">
        <f>IF($B39="","",IF(K$19&gt;=0,"INCREASE","DECREASE"))</f>
        <v/>
      </c>
      <c r="L20" s="18" t="str">
        <f>IF($B40="","",IF(L$19&gt;=0,"INCREASE","DECREASE"))</f>
        <v/>
      </c>
      <c r="M20" s="18" t="str">
        <f>IF($B41="","",IF(M$19&gt;=0,"INCREASE","DECREASE"))</f>
        <v/>
      </c>
      <c r="N20" s="18" t="str">
        <f>IF($B42="","",IF(N$19&gt;=0,"INCREASE","DECREASE"))</f>
        <v/>
      </c>
      <c r="O20" s="18" t="str">
        <f>IF($B43="","",IF(O$19&gt;=0,"INCREASE","DECREASE"))</f>
        <v/>
      </c>
      <c r="P20" s="18" t="str">
        <f>IF($B44="","",IF(P$19&gt;=0,"INCREASE","DECREASE"))</f>
        <v/>
      </c>
      <c r="Q20" s="18" t="str">
        <f>IF($B45="","",IF(Q$19&gt;=0,"INCREASE","DECREASE"))</f>
        <v/>
      </c>
      <c r="R20" s="18" t="str">
        <f>IF($B46="","",IF(R$19&gt;=0,"INCREASE","DECREASE"))</f>
        <v/>
      </c>
      <c r="S20" s="18" t="str">
        <f>IF($B47="","",IF(S$19&gt;=0,"INCREASE","DECREASE"))</f>
        <v/>
      </c>
      <c r="T20" s="18" t="str">
        <f>IF($B48="","",IF(T$19&gt;=0,"INCREASE","DECREASE"))</f>
        <v/>
      </c>
      <c r="U20" s="18" t="str">
        <f>IF($B49="","",IF(U$19&gt;=0,"INCREASE","DECREASE"))</f>
        <v/>
      </c>
      <c r="V20" s="19" t="str">
        <f>IF($B50="","",IF(V$19&gt;=0,"INCREASE","DECREASE"))</f>
        <v/>
      </c>
      <c r="AI20" s="38" t="s">
        <v>114</v>
      </c>
      <c r="AJ20" s="39">
        <v>2.1</v>
      </c>
      <c r="AK20" s="40">
        <v>7.2</v>
      </c>
      <c r="AL20" s="41">
        <v>18</v>
      </c>
      <c r="AM20" s="9">
        <v>6.2</v>
      </c>
      <c r="AN20" s="9" t="s">
        <v>112</v>
      </c>
    </row>
    <row r="21" spans="1:40" ht="13" x14ac:dyDescent="0.25">
      <c r="A21" s="138" t="s">
        <v>88</v>
      </c>
      <c r="B21" s="139"/>
      <c r="C21" s="20">
        <f>(VLOOKUP(C$14,$AI2:$AK26,3,FALSE))*C$15</f>
        <v>228</v>
      </c>
      <c r="D21" s="20">
        <f t="shared" ref="D21:V21" si="2">(VLOOKUP(D$14,$AI2:$AK26,3,FALSE))*D$15</f>
        <v>228</v>
      </c>
      <c r="E21" s="20">
        <f t="shared" si="2"/>
        <v>228</v>
      </c>
      <c r="F21" s="20">
        <f t="shared" si="2"/>
        <v>228</v>
      </c>
      <c r="G21" s="20">
        <f t="shared" si="2"/>
        <v>228</v>
      </c>
      <c r="H21" s="20">
        <f t="shared" si="2"/>
        <v>228</v>
      </c>
      <c r="I21" s="20" t="e">
        <f t="shared" si="2"/>
        <v>#N/A</v>
      </c>
      <c r="J21" s="20" t="e">
        <f t="shared" si="2"/>
        <v>#N/A</v>
      </c>
      <c r="K21" s="20" t="e">
        <f t="shared" si="2"/>
        <v>#N/A</v>
      </c>
      <c r="L21" s="20" t="e">
        <f t="shared" si="2"/>
        <v>#N/A</v>
      </c>
      <c r="M21" s="20" t="e">
        <f t="shared" si="2"/>
        <v>#N/A</v>
      </c>
      <c r="N21" s="20" t="e">
        <f t="shared" si="2"/>
        <v>#N/A</v>
      </c>
      <c r="O21" s="20" t="e">
        <f t="shared" si="2"/>
        <v>#N/A</v>
      </c>
      <c r="P21" s="20" t="e">
        <f t="shared" si="2"/>
        <v>#N/A</v>
      </c>
      <c r="Q21" s="20" t="e">
        <f t="shared" si="2"/>
        <v>#N/A</v>
      </c>
      <c r="R21" s="20" t="e">
        <f t="shared" si="2"/>
        <v>#N/A</v>
      </c>
      <c r="S21" s="20" t="e">
        <f t="shared" si="2"/>
        <v>#N/A</v>
      </c>
      <c r="T21" s="20" t="e">
        <f t="shared" si="2"/>
        <v>#N/A</v>
      </c>
      <c r="U21" s="20" t="e">
        <f t="shared" si="2"/>
        <v>#N/A</v>
      </c>
      <c r="V21" s="93" t="e">
        <f t="shared" si="2"/>
        <v>#N/A</v>
      </c>
      <c r="AI21" s="52" t="s">
        <v>100</v>
      </c>
      <c r="AJ21" s="55">
        <v>11</v>
      </c>
      <c r="AK21" s="54">
        <v>12</v>
      </c>
      <c r="AL21" s="21">
        <v>19</v>
      </c>
      <c r="AM21" s="9">
        <v>6.7</v>
      </c>
      <c r="AN21" s="9" t="s">
        <v>135</v>
      </c>
    </row>
    <row r="22" spans="1:40" ht="13" x14ac:dyDescent="0.25">
      <c r="A22" s="140" t="s">
        <v>89</v>
      </c>
      <c r="B22" s="141"/>
      <c r="C22" s="12">
        <f>$E31</f>
        <v>2.9426895300000008E-4</v>
      </c>
      <c r="D22" s="12">
        <f>$E32</f>
        <v>2.9426895300000008E-4</v>
      </c>
      <c r="E22" s="12">
        <f>$E33</f>
        <v>5.8853790600000015E-4</v>
      </c>
      <c r="F22" s="12">
        <f>$E34</f>
        <v>5.8853790600000015E-4</v>
      </c>
      <c r="G22" s="12">
        <f>$E35</f>
        <v>2.9426895300000008E-4</v>
      </c>
      <c r="H22" s="12">
        <f>$E36</f>
        <v>2.9426895300000008E-4</v>
      </c>
      <c r="I22" s="12">
        <f>$E37</f>
        <v>0</v>
      </c>
      <c r="J22" s="12">
        <f>$E38</f>
        <v>0</v>
      </c>
      <c r="K22" s="12">
        <f>$E39</f>
        <v>0</v>
      </c>
      <c r="L22" s="12">
        <f>$E40</f>
        <v>0</v>
      </c>
      <c r="M22" s="12">
        <f>$E41</f>
        <v>0</v>
      </c>
      <c r="N22" s="12">
        <f>$E42</f>
        <v>0</v>
      </c>
      <c r="O22" s="12">
        <f>$E43</f>
        <v>0</v>
      </c>
      <c r="P22" s="12">
        <f>$E44</f>
        <v>0</v>
      </c>
      <c r="Q22" s="12">
        <f>$E45</f>
        <v>0</v>
      </c>
      <c r="R22" s="12">
        <f>$E46</f>
        <v>0</v>
      </c>
      <c r="S22" s="12">
        <f>$E47</f>
        <v>0</v>
      </c>
      <c r="T22" s="12">
        <f>$E48</f>
        <v>0</v>
      </c>
      <c r="U22" s="12">
        <f>$E49</f>
        <v>0</v>
      </c>
      <c r="V22" s="17">
        <f>$E50</f>
        <v>0</v>
      </c>
      <c r="AI22" s="52" t="s">
        <v>102</v>
      </c>
      <c r="AJ22" s="53">
        <v>1.2</v>
      </c>
      <c r="AK22" s="54">
        <v>5</v>
      </c>
      <c r="AL22" s="21">
        <v>20</v>
      </c>
      <c r="AM22" s="9">
        <v>6.7</v>
      </c>
      <c r="AN22" s="9" t="s">
        <v>135</v>
      </c>
    </row>
    <row r="23" spans="1:40" ht="13" x14ac:dyDescent="0.25">
      <c r="A23" s="140" t="s">
        <v>92</v>
      </c>
      <c r="B23" s="141"/>
      <c r="C23" s="12">
        <f>C22-C21</f>
        <v>-227.99970573104699</v>
      </c>
      <c r="D23" s="12">
        <f t="shared" ref="D23:V23" si="3">D22-D21</f>
        <v>-227.99970573104699</v>
      </c>
      <c r="E23" s="12">
        <f t="shared" si="3"/>
        <v>-227.999411462094</v>
      </c>
      <c r="F23" s="12">
        <f t="shared" si="3"/>
        <v>-227.999411462094</v>
      </c>
      <c r="G23" s="12">
        <f t="shared" si="3"/>
        <v>-227.99970573104699</v>
      </c>
      <c r="H23" s="12">
        <f t="shared" si="3"/>
        <v>-227.99970573104699</v>
      </c>
      <c r="I23" s="12" t="e">
        <f t="shared" si="3"/>
        <v>#N/A</v>
      </c>
      <c r="J23" s="12" t="e">
        <f t="shared" si="3"/>
        <v>#N/A</v>
      </c>
      <c r="K23" s="12" t="e">
        <f t="shared" si="3"/>
        <v>#N/A</v>
      </c>
      <c r="L23" s="12" t="e">
        <f t="shared" si="3"/>
        <v>#N/A</v>
      </c>
      <c r="M23" s="12" t="e">
        <f t="shared" si="3"/>
        <v>#N/A</v>
      </c>
      <c r="N23" s="12" t="e">
        <f t="shared" si="3"/>
        <v>#N/A</v>
      </c>
      <c r="O23" s="12" t="e">
        <f t="shared" si="3"/>
        <v>#N/A</v>
      </c>
      <c r="P23" s="12" t="e">
        <f t="shared" si="3"/>
        <v>#N/A</v>
      </c>
      <c r="Q23" s="12" t="e">
        <f t="shared" si="3"/>
        <v>#N/A</v>
      </c>
      <c r="R23" s="12" t="e">
        <f t="shared" si="3"/>
        <v>#N/A</v>
      </c>
      <c r="S23" s="12" t="e">
        <f t="shared" si="3"/>
        <v>#N/A</v>
      </c>
      <c r="T23" s="12" t="e">
        <f t="shared" si="3"/>
        <v>#N/A</v>
      </c>
      <c r="U23" s="12" t="e">
        <f t="shared" si="3"/>
        <v>#N/A</v>
      </c>
      <c r="V23" s="17" t="e">
        <f t="shared" si="3"/>
        <v>#N/A</v>
      </c>
      <c r="AI23" s="52" t="s">
        <v>98</v>
      </c>
      <c r="AJ23" s="55">
        <v>9</v>
      </c>
      <c r="AK23" s="54">
        <v>10</v>
      </c>
      <c r="AL23" s="21">
        <v>21</v>
      </c>
      <c r="AM23" s="9">
        <v>6.7</v>
      </c>
      <c r="AN23" s="9" t="s">
        <v>135</v>
      </c>
    </row>
    <row r="24" spans="1:40" ht="13.5" thickBot="1" x14ac:dyDescent="0.3">
      <c r="A24" s="142" t="s">
        <v>93</v>
      </c>
      <c r="B24" s="143"/>
      <c r="C24" s="18" t="str">
        <f>IF($B31="","",IF(C$23&gt;=0,"INCREASE","DECREASE"))</f>
        <v>DECREASE</v>
      </c>
      <c r="D24" s="18" t="str">
        <f t="shared" ref="D24:V24" si="4">IF($B31="","",IF(D$23&gt;=0,"INCREASE","DECREASE"))</f>
        <v>DECREASE</v>
      </c>
      <c r="E24" s="18" t="str">
        <f t="shared" si="4"/>
        <v>DECREASE</v>
      </c>
      <c r="F24" s="18" t="str">
        <f t="shared" si="4"/>
        <v>DECREASE</v>
      </c>
      <c r="G24" s="18" t="str">
        <f t="shared" si="4"/>
        <v>DECREASE</v>
      </c>
      <c r="H24" s="18" t="str">
        <f t="shared" si="4"/>
        <v>DECREASE</v>
      </c>
      <c r="I24" s="18" t="e">
        <f t="shared" si="4"/>
        <v>#N/A</v>
      </c>
      <c r="J24" s="18" t="e">
        <f t="shared" si="4"/>
        <v>#N/A</v>
      </c>
      <c r="K24" s="18" t="e">
        <f t="shared" si="4"/>
        <v>#N/A</v>
      </c>
      <c r="L24" s="18" t="e">
        <f t="shared" si="4"/>
        <v>#N/A</v>
      </c>
      <c r="M24" s="18" t="e">
        <f t="shared" si="4"/>
        <v>#N/A</v>
      </c>
      <c r="N24" s="18" t="e">
        <f t="shared" si="4"/>
        <v>#N/A</v>
      </c>
      <c r="O24" s="18" t="e">
        <f t="shared" si="4"/>
        <v>#N/A</v>
      </c>
      <c r="P24" s="18" t="e">
        <f t="shared" si="4"/>
        <v>#N/A</v>
      </c>
      <c r="Q24" s="18" t="e">
        <f t="shared" si="4"/>
        <v>#N/A</v>
      </c>
      <c r="R24" s="18" t="e">
        <f t="shared" si="4"/>
        <v>#N/A</v>
      </c>
      <c r="S24" s="18" t="e">
        <f t="shared" si="4"/>
        <v>#N/A</v>
      </c>
      <c r="T24" s="18" t="e">
        <f t="shared" si="4"/>
        <v>#N/A</v>
      </c>
      <c r="U24" s="18" t="e">
        <f t="shared" si="4"/>
        <v>#N/A</v>
      </c>
      <c r="V24" s="19" t="e">
        <f t="shared" si="4"/>
        <v>#N/A</v>
      </c>
      <c r="AI24" s="52" t="s">
        <v>99</v>
      </c>
      <c r="AJ24" s="55">
        <v>1.5</v>
      </c>
      <c r="AK24" s="54">
        <v>3</v>
      </c>
      <c r="AL24" s="21">
        <v>22</v>
      </c>
      <c r="AM24" s="9">
        <v>6.7</v>
      </c>
      <c r="AN24" s="9" t="s">
        <v>135</v>
      </c>
    </row>
    <row r="25" spans="1:40" ht="13" thickBot="1" x14ac:dyDescent="0.3">
      <c r="D25" s="56"/>
      <c r="E25" s="56"/>
      <c r="F25" s="56"/>
      <c r="AI25" s="52" t="s">
        <v>117</v>
      </c>
      <c r="AJ25" s="55">
        <v>1</v>
      </c>
      <c r="AK25" s="54">
        <v>5.8</v>
      </c>
      <c r="AL25" s="21">
        <v>23</v>
      </c>
      <c r="AM25" s="9">
        <v>6.7</v>
      </c>
      <c r="AN25" s="9" t="s">
        <v>135</v>
      </c>
    </row>
    <row r="26" spans="1:40" s="7" customFormat="1" ht="13" x14ac:dyDescent="0.25">
      <c r="A26" s="116"/>
      <c r="B26" s="117" t="s">
        <v>10</v>
      </c>
      <c r="C26" s="117" t="s">
        <v>75</v>
      </c>
      <c r="D26" s="118" t="s">
        <v>11</v>
      </c>
      <c r="E26" s="118" t="s">
        <v>12</v>
      </c>
      <c r="F26" s="118" t="s">
        <v>13</v>
      </c>
      <c r="G26" s="117" t="s">
        <v>14</v>
      </c>
      <c r="H26" s="118" t="s">
        <v>15</v>
      </c>
      <c r="I26" s="118" t="s">
        <v>16</v>
      </c>
      <c r="J26" s="117" t="s">
        <v>17</v>
      </c>
      <c r="K26" s="117" t="s">
        <v>18</v>
      </c>
      <c r="L26" s="117" t="s">
        <v>19</v>
      </c>
      <c r="M26" s="117" t="s">
        <v>20</v>
      </c>
      <c r="N26" s="117" t="s">
        <v>61</v>
      </c>
      <c r="O26" s="117" t="s">
        <v>62</v>
      </c>
      <c r="P26" s="118" t="s">
        <v>39</v>
      </c>
      <c r="Q26" s="118" t="s">
        <v>40</v>
      </c>
      <c r="R26" s="118" t="s">
        <v>35</v>
      </c>
      <c r="S26" s="118" t="s">
        <v>36</v>
      </c>
      <c r="T26" s="118" t="s">
        <v>37</v>
      </c>
      <c r="U26" s="119" t="s">
        <v>38</v>
      </c>
      <c r="AI26" s="57" t="s">
        <v>116</v>
      </c>
      <c r="AJ26" s="58">
        <v>0.7</v>
      </c>
      <c r="AK26" s="59">
        <v>2.4</v>
      </c>
      <c r="AL26" s="21">
        <v>24</v>
      </c>
      <c r="AM26" s="7">
        <v>6.7</v>
      </c>
      <c r="AN26" s="9" t="s">
        <v>135</v>
      </c>
    </row>
    <row r="27" spans="1:40" x14ac:dyDescent="0.35">
      <c r="A27" s="120"/>
      <c r="B27" s="60" t="s">
        <v>46</v>
      </c>
      <c r="C27" s="84" t="s">
        <v>57</v>
      </c>
      <c r="D27" s="84" t="s">
        <v>57</v>
      </c>
      <c r="E27" s="84" t="s">
        <v>55</v>
      </c>
      <c r="F27" s="84" t="s">
        <v>55</v>
      </c>
      <c r="G27" s="84" t="s">
        <v>55</v>
      </c>
      <c r="H27" s="84" t="s">
        <v>55</v>
      </c>
      <c r="I27" s="84" t="s">
        <v>55</v>
      </c>
      <c r="J27" s="84" t="s">
        <v>55</v>
      </c>
      <c r="K27" s="84" t="s">
        <v>55</v>
      </c>
      <c r="L27" s="84" t="s">
        <v>55</v>
      </c>
      <c r="M27" s="84" t="s">
        <v>55</v>
      </c>
      <c r="N27" s="84" t="s">
        <v>55</v>
      </c>
      <c r="O27" s="84" t="s">
        <v>55</v>
      </c>
      <c r="P27" s="84"/>
      <c r="Q27" s="84" t="s">
        <v>55</v>
      </c>
      <c r="R27" s="84"/>
      <c r="S27" s="84" t="s">
        <v>55</v>
      </c>
      <c r="T27" s="84"/>
      <c r="U27" s="121"/>
    </row>
    <row r="28" spans="1:40" x14ac:dyDescent="0.35">
      <c r="A28" s="122"/>
      <c r="B28" s="16">
        <v>4.8899999999999997</v>
      </c>
      <c r="C28" s="11">
        <v>0.59499999999999997</v>
      </c>
      <c r="D28" s="11">
        <v>0.60899999999999999</v>
      </c>
      <c r="E28" s="11">
        <v>9.0800000000000006E-2</v>
      </c>
      <c r="F28" s="11">
        <v>396</v>
      </c>
      <c r="G28" s="11">
        <v>81.400000000000006</v>
      </c>
      <c r="H28" s="11">
        <v>317</v>
      </c>
      <c r="I28" s="11">
        <v>64.7</v>
      </c>
      <c r="J28" s="11">
        <v>1.1499999999999999</v>
      </c>
      <c r="K28" s="15">
        <v>0.41</v>
      </c>
      <c r="L28" s="11">
        <v>53.2</v>
      </c>
      <c r="M28" s="11">
        <v>44.9</v>
      </c>
      <c r="N28" s="11">
        <v>3090</v>
      </c>
      <c r="O28" s="11">
        <v>427000</v>
      </c>
      <c r="P28" s="11"/>
      <c r="Q28" s="11">
        <v>5990</v>
      </c>
      <c r="R28" s="11"/>
      <c r="S28" s="11">
        <v>27.9</v>
      </c>
      <c r="T28" s="11"/>
      <c r="U28" s="97"/>
    </row>
    <row r="29" spans="1:40" s="7" customFormat="1" ht="28" x14ac:dyDescent="0.35">
      <c r="A29" s="144"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123" t="s">
        <v>51</v>
      </c>
    </row>
    <row r="30" spans="1:40" s="6" customFormat="1" ht="28" x14ac:dyDescent="0.35">
      <c r="A30" s="145"/>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24" t="s">
        <v>34</v>
      </c>
    </row>
    <row r="31" spans="1:40" s="48" customFormat="1" ht="13" x14ac:dyDescent="0.35">
      <c r="A31" s="125" t="str">
        <f>C8</f>
        <v xml:space="preserve">BD1 </v>
      </c>
      <c r="B31" s="11">
        <v>55</v>
      </c>
      <c r="C31" s="65">
        <f>IF(C$27="%w/w SAR",((C$28*10)*$B31),IF(C$27="%w/w DM",(((C$28*10)*($B$28/100))*$B31),IF(C$27="kg/t SAR",(C$28*$B31),IF(C$27="kg/t DM",((C$28*($B$28/100))*$B31),IF(C$27="mg/kg SAR",((C$28*0.001)*$B31),IF(C$27="mg/kg DM",(((C$28*0.001)*($B$28/100))*$B31),0))))))</f>
        <v>16.002524999999999</v>
      </c>
      <c r="D31" s="65">
        <f>(IF(D$27="%w/w SAR",((D$28*10)*$B31),IF(D$27="%w/w DM",(((D$28*10)*($B$28/100))*$B31),IF(D$27="kg/t SAR",(D$28*$B31),IF(D$27="kg/t DM",((D$28*($B$28/100))*$B31),IF(D$27="mg/kg SAR",((D$28*0.001)*$B31),IF(D$27="mg/kg DM",(((D$28*0.001)*($B$28/100))*$B31),"0")))))))*2.291</f>
        <v>37.524415004999994</v>
      </c>
      <c r="E31" s="65">
        <f>(IF(E$27="%w/w SAR",((E$28*10)*$B31),IF(E$27="%w/w DM",(((E$28*10)*($B$28/100))*$B31),IF(E$27="kg/t SAR",(E$28*$B31),IF(E$27="kg/t DM",((E$28*($B$28/100))*$B31),IF(E$27="mg/kg SAR",((E$28*0.001)*$B31),IF(E$27="mg/kg DM",(((E$28*0.001)*($B$28/100))*$B31),"0")))))))*1.205</f>
        <v>2.9426895300000008E-4</v>
      </c>
      <c r="F31" s="65">
        <f>(IF(F$27="%w/w SAR",((F$28*10)*$B31),IF(F$27="%w/w DM",(((F$28*10)*($B$28/100))*$B31),IF(F$27="kg/t SAR",(F$28*$B31),IF(F$27="kg/t DM",((F$28*($B$28/100))*$B31),IF(F$27="mg/kg SAR",((F$28*0.001)*$B31),IF(F$27="mg/kg DM",(((F$28*0.001)*($B$28/100))*$B31),"0")))))))*1.658</f>
        <v>1.7658396359999999</v>
      </c>
      <c r="G31" s="65">
        <f t="shared" ref="G31:P46" si="5">IF(G$27="%w/w SAR",((G$28*10)*$B31),IF(G$27="%w/w DM",(((G$28*10)*($B$28/100))*$B31),IF(G$27="kg/t SAR",(G$28*$B31),IF(G$27="kg/t DM",((G$28*($B$28/100))*$B31),IF(G$27="mg/kg SAR",((G$28*0.001)*$B31),IF(G$27="mg/kg DM",(((G$28*0.001)*($B$28/100))*$B31),0))))))</f>
        <v>0.21892530000000004</v>
      </c>
      <c r="H31" s="65">
        <f t="shared" si="5"/>
        <v>0.85257149999999993</v>
      </c>
      <c r="I31" s="65">
        <f t="shared" si="5"/>
        <v>0.17401065000000002</v>
      </c>
      <c r="J31" s="65">
        <f t="shared" si="5"/>
        <v>3.0929249999999998E-3</v>
      </c>
      <c r="K31" s="65">
        <f t="shared" si="5"/>
        <v>1.1026950000000001E-3</v>
      </c>
      <c r="L31" s="65">
        <f t="shared" si="5"/>
        <v>0.1430814</v>
      </c>
      <c r="M31" s="65">
        <f t="shared" si="5"/>
        <v>0.12075855000000001</v>
      </c>
      <c r="N31" s="65">
        <f t="shared" si="5"/>
        <v>8.310554999999999</v>
      </c>
      <c r="O31" s="65">
        <f t="shared" si="5"/>
        <v>1148.4164999999998</v>
      </c>
      <c r="P31" s="65">
        <f t="shared" si="5"/>
        <v>0</v>
      </c>
      <c r="Q31" s="65">
        <f>(IF(Q$27="%w/w SAR",((Q$28*10)*$B31),IF(Q$27="%w/w DM",(((Q$28*10)*($B$28/100))*$B31),IF(Q$27="kg/t SAR",(Q$28*$B31),IF(Q$27="kg/t DM",((Q$28*($B$28/100))*$B31),IF(Q$27="mg/kg SAR",((Q$28*0.001)*$B31),IF(Q$27="mg/kg DM",(((Q$28*0.001)*($B$28/100))*$B31),0)))))))*2.5</f>
        <v>40.275262499999997</v>
      </c>
      <c r="R31" s="65">
        <f>IF(R$27="%w/w SAR",((R$28*10)*$B31),IF(R$27="%w/w DM",(((R$28*10)*($B$28/100))*$B31),IF(R$27="kg/t SAR",(R$28*$B31),IF(R$27="kg/t DM",((R$28*($B$28/100))*$B31),IF(R$27="mg/kg SAR",((R$28*0.001)*$B31),IF(R$27="mg/kg DM",(((R$28*0.001)*($B$28/100))*$B31),0))))))</f>
        <v>0</v>
      </c>
      <c r="S31" s="65">
        <f>IF(S$27="%w/w SAR",((S$28*10)*$B31),IF(S$27="%w/w DM",(((S$28*10)*($B$28/100))*$B31),IF(S$27="kg/t SAR",(S$28*$B31),IF(S$27="kg/t DM",((S$28*($B$28/100))*$B31),IF(S$27="mg/kg SAR",((S$28*0.001)*$B31),IF(S$27="mg/kg DM",(((S$28*0.001)*($B$28/100))*$B31),0))))))</f>
        <v>7.5037049999999994E-2</v>
      </c>
      <c r="T31" s="65">
        <f>IF(T$27="%w/w SAR",((T$28*10)*$B31),IF(T$27="%w/w DM",(((T$28*10)*($B$28/100))*$B31),IF(T$27="kg/t SAR",(T$28*$B31),IF(T$27="kg/t DM",((T$28*($B$28/100))*$B31),IF(T$27="mg/kg SAR",((T$28*0.001)*$B31),IF(T$27="mg/kg DM",(((T$28*0.001)*($B$28/100))*$B31),0))))))</f>
        <v>0</v>
      </c>
      <c r="U31" s="126">
        <f>IF(U$27="%w/w SAR",((U$28*10)*$B31),IF(U$27="%w/w DM",(((U$28*10)*($B$28/100))*$B31),IF(U$27="kg/t SAR",(U$28*$B31),IF(U$27="kg/t DM",((U$28*($B$28/100))*$B31),IF(U$27="mg/kg SAR",((U$28*0.001)*$B31),IF(U$27="mg/kg DM",(((U$28*0.001)*($B$28/100))*$B31),0))))))</f>
        <v>0</v>
      </c>
    </row>
    <row r="32" spans="1:40" s="48" customFormat="1" ht="13" x14ac:dyDescent="0.35">
      <c r="A32" s="125" t="str">
        <f>D8</f>
        <v>BD2</v>
      </c>
      <c r="B32" s="11">
        <v>55</v>
      </c>
      <c r="C32" s="65">
        <f t="shared" ref="C32:C50" si="6">IF(C$27="%w/w SAR",((C$28*10)*$B32),IF(C$27="%w/w DM",(((C$28*10)*($B$28/100))*$B32),IF(C$27="kg/t SAR",(C$28*$B32),IF(C$27="kg/t DM",((C$28*($B$28/100))*$B32),IF(C$27="mg/kg SAR",((C$28*0.001)*$B32),IF(C$27="mg/kg DM",(((C$28*0.001)*($B$28/100))*$B32),0))))))</f>
        <v>16.002524999999999</v>
      </c>
      <c r="D32" s="65">
        <f t="shared" ref="D32:D50" si="7">(IF(D$27="%w/w SAR",((D$28*10)*$B32),IF(D$27="%w/w DM",(((D$28*10)*($B$28/100))*$B32),IF(D$27="kg/t SAR",(D$28*$B32),IF(D$27="kg/t DM",((D$28*($B$28/100))*$B32),IF(D$27="mg/kg SAR",((D$28*0.001)*$B32),IF(D$27="mg/kg DM",(((D$28*0.001)*($B$28/100))*$B32),"0")))))))*2.291</f>
        <v>37.524415004999994</v>
      </c>
      <c r="E32" s="65">
        <f t="shared" ref="E32:E50" si="8">(IF(E$27="%w/w SAR",((E$28*10)*$B32),IF(E$27="%w/w DM",(((E$28*10)*($B$28/100))*$B32),IF(E$27="kg/t SAR",(E$28*$B32),IF(E$27="kg/t DM",((E$28*($B$28/100))*$B32),IF(E$27="mg/kg SAR",((E$28*0.001)*$B32),IF(E$27="mg/kg DM",(((E$28*0.001)*($B$28/100))*$B32),"0")))))))*1.205</f>
        <v>2.9426895300000008E-4</v>
      </c>
      <c r="F32" s="65">
        <f t="shared" ref="F32:F50" si="9">(IF(F$27="%w/w SAR",((F$28*10)*$B32),IF(F$27="%w/w DM",(((F$28*10)*($B$28/100))*$B32),IF(F$27="kg/t SAR",(F$28*$B32),IF(F$27="kg/t DM",((F$28*($B$28/100))*$B32),IF(F$27="mg/kg SAR",((F$28*0.001)*$B32),IF(F$27="mg/kg DM",(((F$28*0.001)*($B$28/100))*$B32),"0")))))))*1.658</f>
        <v>1.7658396359999999</v>
      </c>
      <c r="G32" s="65">
        <f t="shared" si="5"/>
        <v>0.21892530000000004</v>
      </c>
      <c r="H32" s="65">
        <f t="shared" si="5"/>
        <v>0.85257149999999993</v>
      </c>
      <c r="I32" s="65">
        <f t="shared" si="5"/>
        <v>0.17401065000000002</v>
      </c>
      <c r="J32" s="65">
        <f t="shared" si="5"/>
        <v>3.0929249999999998E-3</v>
      </c>
      <c r="K32" s="65">
        <f t="shared" si="5"/>
        <v>1.1026950000000001E-3</v>
      </c>
      <c r="L32" s="65">
        <f t="shared" si="5"/>
        <v>0.1430814</v>
      </c>
      <c r="M32" s="65">
        <f t="shared" si="5"/>
        <v>0.12075855000000001</v>
      </c>
      <c r="N32" s="65">
        <f t="shared" si="5"/>
        <v>8.310554999999999</v>
      </c>
      <c r="O32" s="65">
        <f t="shared" si="5"/>
        <v>1148.4164999999998</v>
      </c>
      <c r="P32" s="65">
        <f t="shared" si="5"/>
        <v>0</v>
      </c>
      <c r="Q32" s="65">
        <f t="shared" ref="Q32:Q50" si="10">(IF(Q$27="%w/w SAR",((Q$28*10)*$B32),IF(Q$27="%w/w DM",(((Q$28*10)*($B$28/100))*$B32),IF(Q$27="kg/t SAR",(Q$28*$B32),IF(Q$27="kg/t DM",((Q$28*($B$28/100))*$B32),IF(Q$27="mg/kg SAR",((Q$28*0.001)*$B32),IF(Q$27="mg/kg DM",(((Q$28*0.001)*($B$28/100))*$B32),0)))))))*2.5</f>
        <v>40.275262499999997</v>
      </c>
      <c r="R32" s="65">
        <f t="shared" ref="R32:U50" si="11">IF(R$27="%w/w SAR",((R$28*10)*$B32),IF(R$27="%w/w DM",(((R$28*10)*($B$28/100))*$B32),IF(R$27="kg/t SAR",(R$28*$B32),IF(R$27="kg/t DM",((R$28*($B$28/100))*$B32),IF(R$27="mg/kg SAR",((R$28*0.001)*$B32),IF(R$27="mg/kg DM",(((R$28*0.001)*($B$28/100))*$B32),0))))))</f>
        <v>0</v>
      </c>
      <c r="S32" s="65">
        <f t="shared" si="11"/>
        <v>7.5037049999999994E-2</v>
      </c>
      <c r="T32" s="65">
        <f t="shared" si="11"/>
        <v>0</v>
      </c>
      <c r="U32" s="126">
        <f t="shared" si="11"/>
        <v>0</v>
      </c>
    </row>
    <row r="33" spans="1:21" s="48" customFormat="1" ht="13" x14ac:dyDescent="0.35">
      <c r="A33" s="125" t="str">
        <f>E8</f>
        <v>BD3</v>
      </c>
      <c r="B33" s="11">
        <v>110</v>
      </c>
      <c r="C33" s="65">
        <f t="shared" si="6"/>
        <v>32.005049999999997</v>
      </c>
      <c r="D33" s="65">
        <f t="shared" si="7"/>
        <v>75.048830009999989</v>
      </c>
      <c r="E33" s="65">
        <f t="shared" si="8"/>
        <v>5.8853790600000015E-4</v>
      </c>
      <c r="F33" s="65">
        <f t="shared" si="9"/>
        <v>3.5316792719999999</v>
      </c>
      <c r="G33" s="65">
        <f t="shared" si="5"/>
        <v>0.43785060000000009</v>
      </c>
      <c r="H33" s="65">
        <f t="shared" si="5"/>
        <v>1.7051429999999999</v>
      </c>
      <c r="I33" s="65">
        <f t="shared" si="5"/>
        <v>0.34802130000000003</v>
      </c>
      <c r="J33" s="65">
        <f t="shared" si="5"/>
        <v>6.1858499999999997E-3</v>
      </c>
      <c r="K33" s="65">
        <f t="shared" si="5"/>
        <v>2.2053900000000002E-3</v>
      </c>
      <c r="L33" s="65">
        <f t="shared" si="5"/>
        <v>0.28616279999999999</v>
      </c>
      <c r="M33" s="65">
        <f t="shared" si="5"/>
        <v>0.24151710000000001</v>
      </c>
      <c r="N33" s="65">
        <f t="shared" si="5"/>
        <v>16.621109999999998</v>
      </c>
      <c r="O33" s="65">
        <f t="shared" si="5"/>
        <v>2296.8329999999996</v>
      </c>
      <c r="P33" s="65">
        <f t="shared" si="5"/>
        <v>0</v>
      </c>
      <c r="Q33" s="65">
        <f t="shared" si="10"/>
        <v>80.550524999999993</v>
      </c>
      <c r="R33" s="65">
        <f t="shared" si="11"/>
        <v>0</v>
      </c>
      <c r="S33" s="65">
        <f t="shared" si="11"/>
        <v>0.15007409999999999</v>
      </c>
      <c r="T33" s="65">
        <f t="shared" si="11"/>
        <v>0</v>
      </c>
      <c r="U33" s="126">
        <f t="shared" si="11"/>
        <v>0</v>
      </c>
    </row>
    <row r="34" spans="1:21" s="48" customFormat="1" ht="13" x14ac:dyDescent="0.35">
      <c r="A34" s="125" t="str">
        <f>F8</f>
        <v>BD4</v>
      </c>
      <c r="B34" s="11">
        <v>110</v>
      </c>
      <c r="C34" s="65">
        <f t="shared" si="6"/>
        <v>32.005049999999997</v>
      </c>
      <c r="D34" s="65">
        <f t="shared" si="7"/>
        <v>75.048830009999989</v>
      </c>
      <c r="E34" s="65">
        <f t="shared" si="8"/>
        <v>5.8853790600000015E-4</v>
      </c>
      <c r="F34" s="65">
        <f t="shared" si="9"/>
        <v>3.5316792719999999</v>
      </c>
      <c r="G34" s="65">
        <f t="shared" si="5"/>
        <v>0.43785060000000009</v>
      </c>
      <c r="H34" s="65">
        <f t="shared" si="5"/>
        <v>1.7051429999999999</v>
      </c>
      <c r="I34" s="65">
        <f t="shared" si="5"/>
        <v>0.34802130000000003</v>
      </c>
      <c r="J34" s="65">
        <f t="shared" si="5"/>
        <v>6.1858499999999997E-3</v>
      </c>
      <c r="K34" s="65">
        <f t="shared" si="5"/>
        <v>2.2053900000000002E-3</v>
      </c>
      <c r="L34" s="65">
        <f t="shared" si="5"/>
        <v>0.28616279999999999</v>
      </c>
      <c r="M34" s="65">
        <f t="shared" si="5"/>
        <v>0.24151710000000001</v>
      </c>
      <c r="N34" s="65">
        <f t="shared" si="5"/>
        <v>16.621109999999998</v>
      </c>
      <c r="O34" s="65">
        <f t="shared" si="5"/>
        <v>2296.8329999999996</v>
      </c>
      <c r="P34" s="65">
        <f t="shared" si="5"/>
        <v>0</v>
      </c>
      <c r="Q34" s="65">
        <f t="shared" si="10"/>
        <v>80.550524999999993</v>
      </c>
      <c r="R34" s="65">
        <f t="shared" si="11"/>
        <v>0</v>
      </c>
      <c r="S34" s="65">
        <f t="shared" si="11"/>
        <v>0.15007409999999999</v>
      </c>
      <c r="T34" s="65">
        <f t="shared" si="11"/>
        <v>0</v>
      </c>
      <c r="U34" s="126">
        <f t="shared" si="11"/>
        <v>0</v>
      </c>
    </row>
    <row r="35" spans="1:21" s="48" customFormat="1" ht="13" x14ac:dyDescent="0.35">
      <c r="A35" s="125" t="str">
        <f>G8</f>
        <v>PN1</v>
      </c>
      <c r="B35" s="11">
        <v>55</v>
      </c>
      <c r="C35" s="65">
        <f t="shared" si="6"/>
        <v>16.002524999999999</v>
      </c>
      <c r="D35" s="65">
        <f t="shared" si="7"/>
        <v>37.524415004999994</v>
      </c>
      <c r="E35" s="65">
        <f t="shared" si="8"/>
        <v>2.9426895300000008E-4</v>
      </c>
      <c r="F35" s="65">
        <f t="shared" si="9"/>
        <v>1.7658396359999999</v>
      </c>
      <c r="G35" s="65">
        <f t="shared" si="5"/>
        <v>0.21892530000000004</v>
      </c>
      <c r="H35" s="65">
        <f t="shared" si="5"/>
        <v>0.85257149999999993</v>
      </c>
      <c r="I35" s="65">
        <f t="shared" si="5"/>
        <v>0.17401065000000002</v>
      </c>
      <c r="J35" s="65">
        <f t="shared" si="5"/>
        <v>3.0929249999999998E-3</v>
      </c>
      <c r="K35" s="65">
        <f t="shared" si="5"/>
        <v>1.1026950000000001E-3</v>
      </c>
      <c r="L35" s="65">
        <f t="shared" si="5"/>
        <v>0.1430814</v>
      </c>
      <c r="M35" s="65">
        <f t="shared" si="5"/>
        <v>0.12075855000000001</v>
      </c>
      <c r="N35" s="65">
        <f t="shared" si="5"/>
        <v>8.310554999999999</v>
      </c>
      <c r="O35" s="65">
        <f t="shared" si="5"/>
        <v>1148.4164999999998</v>
      </c>
      <c r="P35" s="65">
        <f t="shared" si="5"/>
        <v>0</v>
      </c>
      <c r="Q35" s="65">
        <f t="shared" si="10"/>
        <v>40.275262499999997</v>
      </c>
      <c r="R35" s="65">
        <f t="shared" si="11"/>
        <v>0</v>
      </c>
      <c r="S35" s="65">
        <f t="shared" si="11"/>
        <v>7.5037049999999994E-2</v>
      </c>
      <c r="T35" s="65">
        <f t="shared" si="11"/>
        <v>0</v>
      </c>
      <c r="U35" s="126">
        <f t="shared" si="11"/>
        <v>0</v>
      </c>
    </row>
    <row r="36" spans="1:21" s="48" customFormat="1" ht="13" x14ac:dyDescent="0.35">
      <c r="A36" s="125" t="str">
        <f>H8</f>
        <v>PN2</v>
      </c>
      <c r="B36" s="11">
        <v>55</v>
      </c>
      <c r="C36" s="65">
        <f t="shared" si="6"/>
        <v>16.002524999999999</v>
      </c>
      <c r="D36" s="65">
        <f t="shared" si="7"/>
        <v>37.524415004999994</v>
      </c>
      <c r="E36" s="65">
        <f t="shared" si="8"/>
        <v>2.9426895300000008E-4</v>
      </c>
      <c r="F36" s="65">
        <f t="shared" si="9"/>
        <v>1.7658396359999999</v>
      </c>
      <c r="G36" s="65">
        <f t="shared" si="5"/>
        <v>0.21892530000000004</v>
      </c>
      <c r="H36" s="65">
        <f t="shared" si="5"/>
        <v>0.85257149999999993</v>
      </c>
      <c r="I36" s="65">
        <f t="shared" si="5"/>
        <v>0.17401065000000002</v>
      </c>
      <c r="J36" s="65">
        <f t="shared" si="5"/>
        <v>3.0929249999999998E-3</v>
      </c>
      <c r="K36" s="65">
        <f t="shared" si="5"/>
        <v>1.1026950000000001E-3</v>
      </c>
      <c r="L36" s="65">
        <f t="shared" si="5"/>
        <v>0.1430814</v>
      </c>
      <c r="M36" s="65">
        <f t="shared" si="5"/>
        <v>0.12075855000000001</v>
      </c>
      <c r="N36" s="65">
        <f t="shared" si="5"/>
        <v>8.310554999999999</v>
      </c>
      <c r="O36" s="65">
        <f t="shared" si="5"/>
        <v>1148.4164999999998</v>
      </c>
      <c r="P36" s="65">
        <f t="shared" si="5"/>
        <v>0</v>
      </c>
      <c r="Q36" s="65">
        <f t="shared" si="10"/>
        <v>40.275262499999997</v>
      </c>
      <c r="R36" s="65">
        <f t="shared" si="11"/>
        <v>0</v>
      </c>
      <c r="S36" s="65">
        <f t="shared" si="11"/>
        <v>7.5037049999999994E-2</v>
      </c>
      <c r="T36" s="65">
        <f t="shared" si="11"/>
        <v>0</v>
      </c>
      <c r="U36" s="126">
        <f t="shared" si="11"/>
        <v>0</v>
      </c>
    </row>
    <row r="37" spans="1:21" s="48" customFormat="1" ht="13" x14ac:dyDescent="0.35">
      <c r="A37" s="125">
        <f>I8</f>
        <v>0</v>
      </c>
      <c r="B37" s="11"/>
      <c r="C37" s="65">
        <f t="shared" si="6"/>
        <v>0</v>
      </c>
      <c r="D37" s="65">
        <f t="shared" si="7"/>
        <v>0</v>
      </c>
      <c r="E37" s="65">
        <f t="shared" si="8"/>
        <v>0</v>
      </c>
      <c r="F37" s="65">
        <f t="shared" si="9"/>
        <v>0</v>
      </c>
      <c r="G37" s="65">
        <f t="shared" si="5"/>
        <v>0</v>
      </c>
      <c r="H37" s="65">
        <f t="shared" si="5"/>
        <v>0</v>
      </c>
      <c r="I37" s="65">
        <f t="shared" si="5"/>
        <v>0</v>
      </c>
      <c r="J37" s="65">
        <f t="shared" si="5"/>
        <v>0</v>
      </c>
      <c r="K37" s="65">
        <f t="shared" si="5"/>
        <v>0</v>
      </c>
      <c r="L37" s="65">
        <f t="shared" si="5"/>
        <v>0</v>
      </c>
      <c r="M37" s="65">
        <f t="shared" si="5"/>
        <v>0</v>
      </c>
      <c r="N37" s="65">
        <f t="shared" si="5"/>
        <v>0</v>
      </c>
      <c r="O37" s="65">
        <f t="shared" si="5"/>
        <v>0</v>
      </c>
      <c r="P37" s="65">
        <f t="shared" si="5"/>
        <v>0</v>
      </c>
      <c r="Q37" s="65">
        <f t="shared" si="10"/>
        <v>0</v>
      </c>
      <c r="R37" s="65">
        <f t="shared" si="11"/>
        <v>0</v>
      </c>
      <c r="S37" s="65">
        <f t="shared" si="11"/>
        <v>0</v>
      </c>
      <c r="T37" s="65">
        <f t="shared" si="11"/>
        <v>0</v>
      </c>
      <c r="U37" s="126">
        <f t="shared" si="11"/>
        <v>0</v>
      </c>
    </row>
    <row r="38" spans="1:21" s="48" customFormat="1" ht="13" x14ac:dyDescent="0.35">
      <c r="A38" s="125">
        <f>J8</f>
        <v>0</v>
      </c>
      <c r="B38" s="11"/>
      <c r="C38" s="65">
        <f t="shared" si="6"/>
        <v>0</v>
      </c>
      <c r="D38" s="65">
        <f t="shared" si="7"/>
        <v>0</v>
      </c>
      <c r="E38" s="65">
        <f t="shared" si="8"/>
        <v>0</v>
      </c>
      <c r="F38" s="65">
        <f t="shared" si="9"/>
        <v>0</v>
      </c>
      <c r="G38" s="65">
        <f t="shared" si="5"/>
        <v>0</v>
      </c>
      <c r="H38" s="65">
        <f t="shared" si="5"/>
        <v>0</v>
      </c>
      <c r="I38" s="65">
        <f t="shared" si="5"/>
        <v>0</v>
      </c>
      <c r="J38" s="65">
        <f t="shared" si="5"/>
        <v>0</v>
      </c>
      <c r="K38" s="65">
        <f t="shared" si="5"/>
        <v>0</v>
      </c>
      <c r="L38" s="65">
        <f t="shared" si="5"/>
        <v>0</v>
      </c>
      <c r="M38" s="65">
        <f t="shared" si="5"/>
        <v>0</v>
      </c>
      <c r="N38" s="65">
        <f t="shared" si="5"/>
        <v>0</v>
      </c>
      <c r="O38" s="65">
        <f t="shared" si="5"/>
        <v>0</v>
      </c>
      <c r="P38" s="65">
        <f t="shared" si="5"/>
        <v>0</v>
      </c>
      <c r="Q38" s="65">
        <f t="shared" si="10"/>
        <v>0</v>
      </c>
      <c r="R38" s="65">
        <f t="shared" si="11"/>
        <v>0</v>
      </c>
      <c r="S38" s="65">
        <f t="shared" si="11"/>
        <v>0</v>
      </c>
      <c r="T38" s="65">
        <f t="shared" si="11"/>
        <v>0</v>
      </c>
      <c r="U38" s="126">
        <f t="shared" si="11"/>
        <v>0</v>
      </c>
    </row>
    <row r="39" spans="1:21" s="48" customFormat="1" ht="13" x14ac:dyDescent="0.35">
      <c r="A39" s="125">
        <f>K8</f>
        <v>0</v>
      </c>
      <c r="B39" s="11"/>
      <c r="C39" s="65">
        <f t="shared" si="6"/>
        <v>0</v>
      </c>
      <c r="D39" s="65">
        <f t="shared" si="7"/>
        <v>0</v>
      </c>
      <c r="E39" s="65">
        <f t="shared" si="8"/>
        <v>0</v>
      </c>
      <c r="F39" s="65">
        <f t="shared" si="9"/>
        <v>0</v>
      </c>
      <c r="G39" s="65">
        <f t="shared" si="5"/>
        <v>0</v>
      </c>
      <c r="H39" s="65">
        <f t="shared" si="5"/>
        <v>0</v>
      </c>
      <c r="I39" s="65">
        <f t="shared" si="5"/>
        <v>0</v>
      </c>
      <c r="J39" s="65">
        <f t="shared" si="5"/>
        <v>0</v>
      </c>
      <c r="K39" s="65">
        <f t="shared" si="5"/>
        <v>0</v>
      </c>
      <c r="L39" s="65">
        <f t="shared" si="5"/>
        <v>0</v>
      </c>
      <c r="M39" s="65">
        <f t="shared" si="5"/>
        <v>0</v>
      </c>
      <c r="N39" s="65">
        <f t="shared" si="5"/>
        <v>0</v>
      </c>
      <c r="O39" s="65">
        <f t="shared" si="5"/>
        <v>0</v>
      </c>
      <c r="P39" s="65">
        <f t="shared" si="5"/>
        <v>0</v>
      </c>
      <c r="Q39" s="65">
        <f t="shared" si="10"/>
        <v>0</v>
      </c>
      <c r="R39" s="65">
        <f t="shared" si="11"/>
        <v>0</v>
      </c>
      <c r="S39" s="65">
        <f t="shared" si="11"/>
        <v>0</v>
      </c>
      <c r="T39" s="65">
        <f t="shared" si="11"/>
        <v>0</v>
      </c>
      <c r="U39" s="126">
        <f t="shared" si="11"/>
        <v>0</v>
      </c>
    </row>
    <row r="40" spans="1:21" s="48" customFormat="1" ht="13" x14ac:dyDescent="0.35">
      <c r="A40" s="125">
        <f>L8</f>
        <v>0</v>
      </c>
      <c r="B40" s="11"/>
      <c r="C40" s="65">
        <f t="shared" si="6"/>
        <v>0</v>
      </c>
      <c r="D40" s="65">
        <f t="shared" si="7"/>
        <v>0</v>
      </c>
      <c r="E40" s="65">
        <f t="shared" si="8"/>
        <v>0</v>
      </c>
      <c r="F40" s="65">
        <f t="shared" si="9"/>
        <v>0</v>
      </c>
      <c r="G40" s="65">
        <f t="shared" si="5"/>
        <v>0</v>
      </c>
      <c r="H40" s="65">
        <f t="shared" si="5"/>
        <v>0</v>
      </c>
      <c r="I40" s="65">
        <f t="shared" si="5"/>
        <v>0</v>
      </c>
      <c r="J40" s="65">
        <f t="shared" si="5"/>
        <v>0</v>
      </c>
      <c r="K40" s="65">
        <f t="shared" si="5"/>
        <v>0</v>
      </c>
      <c r="L40" s="65">
        <f t="shared" si="5"/>
        <v>0</v>
      </c>
      <c r="M40" s="65">
        <f t="shared" si="5"/>
        <v>0</v>
      </c>
      <c r="N40" s="65">
        <f t="shared" si="5"/>
        <v>0</v>
      </c>
      <c r="O40" s="65">
        <f t="shared" si="5"/>
        <v>0</v>
      </c>
      <c r="P40" s="65">
        <f t="shared" si="5"/>
        <v>0</v>
      </c>
      <c r="Q40" s="65">
        <f t="shared" si="10"/>
        <v>0</v>
      </c>
      <c r="R40" s="65">
        <f t="shared" si="11"/>
        <v>0</v>
      </c>
      <c r="S40" s="65">
        <f t="shared" si="11"/>
        <v>0</v>
      </c>
      <c r="T40" s="65">
        <f t="shared" si="11"/>
        <v>0</v>
      </c>
      <c r="U40" s="126">
        <f t="shared" si="11"/>
        <v>0</v>
      </c>
    </row>
    <row r="41" spans="1:21" s="48" customFormat="1" ht="13" x14ac:dyDescent="0.35">
      <c r="A41" s="125">
        <f>M8</f>
        <v>0</v>
      </c>
      <c r="B41" s="11"/>
      <c r="C41" s="65">
        <f t="shared" si="6"/>
        <v>0</v>
      </c>
      <c r="D41" s="65">
        <f t="shared" si="7"/>
        <v>0</v>
      </c>
      <c r="E41" s="65">
        <f t="shared" si="8"/>
        <v>0</v>
      </c>
      <c r="F41" s="65">
        <f t="shared" si="9"/>
        <v>0</v>
      </c>
      <c r="G41" s="65">
        <f t="shared" si="5"/>
        <v>0</v>
      </c>
      <c r="H41" s="65">
        <f t="shared" si="5"/>
        <v>0</v>
      </c>
      <c r="I41" s="65">
        <f t="shared" si="5"/>
        <v>0</v>
      </c>
      <c r="J41" s="65">
        <f t="shared" si="5"/>
        <v>0</v>
      </c>
      <c r="K41" s="65">
        <f t="shared" si="5"/>
        <v>0</v>
      </c>
      <c r="L41" s="65">
        <f t="shared" si="5"/>
        <v>0</v>
      </c>
      <c r="M41" s="65">
        <f t="shared" si="5"/>
        <v>0</v>
      </c>
      <c r="N41" s="65">
        <f t="shared" si="5"/>
        <v>0</v>
      </c>
      <c r="O41" s="65">
        <f t="shared" si="5"/>
        <v>0</v>
      </c>
      <c r="P41" s="65">
        <f t="shared" si="5"/>
        <v>0</v>
      </c>
      <c r="Q41" s="65">
        <f t="shared" si="10"/>
        <v>0</v>
      </c>
      <c r="R41" s="65">
        <f t="shared" si="11"/>
        <v>0</v>
      </c>
      <c r="S41" s="65">
        <f t="shared" si="11"/>
        <v>0</v>
      </c>
      <c r="T41" s="65">
        <f t="shared" si="11"/>
        <v>0</v>
      </c>
      <c r="U41" s="126">
        <f t="shared" si="11"/>
        <v>0</v>
      </c>
    </row>
    <row r="42" spans="1:21" s="48" customFormat="1" ht="13" x14ac:dyDescent="0.35">
      <c r="A42" s="125">
        <f>N8</f>
        <v>0</v>
      </c>
      <c r="B42" s="11"/>
      <c r="C42" s="65">
        <f t="shared" si="6"/>
        <v>0</v>
      </c>
      <c r="D42" s="65">
        <f t="shared" si="7"/>
        <v>0</v>
      </c>
      <c r="E42" s="65">
        <f t="shared" si="8"/>
        <v>0</v>
      </c>
      <c r="F42" s="65">
        <f t="shared" si="9"/>
        <v>0</v>
      </c>
      <c r="G42" s="65">
        <f t="shared" si="5"/>
        <v>0</v>
      </c>
      <c r="H42" s="65">
        <f t="shared" si="5"/>
        <v>0</v>
      </c>
      <c r="I42" s="65">
        <f t="shared" si="5"/>
        <v>0</v>
      </c>
      <c r="J42" s="65">
        <f t="shared" si="5"/>
        <v>0</v>
      </c>
      <c r="K42" s="65">
        <f t="shared" si="5"/>
        <v>0</v>
      </c>
      <c r="L42" s="65">
        <f t="shared" si="5"/>
        <v>0</v>
      </c>
      <c r="M42" s="65">
        <f t="shared" si="5"/>
        <v>0</v>
      </c>
      <c r="N42" s="65">
        <f t="shared" si="5"/>
        <v>0</v>
      </c>
      <c r="O42" s="65">
        <f t="shared" si="5"/>
        <v>0</v>
      </c>
      <c r="P42" s="65">
        <f t="shared" si="5"/>
        <v>0</v>
      </c>
      <c r="Q42" s="65">
        <f t="shared" si="10"/>
        <v>0</v>
      </c>
      <c r="R42" s="65">
        <f t="shared" si="11"/>
        <v>0</v>
      </c>
      <c r="S42" s="65">
        <f t="shared" si="11"/>
        <v>0</v>
      </c>
      <c r="T42" s="65">
        <f t="shared" si="11"/>
        <v>0</v>
      </c>
      <c r="U42" s="126">
        <f t="shared" si="11"/>
        <v>0</v>
      </c>
    </row>
    <row r="43" spans="1:21" s="48" customFormat="1" ht="13" x14ac:dyDescent="0.35">
      <c r="A43" s="125">
        <f>O8</f>
        <v>0</v>
      </c>
      <c r="B43" s="11"/>
      <c r="C43" s="65">
        <f t="shared" si="6"/>
        <v>0</v>
      </c>
      <c r="D43" s="65">
        <f t="shared" si="7"/>
        <v>0</v>
      </c>
      <c r="E43" s="65">
        <f t="shared" si="8"/>
        <v>0</v>
      </c>
      <c r="F43" s="65">
        <f t="shared" si="9"/>
        <v>0</v>
      </c>
      <c r="G43" s="65">
        <f t="shared" si="5"/>
        <v>0</v>
      </c>
      <c r="H43" s="65">
        <f t="shared" si="5"/>
        <v>0</v>
      </c>
      <c r="I43" s="65">
        <f t="shared" si="5"/>
        <v>0</v>
      </c>
      <c r="J43" s="65">
        <f t="shared" si="5"/>
        <v>0</v>
      </c>
      <c r="K43" s="65">
        <f t="shared" si="5"/>
        <v>0</v>
      </c>
      <c r="L43" s="65">
        <f t="shared" si="5"/>
        <v>0</v>
      </c>
      <c r="M43" s="65">
        <f t="shared" si="5"/>
        <v>0</v>
      </c>
      <c r="N43" s="65">
        <f t="shared" si="5"/>
        <v>0</v>
      </c>
      <c r="O43" s="65">
        <f t="shared" si="5"/>
        <v>0</v>
      </c>
      <c r="P43" s="65">
        <f t="shared" si="5"/>
        <v>0</v>
      </c>
      <c r="Q43" s="65">
        <f t="shared" si="10"/>
        <v>0</v>
      </c>
      <c r="R43" s="65">
        <f t="shared" si="11"/>
        <v>0</v>
      </c>
      <c r="S43" s="65">
        <f t="shared" si="11"/>
        <v>0</v>
      </c>
      <c r="T43" s="65">
        <f t="shared" si="11"/>
        <v>0</v>
      </c>
      <c r="U43" s="126">
        <f t="shared" si="11"/>
        <v>0</v>
      </c>
    </row>
    <row r="44" spans="1:21" s="48" customFormat="1" ht="13" x14ac:dyDescent="0.35">
      <c r="A44" s="125">
        <f>P8</f>
        <v>0</v>
      </c>
      <c r="B44" s="11"/>
      <c r="C44" s="65">
        <f t="shared" si="6"/>
        <v>0</v>
      </c>
      <c r="D44" s="65">
        <f t="shared" si="7"/>
        <v>0</v>
      </c>
      <c r="E44" s="65">
        <f t="shared" si="8"/>
        <v>0</v>
      </c>
      <c r="F44" s="65">
        <f t="shared" si="9"/>
        <v>0</v>
      </c>
      <c r="G44" s="65">
        <f t="shared" si="5"/>
        <v>0</v>
      </c>
      <c r="H44" s="65">
        <f t="shared" si="5"/>
        <v>0</v>
      </c>
      <c r="I44" s="65">
        <f t="shared" si="5"/>
        <v>0</v>
      </c>
      <c r="J44" s="65">
        <f t="shared" si="5"/>
        <v>0</v>
      </c>
      <c r="K44" s="65">
        <f t="shared" si="5"/>
        <v>0</v>
      </c>
      <c r="L44" s="65">
        <f t="shared" si="5"/>
        <v>0</v>
      </c>
      <c r="M44" s="65">
        <f t="shared" si="5"/>
        <v>0</v>
      </c>
      <c r="N44" s="65">
        <f t="shared" si="5"/>
        <v>0</v>
      </c>
      <c r="O44" s="65">
        <f t="shared" si="5"/>
        <v>0</v>
      </c>
      <c r="P44" s="65">
        <f t="shared" si="5"/>
        <v>0</v>
      </c>
      <c r="Q44" s="65">
        <f t="shared" si="10"/>
        <v>0</v>
      </c>
      <c r="R44" s="65">
        <f t="shared" si="11"/>
        <v>0</v>
      </c>
      <c r="S44" s="65">
        <f t="shared" si="11"/>
        <v>0</v>
      </c>
      <c r="T44" s="65">
        <f t="shared" si="11"/>
        <v>0</v>
      </c>
      <c r="U44" s="126">
        <f t="shared" si="11"/>
        <v>0</v>
      </c>
    </row>
    <row r="45" spans="1:21" s="48" customFormat="1" ht="13" x14ac:dyDescent="0.35">
      <c r="A45" s="125">
        <f>Q8</f>
        <v>0</v>
      </c>
      <c r="B45" s="11"/>
      <c r="C45" s="65">
        <f t="shared" si="6"/>
        <v>0</v>
      </c>
      <c r="D45" s="65">
        <f t="shared" si="7"/>
        <v>0</v>
      </c>
      <c r="E45" s="65">
        <f t="shared" si="8"/>
        <v>0</v>
      </c>
      <c r="F45" s="65">
        <f t="shared" si="9"/>
        <v>0</v>
      </c>
      <c r="G45" s="65">
        <f t="shared" si="5"/>
        <v>0</v>
      </c>
      <c r="H45" s="65">
        <f t="shared" si="5"/>
        <v>0</v>
      </c>
      <c r="I45" s="65">
        <f t="shared" si="5"/>
        <v>0</v>
      </c>
      <c r="J45" s="65">
        <f t="shared" si="5"/>
        <v>0</v>
      </c>
      <c r="K45" s="65">
        <f t="shared" si="5"/>
        <v>0</v>
      </c>
      <c r="L45" s="65">
        <f t="shared" si="5"/>
        <v>0</v>
      </c>
      <c r="M45" s="65">
        <f t="shared" si="5"/>
        <v>0</v>
      </c>
      <c r="N45" s="65">
        <f t="shared" si="5"/>
        <v>0</v>
      </c>
      <c r="O45" s="65">
        <f t="shared" si="5"/>
        <v>0</v>
      </c>
      <c r="P45" s="65">
        <f t="shared" si="5"/>
        <v>0</v>
      </c>
      <c r="Q45" s="65">
        <f t="shared" si="10"/>
        <v>0</v>
      </c>
      <c r="R45" s="65">
        <f t="shared" si="11"/>
        <v>0</v>
      </c>
      <c r="S45" s="65">
        <f t="shared" si="11"/>
        <v>0</v>
      </c>
      <c r="T45" s="65">
        <f t="shared" si="11"/>
        <v>0</v>
      </c>
      <c r="U45" s="126">
        <f t="shared" si="11"/>
        <v>0</v>
      </c>
    </row>
    <row r="46" spans="1:21" s="48" customFormat="1" ht="13" x14ac:dyDescent="0.35">
      <c r="A46" s="125">
        <f>R8</f>
        <v>0</v>
      </c>
      <c r="B46" s="11"/>
      <c r="C46" s="65">
        <f t="shared" si="6"/>
        <v>0</v>
      </c>
      <c r="D46" s="65">
        <f t="shared" si="7"/>
        <v>0</v>
      </c>
      <c r="E46" s="65">
        <f t="shared" si="8"/>
        <v>0</v>
      </c>
      <c r="F46" s="65">
        <f t="shared" si="9"/>
        <v>0</v>
      </c>
      <c r="G46" s="65">
        <f t="shared" si="5"/>
        <v>0</v>
      </c>
      <c r="H46" s="65">
        <f t="shared" si="5"/>
        <v>0</v>
      </c>
      <c r="I46" s="65">
        <f t="shared" si="5"/>
        <v>0</v>
      </c>
      <c r="J46" s="65">
        <f t="shared" si="5"/>
        <v>0</v>
      </c>
      <c r="K46" s="65">
        <f t="shared" si="5"/>
        <v>0</v>
      </c>
      <c r="L46" s="65">
        <f t="shared" si="5"/>
        <v>0</v>
      </c>
      <c r="M46" s="65">
        <f t="shared" si="5"/>
        <v>0</v>
      </c>
      <c r="N46" s="65">
        <f t="shared" si="5"/>
        <v>0</v>
      </c>
      <c r="O46" s="65">
        <f t="shared" si="5"/>
        <v>0</v>
      </c>
      <c r="P46" s="65">
        <f t="shared" si="5"/>
        <v>0</v>
      </c>
      <c r="Q46" s="65">
        <f t="shared" si="10"/>
        <v>0</v>
      </c>
      <c r="R46" s="65">
        <f t="shared" si="11"/>
        <v>0</v>
      </c>
      <c r="S46" s="65">
        <f t="shared" si="11"/>
        <v>0</v>
      </c>
      <c r="T46" s="65">
        <f t="shared" si="11"/>
        <v>0</v>
      </c>
      <c r="U46" s="126">
        <f t="shared" si="11"/>
        <v>0</v>
      </c>
    </row>
    <row r="47" spans="1:21" s="48" customFormat="1" ht="13" x14ac:dyDescent="0.35">
      <c r="A47" s="125">
        <f>S8</f>
        <v>0</v>
      </c>
      <c r="B47" s="11"/>
      <c r="C47" s="65">
        <f t="shared" si="6"/>
        <v>0</v>
      </c>
      <c r="D47" s="65">
        <f t="shared" si="7"/>
        <v>0</v>
      </c>
      <c r="E47" s="65">
        <f t="shared" si="8"/>
        <v>0</v>
      </c>
      <c r="F47" s="65">
        <f t="shared" si="9"/>
        <v>0</v>
      </c>
      <c r="G47" s="65">
        <f t="shared" ref="G47:P50" si="12">IF(G$27="%w/w SAR",((G$28*10)*$B47),IF(G$27="%w/w DM",(((G$28*10)*($B$28/100))*$B47),IF(G$27="kg/t SAR",(G$28*$B47),IF(G$27="kg/t DM",((G$28*($B$28/100))*$B47),IF(G$27="mg/kg SAR",((G$28*0.001)*$B47),IF(G$27="mg/kg DM",(((G$28*0.001)*($B$28/100))*$B47),0))))))</f>
        <v>0</v>
      </c>
      <c r="H47" s="65">
        <f t="shared" si="12"/>
        <v>0</v>
      </c>
      <c r="I47" s="65">
        <f t="shared" si="12"/>
        <v>0</v>
      </c>
      <c r="J47" s="65">
        <f t="shared" si="12"/>
        <v>0</v>
      </c>
      <c r="K47" s="65">
        <f t="shared" si="12"/>
        <v>0</v>
      </c>
      <c r="L47" s="65">
        <f t="shared" si="12"/>
        <v>0</v>
      </c>
      <c r="M47" s="65">
        <f t="shared" si="12"/>
        <v>0</v>
      </c>
      <c r="N47" s="65">
        <f t="shared" si="12"/>
        <v>0</v>
      </c>
      <c r="O47" s="65">
        <f t="shared" si="12"/>
        <v>0</v>
      </c>
      <c r="P47" s="65">
        <f t="shared" si="12"/>
        <v>0</v>
      </c>
      <c r="Q47" s="65">
        <f t="shared" si="10"/>
        <v>0</v>
      </c>
      <c r="R47" s="65">
        <f t="shared" si="11"/>
        <v>0</v>
      </c>
      <c r="S47" s="65">
        <f t="shared" si="11"/>
        <v>0</v>
      </c>
      <c r="T47" s="65">
        <f t="shared" si="11"/>
        <v>0</v>
      </c>
      <c r="U47" s="126">
        <f t="shared" si="11"/>
        <v>0</v>
      </c>
    </row>
    <row r="48" spans="1:21" s="48" customFormat="1" ht="13" x14ac:dyDescent="0.35">
      <c r="A48" s="125">
        <f>T8</f>
        <v>0</v>
      </c>
      <c r="B48" s="11"/>
      <c r="C48" s="65">
        <f t="shared" si="6"/>
        <v>0</v>
      </c>
      <c r="D48" s="65">
        <f t="shared" si="7"/>
        <v>0</v>
      </c>
      <c r="E48" s="65">
        <f t="shared" si="8"/>
        <v>0</v>
      </c>
      <c r="F48" s="65">
        <f t="shared" si="9"/>
        <v>0</v>
      </c>
      <c r="G48" s="65">
        <f t="shared" si="12"/>
        <v>0</v>
      </c>
      <c r="H48" s="65">
        <f t="shared" si="12"/>
        <v>0</v>
      </c>
      <c r="I48" s="65">
        <f t="shared" si="12"/>
        <v>0</v>
      </c>
      <c r="J48" s="65">
        <f t="shared" si="12"/>
        <v>0</v>
      </c>
      <c r="K48" s="65">
        <f t="shared" si="12"/>
        <v>0</v>
      </c>
      <c r="L48" s="65">
        <f t="shared" si="12"/>
        <v>0</v>
      </c>
      <c r="M48" s="65">
        <f t="shared" si="12"/>
        <v>0</v>
      </c>
      <c r="N48" s="65">
        <f t="shared" si="12"/>
        <v>0</v>
      </c>
      <c r="O48" s="65">
        <f t="shared" si="12"/>
        <v>0</v>
      </c>
      <c r="P48" s="65">
        <f t="shared" si="12"/>
        <v>0</v>
      </c>
      <c r="Q48" s="65">
        <f t="shared" si="10"/>
        <v>0</v>
      </c>
      <c r="R48" s="65">
        <f t="shared" si="11"/>
        <v>0</v>
      </c>
      <c r="S48" s="65">
        <f t="shared" si="11"/>
        <v>0</v>
      </c>
      <c r="T48" s="65">
        <f t="shared" si="11"/>
        <v>0</v>
      </c>
      <c r="U48" s="126">
        <f t="shared" si="11"/>
        <v>0</v>
      </c>
    </row>
    <row r="49" spans="1:21" s="48" customFormat="1" ht="13" x14ac:dyDescent="0.35">
      <c r="A49" s="125">
        <f>U8</f>
        <v>0</v>
      </c>
      <c r="B49" s="11"/>
      <c r="C49" s="65">
        <f t="shared" si="6"/>
        <v>0</v>
      </c>
      <c r="D49" s="65">
        <f t="shared" si="7"/>
        <v>0</v>
      </c>
      <c r="E49" s="65">
        <f t="shared" si="8"/>
        <v>0</v>
      </c>
      <c r="F49" s="65">
        <f t="shared" si="9"/>
        <v>0</v>
      </c>
      <c r="G49" s="65">
        <f t="shared" si="12"/>
        <v>0</v>
      </c>
      <c r="H49" s="65">
        <f t="shared" si="12"/>
        <v>0</v>
      </c>
      <c r="I49" s="65">
        <f t="shared" si="12"/>
        <v>0</v>
      </c>
      <c r="J49" s="65">
        <f t="shared" si="12"/>
        <v>0</v>
      </c>
      <c r="K49" s="65">
        <f t="shared" si="12"/>
        <v>0</v>
      </c>
      <c r="L49" s="65">
        <f t="shared" si="12"/>
        <v>0</v>
      </c>
      <c r="M49" s="65">
        <f t="shared" si="12"/>
        <v>0</v>
      </c>
      <c r="N49" s="65">
        <f t="shared" si="12"/>
        <v>0</v>
      </c>
      <c r="O49" s="65">
        <f t="shared" si="12"/>
        <v>0</v>
      </c>
      <c r="P49" s="65">
        <f t="shared" si="12"/>
        <v>0</v>
      </c>
      <c r="Q49" s="65">
        <f t="shared" si="10"/>
        <v>0</v>
      </c>
      <c r="R49" s="65">
        <f t="shared" si="11"/>
        <v>0</v>
      </c>
      <c r="S49" s="65">
        <f t="shared" si="11"/>
        <v>0</v>
      </c>
      <c r="T49" s="65">
        <f t="shared" si="11"/>
        <v>0</v>
      </c>
      <c r="U49" s="126">
        <f t="shared" si="11"/>
        <v>0</v>
      </c>
    </row>
    <row r="50" spans="1:21" s="48" customFormat="1" ht="13.5" thickBot="1" x14ac:dyDescent="0.4">
      <c r="A50" s="127">
        <f>V8</f>
        <v>0</v>
      </c>
      <c r="B50" s="11"/>
      <c r="C50" s="80">
        <f t="shared" si="6"/>
        <v>0</v>
      </c>
      <c r="D50" s="80">
        <f t="shared" si="7"/>
        <v>0</v>
      </c>
      <c r="E50" s="80">
        <f t="shared" si="8"/>
        <v>0</v>
      </c>
      <c r="F50" s="80">
        <f t="shared" si="9"/>
        <v>0</v>
      </c>
      <c r="G50" s="80">
        <f t="shared" si="12"/>
        <v>0</v>
      </c>
      <c r="H50" s="80">
        <f t="shared" si="12"/>
        <v>0</v>
      </c>
      <c r="I50" s="80">
        <f t="shared" si="12"/>
        <v>0</v>
      </c>
      <c r="J50" s="80">
        <f t="shared" si="12"/>
        <v>0</v>
      </c>
      <c r="K50" s="80">
        <f t="shared" si="12"/>
        <v>0</v>
      </c>
      <c r="L50" s="80">
        <f t="shared" si="12"/>
        <v>0</v>
      </c>
      <c r="M50" s="80">
        <f t="shared" si="12"/>
        <v>0</v>
      </c>
      <c r="N50" s="80">
        <f t="shared" si="12"/>
        <v>0</v>
      </c>
      <c r="O50" s="80">
        <f t="shared" si="12"/>
        <v>0</v>
      </c>
      <c r="P50" s="80">
        <f t="shared" si="12"/>
        <v>0</v>
      </c>
      <c r="Q50" s="80">
        <f t="shared" si="10"/>
        <v>0</v>
      </c>
      <c r="R50" s="80">
        <f t="shared" si="11"/>
        <v>0</v>
      </c>
      <c r="S50" s="80">
        <f t="shared" si="11"/>
        <v>0</v>
      </c>
      <c r="T50" s="80">
        <f t="shared" si="11"/>
        <v>0</v>
      </c>
      <c r="U50" s="128">
        <f t="shared" si="11"/>
        <v>0</v>
      </c>
    </row>
    <row r="51" spans="1:21"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5" t="s">
        <v>83</v>
      </c>
      <c r="O51" s="5" t="s">
        <v>83</v>
      </c>
      <c r="P51" s="5">
        <v>360</v>
      </c>
      <c r="Q51" s="5" t="s">
        <v>81</v>
      </c>
      <c r="R51" s="5">
        <v>0.15</v>
      </c>
      <c r="S51" s="5">
        <v>0.7</v>
      </c>
      <c r="T51" s="5">
        <v>0.2</v>
      </c>
      <c r="U51" s="129">
        <v>20</v>
      </c>
    </row>
    <row r="53" spans="1:21" ht="13" x14ac:dyDescent="0.35">
      <c r="A53" s="7" t="s">
        <v>130</v>
      </c>
    </row>
    <row r="54" spans="1:21" ht="26" x14ac:dyDescent="0.3">
      <c r="A54" s="85"/>
      <c r="B54" s="89" t="s">
        <v>149</v>
      </c>
      <c r="C54" s="89" t="s">
        <v>150</v>
      </c>
      <c r="D54" s="89" t="s">
        <v>127</v>
      </c>
      <c r="E54" s="89" t="s">
        <v>128</v>
      </c>
      <c r="F54" s="89" t="s">
        <v>151</v>
      </c>
      <c r="G54" s="89" t="s">
        <v>129</v>
      </c>
      <c r="H54" s="48"/>
      <c r="I54" s="48"/>
      <c r="J54" s="48"/>
      <c r="K54" s="48"/>
      <c r="L54" s="48"/>
      <c r="M54" s="48"/>
      <c r="N54" s="48"/>
      <c r="O54" s="48"/>
      <c r="P54" s="48"/>
      <c r="Q54" s="48"/>
      <c r="R54" s="48"/>
      <c r="S54" s="48"/>
      <c r="T54" s="48"/>
      <c r="U54" s="48"/>
    </row>
    <row r="55" spans="1:21" x14ac:dyDescent="0.25">
      <c r="A55" s="86"/>
      <c r="B55" s="90"/>
      <c r="C55" s="91"/>
      <c r="D55" s="92">
        <f>(B55/100)*C55</f>
        <v>0</v>
      </c>
      <c r="E55" s="92">
        <f>G55</f>
        <v>0</v>
      </c>
      <c r="F55" s="91"/>
      <c r="G55" s="92">
        <f>(B55/100)*F55</f>
        <v>0</v>
      </c>
      <c r="H55" s="48"/>
      <c r="I55" s="48"/>
      <c r="J55" s="48"/>
      <c r="K55" s="48"/>
      <c r="L55" s="48"/>
      <c r="M55" s="48"/>
      <c r="N55" s="48"/>
      <c r="O55" s="48"/>
      <c r="P55" s="48"/>
      <c r="Q55" s="48"/>
      <c r="R55" s="48"/>
      <c r="S55" s="48"/>
      <c r="T55" s="48"/>
      <c r="U55" s="48"/>
    </row>
    <row r="56" spans="1:21" ht="13" x14ac:dyDescent="0.3">
      <c r="A56" s="79" t="s">
        <v>63</v>
      </c>
      <c r="B56" s="8">
        <v>1</v>
      </c>
      <c r="C56" s="61">
        <v>2</v>
      </c>
      <c r="D56" s="62">
        <v>3</v>
      </c>
      <c r="E56" s="62">
        <v>4</v>
      </c>
      <c r="F56" s="61">
        <v>5</v>
      </c>
      <c r="G56" s="62">
        <v>6</v>
      </c>
      <c r="H56" s="63">
        <v>7</v>
      </c>
      <c r="I56" s="63">
        <v>8</v>
      </c>
      <c r="J56" s="63">
        <v>9</v>
      </c>
      <c r="K56" s="61">
        <v>10</v>
      </c>
      <c r="L56" s="61">
        <v>11</v>
      </c>
      <c r="M56" s="62">
        <v>12</v>
      </c>
      <c r="N56" s="62">
        <v>13</v>
      </c>
      <c r="O56" s="61">
        <v>14</v>
      </c>
      <c r="P56" s="62">
        <v>15</v>
      </c>
      <c r="Q56" s="63">
        <v>16</v>
      </c>
      <c r="R56" s="63">
        <v>17</v>
      </c>
      <c r="S56" s="63">
        <v>18</v>
      </c>
      <c r="T56" s="61">
        <v>19</v>
      </c>
      <c r="U56" s="61">
        <v>20</v>
      </c>
    </row>
    <row r="57" spans="1:21" ht="13" x14ac:dyDescent="0.35">
      <c r="A57" s="79" t="s">
        <v>2</v>
      </c>
      <c r="B57" s="8" t="str">
        <f>C8</f>
        <v xml:space="preserve">BD1 </v>
      </c>
      <c r="C57" s="8" t="str">
        <f t="shared" ref="C57:U57" si="13">D8</f>
        <v>BD2</v>
      </c>
      <c r="D57" s="8" t="str">
        <f t="shared" si="13"/>
        <v>BD3</v>
      </c>
      <c r="E57" s="8" t="str">
        <f t="shared" si="13"/>
        <v>BD4</v>
      </c>
      <c r="F57" s="8" t="str">
        <f t="shared" si="13"/>
        <v>PN1</v>
      </c>
      <c r="G57" s="8" t="str">
        <f t="shared" si="13"/>
        <v>PN2</v>
      </c>
      <c r="H57" s="8">
        <f t="shared" si="13"/>
        <v>0</v>
      </c>
      <c r="I57" s="8">
        <f t="shared" si="13"/>
        <v>0</v>
      </c>
      <c r="J57" s="8">
        <f t="shared" si="13"/>
        <v>0</v>
      </c>
      <c r="K57" s="8">
        <f t="shared" si="13"/>
        <v>0</v>
      </c>
      <c r="L57" s="8">
        <f t="shared" si="13"/>
        <v>0</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21" ht="13" x14ac:dyDescent="0.35">
      <c r="A58" s="79" t="s">
        <v>136</v>
      </c>
      <c r="B58" s="10" t="str">
        <f>C16&amp;" I "&amp;(VLOOKUP(C14,Table245810[],6,FALSE))</f>
        <v>Medium/Clay I Grass</v>
      </c>
      <c r="C58" s="10" t="str">
        <f>D16&amp;" I "&amp;(VLOOKUP(D14,Table245810[],6,FALSE))</f>
        <v>Medium/Clay I Grass</v>
      </c>
      <c r="D58" s="10" t="str">
        <f>E16&amp;" I "&amp;(VLOOKUP(E14,Table245810[],6,FALSE))</f>
        <v>Medium/Clay I Grass</v>
      </c>
      <c r="E58" s="10" t="str">
        <f>F16&amp;" I "&amp;(VLOOKUP(F14,Table245810[],6,FALSE))</f>
        <v>Medium/Clay I Grass</v>
      </c>
      <c r="F58" s="10" t="str">
        <f>G16&amp;" I "&amp;(VLOOKUP(G14,Table245810[],6,FALSE))</f>
        <v>Medium/Clay I Grass</v>
      </c>
      <c r="G58" s="10" t="str">
        <f>H16&amp;" I "&amp;(VLOOKUP(H14,Table245810[],6,FALSE))</f>
        <v>Medium/Clay I Grass</v>
      </c>
      <c r="H58" s="10" t="e">
        <f>I16&amp;" I "&amp;(VLOOKUP(I14,Table245810[],6,FALSE))</f>
        <v>#N/A</v>
      </c>
      <c r="I58" s="10" t="e">
        <f>J16&amp;" I "&amp;(VLOOKUP(J14,Table245810[],6,FALSE))</f>
        <v>#N/A</v>
      </c>
      <c r="J58" s="10" t="e">
        <f>K16&amp;" I "&amp;(VLOOKUP(K14,Table245810[],6,FALSE))</f>
        <v>#N/A</v>
      </c>
      <c r="K58" s="10" t="e">
        <f>L16&amp;" I "&amp;(VLOOKUP(L14,Table245810[],6,FALSE))</f>
        <v>#N/A</v>
      </c>
      <c r="L58" s="10" t="e">
        <f>M16&amp;" I "&amp;(VLOOKUP(M14,Table245810[],6,FALSE))</f>
        <v>#N/A</v>
      </c>
      <c r="M58" s="10" t="e">
        <f>N16&amp;" I "&amp;(VLOOKUP(N14,Table245810[],6,FALSE))</f>
        <v>#N/A</v>
      </c>
      <c r="N58" s="10" t="e">
        <f>O16&amp;" I "&amp;(VLOOKUP(O14,Table245810[],6,FALSE))</f>
        <v>#N/A</v>
      </c>
      <c r="O58" s="10" t="e">
        <f>P16&amp;" I "&amp;(VLOOKUP(P14,Table245810[],6,FALSE))</f>
        <v>#N/A</v>
      </c>
      <c r="P58" s="10" t="e">
        <f>Q16&amp;" I "&amp;(VLOOKUP(Q14,Table245810[],6,FALSE))</f>
        <v>#N/A</v>
      </c>
      <c r="Q58" s="10" t="e">
        <f>R16&amp;" I "&amp;(VLOOKUP(R14,Table245810[],6,FALSE))</f>
        <v>#N/A</v>
      </c>
      <c r="R58" s="10" t="e">
        <f>S16&amp;" I "&amp;(VLOOKUP(S14,Table245810[],6,FALSE))</f>
        <v>#N/A</v>
      </c>
      <c r="S58" s="10" t="e">
        <f>T16&amp;" I "&amp;(VLOOKUP(T14,Table245810[],6,FALSE))</f>
        <v>#N/A</v>
      </c>
      <c r="T58" s="10" t="e">
        <f>U16&amp;" I "&amp;(VLOOKUP(U14,Table245810[],6,FALSE))</f>
        <v>#N/A</v>
      </c>
      <c r="U58" s="10" t="e">
        <f>V16&amp;" I "&amp;(VLOOKUP(V14,Table245810[],6,FALSE))</f>
        <v>#N/A</v>
      </c>
    </row>
    <row r="59" spans="1:21" ht="13" x14ac:dyDescent="0.3">
      <c r="A59" s="87" t="s">
        <v>132</v>
      </c>
      <c r="B59" s="64">
        <f>VLOOKUP(C$14,Table245810[],5,FALSE)</f>
        <v>6.2</v>
      </c>
      <c r="C59" s="64">
        <f>VLOOKUP(D$14,Table245810[],5,FALSE)</f>
        <v>6.2</v>
      </c>
      <c r="D59" s="64">
        <f>VLOOKUP(E$14,Table245810[],5,FALSE)</f>
        <v>6.2</v>
      </c>
      <c r="E59" s="64">
        <f>VLOOKUP(F$14,Table245810[],5,FALSE)</f>
        <v>6.2</v>
      </c>
      <c r="F59" s="64">
        <f>VLOOKUP(G$14,Table245810[],5,FALSE)</f>
        <v>6.2</v>
      </c>
      <c r="G59" s="64">
        <f>VLOOKUP(H$14,Table245810[],5,FALSE)</f>
        <v>6.2</v>
      </c>
      <c r="H59" s="64" t="e">
        <f>VLOOKUP(I$14,Table245810[],5,FALSE)</f>
        <v>#N/A</v>
      </c>
      <c r="I59" s="64" t="e">
        <f>VLOOKUP(J$14,Table245810[],5,FALSE)</f>
        <v>#N/A</v>
      </c>
      <c r="J59" s="64" t="e">
        <f>VLOOKUP(K$14,Table245810[],5,FALSE)</f>
        <v>#N/A</v>
      </c>
      <c r="K59" s="64" t="e">
        <f>VLOOKUP(L$14,Table245810[],5,FALSE)</f>
        <v>#N/A</v>
      </c>
      <c r="L59" s="64" t="e">
        <f>VLOOKUP(M$14,Table245810[],5,FALSE)</f>
        <v>#N/A</v>
      </c>
      <c r="M59" s="64" t="e">
        <f>VLOOKUP(N$14,Table245810[],5,FALSE)</f>
        <v>#N/A</v>
      </c>
      <c r="N59" s="64" t="e">
        <f>VLOOKUP(O$14,Table245810[],5,FALSE)</f>
        <v>#N/A</v>
      </c>
      <c r="O59" s="64" t="e">
        <f>VLOOKUP(P$14,Table245810[],5,FALSE)</f>
        <v>#N/A</v>
      </c>
      <c r="P59" s="64" t="e">
        <f>VLOOKUP(Q$14,Table245810[],5,FALSE)</f>
        <v>#N/A</v>
      </c>
      <c r="Q59" s="64" t="e">
        <f>VLOOKUP(R$14,Table245810[],5,FALSE)</f>
        <v>#N/A</v>
      </c>
      <c r="R59" s="64" t="e">
        <f>VLOOKUP(S$14,Table245810[],5,FALSE)</f>
        <v>#N/A</v>
      </c>
      <c r="S59" s="64" t="e">
        <f>VLOOKUP(T$14,Table245810[],5,FALSE)</f>
        <v>#N/A</v>
      </c>
      <c r="T59" s="64" t="e">
        <f>VLOOKUP(U$14,Table245810[],5,FALSE)</f>
        <v>#N/A</v>
      </c>
      <c r="U59" s="64" t="e">
        <f>VLOOKUP(V$14,Table245810[],5,FALSE)</f>
        <v>#N/A</v>
      </c>
    </row>
    <row r="60" spans="1:21" ht="13" x14ac:dyDescent="0.3">
      <c r="A60" s="87" t="s">
        <v>4</v>
      </c>
      <c r="B60" s="64">
        <f>C10</f>
        <v>8.1999999999999993</v>
      </c>
      <c r="C60" s="64">
        <f t="shared" ref="C60:U60" si="14">D10</f>
        <v>8.1</v>
      </c>
      <c r="D60" s="64">
        <f t="shared" si="14"/>
        <v>8.4</v>
      </c>
      <c r="E60" s="64">
        <f t="shared" si="14"/>
        <v>8.4</v>
      </c>
      <c r="F60" s="64">
        <f t="shared" si="14"/>
        <v>8.1</v>
      </c>
      <c r="G60" s="64">
        <f t="shared" si="14"/>
        <v>8.1999999999999993</v>
      </c>
      <c r="H60" s="64">
        <f t="shared" si="14"/>
        <v>0</v>
      </c>
      <c r="I60" s="64">
        <f t="shared" si="14"/>
        <v>0</v>
      </c>
      <c r="J60" s="64">
        <f t="shared" si="14"/>
        <v>0</v>
      </c>
      <c r="K60" s="64">
        <f t="shared" si="14"/>
        <v>0</v>
      </c>
      <c r="L60" s="64">
        <f t="shared" si="14"/>
        <v>0</v>
      </c>
      <c r="M60" s="64">
        <f t="shared" si="14"/>
        <v>0</v>
      </c>
      <c r="N60" s="64">
        <f t="shared" si="14"/>
        <v>0</v>
      </c>
      <c r="O60" s="64">
        <f t="shared" si="14"/>
        <v>0</v>
      </c>
      <c r="P60" s="64">
        <f t="shared" si="14"/>
        <v>0</v>
      </c>
      <c r="Q60" s="64">
        <f t="shared" si="14"/>
        <v>0</v>
      </c>
      <c r="R60" s="64">
        <f t="shared" si="14"/>
        <v>0</v>
      </c>
      <c r="S60" s="64">
        <f t="shared" si="14"/>
        <v>0</v>
      </c>
      <c r="T60" s="64">
        <f t="shared" si="14"/>
        <v>0</v>
      </c>
      <c r="U60" s="64">
        <f t="shared" si="14"/>
        <v>0</v>
      </c>
    </row>
    <row r="61" spans="1:21" ht="13" x14ac:dyDescent="0.3">
      <c r="A61" s="87" t="s">
        <v>133</v>
      </c>
      <c r="B61" s="64">
        <f t="shared" ref="B61:U61" si="15">VLOOKUP(B58,$AD9:$AE18,2,FALSE)</f>
        <v>6</v>
      </c>
      <c r="C61" s="64">
        <f t="shared" si="15"/>
        <v>6</v>
      </c>
      <c r="D61" s="64">
        <f t="shared" si="15"/>
        <v>6</v>
      </c>
      <c r="E61" s="64">
        <f t="shared" si="15"/>
        <v>6</v>
      </c>
      <c r="F61" s="64">
        <f t="shared" si="15"/>
        <v>6</v>
      </c>
      <c r="G61" s="64">
        <f t="shared" si="15"/>
        <v>6</v>
      </c>
      <c r="H61" s="64" t="e">
        <f t="shared" si="15"/>
        <v>#N/A</v>
      </c>
      <c r="I61" s="64" t="e">
        <f t="shared" si="15"/>
        <v>#N/A</v>
      </c>
      <c r="J61" s="64" t="e">
        <f t="shared" si="15"/>
        <v>#N/A</v>
      </c>
      <c r="K61" s="64" t="e">
        <f t="shared" si="15"/>
        <v>#N/A</v>
      </c>
      <c r="L61" s="64" t="e">
        <f t="shared" si="15"/>
        <v>#N/A</v>
      </c>
      <c r="M61" s="64" t="e">
        <f t="shared" si="15"/>
        <v>#N/A</v>
      </c>
      <c r="N61" s="64" t="e">
        <f t="shared" si="15"/>
        <v>#N/A</v>
      </c>
      <c r="O61" s="64" t="e">
        <f t="shared" si="15"/>
        <v>#N/A</v>
      </c>
      <c r="P61" s="64" t="e">
        <f t="shared" si="15"/>
        <v>#N/A</v>
      </c>
      <c r="Q61" s="64" t="e">
        <f t="shared" si="15"/>
        <v>#N/A</v>
      </c>
      <c r="R61" s="64" t="e">
        <f t="shared" si="15"/>
        <v>#N/A</v>
      </c>
      <c r="S61" s="64" t="e">
        <f t="shared" si="15"/>
        <v>#N/A</v>
      </c>
      <c r="T61" s="64" t="e">
        <f t="shared" si="15"/>
        <v>#N/A</v>
      </c>
      <c r="U61" s="64" t="e">
        <f t="shared" si="15"/>
        <v>#N/A</v>
      </c>
    </row>
    <row r="62" spans="1:21" ht="13" x14ac:dyDescent="0.3">
      <c r="A62" s="87" t="s">
        <v>134</v>
      </c>
      <c r="B62" s="65">
        <f>B31</f>
        <v>55</v>
      </c>
      <c r="C62" s="65">
        <f>B32</f>
        <v>55</v>
      </c>
      <c r="D62" s="65">
        <f>B33</f>
        <v>110</v>
      </c>
      <c r="E62" s="65">
        <f>B34</f>
        <v>110</v>
      </c>
      <c r="F62" s="65">
        <f>B35</f>
        <v>55</v>
      </c>
      <c r="G62" s="65">
        <f>B36</f>
        <v>55</v>
      </c>
      <c r="H62" s="65">
        <f>B37</f>
        <v>0</v>
      </c>
      <c r="I62" s="65">
        <f>B38</f>
        <v>0</v>
      </c>
      <c r="J62" s="65">
        <f>B39</f>
        <v>0</v>
      </c>
      <c r="K62" s="65">
        <f>B40</f>
        <v>0</v>
      </c>
      <c r="L62" s="65">
        <f>B41</f>
        <v>0</v>
      </c>
      <c r="M62" s="65">
        <f>B42</f>
        <v>0</v>
      </c>
      <c r="N62" s="65">
        <f>B43</f>
        <v>0</v>
      </c>
      <c r="O62" s="65">
        <f>B44</f>
        <v>0</v>
      </c>
      <c r="P62" s="65">
        <f>B45</f>
        <v>0</v>
      </c>
      <c r="Q62" s="65">
        <f>B46</f>
        <v>0</v>
      </c>
      <c r="R62" s="65">
        <f>B47</f>
        <v>0</v>
      </c>
      <c r="S62" s="65">
        <f>B48</f>
        <v>0</v>
      </c>
      <c r="T62" s="65">
        <f>B49</f>
        <v>0</v>
      </c>
      <c r="U62" s="65">
        <f>B50</f>
        <v>0</v>
      </c>
    </row>
    <row r="63" spans="1:21" ht="39" x14ac:dyDescent="0.3">
      <c r="A63" s="88" t="s">
        <v>155</v>
      </c>
      <c r="B63" s="65">
        <f>$E55*(B62/100)</f>
        <v>0</v>
      </c>
      <c r="C63" s="65">
        <f t="shared" ref="C63:U63" si="16">$E55*(C62/100)</f>
        <v>0</v>
      </c>
      <c r="D63" s="65">
        <f t="shared" si="16"/>
        <v>0</v>
      </c>
      <c r="E63" s="65">
        <f t="shared" si="16"/>
        <v>0</v>
      </c>
      <c r="F63" s="65">
        <f>$E55*(F62/100)</f>
        <v>0</v>
      </c>
      <c r="G63" s="65">
        <f t="shared" si="16"/>
        <v>0</v>
      </c>
      <c r="H63" s="65">
        <f t="shared" si="16"/>
        <v>0</v>
      </c>
      <c r="I63" s="65">
        <f t="shared" si="16"/>
        <v>0</v>
      </c>
      <c r="J63" s="65">
        <f t="shared" si="16"/>
        <v>0</v>
      </c>
      <c r="K63" s="65">
        <f t="shared" si="16"/>
        <v>0</v>
      </c>
      <c r="L63" s="65">
        <f t="shared" si="16"/>
        <v>0</v>
      </c>
      <c r="M63" s="65">
        <f t="shared" si="16"/>
        <v>0</v>
      </c>
      <c r="N63" s="65">
        <f t="shared" si="16"/>
        <v>0</v>
      </c>
      <c r="O63" s="65">
        <f t="shared" si="16"/>
        <v>0</v>
      </c>
      <c r="P63" s="65">
        <f t="shared" si="16"/>
        <v>0</v>
      </c>
      <c r="Q63" s="65">
        <f t="shared" si="16"/>
        <v>0</v>
      </c>
      <c r="R63" s="65">
        <f t="shared" si="16"/>
        <v>0</v>
      </c>
      <c r="S63" s="65">
        <f t="shared" si="16"/>
        <v>0</v>
      </c>
      <c r="T63" s="65">
        <f t="shared" si="16"/>
        <v>0</v>
      </c>
      <c r="U63" s="65">
        <f t="shared" si="16"/>
        <v>0</v>
      </c>
    </row>
    <row r="64" spans="1:21" ht="52" x14ac:dyDescent="0.3">
      <c r="A64" s="88" t="s">
        <v>156</v>
      </c>
      <c r="B64" s="65">
        <f>(B59-B60)*B61</f>
        <v>-11.999999999999995</v>
      </c>
      <c r="C64" s="65">
        <f t="shared" ref="C64:U64" si="17">(C59-C60)*C61</f>
        <v>-11.399999999999997</v>
      </c>
      <c r="D64" s="65">
        <f t="shared" si="17"/>
        <v>-13.200000000000001</v>
      </c>
      <c r="E64" s="65">
        <f t="shared" si="17"/>
        <v>-13.200000000000001</v>
      </c>
      <c r="F64" s="65">
        <f t="shared" si="17"/>
        <v>-11.399999999999997</v>
      </c>
      <c r="G64" s="65">
        <f t="shared" si="17"/>
        <v>-11.999999999999995</v>
      </c>
      <c r="H64" s="65" t="e">
        <f t="shared" si="17"/>
        <v>#N/A</v>
      </c>
      <c r="I64" s="65" t="e">
        <f t="shared" si="17"/>
        <v>#N/A</v>
      </c>
      <c r="J64" s="65" t="e">
        <f t="shared" si="17"/>
        <v>#N/A</v>
      </c>
      <c r="K64" s="65" t="e">
        <f t="shared" si="17"/>
        <v>#N/A</v>
      </c>
      <c r="L64" s="65" t="e">
        <f t="shared" si="17"/>
        <v>#N/A</v>
      </c>
      <c r="M64" s="65" t="e">
        <f t="shared" si="17"/>
        <v>#N/A</v>
      </c>
      <c r="N64" s="65" t="e">
        <f t="shared" si="17"/>
        <v>#N/A</v>
      </c>
      <c r="O64" s="65" t="e">
        <f t="shared" si="17"/>
        <v>#N/A</v>
      </c>
      <c r="P64" s="65" t="e">
        <f t="shared" si="17"/>
        <v>#N/A</v>
      </c>
      <c r="Q64" s="65" t="e">
        <f t="shared" si="17"/>
        <v>#N/A</v>
      </c>
      <c r="R64" s="65" t="e">
        <f t="shared" si="17"/>
        <v>#N/A</v>
      </c>
      <c r="S64" s="65" t="e">
        <f t="shared" si="17"/>
        <v>#N/A</v>
      </c>
      <c r="T64" s="65" t="e">
        <f t="shared" si="17"/>
        <v>#N/A</v>
      </c>
      <c r="U64" s="65" t="e">
        <f t="shared" si="17"/>
        <v>#N/A</v>
      </c>
    </row>
    <row r="65" spans="1:21" ht="52" x14ac:dyDescent="0.3">
      <c r="A65" s="88" t="s">
        <v>157</v>
      </c>
      <c r="B65" s="65">
        <f>B63-B64</f>
        <v>11.999999999999995</v>
      </c>
      <c r="C65" s="65">
        <f t="shared" ref="C65:U65" si="18">C63-C64</f>
        <v>11.399999999999997</v>
      </c>
      <c r="D65" s="65">
        <f t="shared" si="18"/>
        <v>13.200000000000001</v>
      </c>
      <c r="E65" s="65">
        <f t="shared" si="18"/>
        <v>13.200000000000001</v>
      </c>
      <c r="F65" s="65">
        <f t="shared" si="18"/>
        <v>11.399999999999997</v>
      </c>
      <c r="G65" s="65">
        <f t="shared" si="18"/>
        <v>11.999999999999995</v>
      </c>
      <c r="H65" s="65" t="e">
        <f t="shared" si="18"/>
        <v>#N/A</v>
      </c>
      <c r="I65" s="65" t="e">
        <f t="shared" si="18"/>
        <v>#N/A</v>
      </c>
      <c r="J65" s="65" t="e">
        <f t="shared" si="18"/>
        <v>#N/A</v>
      </c>
      <c r="K65" s="65" t="e">
        <f t="shared" si="18"/>
        <v>#N/A</v>
      </c>
      <c r="L65" s="65" t="e">
        <f t="shared" si="18"/>
        <v>#N/A</v>
      </c>
      <c r="M65" s="65" t="e">
        <f t="shared" si="18"/>
        <v>#N/A</v>
      </c>
      <c r="N65" s="65" t="e">
        <f t="shared" si="18"/>
        <v>#N/A</v>
      </c>
      <c r="O65" s="65" t="e">
        <f t="shared" si="18"/>
        <v>#N/A</v>
      </c>
      <c r="P65" s="65" t="e">
        <f t="shared" si="18"/>
        <v>#N/A</v>
      </c>
      <c r="Q65" s="65" t="e">
        <f t="shared" si="18"/>
        <v>#N/A</v>
      </c>
      <c r="R65" s="65" t="e">
        <f t="shared" si="18"/>
        <v>#N/A</v>
      </c>
      <c r="S65" s="65" t="e">
        <f t="shared" si="18"/>
        <v>#N/A</v>
      </c>
      <c r="T65" s="65" t="e">
        <f t="shared" si="18"/>
        <v>#N/A</v>
      </c>
      <c r="U65" s="65" t="e">
        <f t="shared" si="18"/>
        <v>#N/A</v>
      </c>
    </row>
    <row r="66" spans="1:21" ht="26" x14ac:dyDescent="0.3">
      <c r="A66" s="88" t="s">
        <v>148</v>
      </c>
      <c r="B66" s="66" t="str">
        <f>IF(B64&lt;=B63,"OVER","UNDER")</f>
        <v>OVER</v>
      </c>
      <c r="C66" s="66" t="str">
        <f t="shared" ref="C66:U66" si="19">IF(C64&lt;=C63,"OVER","UNDER")</f>
        <v>OVER</v>
      </c>
      <c r="D66" s="66" t="str">
        <f t="shared" si="19"/>
        <v>OVER</v>
      </c>
      <c r="E66" s="66" t="str">
        <f t="shared" si="19"/>
        <v>OVER</v>
      </c>
      <c r="F66" s="66" t="str">
        <f t="shared" si="19"/>
        <v>OVER</v>
      </c>
      <c r="G66" s="66" t="str">
        <f t="shared" si="19"/>
        <v>OVER</v>
      </c>
      <c r="H66" s="66" t="e">
        <f t="shared" si="19"/>
        <v>#N/A</v>
      </c>
      <c r="I66" s="66" t="e">
        <f t="shared" si="19"/>
        <v>#N/A</v>
      </c>
      <c r="J66" s="66" t="e">
        <f t="shared" si="19"/>
        <v>#N/A</v>
      </c>
      <c r="K66" s="66" t="e">
        <f t="shared" si="19"/>
        <v>#N/A</v>
      </c>
      <c r="L66" s="66" t="e">
        <f t="shared" si="19"/>
        <v>#N/A</v>
      </c>
      <c r="M66" s="66" t="e">
        <f t="shared" si="19"/>
        <v>#N/A</v>
      </c>
      <c r="N66" s="66" t="e">
        <f t="shared" si="19"/>
        <v>#N/A</v>
      </c>
      <c r="O66" s="66" t="e">
        <f t="shared" si="19"/>
        <v>#N/A</v>
      </c>
      <c r="P66" s="66" t="e">
        <f t="shared" si="19"/>
        <v>#N/A</v>
      </c>
      <c r="Q66" s="66" t="e">
        <f t="shared" si="19"/>
        <v>#N/A</v>
      </c>
      <c r="R66" s="66" t="e">
        <f t="shared" si="19"/>
        <v>#N/A</v>
      </c>
      <c r="S66" s="66" t="e">
        <f t="shared" si="19"/>
        <v>#N/A</v>
      </c>
      <c r="T66" s="66" t="e">
        <f t="shared" si="19"/>
        <v>#N/A</v>
      </c>
      <c r="U66" s="66" t="e">
        <f t="shared" si="19"/>
        <v>#N/A</v>
      </c>
    </row>
  </sheetData>
  <sheetProtection algorithmName="SHA-512" hashValue="CgSLzMkVwyhgkzHbH9rBx0jFwdFyHpt2edfSf5K3x4fA5q2kpxHty49O/6dEym1vcgQNcj1VMxJkRQjSC72/yg==" saltValue="MFVLg1wmFR4bm+mmmdEPqg==" spinCount="100000" sheet="1" objects="1" scenarios="1"/>
  <dataConsolidate/>
  <mergeCells count="39">
    <mergeCell ref="A1:B1"/>
    <mergeCell ref="C1:D1"/>
    <mergeCell ref="G1:H1"/>
    <mergeCell ref="A2:B2"/>
    <mergeCell ref="C2:D2"/>
    <mergeCell ref="G2:H2"/>
    <mergeCell ref="A3:B3"/>
    <mergeCell ref="C3:D3"/>
    <mergeCell ref="G3:H3"/>
    <mergeCell ref="A4:B4"/>
    <mergeCell ref="C4:D4"/>
    <mergeCell ref="G4:H4"/>
    <mergeCell ref="A15:B15"/>
    <mergeCell ref="A5:B5"/>
    <mergeCell ref="C5:D5"/>
    <mergeCell ref="G5:H5"/>
    <mergeCell ref="A7:B7"/>
    <mergeCell ref="A8:B8"/>
    <mergeCell ref="A9:B9"/>
    <mergeCell ref="A10:B10"/>
    <mergeCell ref="A11:B11"/>
    <mergeCell ref="A12:B12"/>
    <mergeCell ref="A13:B13"/>
    <mergeCell ref="A14:B14"/>
    <mergeCell ref="A22:B22"/>
    <mergeCell ref="A23:B23"/>
    <mergeCell ref="A24:B24"/>
    <mergeCell ref="A29:A30"/>
    <mergeCell ref="A16:B16"/>
    <mergeCell ref="A17:B17"/>
    <mergeCell ref="A18:B18"/>
    <mergeCell ref="A19:B19"/>
    <mergeCell ref="A20:B20"/>
    <mergeCell ref="A21:B21"/>
    <mergeCell ref="J1:K1"/>
    <mergeCell ref="J2:K2"/>
    <mergeCell ref="J3:K3"/>
    <mergeCell ref="J4:K4"/>
    <mergeCell ref="J5:K5"/>
  </mergeCells>
  <conditionalFormatting sqref="B62:U66 B31:B50">
    <cfRule type="cellIs" dxfId="57" priority="39" operator="greaterThan">
      <formula>$B$51</formula>
    </cfRule>
  </conditionalFormatting>
  <conditionalFormatting sqref="B66:U66">
    <cfRule type="cellIs" dxfId="56" priority="14" operator="equal">
      <formula>"UNDER"</formula>
    </cfRule>
    <cfRule type="cellIs" dxfId="55" priority="15" operator="equal">
      <formula>"OVER"</formula>
    </cfRule>
  </conditionalFormatting>
  <conditionalFormatting sqref="C31:C50">
    <cfRule type="cellIs" dxfId="54" priority="38" operator="greaterThan">
      <formula>$C$51</formula>
    </cfRule>
  </conditionalFormatting>
  <conditionalFormatting sqref="C11:V13">
    <cfRule type="cellIs" dxfId="53" priority="1" operator="greaterThan">
      <formula>2</formula>
    </cfRule>
  </conditionalFormatting>
  <conditionalFormatting sqref="C17:V19">
    <cfRule type="cellIs" dxfId="52" priority="35" operator="equal">
      <formula>0</formula>
    </cfRule>
  </conditionalFormatting>
  <conditionalFormatting sqref="C20:V21">
    <cfRule type="cellIs" dxfId="51" priority="40" operator="equal">
      <formula>"DECREASE"</formula>
    </cfRule>
    <cfRule type="cellIs" dxfId="50" priority="41" operator="equal">
      <formula>"INCREASE"</formula>
    </cfRule>
  </conditionalFormatting>
  <conditionalFormatting sqref="C21:V21">
    <cfRule type="cellIs" dxfId="49" priority="16" operator="equal">
      <formula>0</formula>
    </cfRule>
  </conditionalFormatting>
  <conditionalFormatting sqref="C22:V23">
    <cfRule type="cellIs" dxfId="48" priority="20" operator="equal">
      <formula>0</formula>
    </cfRule>
  </conditionalFormatting>
  <conditionalFormatting sqref="C24:V24">
    <cfRule type="cellIs" dxfId="47" priority="21" operator="equal">
      <formula>"DECREASE"</formula>
    </cfRule>
    <cfRule type="cellIs" dxfId="46" priority="22" operator="equal">
      <formula>"INCREASE"</formula>
    </cfRule>
  </conditionalFormatting>
  <conditionalFormatting sqref="G31:G50">
    <cfRule type="cellIs" dxfId="45" priority="34" operator="greaterThan">
      <formula>$G$51</formula>
    </cfRule>
  </conditionalFormatting>
  <conditionalFormatting sqref="H31:H50">
    <cfRule type="cellIs" dxfId="44" priority="33" operator="greaterThan">
      <formula>$H$51</formula>
    </cfRule>
  </conditionalFormatting>
  <conditionalFormatting sqref="I1">
    <cfRule type="cellIs" dxfId="43" priority="6" operator="between">
      <formula>0.1</formula>
      <formula>5</formula>
    </cfRule>
  </conditionalFormatting>
  <conditionalFormatting sqref="I2">
    <cfRule type="cellIs" dxfId="42" priority="5" operator="greaterThan">
      <formula>5000.1</formula>
    </cfRule>
  </conditionalFormatting>
  <conditionalFormatting sqref="I3">
    <cfRule type="cellIs" dxfId="41" priority="4" operator="greaterThan">
      <formula>40000.01</formula>
    </cfRule>
  </conditionalFormatting>
  <conditionalFormatting sqref="I31:I50">
    <cfRule type="cellIs" dxfId="40" priority="32" operator="greaterThan">
      <formula>$I$51</formula>
    </cfRule>
  </conditionalFormatting>
  <conditionalFormatting sqref="J31:J50">
    <cfRule type="cellIs" dxfId="39" priority="11" operator="greaterThan">
      <formula>$J$51</formula>
    </cfRule>
  </conditionalFormatting>
  <conditionalFormatting sqref="K31:K50">
    <cfRule type="cellIs" dxfId="38" priority="31" operator="greaterThan">
      <formula>$K$51</formula>
    </cfRule>
  </conditionalFormatting>
  <conditionalFormatting sqref="L3">
    <cfRule type="cellIs" dxfId="37" priority="7" operator="lessThan">
      <formula>30</formula>
    </cfRule>
    <cfRule type="cellIs" dxfId="36" priority="8" operator="greaterThanOrEqual">
      <formula>30</formula>
    </cfRule>
  </conditionalFormatting>
  <conditionalFormatting sqref="L31:L50">
    <cfRule type="cellIs" dxfId="35" priority="30" operator="greaterThan">
      <formula>$L$51</formula>
    </cfRule>
  </conditionalFormatting>
  <conditionalFormatting sqref="M31:M50">
    <cfRule type="cellIs" dxfId="34" priority="29" operator="greaterThan">
      <formula>$M$51</formula>
    </cfRule>
  </conditionalFormatting>
  <conditionalFormatting sqref="P31:P50">
    <cfRule type="cellIs" dxfId="33" priority="28" operator="greaterThan">
      <formula>$P$51</formula>
    </cfRule>
  </conditionalFormatting>
  <conditionalFormatting sqref="R31:R50">
    <cfRule type="cellIs" dxfId="32" priority="27" operator="greaterThan">
      <formula>$R$51</formula>
    </cfRule>
  </conditionalFormatting>
  <conditionalFormatting sqref="S31:S50">
    <cfRule type="cellIs" dxfId="31" priority="26" operator="greaterThan">
      <formula>$S$51</formula>
    </cfRule>
  </conditionalFormatting>
  <conditionalFormatting sqref="T31:T50">
    <cfRule type="cellIs" dxfId="30" priority="25" operator="greaterThan">
      <formula>$T$51</formula>
    </cfRule>
  </conditionalFormatting>
  <conditionalFormatting sqref="U31:U50">
    <cfRule type="cellIs" dxfId="29" priority="24" operator="greaterThan">
      <formula>$U$51</formula>
    </cfRule>
  </conditionalFormatting>
  <dataValidations count="4">
    <dataValidation type="list" allowBlank="1" showInputMessage="1" showErrorMessage="1" sqref="C16:V16" xr:uid="{D4B16FB3-6837-4E5B-9025-EB277B61B2A9}">
      <formula1>$AD$1:$AD$6</formula1>
    </dataValidation>
    <dataValidation type="list" allowBlank="1" showInputMessage="1" showErrorMessage="1" sqref="C14:V14" xr:uid="{C35120FB-3907-4889-AC47-18E8F9D9AB31}">
      <formula1>$AI$2:$AI$26</formula1>
    </dataValidation>
    <dataValidation type="list" allowBlank="1" showInputMessage="1" showErrorMessage="1" sqref="F3" xr:uid="{23E3FC73-D188-493C-A2E9-7B4E4F55F95A}">
      <formula1>$AG$2:$AG$5</formula1>
    </dataValidation>
    <dataValidation type="list" showInputMessage="1" sqref="C27:U27" xr:uid="{BFB4BFC7-D05C-4AAD-803D-B84EFEE87F36}">
      <formula1>$AB$2:$AB$8</formula1>
    </dataValidation>
  </dataValidations>
  <pageMargins left="0.7" right="0.7" top="0.75" bottom="0.75" header="0.3" footer="0.3"/>
  <pageSetup paperSize="9" orientation="portrait" r:id="rId1"/>
  <legacyDrawing r:id="rId2"/>
  <tableParts count="1">
    <tablePart r:id="rId3"/>
  </tableParts>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B6D609C-EE60-4C58-A596-59F32D2D775D}">
  <dimension ref="A1:AO66"/>
  <sheetViews>
    <sheetView topLeftCell="L1" zoomScale="90" zoomScaleNormal="90" workbookViewId="0">
      <selection activeCell="U27" sqref="U27"/>
    </sheetView>
  </sheetViews>
  <sheetFormatPr defaultColWidth="13.1796875" defaultRowHeight="12.5" x14ac:dyDescent="0.35"/>
  <cols>
    <col min="1" max="1" width="13.1796875" style="9"/>
    <col min="2" max="2" width="15.81640625" style="9" customWidth="1"/>
    <col min="3" max="3" width="20.54296875" style="9" customWidth="1"/>
    <col min="4" max="4" width="20.26953125" style="9" bestFit="1" customWidth="1"/>
    <col min="5" max="22" width="21.26953125" style="9" customWidth="1"/>
    <col min="23" max="26" width="13.1796875" style="9"/>
    <col min="27" max="27" width="0" style="9" hidden="1" customWidth="1"/>
    <col min="28" max="29" width="10.7265625" style="9" hidden="1" customWidth="1"/>
    <col min="30" max="30" width="19.7265625" style="9" hidden="1" customWidth="1"/>
    <col min="31" max="34" width="12.453125" style="9" hidden="1" customWidth="1"/>
    <col min="35" max="35" width="27.7265625" style="9" hidden="1" customWidth="1"/>
    <col min="36" max="40" width="0" style="9" hidden="1" customWidth="1"/>
    <col min="41" max="41" width="67.26953125" style="9" hidden="1" customWidth="1"/>
    <col min="42" max="16384" width="13.1796875" style="9"/>
  </cols>
  <sheetData>
    <row r="1" spans="1:41" ht="13" x14ac:dyDescent="0.3">
      <c r="A1" s="130" t="s">
        <v>41</v>
      </c>
      <c r="B1" s="131"/>
      <c r="C1" s="172" t="str">
        <f>Alaw!C1:D1</f>
        <v>PAN-032620</v>
      </c>
      <c r="D1" s="173"/>
      <c r="E1" s="106" t="s">
        <v>45</v>
      </c>
      <c r="F1" s="113">
        <f>Alaw!F1</f>
        <v>20.97</v>
      </c>
      <c r="G1" s="162" t="s">
        <v>43</v>
      </c>
      <c r="H1" s="163"/>
      <c r="I1" s="109">
        <v>7</v>
      </c>
      <c r="J1" s="130" t="s">
        <v>153</v>
      </c>
      <c r="K1" s="131"/>
      <c r="L1" s="109">
        <v>151.4</v>
      </c>
      <c r="AB1" s="13"/>
      <c r="AC1" s="13"/>
      <c r="AD1" s="22" t="s">
        <v>126</v>
      </c>
      <c r="AE1" s="13"/>
      <c r="AF1" s="13"/>
      <c r="AG1" s="13"/>
      <c r="AH1" s="13"/>
      <c r="AI1" s="30" t="s">
        <v>79</v>
      </c>
      <c r="AJ1" s="31" t="s">
        <v>94</v>
      </c>
      <c r="AK1" s="32" t="s">
        <v>95</v>
      </c>
      <c r="AL1" s="33" t="s">
        <v>125</v>
      </c>
      <c r="AM1" s="33" t="s">
        <v>131</v>
      </c>
      <c r="AN1" s="33" t="s">
        <v>111</v>
      </c>
    </row>
    <row r="2" spans="1:41" ht="12.75" customHeight="1" x14ac:dyDescent="0.3">
      <c r="A2" s="132" t="s">
        <v>87</v>
      </c>
      <c r="B2" s="133"/>
      <c r="C2" s="168" t="str">
        <f>Alaw!C2:D2</f>
        <v>EPR/GP3792SK</v>
      </c>
      <c r="D2" s="169"/>
      <c r="E2" s="96" t="s">
        <v>109</v>
      </c>
      <c r="F2" s="110" t="s">
        <v>165</v>
      </c>
      <c r="G2" s="164" t="s">
        <v>110</v>
      </c>
      <c r="H2" s="165"/>
      <c r="I2" s="110"/>
      <c r="J2" s="132" t="s">
        <v>158</v>
      </c>
      <c r="K2" s="133"/>
      <c r="L2" s="110">
        <v>1.06</v>
      </c>
      <c r="AB2" s="22" t="s">
        <v>56</v>
      </c>
      <c r="AC2" s="13"/>
      <c r="AD2" s="22" t="s">
        <v>70</v>
      </c>
      <c r="AE2" s="13"/>
      <c r="AF2" s="13"/>
      <c r="AG2" s="34" t="s">
        <v>76</v>
      </c>
      <c r="AH2" s="13"/>
      <c r="AI2" s="35" t="s">
        <v>126</v>
      </c>
      <c r="AJ2" s="36">
        <v>0</v>
      </c>
      <c r="AK2" s="37">
        <v>0</v>
      </c>
      <c r="AL2" s="7">
        <v>0</v>
      </c>
      <c r="AM2" s="9">
        <v>0</v>
      </c>
      <c r="AN2" s="9">
        <v>0</v>
      </c>
    </row>
    <row r="3" spans="1:41" ht="13" x14ac:dyDescent="0.25">
      <c r="A3" s="134" t="s">
        <v>42</v>
      </c>
      <c r="B3" s="135"/>
      <c r="C3" s="168" t="str">
        <f>Alaw!C3:D3</f>
        <v xml:space="preserve">ByProduct Recovery Limited </v>
      </c>
      <c r="D3" s="169"/>
      <c r="E3" s="96" t="s">
        <v>108</v>
      </c>
      <c r="F3" s="111" t="s">
        <v>78</v>
      </c>
      <c r="G3" s="132" t="s">
        <v>159</v>
      </c>
      <c r="H3" s="133"/>
      <c r="I3" s="110"/>
      <c r="J3" s="134" t="s">
        <v>154</v>
      </c>
      <c r="K3" s="135"/>
      <c r="L3" s="110">
        <f>(L1/(L2*10000))*100</f>
        <v>1.4283018867924528</v>
      </c>
      <c r="AB3" s="22" t="s">
        <v>57</v>
      </c>
      <c r="AC3" s="13"/>
      <c r="AD3" s="22" t="s">
        <v>71</v>
      </c>
      <c r="AE3" s="13"/>
      <c r="AF3" s="13"/>
      <c r="AG3" s="34" t="s">
        <v>77</v>
      </c>
      <c r="AH3" s="13"/>
      <c r="AI3" s="38" t="s">
        <v>113</v>
      </c>
      <c r="AJ3" s="39">
        <v>1.7</v>
      </c>
      <c r="AK3" s="40">
        <v>6</v>
      </c>
      <c r="AL3" s="41">
        <v>1</v>
      </c>
      <c r="AM3" s="9">
        <v>6.2</v>
      </c>
      <c r="AN3" s="9" t="s">
        <v>112</v>
      </c>
    </row>
    <row r="4" spans="1:41" ht="13" x14ac:dyDescent="0.25">
      <c r="A4" s="132" t="s">
        <v>0</v>
      </c>
      <c r="B4" s="133"/>
      <c r="C4" s="170" t="str">
        <f>Alaw!C4:D4</f>
        <v>Bryn Drofa &amp; Plas Newydd, Llanbabo, Rhosgoch, Anglesey, LL66 0BN</v>
      </c>
      <c r="D4" s="171"/>
      <c r="E4" s="99" t="s">
        <v>1</v>
      </c>
      <c r="F4" s="110" t="s">
        <v>179</v>
      </c>
      <c r="G4" s="134"/>
      <c r="H4" s="135"/>
      <c r="I4" s="115"/>
      <c r="J4" s="134"/>
      <c r="K4" s="135"/>
      <c r="L4" s="110"/>
      <c r="AB4" s="22" t="s">
        <v>52</v>
      </c>
      <c r="AC4" s="13"/>
      <c r="AD4" s="42" t="s">
        <v>72</v>
      </c>
      <c r="AE4" s="13"/>
      <c r="AF4" s="13"/>
      <c r="AG4" s="34" t="s">
        <v>78</v>
      </c>
      <c r="AH4" s="13"/>
      <c r="AI4" s="43" t="s">
        <v>124</v>
      </c>
      <c r="AJ4" s="44">
        <v>7</v>
      </c>
      <c r="AK4" s="45">
        <v>10.5</v>
      </c>
      <c r="AL4" s="9">
        <v>2</v>
      </c>
      <c r="AM4" s="9">
        <v>6.7</v>
      </c>
      <c r="AN4" s="9" t="s">
        <v>135</v>
      </c>
    </row>
    <row r="5" spans="1:41" ht="13.5" thickBot="1" x14ac:dyDescent="0.3">
      <c r="A5" s="146" t="s">
        <v>47</v>
      </c>
      <c r="B5" s="147"/>
      <c r="C5" s="166" t="str">
        <f>Alaw!C5:D5</f>
        <v xml:space="preserve">Megan Tucker </v>
      </c>
      <c r="D5" s="167"/>
      <c r="E5" s="107"/>
      <c r="F5" s="114"/>
      <c r="G5" s="136"/>
      <c r="H5" s="137"/>
      <c r="I5" s="114"/>
      <c r="J5" s="136"/>
      <c r="K5" s="137"/>
      <c r="L5" s="108"/>
      <c r="AB5" s="22" t="s">
        <v>53</v>
      </c>
      <c r="AC5" s="13"/>
      <c r="AD5" s="42" t="s">
        <v>73</v>
      </c>
      <c r="AE5" s="13"/>
      <c r="AF5" s="13"/>
      <c r="AG5" s="34" t="s">
        <v>104</v>
      </c>
      <c r="AH5" s="13"/>
      <c r="AI5" s="43" t="s">
        <v>123</v>
      </c>
      <c r="AJ5" s="44">
        <v>6.5</v>
      </c>
      <c r="AK5" s="45">
        <v>5.5</v>
      </c>
      <c r="AL5" s="9">
        <v>3</v>
      </c>
      <c r="AM5" s="9">
        <v>6.7</v>
      </c>
      <c r="AN5" s="9" t="s">
        <v>135</v>
      </c>
    </row>
    <row r="6" spans="1:41" ht="13" thickBot="1" x14ac:dyDescent="0.3">
      <c r="A6" s="46"/>
      <c r="B6" s="46"/>
      <c r="F6" s="47"/>
      <c r="G6" s="47"/>
      <c r="H6" s="48"/>
      <c r="I6" s="48"/>
      <c r="J6" s="48"/>
      <c r="AB6" s="22" t="s">
        <v>54</v>
      </c>
      <c r="AC6" s="13"/>
      <c r="AD6" s="42" t="s">
        <v>74</v>
      </c>
      <c r="AE6" s="13"/>
      <c r="AF6" s="13"/>
      <c r="AG6" s="13"/>
      <c r="AH6" s="13"/>
      <c r="AI6" s="43" t="s">
        <v>68</v>
      </c>
      <c r="AJ6" s="44">
        <v>8.5</v>
      </c>
      <c r="AK6" s="45">
        <v>12</v>
      </c>
      <c r="AL6" s="9">
        <v>4</v>
      </c>
      <c r="AM6" s="9">
        <v>6.7</v>
      </c>
      <c r="AN6" s="9" t="s">
        <v>135</v>
      </c>
    </row>
    <row r="7" spans="1:41" s="7" customFormat="1" ht="13" x14ac:dyDescent="0.25">
      <c r="A7" s="138" t="s">
        <v>63</v>
      </c>
      <c r="B7" s="139"/>
      <c r="C7" s="94">
        <v>1</v>
      </c>
      <c r="D7" s="94">
        <v>2</v>
      </c>
      <c r="E7" s="94">
        <v>3</v>
      </c>
      <c r="F7" s="94">
        <v>4</v>
      </c>
      <c r="G7" s="94">
        <v>5</v>
      </c>
      <c r="H7" s="94">
        <v>6</v>
      </c>
      <c r="I7" s="94">
        <v>7</v>
      </c>
      <c r="J7" s="94">
        <v>8</v>
      </c>
      <c r="K7" s="94">
        <v>9</v>
      </c>
      <c r="L7" s="94">
        <v>10</v>
      </c>
      <c r="M7" s="94">
        <v>11</v>
      </c>
      <c r="N7" s="94">
        <v>12</v>
      </c>
      <c r="O7" s="94">
        <v>13</v>
      </c>
      <c r="P7" s="94">
        <v>14</v>
      </c>
      <c r="Q7" s="94">
        <v>15</v>
      </c>
      <c r="R7" s="94">
        <v>16</v>
      </c>
      <c r="S7" s="94">
        <v>17</v>
      </c>
      <c r="T7" s="94">
        <v>18</v>
      </c>
      <c r="U7" s="94">
        <v>19</v>
      </c>
      <c r="V7" s="95">
        <v>20</v>
      </c>
      <c r="AB7" s="22" t="s">
        <v>55</v>
      </c>
      <c r="AC7" s="13"/>
      <c r="AD7" s="13"/>
      <c r="AE7" s="13"/>
      <c r="AF7" s="13"/>
      <c r="AG7" s="13"/>
      <c r="AH7" s="13"/>
      <c r="AI7" s="43" t="s">
        <v>96</v>
      </c>
      <c r="AJ7" s="44">
        <v>8.5</v>
      </c>
      <c r="AK7" s="45">
        <v>10.5</v>
      </c>
      <c r="AL7" s="9">
        <v>5</v>
      </c>
      <c r="AM7" s="7">
        <v>6.7</v>
      </c>
      <c r="AN7" s="9" t="s">
        <v>135</v>
      </c>
      <c r="AO7" s="81"/>
    </row>
    <row r="8" spans="1:41" ht="13" x14ac:dyDescent="0.25">
      <c r="A8" s="132" t="s">
        <v>2</v>
      </c>
      <c r="B8" s="133"/>
      <c r="C8" s="49" t="str">
        <f>Alaw!C8</f>
        <v xml:space="preserve">BD1 </v>
      </c>
      <c r="D8" s="49" t="str">
        <f>Alaw!D8</f>
        <v>BD2</v>
      </c>
      <c r="E8" s="49" t="str">
        <f>Alaw!E8</f>
        <v>BD3</v>
      </c>
      <c r="F8" s="49" t="str">
        <f>Alaw!F8</f>
        <v>BD4</v>
      </c>
      <c r="G8" s="49" t="str">
        <f>Alaw!G8</f>
        <v>PN1</v>
      </c>
      <c r="H8" s="49" t="str">
        <f>Alaw!H8</f>
        <v>PN2</v>
      </c>
      <c r="I8" s="49">
        <f>Alaw!I8</f>
        <v>0</v>
      </c>
      <c r="J8" s="49">
        <f>Alaw!J8</f>
        <v>0</v>
      </c>
      <c r="K8" s="49">
        <f>Alaw!K8</f>
        <v>0</v>
      </c>
      <c r="L8" s="49">
        <f>Alaw!L8</f>
        <v>0</v>
      </c>
      <c r="M8" s="49">
        <f>Alaw!M8</f>
        <v>0</v>
      </c>
      <c r="N8" s="49">
        <f>Alaw!N8</f>
        <v>0</v>
      </c>
      <c r="O8" s="49">
        <f>Alaw!O8</f>
        <v>0</v>
      </c>
      <c r="P8" s="49">
        <f>Alaw!P8</f>
        <v>0</v>
      </c>
      <c r="Q8" s="49">
        <f>Alaw!Q8</f>
        <v>0</v>
      </c>
      <c r="R8" s="49">
        <f>Alaw!R8</f>
        <v>0</v>
      </c>
      <c r="S8" s="49">
        <f>Alaw!S8</f>
        <v>0</v>
      </c>
      <c r="T8" s="49">
        <f>Alaw!T8</f>
        <v>0</v>
      </c>
      <c r="U8" s="49">
        <f>Alaw!U8</f>
        <v>0</v>
      </c>
      <c r="V8" s="102">
        <f>Alaw!V8</f>
        <v>0</v>
      </c>
      <c r="AB8" s="50"/>
      <c r="AC8" s="50"/>
      <c r="AD8" s="13"/>
      <c r="AE8" s="13" t="s">
        <v>139</v>
      </c>
      <c r="AF8" s="13"/>
      <c r="AG8" s="13"/>
      <c r="AH8" s="13"/>
      <c r="AI8" s="43" t="s">
        <v>105</v>
      </c>
      <c r="AJ8" s="51">
        <v>1.4</v>
      </c>
      <c r="AK8" s="45">
        <v>4.4000000000000004</v>
      </c>
      <c r="AL8" s="9">
        <v>6</v>
      </c>
      <c r="AM8" s="9">
        <v>6.7</v>
      </c>
      <c r="AN8" s="9" t="s">
        <v>135</v>
      </c>
      <c r="AO8" s="13"/>
    </row>
    <row r="9" spans="1:41" ht="13" x14ac:dyDescent="0.25">
      <c r="A9" s="132" t="s">
        <v>3</v>
      </c>
      <c r="B9" s="133"/>
      <c r="C9" s="49" t="str">
        <f>Alaw!C9</f>
        <v>M</v>
      </c>
      <c r="D9" s="49" t="str">
        <f>Alaw!D9</f>
        <v>M</v>
      </c>
      <c r="E9" s="49" t="str">
        <f>Alaw!E9</f>
        <v>M</v>
      </c>
      <c r="F9" s="49" t="str">
        <f>Alaw!F9</f>
        <v>M</v>
      </c>
      <c r="G9" s="49" t="str">
        <f>Alaw!G9</f>
        <v>M</v>
      </c>
      <c r="H9" s="49" t="str">
        <f>Alaw!H9</f>
        <v>M</v>
      </c>
      <c r="I9" s="49">
        <f>Alaw!I9</f>
        <v>0</v>
      </c>
      <c r="J9" s="49">
        <f>Alaw!J9</f>
        <v>0</v>
      </c>
      <c r="K9" s="49">
        <f>Alaw!K9</f>
        <v>0</v>
      </c>
      <c r="L9" s="49">
        <f>Alaw!L9</f>
        <v>0</v>
      </c>
      <c r="M9" s="49">
        <f>Alaw!M9</f>
        <v>0</v>
      </c>
      <c r="N9" s="49">
        <f>Alaw!N9</f>
        <v>0</v>
      </c>
      <c r="O9" s="49">
        <f>Alaw!O9</f>
        <v>0</v>
      </c>
      <c r="P9" s="49">
        <f>Alaw!P9</f>
        <v>0</v>
      </c>
      <c r="Q9" s="49">
        <f>Alaw!Q9</f>
        <v>0</v>
      </c>
      <c r="R9" s="49">
        <f>Alaw!R9</f>
        <v>0</v>
      </c>
      <c r="S9" s="49">
        <f>Alaw!S9</f>
        <v>0</v>
      </c>
      <c r="T9" s="49">
        <f>Alaw!T9</f>
        <v>0</v>
      </c>
      <c r="U9" s="49">
        <f>Alaw!U9</f>
        <v>0</v>
      </c>
      <c r="V9" s="102">
        <f>Alaw!V9</f>
        <v>0</v>
      </c>
      <c r="AB9" s="13"/>
      <c r="AC9" s="13"/>
      <c r="AD9" s="22" t="s">
        <v>137</v>
      </c>
      <c r="AE9" s="22">
        <v>4.5</v>
      </c>
      <c r="AF9" s="13"/>
      <c r="AG9" s="13"/>
      <c r="AH9" s="13"/>
      <c r="AI9" s="52" t="s">
        <v>103</v>
      </c>
      <c r="AJ9" s="53">
        <v>0.7</v>
      </c>
      <c r="AK9" s="54">
        <v>4</v>
      </c>
      <c r="AL9" s="21">
        <v>7</v>
      </c>
      <c r="AM9" s="9">
        <v>6.7</v>
      </c>
      <c r="AN9" s="9" t="s">
        <v>135</v>
      </c>
      <c r="AO9" s="81"/>
    </row>
    <row r="10" spans="1:41" ht="13" x14ac:dyDescent="0.25">
      <c r="A10" s="132" t="s">
        <v>4</v>
      </c>
      <c r="B10" s="133"/>
      <c r="C10" s="49">
        <f>Alaw!C10</f>
        <v>8.1999999999999993</v>
      </c>
      <c r="D10" s="49">
        <f>Alaw!D10</f>
        <v>8.1</v>
      </c>
      <c r="E10" s="49">
        <f>Alaw!E10</f>
        <v>8.4</v>
      </c>
      <c r="F10" s="49">
        <f>Alaw!F10</f>
        <v>8.4</v>
      </c>
      <c r="G10" s="49">
        <f>Alaw!G10</f>
        <v>8.1</v>
      </c>
      <c r="H10" s="49">
        <f>Alaw!H10</f>
        <v>8.1999999999999993</v>
      </c>
      <c r="I10" s="49">
        <f>Alaw!I10</f>
        <v>0</v>
      </c>
      <c r="J10" s="49">
        <f>Alaw!J10</f>
        <v>0</v>
      </c>
      <c r="K10" s="49">
        <f>Alaw!K10</f>
        <v>0</v>
      </c>
      <c r="L10" s="49">
        <f>Alaw!L10</f>
        <v>0</v>
      </c>
      <c r="M10" s="49">
        <f>Alaw!M10</f>
        <v>0</v>
      </c>
      <c r="N10" s="49">
        <f>Alaw!N10</f>
        <v>0</v>
      </c>
      <c r="O10" s="49">
        <f>Alaw!O10</f>
        <v>0</v>
      </c>
      <c r="P10" s="49">
        <f>Alaw!P10</f>
        <v>0</v>
      </c>
      <c r="Q10" s="49">
        <f>Alaw!Q10</f>
        <v>0</v>
      </c>
      <c r="R10" s="49">
        <f>Alaw!R10</f>
        <v>0</v>
      </c>
      <c r="S10" s="49">
        <f>Alaw!S10</f>
        <v>0</v>
      </c>
      <c r="T10" s="49">
        <f>Alaw!T10</f>
        <v>0</v>
      </c>
      <c r="U10" s="49">
        <f>Alaw!U10</f>
        <v>0</v>
      </c>
      <c r="V10" s="102">
        <f>Alaw!V10</f>
        <v>0</v>
      </c>
      <c r="AB10" s="13"/>
      <c r="AC10" s="13"/>
      <c r="AD10" s="22" t="s">
        <v>140</v>
      </c>
      <c r="AE10" s="22">
        <v>5</v>
      </c>
      <c r="AF10" s="13"/>
      <c r="AG10" s="13"/>
      <c r="AH10" s="13"/>
      <c r="AI10" s="43" t="s">
        <v>97</v>
      </c>
      <c r="AJ10" s="44">
        <v>9</v>
      </c>
      <c r="AK10" s="45">
        <v>16.5</v>
      </c>
      <c r="AL10" s="9">
        <v>8</v>
      </c>
      <c r="AM10" s="9">
        <v>6.7</v>
      </c>
      <c r="AN10" s="9" t="s">
        <v>135</v>
      </c>
    </row>
    <row r="11" spans="1:41" ht="13" x14ac:dyDescent="0.25">
      <c r="A11" s="132" t="s">
        <v>5</v>
      </c>
      <c r="B11" s="133"/>
      <c r="C11" s="49">
        <f>Alaw!C11</f>
        <v>3</v>
      </c>
      <c r="D11" s="49">
        <f>Alaw!D11</f>
        <v>3</v>
      </c>
      <c r="E11" s="49">
        <f>Alaw!E11</f>
        <v>2</v>
      </c>
      <c r="F11" s="49">
        <f>Alaw!F11</f>
        <v>2</v>
      </c>
      <c r="G11" s="49">
        <f>Alaw!G11</f>
        <v>3</v>
      </c>
      <c r="H11" s="49">
        <f>Alaw!H11</f>
        <v>3</v>
      </c>
      <c r="I11" s="49">
        <f>Alaw!I11</f>
        <v>0</v>
      </c>
      <c r="J11" s="49">
        <f>Alaw!J11</f>
        <v>0</v>
      </c>
      <c r="K11" s="49">
        <f>Alaw!K11</f>
        <v>0</v>
      </c>
      <c r="L11" s="49">
        <f>Alaw!L11</f>
        <v>0</v>
      </c>
      <c r="M11" s="49">
        <f>Alaw!M11</f>
        <v>0</v>
      </c>
      <c r="N11" s="49">
        <f>Alaw!N11</f>
        <v>0</v>
      </c>
      <c r="O11" s="49">
        <f>Alaw!O11</f>
        <v>0</v>
      </c>
      <c r="P11" s="49">
        <f>Alaw!P11</f>
        <v>0</v>
      </c>
      <c r="Q11" s="49">
        <f>Alaw!Q11</f>
        <v>0</v>
      </c>
      <c r="R11" s="49">
        <f>Alaw!R11</f>
        <v>0</v>
      </c>
      <c r="S11" s="49">
        <f>Alaw!S11</f>
        <v>0</v>
      </c>
      <c r="T11" s="49">
        <f>Alaw!T11</f>
        <v>0</v>
      </c>
      <c r="U11" s="49">
        <f>Alaw!U11</f>
        <v>0</v>
      </c>
      <c r="V11" s="102">
        <f>Alaw!V11</f>
        <v>0</v>
      </c>
      <c r="AB11" s="13"/>
      <c r="AC11" s="13"/>
      <c r="AD11" s="42" t="s">
        <v>141</v>
      </c>
      <c r="AE11" s="22">
        <v>6</v>
      </c>
      <c r="AF11" s="13"/>
      <c r="AG11" s="13"/>
      <c r="AH11" s="13"/>
      <c r="AI11" s="43" t="s">
        <v>122</v>
      </c>
      <c r="AJ11" s="44">
        <v>15</v>
      </c>
      <c r="AK11" s="45">
        <v>17.5</v>
      </c>
      <c r="AL11" s="9">
        <v>9</v>
      </c>
      <c r="AM11" s="9">
        <v>7</v>
      </c>
      <c r="AN11" s="9" t="s">
        <v>135</v>
      </c>
    </row>
    <row r="12" spans="1:41" ht="13" x14ac:dyDescent="0.25">
      <c r="A12" s="132" t="s">
        <v>6</v>
      </c>
      <c r="B12" s="133"/>
      <c r="C12" s="49">
        <f>Alaw!C12</f>
        <v>2</v>
      </c>
      <c r="D12" s="49">
        <f>Alaw!D12</f>
        <v>2</v>
      </c>
      <c r="E12" s="49">
        <f>Alaw!E12</f>
        <v>2</v>
      </c>
      <c r="F12" s="49">
        <f>Alaw!F12</f>
        <v>2</v>
      </c>
      <c r="G12" s="49">
        <f>Alaw!G12</f>
        <v>2</v>
      </c>
      <c r="H12" s="49">
        <f>Alaw!H12</f>
        <v>2</v>
      </c>
      <c r="I12" s="49">
        <f>Alaw!I12</f>
        <v>0</v>
      </c>
      <c r="J12" s="49">
        <f>Alaw!J12</f>
        <v>0</v>
      </c>
      <c r="K12" s="49">
        <f>Alaw!K12</f>
        <v>0</v>
      </c>
      <c r="L12" s="49">
        <f>Alaw!L12</f>
        <v>0</v>
      </c>
      <c r="M12" s="49">
        <f>Alaw!M12</f>
        <v>0</v>
      </c>
      <c r="N12" s="49">
        <f>Alaw!N12</f>
        <v>0</v>
      </c>
      <c r="O12" s="49">
        <f>Alaw!O12</f>
        <v>0</v>
      </c>
      <c r="P12" s="49">
        <f>Alaw!P12</f>
        <v>0</v>
      </c>
      <c r="Q12" s="49">
        <f>Alaw!Q12</f>
        <v>0</v>
      </c>
      <c r="R12" s="49">
        <f>Alaw!R12</f>
        <v>0</v>
      </c>
      <c r="S12" s="49">
        <f>Alaw!S12</f>
        <v>0</v>
      </c>
      <c r="T12" s="49">
        <f>Alaw!T12</f>
        <v>0</v>
      </c>
      <c r="U12" s="49">
        <f>Alaw!U12</f>
        <v>0</v>
      </c>
      <c r="V12" s="102">
        <f>Alaw!V12</f>
        <v>0</v>
      </c>
      <c r="AB12" s="13"/>
      <c r="AC12" s="13"/>
      <c r="AD12" s="42" t="s">
        <v>142</v>
      </c>
      <c r="AE12" s="22">
        <v>7.5</v>
      </c>
      <c r="AF12" s="13"/>
      <c r="AG12" s="13"/>
      <c r="AH12" s="13"/>
      <c r="AI12" s="43" t="s">
        <v>121</v>
      </c>
      <c r="AJ12" s="44">
        <v>14</v>
      </c>
      <c r="AK12" s="45">
        <v>11</v>
      </c>
      <c r="AL12" s="9">
        <v>10</v>
      </c>
      <c r="AM12" s="9">
        <v>7</v>
      </c>
      <c r="AN12" s="9" t="s">
        <v>135</v>
      </c>
    </row>
    <row r="13" spans="1:41" ht="13" x14ac:dyDescent="0.25">
      <c r="A13" s="132" t="s">
        <v>7</v>
      </c>
      <c r="B13" s="133"/>
      <c r="C13" s="49">
        <f>Alaw!C13</f>
        <v>2</v>
      </c>
      <c r="D13" s="49">
        <f>Alaw!D13</f>
        <v>2</v>
      </c>
      <c r="E13" s="49">
        <f>Alaw!E13</f>
        <v>2</v>
      </c>
      <c r="F13" s="49">
        <f>Alaw!F13</f>
        <v>2</v>
      </c>
      <c r="G13" s="49">
        <f>Alaw!G13</f>
        <v>2</v>
      </c>
      <c r="H13" s="49">
        <f>Alaw!H13</f>
        <v>2</v>
      </c>
      <c r="I13" s="49">
        <f>Alaw!I13</f>
        <v>0</v>
      </c>
      <c r="J13" s="49">
        <f>Alaw!J13</f>
        <v>0</v>
      </c>
      <c r="K13" s="49">
        <f>Alaw!K13</f>
        <v>0</v>
      </c>
      <c r="L13" s="49">
        <f>Alaw!L13</f>
        <v>0</v>
      </c>
      <c r="M13" s="49">
        <f>Alaw!M13</f>
        <v>0</v>
      </c>
      <c r="N13" s="49">
        <f>Alaw!N13</f>
        <v>0</v>
      </c>
      <c r="O13" s="49">
        <f>Alaw!O13</f>
        <v>0</v>
      </c>
      <c r="P13" s="49">
        <f>Alaw!P13</f>
        <v>0</v>
      </c>
      <c r="Q13" s="49">
        <f>Alaw!Q13</f>
        <v>0</v>
      </c>
      <c r="R13" s="49">
        <f>Alaw!R13</f>
        <v>0</v>
      </c>
      <c r="S13" s="49">
        <f>Alaw!S13</f>
        <v>0</v>
      </c>
      <c r="T13" s="49">
        <f>Alaw!T13</f>
        <v>0</v>
      </c>
      <c r="U13" s="49">
        <f>Alaw!U13</f>
        <v>0</v>
      </c>
      <c r="V13" s="102">
        <f>Alaw!V13</f>
        <v>0</v>
      </c>
      <c r="AB13" s="13"/>
      <c r="AC13" s="13"/>
      <c r="AD13" s="42" t="s">
        <v>143</v>
      </c>
      <c r="AE13" s="22">
        <v>12</v>
      </c>
      <c r="AF13" s="13"/>
      <c r="AG13" s="13"/>
      <c r="AH13" s="13"/>
      <c r="AI13" s="43" t="s">
        <v>120</v>
      </c>
      <c r="AJ13" s="44">
        <v>1.9</v>
      </c>
      <c r="AK13" s="45">
        <v>7.5</v>
      </c>
      <c r="AL13" s="9">
        <v>11</v>
      </c>
      <c r="AM13" s="9">
        <v>6.7</v>
      </c>
      <c r="AN13" s="9" t="s">
        <v>135</v>
      </c>
    </row>
    <row r="14" spans="1:41" ht="13" x14ac:dyDescent="0.25">
      <c r="A14" s="150" t="s">
        <v>8</v>
      </c>
      <c r="B14" s="151"/>
      <c r="C14" s="83" t="str">
        <f>Alaw!C14</f>
        <v xml:space="preserve">Grass Silage (25% DM) </v>
      </c>
      <c r="D14" s="83" t="str">
        <f>Alaw!D14</f>
        <v xml:space="preserve">Grass Silage (25% DM) </v>
      </c>
      <c r="E14" s="83" t="str">
        <f>Alaw!E14</f>
        <v xml:space="preserve">Grass Silage (25% DM) </v>
      </c>
      <c r="F14" s="83" t="str">
        <f>Alaw!F14</f>
        <v xml:space="preserve">Grass Silage (25% DM) </v>
      </c>
      <c r="G14" s="83" t="str">
        <f>Alaw!G14</f>
        <v xml:space="preserve">Grass Silage (25% DM) </v>
      </c>
      <c r="H14" s="83" t="str">
        <f>Alaw!H14</f>
        <v xml:space="preserve">Grass Silage (25% DM) </v>
      </c>
      <c r="I14" s="83">
        <f>Alaw!I14</f>
        <v>0</v>
      </c>
      <c r="J14" s="83">
        <f>Alaw!J14</f>
        <v>0</v>
      </c>
      <c r="K14" s="83">
        <f>Alaw!K14</f>
        <v>0</v>
      </c>
      <c r="L14" s="83">
        <f>Alaw!L14</f>
        <v>0</v>
      </c>
      <c r="M14" s="83">
        <f>Alaw!M14</f>
        <v>0</v>
      </c>
      <c r="N14" s="83">
        <f>Alaw!N14</f>
        <v>0</v>
      </c>
      <c r="O14" s="83">
        <f>Alaw!O14</f>
        <v>0</v>
      </c>
      <c r="P14" s="83">
        <f>Alaw!P14</f>
        <v>0</v>
      </c>
      <c r="Q14" s="83">
        <f>Alaw!Q14</f>
        <v>0</v>
      </c>
      <c r="R14" s="83">
        <f>Alaw!R14</f>
        <v>0</v>
      </c>
      <c r="S14" s="83">
        <f>Alaw!S14</f>
        <v>0</v>
      </c>
      <c r="T14" s="83">
        <f>Alaw!T14</f>
        <v>0</v>
      </c>
      <c r="U14" s="83">
        <f>Alaw!U14</f>
        <v>0</v>
      </c>
      <c r="V14" s="103">
        <f>Alaw!V14</f>
        <v>0</v>
      </c>
      <c r="AD14" s="22" t="s">
        <v>138</v>
      </c>
      <c r="AE14" s="22">
        <v>6</v>
      </c>
      <c r="AI14" s="43" t="s">
        <v>119</v>
      </c>
      <c r="AJ14" s="44">
        <v>0.8</v>
      </c>
      <c r="AK14" s="45">
        <v>1.7</v>
      </c>
      <c r="AL14" s="9">
        <v>12</v>
      </c>
      <c r="AM14" s="9">
        <v>6.7</v>
      </c>
      <c r="AN14" s="9" t="s">
        <v>135</v>
      </c>
    </row>
    <row r="15" spans="1:41" ht="13" x14ac:dyDescent="0.25">
      <c r="A15" s="148" t="s">
        <v>9</v>
      </c>
      <c r="B15" s="149"/>
      <c r="C15" s="49">
        <f>Alaw!C15</f>
        <v>38</v>
      </c>
      <c r="D15" s="49">
        <f>Alaw!D15</f>
        <v>38</v>
      </c>
      <c r="E15" s="49">
        <f>Alaw!E15</f>
        <v>38</v>
      </c>
      <c r="F15" s="49">
        <f>Alaw!F15</f>
        <v>38</v>
      </c>
      <c r="G15" s="49">
        <f>Alaw!G15</f>
        <v>38</v>
      </c>
      <c r="H15" s="49">
        <f>Alaw!H15</f>
        <v>38</v>
      </c>
      <c r="I15" s="49">
        <f>Alaw!I15</f>
        <v>0</v>
      </c>
      <c r="J15" s="49">
        <f>Alaw!J15</f>
        <v>0</v>
      </c>
      <c r="K15" s="49">
        <f>Alaw!K15</f>
        <v>0</v>
      </c>
      <c r="L15" s="49">
        <f>Alaw!L15</f>
        <v>0</v>
      </c>
      <c r="M15" s="49">
        <f>Alaw!M15</f>
        <v>0</v>
      </c>
      <c r="N15" s="49">
        <f>Alaw!N15</f>
        <v>0</v>
      </c>
      <c r="O15" s="49">
        <f>Alaw!O15</f>
        <v>0</v>
      </c>
      <c r="P15" s="49">
        <f>Alaw!P15</f>
        <v>0</v>
      </c>
      <c r="Q15" s="49">
        <f>Alaw!Q15</f>
        <v>0</v>
      </c>
      <c r="R15" s="49">
        <f>Alaw!R15</f>
        <v>0</v>
      </c>
      <c r="S15" s="49">
        <f>Alaw!S15</f>
        <v>0</v>
      </c>
      <c r="T15" s="49">
        <f>Alaw!T15</f>
        <v>0</v>
      </c>
      <c r="U15" s="49">
        <f>Alaw!U15</f>
        <v>0</v>
      </c>
      <c r="V15" s="102">
        <f>Alaw!V15</f>
        <v>0</v>
      </c>
      <c r="AD15" s="22" t="s">
        <v>144</v>
      </c>
      <c r="AE15" s="22">
        <v>7</v>
      </c>
      <c r="AI15" s="43" t="s">
        <v>101</v>
      </c>
      <c r="AJ15" s="51">
        <v>1.8</v>
      </c>
      <c r="AK15" s="45">
        <v>5.4</v>
      </c>
      <c r="AL15" s="9">
        <v>13</v>
      </c>
      <c r="AM15" s="9">
        <v>6.7</v>
      </c>
      <c r="AN15" s="9" t="s">
        <v>135</v>
      </c>
    </row>
    <row r="16" spans="1:41" ht="13.5" thickBot="1" x14ac:dyDescent="0.3">
      <c r="A16" s="152" t="s">
        <v>44</v>
      </c>
      <c r="B16" s="153"/>
      <c r="C16" s="104" t="str">
        <f>Alaw!C16</f>
        <v>Medium/Clay</v>
      </c>
      <c r="D16" s="104" t="str">
        <f>Alaw!D16</f>
        <v>Medium/Clay</v>
      </c>
      <c r="E16" s="104" t="str">
        <f>Alaw!E16</f>
        <v>Medium/Clay</v>
      </c>
      <c r="F16" s="104" t="str">
        <f>Alaw!F16</f>
        <v>Medium/Clay</v>
      </c>
      <c r="G16" s="104" t="str">
        <f>Alaw!G16</f>
        <v>Medium/Clay</v>
      </c>
      <c r="H16" s="104" t="str">
        <f>Alaw!H16</f>
        <v>Medium/Clay</v>
      </c>
      <c r="I16" s="104">
        <f>Alaw!I16</f>
        <v>0</v>
      </c>
      <c r="J16" s="104">
        <f>Alaw!J16</f>
        <v>0</v>
      </c>
      <c r="K16" s="104">
        <f>Alaw!K16</f>
        <v>0</v>
      </c>
      <c r="L16" s="104">
        <f>Alaw!L16</f>
        <v>0</v>
      </c>
      <c r="M16" s="104">
        <f>Alaw!M16</f>
        <v>0</v>
      </c>
      <c r="N16" s="104">
        <f>Alaw!N16</f>
        <v>0</v>
      </c>
      <c r="O16" s="104">
        <f>Alaw!O16</f>
        <v>0</v>
      </c>
      <c r="P16" s="104">
        <f>Alaw!P16</f>
        <v>0</v>
      </c>
      <c r="Q16" s="104">
        <f>Alaw!Q16</f>
        <v>0</v>
      </c>
      <c r="R16" s="104">
        <f>Alaw!R16</f>
        <v>0</v>
      </c>
      <c r="S16" s="104">
        <f>Alaw!S16</f>
        <v>0</v>
      </c>
      <c r="T16" s="104">
        <f>Alaw!T16</f>
        <v>0</v>
      </c>
      <c r="U16" s="104">
        <f>Alaw!U16</f>
        <v>0</v>
      </c>
      <c r="V16" s="105">
        <f>Alaw!V16</f>
        <v>0</v>
      </c>
      <c r="AD16" s="42" t="s">
        <v>145</v>
      </c>
      <c r="AE16" s="22">
        <v>8</v>
      </c>
      <c r="AI16" s="43" t="s">
        <v>118</v>
      </c>
      <c r="AJ16" s="44">
        <v>8</v>
      </c>
      <c r="AK16" s="45">
        <v>5.5</v>
      </c>
      <c r="AL16" s="7">
        <v>14</v>
      </c>
      <c r="AM16" s="9">
        <v>6.7</v>
      </c>
      <c r="AN16" s="9" t="s">
        <v>135</v>
      </c>
    </row>
    <row r="17" spans="1:40" ht="13" x14ac:dyDescent="0.25">
      <c r="A17" s="138" t="s">
        <v>69</v>
      </c>
      <c r="B17" s="139"/>
      <c r="C17" s="20">
        <f>(VLOOKUP(C$14,$AI2:$AK26,2,FALSE))*C$15</f>
        <v>64.599999999999994</v>
      </c>
      <c r="D17" s="20">
        <f t="shared" ref="D17:V17" si="0">(VLOOKUP(D$14,$AI2:$AK26,2,FALSE))*D$15</f>
        <v>64.599999999999994</v>
      </c>
      <c r="E17" s="20">
        <f t="shared" si="0"/>
        <v>64.599999999999994</v>
      </c>
      <c r="F17" s="20">
        <f t="shared" si="0"/>
        <v>64.599999999999994</v>
      </c>
      <c r="G17" s="20">
        <f t="shared" si="0"/>
        <v>64.599999999999994</v>
      </c>
      <c r="H17" s="20">
        <f t="shared" si="0"/>
        <v>64.599999999999994</v>
      </c>
      <c r="I17" s="20" t="e">
        <f t="shared" si="0"/>
        <v>#N/A</v>
      </c>
      <c r="J17" s="20" t="e">
        <f t="shared" si="0"/>
        <v>#N/A</v>
      </c>
      <c r="K17" s="20" t="e">
        <f t="shared" si="0"/>
        <v>#N/A</v>
      </c>
      <c r="L17" s="20" t="e">
        <f t="shared" si="0"/>
        <v>#N/A</v>
      </c>
      <c r="M17" s="20" t="e">
        <f t="shared" si="0"/>
        <v>#N/A</v>
      </c>
      <c r="N17" s="20" t="e">
        <f t="shared" si="0"/>
        <v>#N/A</v>
      </c>
      <c r="O17" s="20" t="e">
        <f t="shared" si="0"/>
        <v>#N/A</v>
      </c>
      <c r="P17" s="20" t="e">
        <f t="shared" si="0"/>
        <v>#N/A</v>
      </c>
      <c r="Q17" s="20" t="e">
        <f t="shared" si="0"/>
        <v>#N/A</v>
      </c>
      <c r="R17" s="20" t="e">
        <f t="shared" si="0"/>
        <v>#N/A</v>
      </c>
      <c r="S17" s="20" t="e">
        <f t="shared" si="0"/>
        <v>#N/A</v>
      </c>
      <c r="T17" s="20" t="e">
        <f t="shared" si="0"/>
        <v>#N/A</v>
      </c>
      <c r="U17" s="20" t="e">
        <f t="shared" si="0"/>
        <v>#N/A</v>
      </c>
      <c r="V17" s="93" t="e">
        <f t="shared" si="0"/>
        <v>#N/A</v>
      </c>
      <c r="AD17" s="42" t="s">
        <v>146</v>
      </c>
      <c r="AE17" s="22">
        <v>10</v>
      </c>
      <c r="AI17" s="38" t="s">
        <v>115</v>
      </c>
      <c r="AJ17" s="39">
        <v>1.4</v>
      </c>
      <c r="AK17" s="40">
        <v>4.8</v>
      </c>
      <c r="AL17" s="41">
        <v>15</v>
      </c>
      <c r="AM17" s="9">
        <v>6.2</v>
      </c>
      <c r="AN17" s="9" t="s">
        <v>112</v>
      </c>
    </row>
    <row r="18" spans="1:40" ht="13" x14ac:dyDescent="0.25">
      <c r="A18" s="140" t="s">
        <v>23</v>
      </c>
      <c r="B18" s="141"/>
      <c r="C18" s="12">
        <f>$D31</f>
        <v>37.57997404599999</v>
      </c>
      <c r="D18" s="12">
        <f>$D32</f>
        <v>37.57997404599999</v>
      </c>
      <c r="E18" s="12">
        <f>$D33</f>
        <v>75.159948091999979</v>
      </c>
      <c r="F18" s="12">
        <f>$D34</f>
        <v>75.159948091999979</v>
      </c>
      <c r="G18" s="12">
        <f>$D35</f>
        <v>37.57997404599999</v>
      </c>
      <c r="H18" s="12">
        <f>$D36</f>
        <v>37.57997404599999</v>
      </c>
      <c r="I18" s="12">
        <f>$D37</f>
        <v>0</v>
      </c>
      <c r="J18" s="12">
        <f>$D38</f>
        <v>0</v>
      </c>
      <c r="K18" s="12">
        <f>$D39</f>
        <v>0</v>
      </c>
      <c r="L18" s="12">
        <f>$D40</f>
        <v>0</v>
      </c>
      <c r="M18" s="12">
        <f>$D41</f>
        <v>0</v>
      </c>
      <c r="N18" s="12">
        <f>$D42</f>
        <v>0</v>
      </c>
      <c r="O18" s="12">
        <f>$D43</f>
        <v>0</v>
      </c>
      <c r="P18" s="12">
        <f>$D44</f>
        <v>0</v>
      </c>
      <c r="Q18" s="12">
        <f>$D45</f>
        <v>0</v>
      </c>
      <c r="R18" s="12">
        <f>$D46</f>
        <v>0</v>
      </c>
      <c r="S18" s="12">
        <f>$D47</f>
        <v>0</v>
      </c>
      <c r="T18" s="12">
        <f>$D48</f>
        <v>0</v>
      </c>
      <c r="U18" s="12">
        <f>$D49</f>
        <v>0</v>
      </c>
      <c r="V18" s="17">
        <f>$D50</f>
        <v>0</v>
      </c>
      <c r="AD18" s="42" t="s">
        <v>147</v>
      </c>
      <c r="AE18" s="22">
        <v>16</v>
      </c>
      <c r="AI18" s="38" t="s">
        <v>106</v>
      </c>
      <c r="AJ18" s="39">
        <v>5.9</v>
      </c>
      <c r="AK18" s="40">
        <v>18</v>
      </c>
      <c r="AL18" s="41">
        <v>16</v>
      </c>
      <c r="AM18" s="9">
        <v>6.2</v>
      </c>
      <c r="AN18" s="9" t="s">
        <v>112</v>
      </c>
    </row>
    <row r="19" spans="1:40" ht="13" x14ac:dyDescent="0.25">
      <c r="A19" s="140" t="s">
        <v>90</v>
      </c>
      <c r="B19" s="141"/>
      <c r="C19" s="12">
        <f>C18-C17</f>
        <v>-27.020025954000005</v>
      </c>
      <c r="D19" s="12">
        <f t="shared" ref="D19:V19" si="1">D18-D17</f>
        <v>-27.020025954000005</v>
      </c>
      <c r="E19" s="12">
        <f t="shared" si="1"/>
        <v>10.559948091999985</v>
      </c>
      <c r="F19" s="12">
        <f t="shared" si="1"/>
        <v>10.559948091999985</v>
      </c>
      <c r="G19" s="12">
        <f t="shared" si="1"/>
        <v>-27.020025954000005</v>
      </c>
      <c r="H19" s="12">
        <f t="shared" si="1"/>
        <v>-27.020025954000005</v>
      </c>
      <c r="I19" s="12" t="e">
        <f t="shared" si="1"/>
        <v>#N/A</v>
      </c>
      <c r="J19" s="12" t="e">
        <f t="shared" si="1"/>
        <v>#N/A</v>
      </c>
      <c r="K19" s="12" t="e">
        <f t="shared" si="1"/>
        <v>#N/A</v>
      </c>
      <c r="L19" s="12" t="e">
        <f t="shared" si="1"/>
        <v>#N/A</v>
      </c>
      <c r="M19" s="12" t="e">
        <f t="shared" si="1"/>
        <v>#N/A</v>
      </c>
      <c r="N19" s="12" t="e">
        <f t="shared" si="1"/>
        <v>#N/A</v>
      </c>
      <c r="O19" s="12" t="e">
        <f t="shared" si="1"/>
        <v>#N/A</v>
      </c>
      <c r="P19" s="12" t="e">
        <f t="shared" si="1"/>
        <v>#N/A</v>
      </c>
      <c r="Q19" s="12" t="e">
        <f t="shared" si="1"/>
        <v>#N/A</v>
      </c>
      <c r="R19" s="12" t="e">
        <f t="shared" si="1"/>
        <v>#N/A</v>
      </c>
      <c r="S19" s="12" t="e">
        <f t="shared" si="1"/>
        <v>#N/A</v>
      </c>
      <c r="T19" s="12" t="e">
        <f t="shared" si="1"/>
        <v>#N/A</v>
      </c>
      <c r="U19" s="12" t="e">
        <f t="shared" si="1"/>
        <v>#N/A</v>
      </c>
      <c r="V19" s="17" t="e">
        <f t="shared" si="1"/>
        <v>#N/A</v>
      </c>
      <c r="AI19" s="38" t="s">
        <v>107</v>
      </c>
      <c r="AJ19" s="39">
        <v>3.2</v>
      </c>
      <c r="AK19" s="40">
        <v>10.5</v>
      </c>
      <c r="AL19" s="41">
        <v>17</v>
      </c>
      <c r="AM19" s="9">
        <v>6.2</v>
      </c>
      <c r="AN19" s="9" t="s">
        <v>112</v>
      </c>
    </row>
    <row r="20" spans="1:40" ht="13.5" thickBot="1" x14ac:dyDescent="0.3">
      <c r="A20" s="142" t="s">
        <v>91</v>
      </c>
      <c r="B20" s="143"/>
      <c r="C20" s="18" t="str">
        <f>IF($B31="","",IF(C$19&gt;=0,"INCREASE","DECREASE"))</f>
        <v>DECREASE</v>
      </c>
      <c r="D20" s="18" t="str">
        <f>IF($B32="","",IF(D$19&gt;=0,"INCREASE","DECREASE"))</f>
        <v>DECREASE</v>
      </c>
      <c r="E20" s="18" t="str">
        <f>IF($B33="","",IF(E$19&gt;=0,"INCREASE","DECREASE"))</f>
        <v>INCREASE</v>
      </c>
      <c r="F20" s="18" t="str">
        <f>IF($B34="","",IF(F$19&gt;=0,"INCREASE","DECREASE"))</f>
        <v>INCREASE</v>
      </c>
      <c r="G20" s="18" t="str">
        <f>IF($B35="","",IF(G$19&gt;=0,"INCREASE","DECREASE"))</f>
        <v>DECREASE</v>
      </c>
      <c r="H20" s="18" t="str">
        <f>IF($B36="","",IF(H$19&gt;=0,"INCREASE","DECREASE"))</f>
        <v>DECREASE</v>
      </c>
      <c r="I20" s="18" t="str">
        <f>IF($B37="","",IF(I$19&gt;=0,"INCREASE","DECREASE"))</f>
        <v/>
      </c>
      <c r="J20" s="18" t="str">
        <f>IF($B38="","",IF(J$19&gt;=0,"INCREASE","DECREASE"))</f>
        <v/>
      </c>
      <c r="K20" s="18" t="str">
        <f>IF($B39="","",IF(K$19&gt;=0,"INCREASE","DECREASE"))</f>
        <v/>
      </c>
      <c r="L20" s="18" t="str">
        <f>IF($B40="","",IF(L$19&gt;=0,"INCREASE","DECREASE"))</f>
        <v/>
      </c>
      <c r="M20" s="18" t="str">
        <f>IF($B41="","",IF(M$19&gt;=0,"INCREASE","DECREASE"))</f>
        <v/>
      </c>
      <c r="N20" s="18" t="str">
        <f>IF($B42="","",IF(N$19&gt;=0,"INCREASE","DECREASE"))</f>
        <v/>
      </c>
      <c r="O20" s="18" t="str">
        <f>IF($B43="","",IF(O$19&gt;=0,"INCREASE","DECREASE"))</f>
        <v/>
      </c>
      <c r="P20" s="18" t="str">
        <f>IF($B44="","",IF(P$19&gt;=0,"INCREASE","DECREASE"))</f>
        <v/>
      </c>
      <c r="Q20" s="18" t="str">
        <f>IF($B45="","",IF(Q$19&gt;=0,"INCREASE","DECREASE"))</f>
        <v/>
      </c>
      <c r="R20" s="18" t="str">
        <f>IF($B46="","",IF(R$19&gt;=0,"INCREASE","DECREASE"))</f>
        <v/>
      </c>
      <c r="S20" s="18" t="str">
        <f>IF($B47="","",IF(S$19&gt;=0,"INCREASE","DECREASE"))</f>
        <v/>
      </c>
      <c r="T20" s="18" t="str">
        <f>IF($B48="","",IF(T$19&gt;=0,"INCREASE","DECREASE"))</f>
        <v/>
      </c>
      <c r="U20" s="18" t="str">
        <f>IF($B49="","",IF(U$19&gt;=0,"INCREASE","DECREASE"))</f>
        <v/>
      </c>
      <c r="V20" s="19" t="str">
        <f>IF($B50="","",IF(V$19&gt;=0,"INCREASE","DECREASE"))</f>
        <v/>
      </c>
      <c r="AI20" s="38" t="s">
        <v>114</v>
      </c>
      <c r="AJ20" s="39">
        <v>2.1</v>
      </c>
      <c r="AK20" s="40">
        <v>7.2</v>
      </c>
      <c r="AL20" s="41">
        <v>18</v>
      </c>
      <c r="AM20" s="9">
        <v>6.2</v>
      </c>
      <c r="AN20" s="9" t="s">
        <v>112</v>
      </c>
    </row>
    <row r="21" spans="1:40" ht="13" x14ac:dyDescent="0.25">
      <c r="A21" s="138" t="s">
        <v>88</v>
      </c>
      <c r="B21" s="139"/>
      <c r="C21" s="20">
        <f>(VLOOKUP(C$14,$AI2:$AK26,3,FALSE))*C$15</f>
        <v>228</v>
      </c>
      <c r="D21" s="20">
        <f t="shared" ref="D21:V21" si="2">(VLOOKUP(D$14,$AI2:$AK26,3,FALSE))*D$15</f>
        <v>228</v>
      </c>
      <c r="E21" s="20">
        <f t="shared" si="2"/>
        <v>228</v>
      </c>
      <c r="F21" s="20">
        <f t="shared" si="2"/>
        <v>228</v>
      </c>
      <c r="G21" s="20">
        <f t="shared" si="2"/>
        <v>228</v>
      </c>
      <c r="H21" s="20">
        <f t="shared" si="2"/>
        <v>228</v>
      </c>
      <c r="I21" s="20" t="e">
        <f t="shared" si="2"/>
        <v>#N/A</v>
      </c>
      <c r="J21" s="20" t="e">
        <f t="shared" si="2"/>
        <v>#N/A</v>
      </c>
      <c r="K21" s="20" t="e">
        <f t="shared" si="2"/>
        <v>#N/A</v>
      </c>
      <c r="L21" s="20" t="e">
        <f t="shared" si="2"/>
        <v>#N/A</v>
      </c>
      <c r="M21" s="20" t="e">
        <f t="shared" si="2"/>
        <v>#N/A</v>
      </c>
      <c r="N21" s="20" t="e">
        <f t="shared" si="2"/>
        <v>#N/A</v>
      </c>
      <c r="O21" s="20" t="e">
        <f t="shared" si="2"/>
        <v>#N/A</v>
      </c>
      <c r="P21" s="20" t="e">
        <f t="shared" si="2"/>
        <v>#N/A</v>
      </c>
      <c r="Q21" s="20" t="e">
        <f t="shared" si="2"/>
        <v>#N/A</v>
      </c>
      <c r="R21" s="20" t="e">
        <f t="shared" si="2"/>
        <v>#N/A</v>
      </c>
      <c r="S21" s="20" t="e">
        <f t="shared" si="2"/>
        <v>#N/A</v>
      </c>
      <c r="T21" s="20" t="e">
        <f t="shared" si="2"/>
        <v>#N/A</v>
      </c>
      <c r="U21" s="20" t="e">
        <f t="shared" si="2"/>
        <v>#N/A</v>
      </c>
      <c r="V21" s="93" t="e">
        <f t="shared" si="2"/>
        <v>#N/A</v>
      </c>
      <c r="AI21" s="52" t="s">
        <v>100</v>
      </c>
      <c r="AJ21" s="55">
        <v>11</v>
      </c>
      <c r="AK21" s="54">
        <v>12</v>
      </c>
      <c r="AL21" s="21">
        <v>19</v>
      </c>
      <c r="AM21" s="9">
        <v>6.7</v>
      </c>
      <c r="AN21" s="9" t="s">
        <v>135</v>
      </c>
    </row>
    <row r="22" spans="1:40" ht="13" x14ac:dyDescent="0.25">
      <c r="A22" s="140" t="s">
        <v>89</v>
      </c>
      <c r="B22" s="141"/>
      <c r="C22" s="12">
        <f>$E31</f>
        <v>2.3588135280000003E-4</v>
      </c>
      <c r="D22" s="12">
        <f>$E32</f>
        <v>2.3588135280000003E-4</v>
      </c>
      <c r="E22" s="12">
        <f>$E33</f>
        <v>4.7176270560000006E-4</v>
      </c>
      <c r="F22" s="12">
        <f>$E34</f>
        <v>4.7176270560000006E-4</v>
      </c>
      <c r="G22" s="12">
        <f>$E35</f>
        <v>2.3588135280000003E-4</v>
      </c>
      <c r="H22" s="12">
        <f>$E36</f>
        <v>2.3588135280000003E-4</v>
      </c>
      <c r="I22" s="12">
        <f>$E37</f>
        <v>0</v>
      </c>
      <c r="J22" s="12">
        <f>$E38</f>
        <v>0</v>
      </c>
      <c r="K22" s="12">
        <f>$E39</f>
        <v>0</v>
      </c>
      <c r="L22" s="12">
        <f>$E40</f>
        <v>0</v>
      </c>
      <c r="M22" s="12">
        <f>$E41</f>
        <v>0</v>
      </c>
      <c r="N22" s="12">
        <f>$E42</f>
        <v>0</v>
      </c>
      <c r="O22" s="12">
        <f>$E43</f>
        <v>0</v>
      </c>
      <c r="P22" s="12">
        <f>$E44</f>
        <v>0</v>
      </c>
      <c r="Q22" s="12">
        <f>$E45</f>
        <v>0</v>
      </c>
      <c r="R22" s="12">
        <f>$E46</f>
        <v>0</v>
      </c>
      <c r="S22" s="12">
        <f>$E47</f>
        <v>0</v>
      </c>
      <c r="T22" s="12">
        <f>$E48</f>
        <v>0</v>
      </c>
      <c r="U22" s="12">
        <f>$E49</f>
        <v>0</v>
      </c>
      <c r="V22" s="17">
        <f>$E50</f>
        <v>0</v>
      </c>
      <c r="AI22" s="52" t="s">
        <v>102</v>
      </c>
      <c r="AJ22" s="53">
        <v>1.2</v>
      </c>
      <c r="AK22" s="54">
        <v>5</v>
      </c>
      <c r="AL22" s="21">
        <v>20</v>
      </c>
      <c r="AM22" s="9">
        <v>6.7</v>
      </c>
      <c r="AN22" s="9" t="s">
        <v>135</v>
      </c>
    </row>
    <row r="23" spans="1:40" ht="13" x14ac:dyDescent="0.25">
      <c r="A23" s="140" t="s">
        <v>92</v>
      </c>
      <c r="B23" s="141"/>
      <c r="C23" s="12">
        <f>C22-C21</f>
        <v>-227.99976411864719</v>
      </c>
      <c r="D23" s="12">
        <f t="shared" ref="D23:V23" si="3">D22-D21</f>
        <v>-227.99976411864719</v>
      </c>
      <c r="E23" s="12">
        <f t="shared" si="3"/>
        <v>-227.99952823729441</v>
      </c>
      <c r="F23" s="12">
        <f t="shared" si="3"/>
        <v>-227.99952823729441</v>
      </c>
      <c r="G23" s="12">
        <f t="shared" si="3"/>
        <v>-227.99976411864719</v>
      </c>
      <c r="H23" s="12">
        <f t="shared" si="3"/>
        <v>-227.99976411864719</v>
      </c>
      <c r="I23" s="12" t="e">
        <f t="shared" si="3"/>
        <v>#N/A</v>
      </c>
      <c r="J23" s="12" t="e">
        <f t="shared" si="3"/>
        <v>#N/A</v>
      </c>
      <c r="K23" s="12" t="e">
        <f t="shared" si="3"/>
        <v>#N/A</v>
      </c>
      <c r="L23" s="12" t="e">
        <f t="shared" si="3"/>
        <v>#N/A</v>
      </c>
      <c r="M23" s="12" t="e">
        <f t="shared" si="3"/>
        <v>#N/A</v>
      </c>
      <c r="N23" s="12" t="e">
        <f t="shared" si="3"/>
        <v>#N/A</v>
      </c>
      <c r="O23" s="12" t="e">
        <f t="shared" si="3"/>
        <v>#N/A</v>
      </c>
      <c r="P23" s="12" t="e">
        <f t="shared" si="3"/>
        <v>#N/A</v>
      </c>
      <c r="Q23" s="12" t="e">
        <f t="shared" si="3"/>
        <v>#N/A</v>
      </c>
      <c r="R23" s="12" t="e">
        <f t="shared" si="3"/>
        <v>#N/A</v>
      </c>
      <c r="S23" s="12" t="e">
        <f t="shared" si="3"/>
        <v>#N/A</v>
      </c>
      <c r="T23" s="12" t="e">
        <f t="shared" si="3"/>
        <v>#N/A</v>
      </c>
      <c r="U23" s="12" t="e">
        <f t="shared" si="3"/>
        <v>#N/A</v>
      </c>
      <c r="V23" s="17" t="e">
        <f t="shared" si="3"/>
        <v>#N/A</v>
      </c>
      <c r="AI23" s="52" t="s">
        <v>98</v>
      </c>
      <c r="AJ23" s="55">
        <v>9</v>
      </c>
      <c r="AK23" s="54">
        <v>10</v>
      </c>
      <c r="AL23" s="21">
        <v>21</v>
      </c>
      <c r="AM23" s="9">
        <v>6.7</v>
      </c>
      <c r="AN23" s="9" t="s">
        <v>135</v>
      </c>
    </row>
    <row r="24" spans="1:40" ht="13.5" thickBot="1" x14ac:dyDescent="0.3">
      <c r="A24" s="142" t="s">
        <v>93</v>
      </c>
      <c r="B24" s="143"/>
      <c r="C24" s="18" t="str">
        <f>IF($B31="","",IF(C$23&gt;=0,"INCREASE","DECREASE"))</f>
        <v>DECREASE</v>
      </c>
      <c r="D24" s="18" t="str">
        <f t="shared" ref="D24:V24" si="4">IF($B31="","",IF(D$23&gt;=0,"INCREASE","DECREASE"))</f>
        <v>DECREASE</v>
      </c>
      <c r="E24" s="18" t="str">
        <f t="shared" si="4"/>
        <v>DECREASE</v>
      </c>
      <c r="F24" s="18" t="str">
        <f t="shared" si="4"/>
        <v>DECREASE</v>
      </c>
      <c r="G24" s="18" t="str">
        <f t="shared" si="4"/>
        <v>DECREASE</v>
      </c>
      <c r="H24" s="18" t="str">
        <f t="shared" si="4"/>
        <v>DECREASE</v>
      </c>
      <c r="I24" s="18" t="e">
        <f t="shared" si="4"/>
        <v>#N/A</v>
      </c>
      <c r="J24" s="18" t="e">
        <f t="shared" si="4"/>
        <v>#N/A</v>
      </c>
      <c r="K24" s="18" t="e">
        <f t="shared" si="4"/>
        <v>#N/A</v>
      </c>
      <c r="L24" s="18" t="e">
        <f t="shared" si="4"/>
        <v>#N/A</v>
      </c>
      <c r="M24" s="18" t="e">
        <f t="shared" si="4"/>
        <v>#N/A</v>
      </c>
      <c r="N24" s="18" t="e">
        <f t="shared" si="4"/>
        <v>#N/A</v>
      </c>
      <c r="O24" s="18" t="e">
        <f t="shared" si="4"/>
        <v>#N/A</v>
      </c>
      <c r="P24" s="18" t="e">
        <f t="shared" si="4"/>
        <v>#N/A</v>
      </c>
      <c r="Q24" s="18" t="e">
        <f t="shared" si="4"/>
        <v>#N/A</v>
      </c>
      <c r="R24" s="18" t="e">
        <f t="shared" si="4"/>
        <v>#N/A</v>
      </c>
      <c r="S24" s="18" t="e">
        <f t="shared" si="4"/>
        <v>#N/A</v>
      </c>
      <c r="T24" s="18" t="e">
        <f t="shared" si="4"/>
        <v>#N/A</v>
      </c>
      <c r="U24" s="18" t="e">
        <f t="shared" si="4"/>
        <v>#N/A</v>
      </c>
      <c r="V24" s="19" t="e">
        <f t="shared" si="4"/>
        <v>#N/A</v>
      </c>
      <c r="AI24" s="52" t="s">
        <v>99</v>
      </c>
      <c r="AJ24" s="55">
        <v>1.5</v>
      </c>
      <c r="AK24" s="54">
        <v>3</v>
      </c>
      <c r="AL24" s="21">
        <v>22</v>
      </c>
      <c r="AM24" s="9">
        <v>6.7</v>
      </c>
      <c r="AN24" s="9" t="s">
        <v>135</v>
      </c>
    </row>
    <row r="25" spans="1:40" ht="13" thickBot="1" x14ac:dyDescent="0.3">
      <c r="D25" s="56"/>
      <c r="E25" s="56"/>
      <c r="F25" s="56"/>
      <c r="AI25" s="52" t="s">
        <v>117</v>
      </c>
      <c r="AJ25" s="55">
        <v>1</v>
      </c>
      <c r="AK25" s="54">
        <v>5.8</v>
      </c>
      <c r="AL25" s="21">
        <v>23</v>
      </c>
      <c r="AM25" s="9">
        <v>6.7</v>
      </c>
      <c r="AN25" s="9" t="s">
        <v>135</v>
      </c>
    </row>
    <row r="26" spans="1:40" s="7" customFormat="1" ht="13" x14ac:dyDescent="0.25">
      <c r="A26" s="116"/>
      <c r="B26" s="117" t="s">
        <v>10</v>
      </c>
      <c r="C26" s="117" t="s">
        <v>75</v>
      </c>
      <c r="D26" s="118" t="s">
        <v>11</v>
      </c>
      <c r="E26" s="118" t="s">
        <v>12</v>
      </c>
      <c r="F26" s="118" t="s">
        <v>13</v>
      </c>
      <c r="G26" s="117" t="s">
        <v>14</v>
      </c>
      <c r="H26" s="118" t="s">
        <v>15</v>
      </c>
      <c r="I26" s="118" t="s">
        <v>16</v>
      </c>
      <c r="J26" s="117" t="s">
        <v>17</v>
      </c>
      <c r="K26" s="117" t="s">
        <v>18</v>
      </c>
      <c r="L26" s="117" t="s">
        <v>19</v>
      </c>
      <c r="M26" s="117" t="s">
        <v>20</v>
      </c>
      <c r="N26" s="117" t="s">
        <v>61</v>
      </c>
      <c r="O26" s="117" t="s">
        <v>62</v>
      </c>
      <c r="P26" s="118" t="s">
        <v>39</v>
      </c>
      <c r="Q26" s="118" t="s">
        <v>40</v>
      </c>
      <c r="R26" s="118" t="s">
        <v>35</v>
      </c>
      <c r="S26" s="118" t="s">
        <v>36</v>
      </c>
      <c r="T26" s="118" t="s">
        <v>37</v>
      </c>
      <c r="U26" s="119" t="s">
        <v>38</v>
      </c>
      <c r="AI26" s="57" t="s">
        <v>116</v>
      </c>
      <c r="AJ26" s="58">
        <v>0.7</v>
      </c>
      <c r="AK26" s="59">
        <v>2.4</v>
      </c>
      <c r="AL26" s="21">
        <v>24</v>
      </c>
      <c r="AM26" s="7">
        <v>6.7</v>
      </c>
      <c r="AN26" s="9" t="s">
        <v>135</v>
      </c>
    </row>
    <row r="27" spans="1:40" x14ac:dyDescent="0.35">
      <c r="A27" s="120"/>
      <c r="B27" s="60" t="s">
        <v>46</v>
      </c>
      <c r="C27" s="84" t="s">
        <v>57</v>
      </c>
      <c r="D27" s="84" t="s">
        <v>57</v>
      </c>
      <c r="E27" s="84" t="s">
        <v>55</v>
      </c>
      <c r="F27" s="84" t="s">
        <v>55</v>
      </c>
      <c r="G27" s="84" t="s">
        <v>55</v>
      </c>
      <c r="H27" s="84" t="s">
        <v>55</v>
      </c>
      <c r="I27" s="84" t="s">
        <v>55</v>
      </c>
      <c r="J27" s="84" t="s">
        <v>55</v>
      </c>
      <c r="K27" s="84" t="s">
        <v>55</v>
      </c>
      <c r="L27" s="84" t="s">
        <v>55</v>
      </c>
      <c r="M27" s="84" t="s">
        <v>55</v>
      </c>
      <c r="N27" s="84" t="s">
        <v>55</v>
      </c>
      <c r="O27" s="84" t="s">
        <v>55</v>
      </c>
      <c r="P27" s="84"/>
      <c r="Q27" s="84" t="s">
        <v>55</v>
      </c>
      <c r="R27" s="84"/>
      <c r="S27" s="84" t="s">
        <v>55</v>
      </c>
      <c r="T27" s="84"/>
      <c r="U27" s="121"/>
    </row>
    <row r="28" spans="1:40" x14ac:dyDescent="0.35">
      <c r="A28" s="122"/>
      <c r="B28" s="16">
        <v>4.01</v>
      </c>
      <c r="C28" s="11">
        <v>1.06</v>
      </c>
      <c r="D28" s="11">
        <v>0.36199999999999999</v>
      </c>
      <c r="E28" s="11">
        <v>4.3200000000000002E-2</v>
      </c>
      <c r="F28" s="11">
        <v>587</v>
      </c>
      <c r="G28" s="11">
        <v>88.2</v>
      </c>
      <c r="H28" s="11">
        <v>125</v>
      </c>
      <c r="I28" s="11">
        <v>30.8</v>
      </c>
      <c r="J28" s="11">
        <v>0.61</v>
      </c>
      <c r="K28" s="15">
        <v>0.5</v>
      </c>
      <c r="L28" s="11">
        <v>25.3</v>
      </c>
      <c r="M28" s="11">
        <v>21.4</v>
      </c>
      <c r="N28" s="11">
        <v>922000</v>
      </c>
      <c r="O28" s="11">
        <v>4290</v>
      </c>
      <c r="P28" s="11"/>
      <c r="Q28" s="11">
        <v>6070</v>
      </c>
      <c r="R28" s="11"/>
      <c r="S28" s="11">
        <v>21.2</v>
      </c>
      <c r="T28" s="11"/>
      <c r="U28" s="97"/>
    </row>
    <row r="29" spans="1:40" s="7" customFormat="1" ht="28" x14ac:dyDescent="0.35">
      <c r="A29" s="144"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123" t="s">
        <v>51</v>
      </c>
    </row>
    <row r="30" spans="1:40" s="6" customFormat="1" ht="28" x14ac:dyDescent="0.35">
      <c r="A30" s="145"/>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24" t="s">
        <v>34</v>
      </c>
    </row>
    <row r="31" spans="1:40" s="48" customFormat="1" ht="13" x14ac:dyDescent="0.35">
      <c r="A31" s="125" t="str">
        <f>C8</f>
        <v xml:space="preserve">BD1 </v>
      </c>
      <c r="B31" s="11">
        <v>113</v>
      </c>
      <c r="C31" s="65">
        <f>IF(C$27="%w/w SAR",((C$28*10)*$B31),IF(C$27="%w/w DM",(((C$28*10)*($B$28/100))*$B31),IF(C$27="kg/t SAR",(C$28*$B31),IF(C$27="kg/t DM",((C$28*($B$28/100))*$B31),IF(C$27="mg/kg SAR",((C$28*0.001)*$B31),IF(C$27="mg/kg DM",(((C$28*0.001)*($B$28/100))*$B31),0))))))</f>
        <v>48.031780000000005</v>
      </c>
      <c r="D31" s="65">
        <f>(IF(D$27="%w/w SAR",((D$28*10)*$B31),IF(D$27="%w/w DM",(((D$28*10)*($B$28/100))*$B31),IF(D$27="kg/t SAR",(D$28*$B31),IF(D$27="kg/t DM",((D$28*($B$28/100))*$B31),IF(D$27="mg/kg SAR",((D$28*0.001)*$B31),IF(D$27="mg/kg DM",(((D$28*0.001)*($B$28/100))*$B31),"0")))))))*2.291</f>
        <v>37.57997404599999</v>
      </c>
      <c r="E31" s="65">
        <f>(IF(E$27="%w/w SAR",((E$28*10)*$B31),IF(E$27="%w/w DM",(((E$28*10)*($B$28/100))*$B31),IF(E$27="kg/t SAR",(E$28*$B31),IF(E$27="kg/t DM",((E$28*($B$28/100))*$B31),IF(E$27="mg/kg SAR",((E$28*0.001)*$B31),IF(E$27="mg/kg DM",(((E$28*0.001)*($B$28/100))*$B31),"0")))))))*1.205</f>
        <v>2.3588135280000003E-4</v>
      </c>
      <c r="F31" s="65">
        <f>(IF(F$27="%w/w SAR",((F$28*10)*$B31),IF(F$27="%w/w DM",(((F$28*10)*($B$28/100))*$B31),IF(F$27="kg/t SAR",(F$28*$B31),IF(F$27="kg/t DM",((F$28*($B$28/100))*$B31),IF(F$27="mg/kg SAR",((F$28*0.001)*$B31),IF(F$27="mg/kg DM",(((F$28*0.001)*($B$28/100))*$B31),"0")))))))*1.658</f>
        <v>4.410069599799999</v>
      </c>
      <c r="G31" s="65">
        <f t="shared" ref="G31:P46" si="5">IF(G$27="%w/w SAR",((G$28*10)*$B31),IF(G$27="%w/w DM",(((G$28*10)*($B$28/100))*$B31),IF(G$27="kg/t SAR",(G$28*$B31),IF(G$27="kg/t DM",((G$28*($B$28/100))*$B31),IF(G$27="mg/kg SAR",((G$28*0.001)*$B31),IF(G$27="mg/kg DM",(((G$28*0.001)*($B$28/100))*$B31),0))))))</f>
        <v>0.39966065999999995</v>
      </c>
      <c r="H31" s="65">
        <f t="shared" si="5"/>
        <v>0.56641249999999999</v>
      </c>
      <c r="I31" s="65">
        <f t="shared" si="5"/>
        <v>0.13956404</v>
      </c>
      <c r="J31" s="65">
        <f t="shared" si="5"/>
        <v>2.764093E-3</v>
      </c>
      <c r="K31" s="65">
        <f t="shared" si="5"/>
        <v>2.2656500000000001E-3</v>
      </c>
      <c r="L31" s="65">
        <f t="shared" si="5"/>
        <v>0.11464188999999998</v>
      </c>
      <c r="M31" s="65">
        <f t="shared" si="5"/>
        <v>9.6969819999999984E-2</v>
      </c>
      <c r="N31" s="65">
        <f t="shared" si="5"/>
        <v>4177.8585999999996</v>
      </c>
      <c r="O31" s="65">
        <f t="shared" si="5"/>
        <v>19.439276999999997</v>
      </c>
      <c r="P31" s="65">
        <f t="shared" si="5"/>
        <v>0</v>
      </c>
      <c r="Q31" s="65">
        <f>(IF(Q$27="%w/w SAR",((Q$28*10)*$B31),IF(Q$27="%w/w DM",(((Q$28*10)*($B$28/100))*$B31),IF(Q$27="kg/t SAR",(Q$28*$B31),IF(Q$27="kg/t DM",((Q$28*($B$28/100))*$B31),IF(Q$27="mg/kg SAR",((Q$28*0.001)*$B31),IF(Q$27="mg/kg DM",(((Q$28*0.001)*($B$28/100))*$B31),0)))))))*2.5</f>
        <v>68.762477499999989</v>
      </c>
      <c r="R31" s="65">
        <f>IF(R$27="%w/w SAR",((R$28*10)*$B31),IF(R$27="%w/w DM",(((R$28*10)*($B$28/100))*$B31),IF(R$27="kg/t SAR",(R$28*$B31),IF(R$27="kg/t DM",((R$28*($B$28/100))*$B31),IF(R$27="mg/kg SAR",((R$28*0.001)*$B31),IF(R$27="mg/kg DM",(((R$28*0.001)*($B$28/100))*$B31),0))))))</f>
        <v>0</v>
      </c>
      <c r="S31" s="65">
        <f>IF(S$27="%w/w SAR",((S$28*10)*$B31),IF(S$27="%w/w DM",(((S$28*10)*($B$28/100))*$B31),IF(S$27="kg/t SAR",(S$28*$B31),IF(S$27="kg/t DM",((S$28*($B$28/100))*$B31),IF(S$27="mg/kg SAR",((S$28*0.001)*$B31),IF(S$27="mg/kg DM",(((S$28*0.001)*($B$28/100))*$B31),0))))))</f>
        <v>9.6063559999999992E-2</v>
      </c>
      <c r="T31" s="65">
        <f>IF(T$27="%w/w SAR",((T$28*10)*$B31),IF(T$27="%w/w DM",(((T$28*10)*($B$28/100))*$B31),IF(T$27="kg/t SAR",(T$28*$B31),IF(T$27="kg/t DM",((T$28*($B$28/100))*$B31),IF(T$27="mg/kg SAR",((T$28*0.001)*$B31),IF(T$27="mg/kg DM",(((T$28*0.001)*($B$28/100))*$B31),0))))))</f>
        <v>0</v>
      </c>
      <c r="U31" s="126">
        <f>IF(U$27="%w/w SAR",((U$28*10)*$B31),IF(U$27="%w/w DM",(((U$28*10)*($B$28/100))*$B31),IF(U$27="kg/t SAR",(U$28*$B31),IF(U$27="kg/t DM",((U$28*($B$28/100))*$B31),IF(U$27="mg/kg SAR",((U$28*0.001)*$B31),IF(U$27="mg/kg DM",(((U$28*0.001)*($B$28/100))*$B31),0))))))</f>
        <v>0</v>
      </c>
    </row>
    <row r="32" spans="1:40" s="48" customFormat="1" ht="13" x14ac:dyDescent="0.35">
      <c r="A32" s="125" t="str">
        <f>D8</f>
        <v>BD2</v>
      </c>
      <c r="B32" s="11">
        <v>113</v>
      </c>
      <c r="C32" s="65">
        <f t="shared" ref="C32:C50" si="6">IF(C$27="%w/w SAR",((C$28*10)*$B32),IF(C$27="%w/w DM",(((C$28*10)*($B$28/100))*$B32),IF(C$27="kg/t SAR",(C$28*$B32),IF(C$27="kg/t DM",((C$28*($B$28/100))*$B32),IF(C$27="mg/kg SAR",((C$28*0.001)*$B32),IF(C$27="mg/kg DM",(((C$28*0.001)*($B$28/100))*$B32),0))))))</f>
        <v>48.031780000000005</v>
      </c>
      <c r="D32" s="65">
        <f t="shared" ref="D32:D50" si="7">(IF(D$27="%w/w SAR",((D$28*10)*$B32),IF(D$27="%w/w DM",(((D$28*10)*($B$28/100))*$B32),IF(D$27="kg/t SAR",(D$28*$B32),IF(D$27="kg/t DM",((D$28*($B$28/100))*$B32),IF(D$27="mg/kg SAR",((D$28*0.001)*$B32),IF(D$27="mg/kg DM",(((D$28*0.001)*($B$28/100))*$B32),"0")))))))*2.291</f>
        <v>37.57997404599999</v>
      </c>
      <c r="E32" s="65">
        <f t="shared" ref="E32:E50" si="8">(IF(E$27="%w/w SAR",((E$28*10)*$B32),IF(E$27="%w/w DM",(((E$28*10)*($B$28/100))*$B32),IF(E$27="kg/t SAR",(E$28*$B32),IF(E$27="kg/t DM",((E$28*($B$28/100))*$B32),IF(E$27="mg/kg SAR",((E$28*0.001)*$B32),IF(E$27="mg/kg DM",(((E$28*0.001)*($B$28/100))*$B32),"0")))))))*1.205</f>
        <v>2.3588135280000003E-4</v>
      </c>
      <c r="F32" s="65">
        <f t="shared" ref="F32:F50" si="9">(IF(F$27="%w/w SAR",((F$28*10)*$B32),IF(F$27="%w/w DM",(((F$28*10)*($B$28/100))*$B32),IF(F$27="kg/t SAR",(F$28*$B32),IF(F$27="kg/t DM",((F$28*($B$28/100))*$B32),IF(F$27="mg/kg SAR",((F$28*0.001)*$B32),IF(F$27="mg/kg DM",(((F$28*0.001)*($B$28/100))*$B32),"0")))))))*1.658</f>
        <v>4.410069599799999</v>
      </c>
      <c r="G32" s="65">
        <f t="shared" si="5"/>
        <v>0.39966065999999995</v>
      </c>
      <c r="H32" s="65">
        <f t="shared" si="5"/>
        <v>0.56641249999999999</v>
      </c>
      <c r="I32" s="65">
        <f t="shared" si="5"/>
        <v>0.13956404</v>
      </c>
      <c r="J32" s="65">
        <f t="shared" si="5"/>
        <v>2.764093E-3</v>
      </c>
      <c r="K32" s="65">
        <f t="shared" si="5"/>
        <v>2.2656500000000001E-3</v>
      </c>
      <c r="L32" s="65">
        <f t="shared" si="5"/>
        <v>0.11464188999999998</v>
      </c>
      <c r="M32" s="65">
        <f t="shared" si="5"/>
        <v>9.6969819999999984E-2</v>
      </c>
      <c r="N32" s="65">
        <f t="shared" si="5"/>
        <v>4177.8585999999996</v>
      </c>
      <c r="O32" s="65">
        <f t="shared" si="5"/>
        <v>19.439276999999997</v>
      </c>
      <c r="P32" s="65">
        <f t="shared" si="5"/>
        <v>0</v>
      </c>
      <c r="Q32" s="65">
        <f t="shared" ref="Q32:Q50" si="10">(IF(Q$27="%w/w SAR",((Q$28*10)*$B32),IF(Q$27="%w/w DM",(((Q$28*10)*($B$28/100))*$B32),IF(Q$27="kg/t SAR",(Q$28*$B32),IF(Q$27="kg/t DM",((Q$28*($B$28/100))*$B32),IF(Q$27="mg/kg SAR",((Q$28*0.001)*$B32),IF(Q$27="mg/kg DM",(((Q$28*0.001)*($B$28/100))*$B32),0)))))))*2.5</f>
        <v>68.762477499999989</v>
      </c>
      <c r="R32" s="65">
        <f t="shared" ref="R32:U50" si="11">IF(R$27="%w/w SAR",((R$28*10)*$B32),IF(R$27="%w/w DM",(((R$28*10)*($B$28/100))*$B32),IF(R$27="kg/t SAR",(R$28*$B32),IF(R$27="kg/t DM",((R$28*($B$28/100))*$B32),IF(R$27="mg/kg SAR",((R$28*0.001)*$B32),IF(R$27="mg/kg DM",(((R$28*0.001)*($B$28/100))*$B32),0))))))</f>
        <v>0</v>
      </c>
      <c r="S32" s="65">
        <f t="shared" si="11"/>
        <v>9.6063559999999992E-2</v>
      </c>
      <c r="T32" s="65">
        <f t="shared" si="11"/>
        <v>0</v>
      </c>
      <c r="U32" s="126">
        <f t="shared" si="11"/>
        <v>0</v>
      </c>
    </row>
    <row r="33" spans="1:21" s="48" customFormat="1" ht="13" x14ac:dyDescent="0.35">
      <c r="A33" s="125" t="str">
        <f>E8</f>
        <v>BD3</v>
      </c>
      <c r="B33" s="11">
        <v>226</v>
      </c>
      <c r="C33" s="65">
        <f t="shared" si="6"/>
        <v>96.06356000000001</v>
      </c>
      <c r="D33" s="65">
        <f t="shared" si="7"/>
        <v>75.159948091999979</v>
      </c>
      <c r="E33" s="65">
        <f t="shared" si="8"/>
        <v>4.7176270560000006E-4</v>
      </c>
      <c r="F33" s="65">
        <f t="shared" si="9"/>
        <v>8.820139199599998</v>
      </c>
      <c r="G33" s="65">
        <f t="shared" si="5"/>
        <v>0.79932131999999989</v>
      </c>
      <c r="H33" s="65">
        <f t="shared" si="5"/>
        <v>1.132825</v>
      </c>
      <c r="I33" s="65">
        <f t="shared" si="5"/>
        <v>0.27912808</v>
      </c>
      <c r="J33" s="65">
        <f t="shared" si="5"/>
        <v>5.528186E-3</v>
      </c>
      <c r="K33" s="65">
        <f t="shared" si="5"/>
        <v>4.5313000000000003E-3</v>
      </c>
      <c r="L33" s="65">
        <f t="shared" si="5"/>
        <v>0.22928377999999996</v>
      </c>
      <c r="M33" s="65">
        <f t="shared" si="5"/>
        <v>0.19393963999999997</v>
      </c>
      <c r="N33" s="65">
        <f t="shared" si="5"/>
        <v>8355.7171999999991</v>
      </c>
      <c r="O33" s="65">
        <f t="shared" si="5"/>
        <v>38.878553999999994</v>
      </c>
      <c r="P33" s="65">
        <f t="shared" si="5"/>
        <v>0</v>
      </c>
      <c r="Q33" s="65">
        <f t="shared" si="10"/>
        <v>137.52495499999998</v>
      </c>
      <c r="R33" s="65">
        <f t="shared" si="11"/>
        <v>0</v>
      </c>
      <c r="S33" s="65">
        <f t="shared" si="11"/>
        <v>0.19212711999999998</v>
      </c>
      <c r="T33" s="65">
        <f t="shared" si="11"/>
        <v>0</v>
      </c>
      <c r="U33" s="126">
        <f t="shared" si="11"/>
        <v>0</v>
      </c>
    </row>
    <row r="34" spans="1:21" s="48" customFormat="1" ht="13" x14ac:dyDescent="0.35">
      <c r="A34" s="125" t="str">
        <f>F8</f>
        <v>BD4</v>
      </c>
      <c r="B34" s="11">
        <v>226</v>
      </c>
      <c r="C34" s="65">
        <f t="shared" si="6"/>
        <v>96.06356000000001</v>
      </c>
      <c r="D34" s="65">
        <f t="shared" si="7"/>
        <v>75.159948091999979</v>
      </c>
      <c r="E34" s="65">
        <f t="shared" si="8"/>
        <v>4.7176270560000006E-4</v>
      </c>
      <c r="F34" s="65">
        <f t="shared" si="9"/>
        <v>8.820139199599998</v>
      </c>
      <c r="G34" s="65">
        <f t="shared" si="5"/>
        <v>0.79932131999999989</v>
      </c>
      <c r="H34" s="65">
        <f t="shared" si="5"/>
        <v>1.132825</v>
      </c>
      <c r="I34" s="65">
        <f t="shared" si="5"/>
        <v>0.27912808</v>
      </c>
      <c r="J34" s="65">
        <f t="shared" si="5"/>
        <v>5.528186E-3</v>
      </c>
      <c r="K34" s="65">
        <f t="shared" si="5"/>
        <v>4.5313000000000003E-3</v>
      </c>
      <c r="L34" s="65">
        <f t="shared" si="5"/>
        <v>0.22928377999999996</v>
      </c>
      <c r="M34" s="65">
        <f t="shared" si="5"/>
        <v>0.19393963999999997</v>
      </c>
      <c r="N34" s="65">
        <f t="shared" si="5"/>
        <v>8355.7171999999991</v>
      </c>
      <c r="O34" s="65">
        <f t="shared" si="5"/>
        <v>38.878553999999994</v>
      </c>
      <c r="P34" s="65">
        <f t="shared" si="5"/>
        <v>0</v>
      </c>
      <c r="Q34" s="65">
        <f t="shared" si="10"/>
        <v>137.52495499999998</v>
      </c>
      <c r="R34" s="65">
        <f t="shared" si="11"/>
        <v>0</v>
      </c>
      <c r="S34" s="65">
        <f t="shared" si="11"/>
        <v>0.19212711999999998</v>
      </c>
      <c r="T34" s="65">
        <f t="shared" si="11"/>
        <v>0</v>
      </c>
      <c r="U34" s="126">
        <f t="shared" si="11"/>
        <v>0</v>
      </c>
    </row>
    <row r="35" spans="1:21" s="48" customFormat="1" ht="13" x14ac:dyDescent="0.35">
      <c r="A35" s="125" t="str">
        <f>G8</f>
        <v>PN1</v>
      </c>
      <c r="B35" s="11">
        <v>113</v>
      </c>
      <c r="C35" s="65">
        <f t="shared" si="6"/>
        <v>48.031780000000005</v>
      </c>
      <c r="D35" s="65">
        <f t="shared" si="7"/>
        <v>37.57997404599999</v>
      </c>
      <c r="E35" s="65">
        <f t="shared" si="8"/>
        <v>2.3588135280000003E-4</v>
      </c>
      <c r="F35" s="65">
        <f t="shared" si="9"/>
        <v>4.410069599799999</v>
      </c>
      <c r="G35" s="65">
        <f t="shared" si="5"/>
        <v>0.39966065999999995</v>
      </c>
      <c r="H35" s="65">
        <f t="shared" si="5"/>
        <v>0.56641249999999999</v>
      </c>
      <c r="I35" s="65">
        <f t="shared" si="5"/>
        <v>0.13956404</v>
      </c>
      <c r="J35" s="65">
        <f t="shared" si="5"/>
        <v>2.764093E-3</v>
      </c>
      <c r="K35" s="65">
        <f t="shared" si="5"/>
        <v>2.2656500000000001E-3</v>
      </c>
      <c r="L35" s="65">
        <f t="shared" si="5"/>
        <v>0.11464188999999998</v>
      </c>
      <c r="M35" s="65">
        <f t="shared" si="5"/>
        <v>9.6969819999999984E-2</v>
      </c>
      <c r="N35" s="65">
        <f t="shared" si="5"/>
        <v>4177.8585999999996</v>
      </c>
      <c r="O35" s="65">
        <f t="shared" si="5"/>
        <v>19.439276999999997</v>
      </c>
      <c r="P35" s="65">
        <f t="shared" si="5"/>
        <v>0</v>
      </c>
      <c r="Q35" s="65">
        <f t="shared" si="10"/>
        <v>68.762477499999989</v>
      </c>
      <c r="R35" s="65">
        <f t="shared" si="11"/>
        <v>0</v>
      </c>
      <c r="S35" s="65">
        <f t="shared" si="11"/>
        <v>9.6063559999999992E-2</v>
      </c>
      <c r="T35" s="65">
        <f t="shared" si="11"/>
        <v>0</v>
      </c>
      <c r="U35" s="126">
        <f t="shared" si="11"/>
        <v>0</v>
      </c>
    </row>
    <row r="36" spans="1:21" s="48" customFormat="1" ht="13" x14ac:dyDescent="0.35">
      <c r="A36" s="125" t="str">
        <f>H8</f>
        <v>PN2</v>
      </c>
      <c r="B36" s="11">
        <v>113</v>
      </c>
      <c r="C36" s="65">
        <f t="shared" si="6"/>
        <v>48.031780000000005</v>
      </c>
      <c r="D36" s="65">
        <f t="shared" si="7"/>
        <v>37.57997404599999</v>
      </c>
      <c r="E36" s="65">
        <f t="shared" si="8"/>
        <v>2.3588135280000003E-4</v>
      </c>
      <c r="F36" s="65">
        <f t="shared" si="9"/>
        <v>4.410069599799999</v>
      </c>
      <c r="G36" s="65">
        <f t="shared" si="5"/>
        <v>0.39966065999999995</v>
      </c>
      <c r="H36" s="65">
        <f t="shared" si="5"/>
        <v>0.56641249999999999</v>
      </c>
      <c r="I36" s="65">
        <f t="shared" si="5"/>
        <v>0.13956404</v>
      </c>
      <c r="J36" s="65">
        <f t="shared" si="5"/>
        <v>2.764093E-3</v>
      </c>
      <c r="K36" s="65">
        <f t="shared" si="5"/>
        <v>2.2656500000000001E-3</v>
      </c>
      <c r="L36" s="65">
        <f t="shared" si="5"/>
        <v>0.11464188999999998</v>
      </c>
      <c r="M36" s="65">
        <f t="shared" si="5"/>
        <v>9.6969819999999984E-2</v>
      </c>
      <c r="N36" s="65">
        <f t="shared" si="5"/>
        <v>4177.8585999999996</v>
      </c>
      <c r="O36" s="65">
        <f t="shared" si="5"/>
        <v>19.439276999999997</v>
      </c>
      <c r="P36" s="65">
        <f t="shared" si="5"/>
        <v>0</v>
      </c>
      <c r="Q36" s="65">
        <f t="shared" si="10"/>
        <v>68.762477499999989</v>
      </c>
      <c r="R36" s="65">
        <f t="shared" si="11"/>
        <v>0</v>
      </c>
      <c r="S36" s="65">
        <f t="shared" si="11"/>
        <v>9.6063559999999992E-2</v>
      </c>
      <c r="T36" s="65">
        <f t="shared" si="11"/>
        <v>0</v>
      </c>
      <c r="U36" s="126">
        <f t="shared" si="11"/>
        <v>0</v>
      </c>
    </row>
    <row r="37" spans="1:21" s="48" customFormat="1" ht="13" x14ac:dyDescent="0.35">
      <c r="A37" s="125">
        <f>I8</f>
        <v>0</v>
      </c>
      <c r="B37" s="11"/>
      <c r="C37" s="65">
        <f t="shared" si="6"/>
        <v>0</v>
      </c>
      <c r="D37" s="65">
        <f t="shared" si="7"/>
        <v>0</v>
      </c>
      <c r="E37" s="65">
        <f t="shared" si="8"/>
        <v>0</v>
      </c>
      <c r="F37" s="65">
        <f t="shared" si="9"/>
        <v>0</v>
      </c>
      <c r="G37" s="65">
        <f t="shared" si="5"/>
        <v>0</v>
      </c>
      <c r="H37" s="65">
        <f t="shared" si="5"/>
        <v>0</v>
      </c>
      <c r="I37" s="65">
        <f t="shared" si="5"/>
        <v>0</v>
      </c>
      <c r="J37" s="65">
        <f t="shared" si="5"/>
        <v>0</v>
      </c>
      <c r="K37" s="65">
        <f t="shared" si="5"/>
        <v>0</v>
      </c>
      <c r="L37" s="65">
        <f t="shared" si="5"/>
        <v>0</v>
      </c>
      <c r="M37" s="65">
        <f t="shared" si="5"/>
        <v>0</v>
      </c>
      <c r="N37" s="65">
        <f t="shared" si="5"/>
        <v>0</v>
      </c>
      <c r="O37" s="65">
        <f t="shared" si="5"/>
        <v>0</v>
      </c>
      <c r="P37" s="65">
        <f t="shared" si="5"/>
        <v>0</v>
      </c>
      <c r="Q37" s="65">
        <f t="shared" si="10"/>
        <v>0</v>
      </c>
      <c r="R37" s="65">
        <f t="shared" si="11"/>
        <v>0</v>
      </c>
      <c r="S37" s="65">
        <f t="shared" si="11"/>
        <v>0</v>
      </c>
      <c r="T37" s="65">
        <f t="shared" si="11"/>
        <v>0</v>
      </c>
      <c r="U37" s="126">
        <f t="shared" si="11"/>
        <v>0</v>
      </c>
    </row>
    <row r="38" spans="1:21" s="48" customFormat="1" ht="13" x14ac:dyDescent="0.35">
      <c r="A38" s="125">
        <f>J8</f>
        <v>0</v>
      </c>
      <c r="B38" s="11"/>
      <c r="C38" s="65">
        <f t="shared" si="6"/>
        <v>0</v>
      </c>
      <c r="D38" s="65">
        <f t="shared" si="7"/>
        <v>0</v>
      </c>
      <c r="E38" s="65">
        <f t="shared" si="8"/>
        <v>0</v>
      </c>
      <c r="F38" s="65">
        <f t="shared" si="9"/>
        <v>0</v>
      </c>
      <c r="G38" s="65">
        <f t="shared" si="5"/>
        <v>0</v>
      </c>
      <c r="H38" s="65">
        <f t="shared" si="5"/>
        <v>0</v>
      </c>
      <c r="I38" s="65">
        <f t="shared" si="5"/>
        <v>0</v>
      </c>
      <c r="J38" s="65">
        <f t="shared" si="5"/>
        <v>0</v>
      </c>
      <c r="K38" s="65">
        <f t="shared" si="5"/>
        <v>0</v>
      </c>
      <c r="L38" s="65">
        <f t="shared" si="5"/>
        <v>0</v>
      </c>
      <c r="M38" s="65">
        <f t="shared" si="5"/>
        <v>0</v>
      </c>
      <c r="N38" s="65">
        <f t="shared" si="5"/>
        <v>0</v>
      </c>
      <c r="O38" s="65">
        <f t="shared" si="5"/>
        <v>0</v>
      </c>
      <c r="P38" s="65">
        <f t="shared" si="5"/>
        <v>0</v>
      </c>
      <c r="Q38" s="65">
        <f t="shared" si="10"/>
        <v>0</v>
      </c>
      <c r="R38" s="65">
        <f t="shared" si="11"/>
        <v>0</v>
      </c>
      <c r="S38" s="65">
        <f t="shared" si="11"/>
        <v>0</v>
      </c>
      <c r="T38" s="65">
        <f t="shared" si="11"/>
        <v>0</v>
      </c>
      <c r="U38" s="126">
        <f t="shared" si="11"/>
        <v>0</v>
      </c>
    </row>
    <row r="39" spans="1:21" s="48" customFormat="1" ht="13" x14ac:dyDescent="0.35">
      <c r="A39" s="125">
        <f>K8</f>
        <v>0</v>
      </c>
      <c r="B39" s="11"/>
      <c r="C39" s="65">
        <f t="shared" si="6"/>
        <v>0</v>
      </c>
      <c r="D39" s="65">
        <f t="shared" si="7"/>
        <v>0</v>
      </c>
      <c r="E39" s="65">
        <f t="shared" si="8"/>
        <v>0</v>
      </c>
      <c r="F39" s="65">
        <f t="shared" si="9"/>
        <v>0</v>
      </c>
      <c r="G39" s="65">
        <f t="shared" si="5"/>
        <v>0</v>
      </c>
      <c r="H39" s="65">
        <f t="shared" si="5"/>
        <v>0</v>
      </c>
      <c r="I39" s="65">
        <f t="shared" si="5"/>
        <v>0</v>
      </c>
      <c r="J39" s="65">
        <f t="shared" si="5"/>
        <v>0</v>
      </c>
      <c r="K39" s="65">
        <f t="shared" si="5"/>
        <v>0</v>
      </c>
      <c r="L39" s="65">
        <f t="shared" si="5"/>
        <v>0</v>
      </c>
      <c r="M39" s="65">
        <f t="shared" si="5"/>
        <v>0</v>
      </c>
      <c r="N39" s="65">
        <f t="shared" si="5"/>
        <v>0</v>
      </c>
      <c r="O39" s="65">
        <f t="shared" si="5"/>
        <v>0</v>
      </c>
      <c r="P39" s="65">
        <f t="shared" si="5"/>
        <v>0</v>
      </c>
      <c r="Q39" s="65">
        <f t="shared" si="10"/>
        <v>0</v>
      </c>
      <c r="R39" s="65">
        <f t="shared" si="11"/>
        <v>0</v>
      </c>
      <c r="S39" s="65">
        <f t="shared" si="11"/>
        <v>0</v>
      </c>
      <c r="T39" s="65">
        <f t="shared" si="11"/>
        <v>0</v>
      </c>
      <c r="U39" s="126">
        <f t="shared" si="11"/>
        <v>0</v>
      </c>
    </row>
    <row r="40" spans="1:21" s="48" customFormat="1" ht="13" x14ac:dyDescent="0.35">
      <c r="A40" s="125">
        <f>L8</f>
        <v>0</v>
      </c>
      <c r="B40" s="11"/>
      <c r="C40" s="65">
        <f t="shared" si="6"/>
        <v>0</v>
      </c>
      <c r="D40" s="65">
        <f t="shared" si="7"/>
        <v>0</v>
      </c>
      <c r="E40" s="65">
        <f t="shared" si="8"/>
        <v>0</v>
      </c>
      <c r="F40" s="65">
        <f t="shared" si="9"/>
        <v>0</v>
      </c>
      <c r="G40" s="65">
        <f t="shared" si="5"/>
        <v>0</v>
      </c>
      <c r="H40" s="65">
        <f t="shared" si="5"/>
        <v>0</v>
      </c>
      <c r="I40" s="65">
        <f t="shared" si="5"/>
        <v>0</v>
      </c>
      <c r="J40" s="65">
        <f t="shared" si="5"/>
        <v>0</v>
      </c>
      <c r="K40" s="65">
        <f t="shared" si="5"/>
        <v>0</v>
      </c>
      <c r="L40" s="65">
        <f t="shared" si="5"/>
        <v>0</v>
      </c>
      <c r="M40" s="65">
        <f t="shared" si="5"/>
        <v>0</v>
      </c>
      <c r="N40" s="65">
        <f t="shared" si="5"/>
        <v>0</v>
      </c>
      <c r="O40" s="65">
        <f t="shared" si="5"/>
        <v>0</v>
      </c>
      <c r="P40" s="65">
        <f t="shared" si="5"/>
        <v>0</v>
      </c>
      <c r="Q40" s="65">
        <f t="shared" si="10"/>
        <v>0</v>
      </c>
      <c r="R40" s="65">
        <f t="shared" si="11"/>
        <v>0</v>
      </c>
      <c r="S40" s="65">
        <f t="shared" si="11"/>
        <v>0</v>
      </c>
      <c r="T40" s="65">
        <f t="shared" si="11"/>
        <v>0</v>
      </c>
      <c r="U40" s="126">
        <f t="shared" si="11"/>
        <v>0</v>
      </c>
    </row>
    <row r="41" spans="1:21" s="48" customFormat="1" ht="13" x14ac:dyDescent="0.35">
      <c r="A41" s="125">
        <f>M8</f>
        <v>0</v>
      </c>
      <c r="B41" s="11"/>
      <c r="C41" s="65">
        <f t="shared" si="6"/>
        <v>0</v>
      </c>
      <c r="D41" s="65">
        <f t="shared" si="7"/>
        <v>0</v>
      </c>
      <c r="E41" s="65">
        <f t="shared" si="8"/>
        <v>0</v>
      </c>
      <c r="F41" s="65">
        <f t="shared" si="9"/>
        <v>0</v>
      </c>
      <c r="G41" s="65">
        <f t="shared" si="5"/>
        <v>0</v>
      </c>
      <c r="H41" s="65">
        <f t="shared" si="5"/>
        <v>0</v>
      </c>
      <c r="I41" s="65">
        <f t="shared" si="5"/>
        <v>0</v>
      </c>
      <c r="J41" s="65">
        <f t="shared" si="5"/>
        <v>0</v>
      </c>
      <c r="K41" s="65">
        <f t="shared" si="5"/>
        <v>0</v>
      </c>
      <c r="L41" s="65">
        <f t="shared" si="5"/>
        <v>0</v>
      </c>
      <c r="M41" s="65">
        <f t="shared" si="5"/>
        <v>0</v>
      </c>
      <c r="N41" s="65">
        <f t="shared" si="5"/>
        <v>0</v>
      </c>
      <c r="O41" s="65">
        <f t="shared" si="5"/>
        <v>0</v>
      </c>
      <c r="P41" s="65">
        <f t="shared" si="5"/>
        <v>0</v>
      </c>
      <c r="Q41" s="65">
        <f t="shared" si="10"/>
        <v>0</v>
      </c>
      <c r="R41" s="65">
        <f t="shared" si="11"/>
        <v>0</v>
      </c>
      <c r="S41" s="65">
        <f t="shared" si="11"/>
        <v>0</v>
      </c>
      <c r="T41" s="65">
        <f t="shared" si="11"/>
        <v>0</v>
      </c>
      <c r="U41" s="126">
        <f t="shared" si="11"/>
        <v>0</v>
      </c>
    </row>
    <row r="42" spans="1:21" s="48" customFormat="1" ht="13" x14ac:dyDescent="0.35">
      <c r="A42" s="125">
        <f>N8</f>
        <v>0</v>
      </c>
      <c r="B42" s="11"/>
      <c r="C42" s="65">
        <f t="shared" si="6"/>
        <v>0</v>
      </c>
      <c r="D42" s="65">
        <f t="shared" si="7"/>
        <v>0</v>
      </c>
      <c r="E42" s="65">
        <f t="shared" si="8"/>
        <v>0</v>
      </c>
      <c r="F42" s="65">
        <f t="shared" si="9"/>
        <v>0</v>
      </c>
      <c r="G42" s="65">
        <f t="shared" si="5"/>
        <v>0</v>
      </c>
      <c r="H42" s="65">
        <f t="shared" si="5"/>
        <v>0</v>
      </c>
      <c r="I42" s="65">
        <f t="shared" si="5"/>
        <v>0</v>
      </c>
      <c r="J42" s="65">
        <f t="shared" si="5"/>
        <v>0</v>
      </c>
      <c r="K42" s="65">
        <f t="shared" si="5"/>
        <v>0</v>
      </c>
      <c r="L42" s="65">
        <f t="shared" si="5"/>
        <v>0</v>
      </c>
      <c r="M42" s="65">
        <f t="shared" si="5"/>
        <v>0</v>
      </c>
      <c r="N42" s="65">
        <f t="shared" si="5"/>
        <v>0</v>
      </c>
      <c r="O42" s="65">
        <f t="shared" si="5"/>
        <v>0</v>
      </c>
      <c r="P42" s="65">
        <f t="shared" si="5"/>
        <v>0</v>
      </c>
      <c r="Q42" s="65">
        <f t="shared" si="10"/>
        <v>0</v>
      </c>
      <c r="R42" s="65">
        <f t="shared" si="11"/>
        <v>0</v>
      </c>
      <c r="S42" s="65">
        <f t="shared" si="11"/>
        <v>0</v>
      </c>
      <c r="T42" s="65">
        <f t="shared" si="11"/>
        <v>0</v>
      </c>
      <c r="U42" s="126">
        <f t="shared" si="11"/>
        <v>0</v>
      </c>
    </row>
    <row r="43" spans="1:21" s="48" customFormat="1" ht="13" x14ac:dyDescent="0.35">
      <c r="A43" s="125">
        <f>O8</f>
        <v>0</v>
      </c>
      <c r="B43" s="11"/>
      <c r="C43" s="65">
        <f t="shared" si="6"/>
        <v>0</v>
      </c>
      <c r="D43" s="65">
        <f t="shared" si="7"/>
        <v>0</v>
      </c>
      <c r="E43" s="65">
        <f t="shared" si="8"/>
        <v>0</v>
      </c>
      <c r="F43" s="65">
        <f t="shared" si="9"/>
        <v>0</v>
      </c>
      <c r="G43" s="65">
        <f t="shared" si="5"/>
        <v>0</v>
      </c>
      <c r="H43" s="65">
        <f t="shared" si="5"/>
        <v>0</v>
      </c>
      <c r="I43" s="65">
        <f t="shared" si="5"/>
        <v>0</v>
      </c>
      <c r="J43" s="65">
        <f t="shared" si="5"/>
        <v>0</v>
      </c>
      <c r="K43" s="65">
        <f t="shared" si="5"/>
        <v>0</v>
      </c>
      <c r="L43" s="65">
        <f t="shared" si="5"/>
        <v>0</v>
      </c>
      <c r="M43" s="65">
        <f t="shared" si="5"/>
        <v>0</v>
      </c>
      <c r="N43" s="65">
        <f t="shared" si="5"/>
        <v>0</v>
      </c>
      <c r="O43" s="65">
        <f t="shared" si="5"/>
        <v>0</v>
      </c>
      <c r="P43" s="65">
        <f t="shared" si="5"/>
        <v>0</v>
      </c>
      <c r="Q43" s="65">
        <f t="shared" si="10"/>
        <v>0</v>
      </c>
      <c r="R43" s="65">
        <f t="shared" si="11"/>
        <v>0</v>
      </c>
      <c r="S43" s="65">
        <f t="shared" si="11"/>
        <v>0</v>
      </c>
      <c r="T43" s="65">
        <f t="shared" si="11"/>
        <v>0</v>
      </c>
      <c r="U43" s="126">
        <f t="shared" si="11"/>
        <v>0</v>
      </c>
    </row>
    <row r="44" spans="1:21" s="48" customFormat="1" ht="13" x14ac:dyDescent="0.35">
      <c r="A44" s="125">
        <f>P8</f>
        <v>0</v>
      </c>
      <c r="B44" s="11"/>
      <c r="C44" s="65">
        <f t="shared" si="6"/>
        <v>0</v>
      </c>
      <c r="D44" s="65">
        <f t="shared" si="7"/>
        <v>0</v>
      </c>
      <c r="E44" s="65">
        <f t="shared" si="8"/>
        <v>0</v>
      </c>
      <c r="F44" s="65">
        <f t="shared" si="9"/>
        <v>0</v>
      </c>
      <c r="G44" s="65">
        <f t="shared" si="5"/>
        <v>0</v>
      </c>
      <c r="H44" s="65">
        <f t="shared" si="5"/>
        <v>0</v>
      </c>
      <c r="I44" s="65">
        <f t="shared" si="5"/>
        <v>0</v>
      </c>
      <c r="J44" s="65">
        <f t="shared" si="5"/>
        <v>0</v>
      </c>
      <c r="K44" s="65">
        <f t="shared" si="5"/>
        <v>0</v>
      </c>
      <c r="L44" s="65">
        <f t="shared" si="5"/>
        <v>0</v>
      </c>
      <c r="M44" s="65">
        <f t="shared" si="5"/>
        <v>0</v>
      </c>
      <c r="N44" s="65">
        <f t="shared" si="5"/>
        <v>0</v>
      </c>
      <c r="O44" s="65">
        <f t="shared" si="5"/>
        <v>0</v>
      </c>
      <c r="P44" s="65">
        <f t="shared" si="5"/>
        <v>0</v>
      </c>
      <c r="Q44" s="65">
        <f t="shared" si="10"/>
        <v>0</v>
      </c>
      <c r="R44" s="65">
        <f t="shared" si="11"/>
        <v>0</v>
      </c>
      <c r="S44" s="65">
        <f t="shared" si="11"/>
        <v>0</v>
      </c>
      <c r="T44" s="65">
        <f t="shared" si="11"/>
        <v>0</v>
      </c>
      <c r="U44" s="126">
        <f t="shared" si="11"/>
        <v>0</v>
      </c>
    </row>
    <row r="45" spans="1:21" s="48" customFormat="1" ht="13" x14ac:dyDescent="0.35">
      <c r="A45" s="125">
        <f>Q8</f>
        <v>0</v>
      </c>
      <c r="B45" s="11"/>
      <c r="C45" s="65">
        <f t="shared" si="6"/>
        <v>0</v>
      </c>
      <c r="D45" s="65">
        <f t="shared" si="7"/>
        <v>0</v>
      </c>
      <c r="E45" s="65">
        <f t="shared" si="8"/>
        <v>0</v>
      </c>
      <c r="F45" s="65">
        <f t="shared" si="9"/>
        <v>0</v>
      </c>
      <c r="G45" s="65">
        <f t="shared" si="5"/>
        <v>0</v>
      </c>
      <c r="H45" s="65">
        <f t="shared" si="5"/>
        <v>0</v>
      </c>
      <c r="I45" s="65">
        <f t="shared" si="5"/>
        <v>0</v>
      </c>
      <c r="J45" s="65">
        <f t="shared" si="5"/>
        <v>0</v>
      </c>
      <c r="K45" s="65">
        <f t="shared" si="5"/>
        <v>0</v>
      </c>
      <c r="L45" s="65">
        <f t="shared" si="5"/>
        <v>0</v>
      </c>
      <c r="M45" s="65">
        <f t="shared" si="5"/>
        <v>0</v>
      </c>
      <c r="N45" s="65">
        <f t="shared" si="5"/>
        <v>0</v>
      </c>
      <c r="O45" s="65">
        <f t="shared" si="5"/>
        <v>0</v>
      </c>
      <c r="P45" s="65">
        <f t="shared" si="5"/>
        <v>0</v>
      </c>
      <c r="Q45" s="65">
        <f t="shared" si="10"/>
        <v>0</v>
      </c>
      <c r="R45" s="65">
        <f t="shared" si="11"/>
        <v>0</v>
      </c>
      <c r="S45" s="65">
        <f t="shared" si="11"/>
        <v>0</v>
      </c>
      <c r="T45" s="65">
        <f t="shared" si="11"/>
        <v>0</v>
      </c>
      <c r="U45" s="126">
        <f t="shared" si="11"/>
        <v>0</v>
      </c>
    </row>
    <row r="46" spans="1:21" s="48" customFormat="1" ht="13" x14ac:dyDescent="0.35">
      <c r="A46" s="125">
        <f>R8</f>
        <v>0</v>
      </c>
      <c r="B46" s="11"/>
      <c r="C46" s="65">
        <f t="shared" si="6"/>
        <v>0</v>
      </c>
      <c r="D46" s="65">
        <f t="shared" si="7"/>
        <v>0</v>
      </c>
      <c r="E46" s="65">
        <f t="shared" si="8"/>
        <v>0</v>
      </c>
      <c r="F46" s="65">
        <f t="shared" si="9"/>
        <v>0</v>
      </c>
      <c r="G46" s="65">
        <f t="shared" si="5"/>
        <v>0</v>
      </c>
      <c r="H46" s="65">
        <f t="shared" si="5"/>
        <v>0</v>
      </c>
      <c r="I46" s="65">
        <f t="shared" si="5"/>
        <v>0</v>
      </c>
      <c r="J46" s="65">
        <f t="shared" si="5"/>
        <v>0</v>
      </c>
      <c r="K46" s="65">
        <f t="shared" si="5"/>
        <v>0</v>
      </c>
      <c r="L46" s="65">
        <f t="shared" si="5"/>
        <v>0</v>
      </c>
      <c r="M46" s="65">
        <f t="shared" si="5"/>
        <v>0</v>
      </c>
      <c r="N46" s="65">
        <f t="shared" si="5"/>
        <v>0</v>
      </c>
      <c r="O46" s="65">
        <f t="shared" si="5"/>
        <v>0</v>
      </c>
      <c r="P46" s="65">
        <f t="shared" si="5"/>
        <v>0</v>
      </c>
      <c r="Q46" s="65">
        <f t="shared" si="10"/>
        <v>0</v>
      </c>
      <c r="R46" s="65">
        <f t="shared" si="11"/>
        <v>0</v>
      </c>
      <c r="S46" s="65">
        <f t="shared" si="11"/>
        <v>0</v>
      </c>
      <c r="T46" s="65">
        <f t="shared" si="11"/>
        <v>0</v>
      </c>
      <c r="U46" s="126">
        <f t="shared" si="11"/>
        <v>0</v>
      </c>
    </row>
    <row r="47" spans="1:21" s="48" customFormat="1" ht="13" x14ac:dyDescent="0.35">
      <c r="A47" s="125">
        <f>S8</f>
        <v>0</v>
      </c>
      <c r="B47" s="11"/>
      <c r="C47" s="65">
        <f t="shared" si="6"/>
        <v>0</v>
      </c>
      <c r="D47" s="65">
        <f t="shared" si="7"/>
        <v>0</v>
      </c>
      <c r="E47" s="65">
        <f t="shared" si="8"/>
        <v>0</v>
      </c>
      <c r="F47" s="65">
        <f t="shared" si="9"/>
        <v>0</v>
      </c>
      <c r="G47" s="65">
        <f t="shared" ref="G47:P50" si="12">IF(G$27="%w/w SAR",((G$28*10)*$B47),IF(G$27="%w/w DM",(((G$28*10)*($B$28/100))*$B47),IF(G$27="kg/t SAR",(G$28*$B47),IF(G$27="kg/t DM",((G$28*($B$28/100))*$B47),IF(G$27="mg/kg SAR",((G$28*0.001)*$B47),IF(G$27="mg/kg DM",(((G$28*0.001)*($B$28/100))*$B47),0))))))</f>
        <v>0</v>
      </c>
      <c r="H47" s="65">
        <f t="shared" si="12"/>
        <v>0</v>
      </c>
      <c r="I47" s="65">
        <f t="shared" si="12"/>
        <v>0</v>
      </c>
      <c r="J47" s="65">
        <f t="shared" si="12"/>
        <v>0</v>
      </c>
      <c r="K47" s="65">
        <f t="shared" si="12"/>
        <v>0</v>
      </c>
      <c r="L47" s="65">
        <f t="shared" si="12"/>
        <v>0</v>
      </c>
      <c r="M47" s="65">
        <f t="shared" si="12"/>
        <v>0</v>
      </c>
      <c r="N47" s="65">
        <f t="shared" si="12"/>
        <v>0</v>
      </c>
      <c r="O47" s="65">
        <f t="shared" si="12"/>
        <v>0</v>
      </c>
      <c r="P47" s="65">
        <f t="shared" si="12"/>
        <v>0</v>
      </c>
      <c r="Q47" s="65">
        <f t="shared" si="10"/>
        <v>0</v>
      </c>
      <c r="R47" s="65">
        <f t="shared" si="11"/>
        <v>0</v>
      </c>
      <c r="S47" s="65">
        <f t="shared" si="11"/>
        <v>0</v>
      </c>
      <c r="T47" s="65">
        <f t="shared" si="11"/>
        <v>0</v>
      </c>
      <c r="U47" s="126">
        <f t="shared" si="11"/>
        <v>0</v>
      </c>
    </row>
    <row r="48" spans="1:21" s="48" customFormat="1" ht="13" x14ac:dyDescent="0.35">
      <c r="A48" s="125">
        <f>T8</f>
        <v>0</v>
      </c>
      <c r="B48" s="11"/>
      <c r="C48" s="65">
        <f t="shared" si="6"/>
        <v>0</v>
      </c>
      <c r="D48" s="65">
        <f t="shared" si="7"/>
        <v>0</v>
      </c>
      <c r="E48" s="65">
        <f t="shared" si="8"/>
        <v>0</v>
      </c>
      <c r="F48" s="65">
        <f t="shared" si="9"/>
        <v>0</v>
      </c>
      <c r="G48" s="65">
        <f t="shared" si="12"/>
        <v>0</v>
      </c>
      <c r="H48" s="65">
        <f t="shared" si="12"/>
        <v>0</v>
      </c>
      <c r="I48" s="65">
        <f t="shared" si="12"/>
        <v>0</v>
      </c>
      <c r="J48" s="65">
        <f t="shared" si="12"/>
        <v>0</v>
      </c>
      <c r="K48" s="65">
        <f t="shared" si="12"/>
        <v>0</v>
      </c>
      <c r="L48" s="65">
        <f t="shared" si="12"/>
        <v>0</v>
      </c>
      <c r="M48" s="65">
        <f t="shared" si="12"/>
        <v>0</v>
      </c>
      <c r="N48" s="65">
        <f t="shared" si="12"/>
        <v>0</v>
      </c>
      <c r="O48" s="65">
        <f t="shared" si="12"/>
        <v>0</v>
      </c>
      <c r="P48" s="65">
        <f t="shared" si="12"/>
        <v>0</v>
      </c>
      <c r="Q48" s="65">
        <f t="shared" si="10"/>
        <v>0</v>
      </c>
      <c r="R48" s="65">
        <f t="shared" si="11"/>
        <v>0</v>
      </c>
      <c r="S48" s="65">
        <f t="shared" si="11"/>
        <v>0</v>
      </c>
      <c r="T48" s="65">
        <f t="shared" si="11"/>
        <v>0</v>
      </c>
      <c r="U48" s="126">
        <f t="shared" si="11"/>
        <v>0</v>
      </c>
    </row>
    <row r="49" spans="1:21" s="48" customFormat="1" ht="13" x14ac:dyDescent="0.35">
      <c r="A49" s="125">
        <f>U8</f>
        <v>0</v>
      </c>
      <c r="B49" s="11"/>
      <c r="C49" s="65">
        <f t="shared" si="6"/>
        <v>0</v>
      </c>
      <c r="D49" s="65">
        <f t="shared" si="7"/>
        <v>0</v>
      </c>
      <c r="E49" s="65">
        <f t="shared" si="8"/>
        <v>0</v>
      </c>
      <c r="F49" s="65">
        <f t="shared" si="9"/>
        <v>0</v>
      </c>
      <c r="G49" s="65">
        <f t="shared" si="12"/>
        <v>0</v>
      </c>
      <c r="H49" s="65">
        <f t="shared" si="12"/>
        <v>0</v>
      </c>
      <c r="I49" s="65">
        <f t="shared" si="12"/>
        <v>0</v>
      </c>
      <c r="J49" s="65">
        <f t="shared" si="12"/>
        <v>0</v>
      </c>
      <c r="K49" s="65">
        <f t="shared" si="12"/>
        <v>0</v>
      </c>
      <c r="L49" s="65">
        <f t="shared" si="12"/>
        <v>0</v>
      </c>
      <c r="M49" s="65">
        <f t="shared" si="12"/>
        <v>0</v>
      </c>
      <c r="N49" s="65">
        <f t="shared" si="12"/>
        <v>0</v>
      </c>
      <c r="O49" s="65">
        <f t="shared" si="12"/>
        <v>0</v>
      </c>
      <c r="P49" s="65">
        <f t="shared" si="12"/>
        <v>0</v>
      </c>
      <c r="Q49" s="65">
        <f t="shared" si="10"/>
        <v>0</v>
      </c>
      <c r="R49" s="65">
        <f t="shared" si="11"/>
        <v>0</v>
      </c>
      <c r="S49" s="65">
        <f t="shared" si="11"/>
        <v>0</v>
      </c>
      <c r="T49" s="65">
        <f t="shared" si="11"/>
        <v>0</v>
      </c>
      <c r="U49" s="126">
        <f t="shared" si="11"/>
        <v>0</v>
      </c>
    </row>
    <row r="50" spans="1:21" s="48" customFormat="1" ht="13.5" thickBot="1" x14ac:dyDescent="0.4">
      <c r="A50" s="127">
        <f>V8</f>
        <v>0</v>
      </c>
      <c r="B50" s="11"/>
      <c r="C50" s="80">
        <f t="shared" si="6"/>
        <v>0</v>
      </c>
      <c r="D50" s="80">
        <f t="shared" si="7"/>
        <v>0</v>
      </c>
      <c r="E50" s="80">
        <f t="shared" si="8"/>
        <v>0</v>
      </c>
      <c r="F50" s="80">
        <f t="shared" si="9"/>
        <v>0</v>
      </c>
      <c r="G50" s="80">
        <f t="shared" si="12"/>
        <v>0</v>
      </c>
      <c r="H50" s="80">
        <f t="shared" si="12"/>
        <v>0</v>
      </c>
      <c r="I50" s="80">
        <f t="shared" si="12"/>
        <v>0</v>
      </c>
      <c r="J50" s="80">
        <f t="shared" si="12"/>
        <v>0</v>
      </c>
      <c r="K50" s="80">
        <f t="shared" si="12"/>
        <v>0</v>
      </c>
      <c r="L50" s="80">
        <f t="shared" si="12"/>
        <v>0</v>
      </c>
      <c r="M50" s="80">
        <f t="shared" si="12"/>
        <v>0</v>
      </c>
      <c r="N50" s="80">
        <f t="shared" si="12"/>
        <v>0</v>
      </c>
      <c r="O50" s="80">
        <f t="shared" si="12"/>
        <v>0</v>
      </c>
      <c r="P50" s="80">
        <f t="shared" si="12"/>
        <v>0</v>
      </c>
      <c r="Q50" s="80">
        <f t="shared" si="10"/>
        <v>0</v>
      </c>
      <c r="R50" s="80">
        <f t="shared" si="11"/>
        <v>0</v>
      </c>
      <c r="S50" s="80">
        <f t="shared" si="11"/>
        <v>0</v>
      </c>
      <c r="T50" s="80">
        <f t="shared" si="11"/>
        <v>0</v>
      </c>
      <c r="U50" s="128">
        <f t="shared" si="11"/>
        <v>0</v>
      </c>
    </row>
    <row r="51" spans="1:21"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5" t="s">
        <v>83</v>
      </c>
      <c r="O51" s="5" t="s">
        <v>83</v>
      </c>
      <c r="P51" s="5">
        <v>360</v>
      </c>
      <c r="Q51" s="5" t="s">
        <v>81</v>
      </c>
      <c r="R51" s="5">
        <v>0.15</v>
      </c>
      <c r="S51" s="5">
        <v>0.7</v>
      </c>
      <c r="T51" s="5">
        <v>0.2</v>
      </c>
      <c r="U51" s="129">
        <v>20</v>
      </c>
    </row>
    <row r="53" spans="1:21" ht="13" x14ac:dyDescent="0.35">
      <c r="A53" s="7" t="s">
        <v>130</v>
      </c>
    </row>
    <row r="54" spans="1:21" ht="26" x14ac:dyDescent="0.3">
      <c r="A54" s="85"/>
      <c r="B54" s="89" t="s">
        <v>149</v>
      </c>
      <c r="C54" s="89" t="s">
        <v>150</v>
      </c>
      <c r="D54" s="89" t="s">
        <v>127</v>
      </c>
      <c r="E54" s="89" t="s">
        <v>128</v>
      </c>
      <c r="F54" s="89" t="s">
        <v>151</v>
      </c>
      <c r="G54" s="89" t="s">
        <v>129</v>
      </c>
      <c r="H54" s="48"/>
      <c r="I54" s="48"/>
      <c r="J54" s="48"/>
      <c r="K54" s="48"/>
      <c r="L54" s="48"/>
      <c r="M54" s="48"/>
      <c r="N54" s="48"/>
      <c r="O54" s="48"/>
      <c r="P54" s="48"/>
      <c r="Q54" s="48"/>
      <c r="R54" s="48"/>
      <c r="S54" s="48"/>
      <c r="T54" s="48"/>
      <c r="U54" s="48"/>
    </row>
    <row r="55" spans="1:21" x14ac:dyDescent="0.25">
      <c r="A55" s="86"/>
      <c r="B55" s="90"/>
      <c r="C55" s="91"/>
      <c r="D55" s="92">
        <f>(B55/100)*C55</f>
        <v>0</v>
      </c>
      <c r="E55" s="92">
        <f>G55</f>
        <v>0</v>
      </c>
      <c r="F55" s="91"/>
      <c r="G55" s="92">
        <f>(B55/100)*F55</f>
        <v>0</v>
      </c>
      <c r="H55" s="48"/>
      <c r="I55" s="48"/>
      <c r="J55" s="48"/>
      <c r="K55" s="48"/>
      <c r="L55" s="48"/>
      <c r="M55" s="48"/>
      <c r="N55" s="48"/>
      <c r="O55" s="48"/>
      <c r="P55" s="48"/>
      <c r="Q55" s="48"/>
      <c r="R55" s="48"/>
      <c r="S55" s="48"/>
      <c r="T55" s="48"/>
      <c r="U55" s="48"/>
    </row>
    <row r="56" spans="1:21" ht="13" x14ac:dyDescent="0.3">
      <c r="A56" s="79" t="s">
        <v>63</v>
      </c>
      <c r="B56" s="8">
        <v>1</v>
      </c>
      <c r="C56" s="61">
        <v>2</v>
      </c>
      <c r="D56" s="62">
        <v>3</v>
      </c>
      <c r="E56" s="62">
        <v>4</v>
      </c>
      <c r="F56" s="61">
        <v>5</v>
      </c>
      <c r="G56" s="62">
        <v>6</v>
      </c>
      <c r="H56" s="63">
        <v>7</v>
      </c>
      <c r="I56" s="63">
        <v>8</v>
      </c>
      <c r="J56" s="63">
        <v>9</v>
      </c>
      <c r="K56" s="61">
        <v>10</v>
      </c>
      <c r="L56" s="61">
        <v>11</v>
      </c>
      <c r="M56" s="62">
        <v>12</v>
      </c>
      <c r="N56" s="62">
        <v>13</v>
      </c>
      <c r="O56" s="61">
        <v>14</v>
      </c>
      <c r="P56" s="62">
        <v>15</v>
      </c>
      <c r="Q56" s="63">
        <v>16</v>
      </c>
      <c r="R56" s="63">
        <v>17</v>
      </c>
      <c r="S56" s="63">
        <v>18</v>
      </c>
      <c r="T56" s="61">
        <v>19</v>
      </c>
      <c r="U56" s="61">
        <v>20</v>
      </c>
    </row>
    <row r="57" spans="1:21" ht="13" x14ac:dyDescent="0.35">
      <c r="A57" s="79" t="s">
        <v>2</v>
      </c>
      <c r="B57" s="8" t="str">
        <f>C8</f>
        <v xml:space="preserve">BD1 </v>
      </c>
      <c r="C57" s="8" t="str">
        <f t="shared" ref="C57:U57" si="13">D8</f>
        <v>BD2</v>
      </c>
      <c r="D57" s="8" t="str">
        <f t="shared" si="13"/>
        <v>BD3</v>
      </c>
      <c r="E57" s="8" t="str">
        <f t="shared" si="13"/>
        <v>BD4</v>
      </c>
      <c r="F57" s="8" t="str">
        <f t="shared" si="13"/>
        <v>PN1</v>
      </c>
      <c r="G57" s="8" t="str">
        <f t="shared" si="13"/>
        <v>PN2</v>
      </c>
      <c r="H57" s="8">
        <f t="shared" si="13"/>
        <v>0</v>
      </c>
      <c r="I57" s="8">
        <f t="shared" si="13"/>
        <v>0</v>
      </c>
      <c r="J57" s="8">
        <f t="shared" si="13"/>
        <v>0</v>
      </c>
      <c r="K57" s="8">
        <f t="shared" si="13"/>
        <v>0</v>
      </c>
      <c r="L57" s="8">
        <f t="shared" si="13"/>
        <v>0</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21" ht="13" x14ac:dyDescent="0.35">
      <c r="A58" s="79" t="s">
        <v>136</v>
      </c>
      <c r="B58" s="10" t="str">
        <f>C16&amp;" I "&amp;(VLOOKUP(C14,Table2458[],6,FALSE))</f>
        <v>Medium/Clay I Grass</v>
      </c>
      <c r="C58" s="10" t="str">
        <f>D16&amp;" I "&amp;(VLOOKUP(D14,Table2458[],6,FALSE))</f>
        <v>Medium/Clay I Grass</v>
      </c>
      <c r="D58" s="10" t="str">
        <f>E16&amp;" I "&amp;(VLOOKUP(E14,Table2458[],6,FALSE))</f>
        <v>Medium/Clay I Grass</v>
      </c>
      <c r="E58" s="10" t="str">
        <f>F16&amp;" I "&amp;(VLOOKUP(F14,Table2458[],6,FALSE))</f>
        <v>Medium/Clay I Grass</v>
      </c>
      <c r="F58" s="10" t="str">
        <f>G16&amp;" I "&amp;(VLOOKUP(G14,Table2458[],6,FALSE))</f>
        <v>Medium/Clay I Grass</v>
      </c>
      <c r="G58" s="10" t="str">
        <f>H16&amp;" I "&amp;(VLOOKUP(H14,Table2458[],6,FALSE))</f>
        <v>Medium/Clay I Grass</v>
      </c>
      <c r="H58" s="10" t="e">
        <f>I16&amp;" I "&amp;(VLOOKUP(I14,Table2458[],6,FALSE))</f>
        <v>#N/A</v>
      </c>
      <c r="I58" s="10" t="e">
        <f>J16&amp;" I "&amp;(VLOOKUP(J14,Table2458[],6,FALSE))</f>
        <v>#N/A</v>
      </c>
      <c r="J58" s="10" t="e">
        <f>K16&amp;" I "&amp;(VLOOKUP(K14,Table2458[],6,FALSE))</f>
        <v>#N/A</v>
      </c>
      <c r="K58" s="10" t="e">
        <f>L16&amp;" I "&amp;(VLOOKUP(L14,Table2458[],6,FALSE))</f>
        <v>#N/A</v>
      </c>
      <c r="L58" s="10" t="e">
        <f>M16&amp;" I "&amp;(VLOOKUP(M14,Table2458[],6,FALSE))</f>
        <v>#N/A</v>
      </c>
      <c r="M58" s="10" t="e">
        <f>N16&amp;" I "&amp;(VLOOKUP(N14,Table2458[],6,FALSE))</f>
        <v>#N/A</v>
      </c>
      <c r="N58" s="10" t="e">
        <f>O16&amp;" I "&amp;(VLOOKUP(O14,Table2458[],6,FALSE))</f>
        <v>#N/A</v>
      </c>
      <c r="O58" s="10" t="e">
        <f>P16&amp;" I "&amp;(VLOOKUP(P14,Table2458[],6,FALSE))</f>
        <v>#N/A</v>
      </c>
      <c r="P58" s="10" t="e">
        <f>Q16&amp;" I "&amp;(VLOOKUP(Q14,Table2458[],6,FALSE))</f>
        <v>#N/A</v>
      </c>
      <c r="Q58" s="10" t="e">
        <f>R16&amp;" I "&amp;(VLOOKUP(R14,Table2458[],6,FALSE))</f>
        <v>#N/A</v>
      </c>
      <c r="R58" s="10" t="e">
        <f>S16&amp;" I "&amp;(VLOOKUP(S14,Table2458[],6,FALSE))</f>
        <v>#N/A</v>
      </c>
      <c r="S58" s="10" t="e">
        <f>T16&amp;" I "&amp;(VLOOKUP(T14,Table2458[],6,FALSE))</f>
        <v>#N/A</v>
      </c>
      <c r="T58" s="10" t="e">
        <f>U16&amp;" I "&amp;(VLOOKUP(U14,Table2458[],6,FALSE))</f>
        <v>#N/A</v>
      </c>
      <c r="U58" s="10" t="e">
        <f>V16&amp;" I "&amp;(VLOOKUP(V14,Table2458[],6,FALSE))</f>
        <v>#N/A</v>
      </c>
    </row>
    <row r="59" spans="1:21" ht="13" x14ac:dyDescent="0.3">
      <c r="A59" s="87" t="s">
        <v>132</v>
      </c>
      <c r="B59" s="64">
        <f>VLOOKUP(C$14,Table2458[],5,FALSE)</f>
        <v>6.2</v>
      </c>
      <c r="C59" s="64">
        <f>VLOOKUP(D$14,Table2458[],5,FALSE)</f>
        <v>6.2</v>
      </c>
      <c r="D59" s="64">
        <f>VLOOKUP(E$14,Table2458[],5,FALSE)</f>
        <v>6.2</v>
      </c>
      <c r="E59" s="64">
        <f>VLOOKUP(F$14,Table2458[],5,FALSE)</f>
        <v>6.2</v>
      </c>
      <c r="F59" s="64">
        <f>VLOOKUP(G$14,Table2458[],5,FALSE)</f>
        <v>6.2</v>
      </c>
      <c r="G59" s="64">
        <f>VLOOKUP(H$14,Table2458[],5,FALSE)</f>
        <v>6.2</v>
      </c>
      <c r="H59" s="64" t="e">
        <f>VLOOKUP(I$14,Table2458[],5,FALSE)</f>
        <v>#N/A</v>
      </c>
      <c r="I59" s="64" t="e">
        <f>VLOOKUP(J$14,Table2458[],5,FALSE)</f>
        <v>#N/A</v>
      </c>
      <c r="J59" s="64" t="e">
        <f>VLOOKUP(K$14,Table2458[],5,FALSE)</f>
        <v>#N/A</v>
      </c>
      <c r="K59" s="64" t="e">
        <f>VLOOKUP(L$14,Table2458[],5,FALSE)</f>
        <v>#N/A</v>
      </c>
      <c r="L59" s="64" t="e">
        <f>VLOOKUP(M$14,Table2458[],5,FALSE)</f>
        <v>#N/A</v>
      </c>
      <c r="M59" s="64" t="e">
        <f>VLOOKUP(N$14,Table2458[],5,FALSE)</f>
        <v>#N/A</v>
      </c>
      <c r="N59" s="64" t="e">
        <f>VLOOKUP(O$14,Table2458[],5,FALSE)</f>
        <v>#N/A</v>
      </c>
      <c r="O59" s="64" t="e">
        <f>VLOOKUP(P$14,Table2458[],5,FALSE)</f>
        <v>#N/A</v>
      </c>
      <c r="P59" s="64" t="e">
        <f>VLOOKUP(Q$14,Table2458[],5,FALSE)</f>
        <v>#N/A</v>
      </c>
      <c r="Q59" s="64" t="e">
        <f>VLOOKUP(R$14,Table2458[],5,FALSE)</f>
        <v>#N/A</v>
      </c>
      <c r="R59" s="64" t="e">
        <f>VLOOKUP(S$14,Table2458[],5,FALSE)</f>
        <v>#N/A</v>
      </c>
      <c r="S59" s="64" t="e">
        <f>VLOOKUP(T$14,Table2458[],5,FALSE)</f>
        <v>#N/A</v>
      </c>
      <c r="T59" s="64" t="e">
        <f>VLOOKUP(U$14,Table2458[],5,FALSE)</f>
        <v>#N/A</v>
      </c>
      <c r="U59" s="64" t="e">
        <f>VLOOKUP(V$14,Table2458[],5,FALSE)</f>
        <v>#N/A</v>
      </c>
    </row>
    <row r="60" spans="1:21" ht="13" x14ac:dyDescent="0.3">
      <c r="A60" s="87" t="s">
        <v>4</v>
      </c>
      <c r="B60" s="64">
        <f>C10</f>
        <v>8.1999999999999993</v>
      </c>
      <c r="C60" s="64">
        <f t="shared" ref="C60:U60" si="14">D10</f>
        <v>8.1</v>
      </c>
      <c r="D60" s="64">
        <f t="shared" si="14"/>
        <v>8.4</v>
      </c>
      <c r="E60" s="64">
        <f t="shared" si="14"/>
        <v>8.4</v>
      </c>
      <c r="F60" s="64">
        <f t="shared" si="14"/>
        <v>8.1</v>
      </c>
      <c r="G60" s="64">
        <f t="shared" si="14"/>
        <v>8.1999999999999993</v>
      </c>
      <c r="H60" s="64">
        <f t="shared" si="14"/>
        <v>0</v>
      </c>
      <c r="I60" s="64">
        <f t="shared" si="14"/>
        <v>0</v>
      </c>
      <c r="J60" s="64">
        <f t="shared" si="14"/>
        <v>0</v>
      </c>
      <c r="K60" s="64">
        <f t="shared" si="14"/>
        <v>0</v>
      </c>
      <c r="L60" s="64">
        <f t="shared" si="14"/>
        <v>0</v>
      </c>
      <c r="M60" s="64">
        <f t="shared" si="14"/>
        <v>0</v>
      </c>
      <c r="N60" s="64">
        <f t="shared" si="14"/>
        <v>0</v>
      </c>
      <c r="O60" s="64">
        <f t="shared" si="14"/>
        <v>0</v>
      </c>
      <c r="P60" s="64">
        <f t="shared" si="14"/>
        <v>0</v>
      </c>
      <c r="Q60" s="64">
        <f t="shared" si="14"/>
        <v>0</v>
      </c>
      <c r="R60" s="64">
        <f t="shared" si="14"/>
        <v>0</v>
      </c>
      <c r="S60" s="64">
        <f t="shared" si="14"/>
        <v>0</v>
      </c>
      <c r="T60" s="64">
        <f t="shared" si="14"/>
        <v>0</v>
      </c>
      <c r="U60" s="64">
        <f t="shared" si="14"/>
        <v>0</v>
      </c>
    </row>
    <row r="61" spans="1:21" ht="13" x14ac:dyDescent="0.3">
      <c r="A61" s="87" t="s">
        <v>133</v>
      </c>
      <c r="B61" s="64">
        <f t="shared" ref="B61:U61" si="15">VLOOKUP(B58,$AD9:$AE18,2,FALSE)</f>
        <v>6</v>
      </c>
      <c r="C61" s="64">
        <f t="shared" si="15"/>
        <v>6</v>
      </c>
      <c r="D61" s="64">
        <f t="shared" si="15"/>
        <v>6</v>
      </c>
      <c r="E61" s="64">
        <f t="shared" si="15"/>
        <v>6</v>
      </c>
      <c r="F61" s="64">
        <f t="shared" si="15"/>
        <v>6</v>
      </c>
      <c r="G61" s="64">
        <f t="shared" si="15"/>
        <v>6</v>
      </c>
      <c r="H61" s="64" t="e">
        <f t="shared" si="15"/>
        <v>#N/A</v>
      </c>
      <c r="I61" s="64" t="e">
        <f t="shared" si="15"/>
        <v>#N/A</v>
      </c>
      <c r="J61" s="64" t="e">
        <f t="shared" si="15"/>
        <v>#N/A</v>
      </c>
      <c r="K61" s="64" t="e">
        <f t="shared" si="15"/>
        <v>#N/A</v>
      </c>
      <c r="L61" s="64" t="e">
        <f t="shared" si="15"/>
        <v>#N/A</v>
      </c>
      <c r="M61" s="64" t="e">
        <f t="shared" si="15"/>
        <v>#N/A</v>
      </c>
      <c r="N61" s="64" t="e">
        <f t="shared" si="15"/>
        <v>#N/A</v>
      </c>
      <c r="O61" s="64" t="e">
        <f t="shared" si="15"/>
        <v>#N/A</v>
      </c>
      <c r="P61" s="64" t="e">
        <f t="shared" si="15"/>
        <v>#N/A</v>
      </c>
      <c r="Q61" s="64" t="e">
        <f t="shared" si="15"/>
        <v>#N/A</v>
      </c>
      <c r="R61" s="64" t="e">
        <f t="shared" si="15"/>
        <v>#N/A</v>
      </c>
      <c r="S61" s="64" t="e">
        <f t="shared" si="15"/>
        <v>#N/A</v>
      </c>
      <c r="T61" s="64" t="e">
        <f t="shared" si="15"/>
        <v>#N/A</v>
      </c>
      <c r="U61" s="64" t="e">
        <f t="shared" si="15"/>
        <v>#N/A</v>
      </c>
    </row>
    <row r="62" spans="1:21" ht="13" x14ac:dyDescent="0.3">
      <c r="A62" s="87" t="s">
        <v>134</v>
      </c>
      <c r="B62" s="65">
        <f>B31</f>
        <v>113</v>
      </c>
      <c r="C62" s="65">
        <f>B32</f>
        <v>113</v>
      </c>
      <c r="D62" s="65">
        <f>B33</f>
        <v>226</v>
      </c>
      <c r="E62" s="65">
        <f>B34</f>
        <v>226</v>
      </c>
      <c r="F62" s="65">
        <f>B35</f>
        <v>113</v>
      </c>
      <c r="G62" s="65">
        <f>B36</f>
        <v>113</v>
      </c>
      <c r="H62" s="65">
        <f>B37</f>
        <v>0</v>
      </c>
      <c r="I62" s="65">
        <f>B38</f>
        <v>0</v>
      </c>
      <c r="J62" s="65">
        <f>B39</f>
        <v>0</v>
      </c>
      <c r="K62" s="65">
        <f>B40</f>
        <v>0</v>
      </c>
      <c r="L62" s="65">
        <f>B41</f>
        <v>0</v>
      </c>
      <c r="M62" s="65">
        <f>B42</f>
        <v>0</v>
      </c>
      <c r="N62" s="65">
        <f>B43</f>
        <v>0</v>
      </c>
      <c r="O62" s="65">
        <f>B44</f>
        <v>0</v>
      </c>
      <c r="P62" s="65">
        <f>B45</f>
        <v>0</v>
      </c>
      <c r="Q62" s="65">
        <f>B46</f>
        <v>0</v>
      </c>
      <c r="R62" s="65">
        <f>B47</f>
        <v>0</v>
      </c>
      <c r="S62" s="65">
        <f>B48</f>
        <v>0</v>
      </c>
      <c r="T62" s="65">
        <f>B49</f>
        <v>0</v>
      </c>
      <c r="U62" s="65">
        <f>B50</f>
        <v>0</v>
      </c>
    </row>
    <row r="63" spans="1:21" ht="39" x14ac:dyDescent="0.3">
      <c r="A63" s="88" t="s">
        <v>155</v>
      </c>
      <c r="B63" s="65">
        <f>$E55*(B62/100)</f>
        <v>0</v>
      </c>
      <c r="C63" s="65">
        <f t="shared" ref="C63:U63" si="16">$E55*(C62/100)</f>
        <v>0</v>
      </c>
      <c r="D63" s="65">
        <f t="shared" si="16"/>
        <v>0</v>
      </c>
      <c r="E63" s="65">
        <f t="shared" si="16"/>
        <v>0</v>
      </c>
      <c r="F63" s="65">
        <f>$E55*(F62/100)</f>
        <v>0</v>
      </c>
      <c r="G63" s="65">
        <f t="shared" si="16"/>
        <v>0</v>
      </c>
      <c r="H63" s="65">
        <f t="shared" si="16"/>
        <v>0</v>
      </c>
      <c r="I63" s="65">
        <f t="shared" si="16"/>
        <v>0</v>
      </c>
      <c r="J63" s="65">
        <f t="shared" si="16"/>
        <v>0</v>
      </c>
      <c r="K63" s="65">
        <f t="shared" si="16"/>
        <v>0</v>
      </c>
      <c r="L63" s="65">
        <f t="shared" si="16"/>
        <v>0</v>
      </c>
      <c r="M63" s="65">
        <f t="shared" si="16"/>
        <v>0</v>
      </c>
      <c r="N63" s="65">
        <f t="shared" si="16"/>
        <v>0</v>
      </c>
      <c r="O63" s="65">
        <f t="shared" si="16"/>
        <v>0</v>
      </c>
      <c r="P63" s="65">
        <f t="shared" si="16"/>
        <v>0</v>
      </c>
      <c r="Q63" s="65">
        <f t="shared" si="16"/>
        <v>0</v>
      </c>
      <c r="R63" s="65">
        <f t="shared" si="16"/>
        <v>0</v>
      </c>
      <c r="S63" s="65">
        <f t="shared" si="16"/>
        <v>0</v>
      </c>
      <c r="T63" s="65">
        <f t="shared" si="16"/>
        <v>0</v>
      </c>
      <c r="U63" s="65">
        <f t="shared" si="16"/>
        <v>0</v>
      </c>
    </row>
    <row r="64" spans="1:21" ht="52" x14ac:dyDescent="0.3">
      <c r="A64" s="88" t="s">
        <v>156</v>
      </c>
      <c r="B64" s="65">
        <f>(B59-B60)*B61</f>
        <v>-11.999999999999995</v>
      </c>
      <c r="C64" s="65">
        <f t="shared" ref="C64:U64" si="17">(C59-C60)*C61</f>
        <v>-11.399999999999997</v>
      </c>
      <c r="D64" s="65">
        <f t="shared" si="17"/>
        <v>-13.200000000000001</v>
      </c>
      <c r="E64" s="65">
        <f t="shared" si="17"/>
        <v>-13.200000000000001</v>
      </c>
      <c r="F64" s="65">
        <f t="shared" si="17"/>
        <v>-11.399999999999997</v>
      </c>
      <c r="G64" s="65">
        <f t="shared" si="17"/>
        <v>-11.999999999999995</v>
      </c>
      <c r="H64" s="65" t="e">
        <f t="shared" si="17"/>
        <v>#N/A</v>
      </c>
      <c r="I64" s="65" t="e">
        <f t="shared" si="17"/>
        <v>#N/A</v>
      </c>
      <c r="J64" s="65" t="e">
        <f t="shared" si="17"/>
        <v>#N/A</v>
      </c>
      <c r="K64" s="65" t="e">
        <f t="shared" si="17"/>
        <v>#N/A</v>
      </c>
      <c r="L64" s="65" t="e">
        <f t="shared" si="17"/>
        <v>#N/A</v>
      </c>
      <c r="M64" s="65" t="e">
        <f t="shared" si="17"/>
        <v>#N/A</v>
      </c>
      <c r="N64" s="65" t="e">
        <f t="shared" si="17"/>
        <v>#N/A</v>
      </c>
      <c r="O64" s="65" t="e">
        <f t="shared" si="17"/>
        <v>#N/A</v>
      </c>
      <c r="P64" s="65" t="e">
        <f t="shared" si="17"/>
        <v>#N/A</v>
      </c>
      <c r="Q64" s="65" t="e">
        <f t="shared" si="17"/>
        <v>#N/A</v>
      </c>
      <c r="R64" s="65" t="e">
        <f t="shared" si="17"/>
        <v>#N/A</v>
      </c>
      <c r="S64" s="65" t="e">
        <f t="shared" si="17"/>
        <v>#N/A</v>
      </c>
      <c r="T64" s="65" t="e">
        <f t="shared" si="17"/>
        <v>#N/A</v>
      </c>
      <c r="U64" s="65" t="e">
        <f t="shared" si="17"/>
        <v>#N/A</v>
      </c>
    </row>
    <row r="65" spans="1:21" ht="52" x14ac:dyDescent="0.3">
      <c r="A65" s="88" t="s">
        <v>157</v>
      </c>
      <c r="B65" s="65">
        <f>B63-B64</f>
        <v>11.999999999999995</v>
      </c>
      <c r="C65" s="65">
        <f t="shared" ref="C65:U65" si="18">C63-C64</f>
        <v>11.399999999999997</v>
      </c>
      <c r="D65" s="65">
        <f t="shared" si="18"/>
        <v>13.200000000000001</v>
      </c>
      <c r="E65" s="65">
        <f t="shared" si="18"/>
        <v>13.200000000000001</v>
      </c>
      <c r="F65" s="65">
        <f t="shared" si="18"/>
        <v>11.399999999999997</v>
      </c>
      <c r="G65" s="65">
        <f t="shared" si="18"/>
        <v>11.999999999999995</v>
      </c>
      <c r="H65" s="65" t="e">
        <f t="shared" si="18"/>
        <v>#N/A</v>
      </c>
      <c r="I65" s="65" t="e">
        <f t="shared" si="18"/>
        <v>#N/A</v>
      </c>
      <c r="J65" s="65" t="e">
        <f t="shared" si="18"/>
        <v>#N/A</v>
      </c>
      <c r="K65" s="65" t="e">
        <f t="shared" si="18"/>
        <v>#N/A</v>
      </c>
      <c r="L65" s="65" t="e">
        <f t="shared" si="18"/>
        <v>#N/A</v>
      </c>
      <c r="M65" s="65" t="e">
        <f t="shared" si="18"/>
        <v>#N/A</v>
      </c>
      <c r="N65" s="65" t="e">
        <f t="shared" si="18"/>
        <v>#N/A</v>
      </c>
      <c r="O65" s="65" t="e">
        <f t="shared" si="18"/>
        <v>#N/A</v>
      </c>
      <c r="P65" s="65" t="e">
        <f t="shared" si="18"/>
        <v>#N/A</v>
      </c>
      <c r="Q65" s="65" t="e">
        <f t="shared" si="18"/>
        <v>#N/A</v>
      </c>
      <c r="R65" s="65" t="e">
        <f t="shared" si="18"/>
        <v>#N/A</v>
      </c>
      <c r="S65" s="65" t="e">
        <f t="shared" si="18"/>
        <v>#N/A</v>
      </c>
      <c r="T65" s="65" t="e">
        <f t="shared" si="18"/>
        <v>#N/A</v>
      </c>
      <c r="U65" s="65" t="e">
        <f t="shared" si="18"/>
        <v>#N/A</v>
      </c>
    </row>
    <row r="66" spans="1:21" ht="26" x14ac:dyDescent="0.3">
      <c r="A66" s="88" t="s">
        <v>148</v>
      </c>
      <c r="B66" s="66" t="str">
        <f>IF(B64&lt;=B63,"OVER","UNDER")</f>
        <v>OVER</v>
      </c>
      <c r="C66" s="66" t="str">
        <f t="shared" ref="C66:U66" si="19">IF(C64&lt;=C63,"OVER","UNDER")</f>
        <v>OVER</v>
      </c>
      <c r="D66" s="66" t="str">
        <f t="shared" si="19"/>
        <v>OVER</v>
      </c>
      <c r="E66" s="66" t="str">
        <f t="shared" si="19"/>
        <v>OVER</v>
      </c>
      <c r="F66" s="66" t="str">
        <f t="shared" si="19"/>
        <v>OVER</v>
      </c>
      <c r="G66" s="66" t="str">
        <f t="shared" si="19"/>
        <v>OVER</v>
      </c>
      <c r="H66" s="66" t="e">
        <f t="shared" si="19"/>
        <v>#N/A</v>
      </c>
      <c r="I66" s="66" t="e">
        <f t="shared" si="19"/>
        <v>#N/A</v>
      </c>
      <c r="J66" s="66" t="e">
        <f t="shared" si="19"/>
        <v>#N/A</v>
      </c>
      <c r="K66" s="66" t="e">
        <f t="shared" si="19"/>
        <v>#N/A</v>
      </c>
      <c r="L66" s="66" t="e">
        <f t="shared" si="19"/>
        <v>#N/A</v>
      </c>
      <c r="M66" s="66" t="e">
        <f t="shared" si="19"/>
        <v>#N/A</v>
      </c>
      <c r="N66" s="66" t="e">
        <f t="shared" si="19"/>
        <v>#N/A</v>
      </c>
      <c r="O66" s="66" t="e">
        <f t="shared" si="19"/>
        <v>#N/A</v>
      </c>
      <c r="P66" s="66" t="e">
        <f t="shared" si="19"/>
        <v>#N/A</v>
      </c>
      <c r="Q66" s="66" t="e">
        <f t="shared" si="19"/>
        <v>#N/A</v>
      </c>
      <c r="R66" s="66" t="e">
        <f t="shared" si="19"/>
        <v>#N/A</v>
      </c>
      <c r="S66" s="66" t="e">
        <f t="shared" si="19"/>
        <v>#N/A</v>
      </c>
      <c r="T66" s="66" t="e">
        <f t="shared" si="19"/>
        <v>#N/A</v>
      </c>
      <c r="U66" s="66" t="e">
        <f t="shared" si="19"/>
        <v>#N/A</v>
      </c>
    </row>
  </sheetData>
  <sheetProtection algorithmName="SHA-512" hashValue="8fKE1H2tt1uyhfM9Ub+8bEZip0D+z1FyzOCu9woD8MEF0tjHgA5d8Z6v2Uej6od/dATYFSWRNXBBAvojBjkpyg==" saltValue="ZWXjkTeofQZfiXngz2X15g==" spinCount="100000" sheet="1" objects="1" scenarios="1"/>
  <dataConsolidate/>
  <mergeCells count="39">
    <mergeCell ref="A1:B1"/>
    <mergeCell ref="C1:D1"/>
    <mergeCell ref="G1:H1"/>
    <mergeCell ref="A2:B2"/>
    <mergeCell ref="C2:D2"/>
    <mergeCell ref="G2:H2"/>
    <mergeCell ref="A3:B3"/>
    <mergeCell ref="C3:D3"/>
    <mergeCell ref="G3:H3"/>
    <mergeCell ref="A4:B4"/>
    <mergeCell ref="C4:D4"/>
    <mergeCell ref="G4:H4"/>
    <mergeCell ref="A15:B15"/>
    <mergeCell ref="A5:B5"/>
    <mergeCell ref="C5:D5"/>
    <mergeCell ref="G5:H5"/>
    <mergeCell ref="A7:B7"/>
    <mergeCell ref="A8:B8"/>
    <mergeCell ref="A9:B9"/>
    <mergeCell ref="A10:B10"/>
    <mergeCell ref="A11:B11"/>
    <mergeCell ref="A12:B12"/>
    <mergeCell ref="A13:B13"/>
    <mergeCell ref="A14:B14"/>
    <mergeCell ref="A22:B22"/>
    <mergeCell ref="A23:B23"/>
    <mergeCell ref="A24:B24"/>
    <mergeCell ref="A29:A30"/>
    <mergeCell ref="A16:B16"/>
    <mergeCell ref="A17:B17"/>
    <mergeCell ref="A18:B18"/>
    <mergeCell ref="A19:B19"/>
    <mergeCell ref="A20:B20"/>
    <mergeCell ref="A21:B21"/>
    <mergeCell ref="J1:K1"/>
    <mergeCell ref="J2:K2"/>
    <mergeCell ref="J3:K3"/>
    <mergeCell ref="J4:K4"/>
    <mergeCell ref="J5:K5"/>
  </mergeCells>
  <conditionalFormatting sqref="B62:U66 B31:B50">
    <cfRule type="cellIs" dxfId="28" priority="39" operator="greaterThan">
      <formula>$B$51</formula>
    </cfRule>
  </conditionalFormatting>
  <conditionalFormatting sqref="B66:U66">
    <cfRule type="cellIs" dxfId="27" priority="14" operator="equal">
      <formula>"UNDER"</formula>
    </cfRule>
    <cfRule type="cellIs" dxfId="26" priority="15" operator="equal">
      <formula>"OVER"</formula>
    </cfRule>
  </conditionalFormatting>
  <conditionalFormatting sqref="C31:C50">
    <cfRule type="cellIs" dxfId="25" priority="38" operator="greaterThan">
      <formula>$C$51</formula>
    </cfRule>
  </conditionalFormatting>
  <conditionalFormatting sqref="C11:V13">
    <cfRule type="cellIs" dxfId="24" priority="1" operator="greaterThan">
      <formula>2</formula>
    </cfRule>
  </conditionalFormatting>
  <conditionalFormatting sqref="C17:V19">
    <cfRule type="cellIs" dxfId="23" priority="35" operator="equal">
      <formula>0</formula>
    </cfRule>
  </conditionalFormatting>
  <conditionalFormatting sqref="C20:V21">
    <cfRule type="cellIs" dxfId="22" priority="40" operator="equal">
      <formula>"DECREASE"</formula>
    </cfRule>
    <cfRule type="cellIs" dxfId="21" priority="41" operator="equal">
      <formula>"INCREASE"</formula>
    </cfRule>
  </conditionalFormatting>
  <conditionalFormatting sqref="C21:V21">
    <cfRule type="cellIs" dxfId="20" priority="16" operator="equal">
      <formula>0</formula>
    </cfRule>
  </conditionalFormatting>
  <conditionalFormatting sqref="C22:V23">
    <cfRule type="cellIs" dxfId="19" priority="20" operator="equal">
      <formula>0</formula>
    </cfRule>
  </conditionalFormatting>
  <conditionalFormatting sqref="C24:V24">
    <cfRule type="cellIs" dxfId="18" priority="21" operator="equal">
      <formula>"DECREASE"</formula>
    </cfRule>
    <cfRule type="cellIs" dxfId="17" priority="22" operator="equal">
      <formula>"INCREASE"</formula>
    </cfRule>
  </conditionalFormatting>
  <conditionalFormatting sqref="G31:G50">
    <cfRule type="cellIs" dxfId="16" priority="34" operator="greaterThan">
      <formula>$G$51</formula>
    </cfRule>
  </conditionalFormatting>
  <conditionalFormatting sqref="H31:H50">
    <cfRule type="cellIs" dxfId="15" priority="33" operator="greaterThan">
      <formula>$H$51</formula>
    </cfRule>
  </conditionalFormatting>
  <conditionalFormatting sqref="I1">
    <cfRule type="cellIs" dxfId="14" priority="6" operator="between">
      <formula>0.1</formula>
      <formula>5</formula>
    </cfRule>
  </conditionalFormatting>
  <conditionalFormatting sqref="I2">
    <cfRule type="cellIs" dxfId="13" priority="5" operator="greaterThan">
      <formula>5000.1</formula>
    </cfRule>
  </conditionalFormatting>
  <conditionalFormatting sqref="I3">
    <cfRule type="cellIs" dxfId="12" priority="4" operator="greaterThan">
      <formula>40000.01</formula>
    </cfRule>
  </conditionalFormatting>
  <conditionalFormatting sqref="I31:I50">
    <cfRule type="cellIs" dxfId="11" priority="32" operator="greaterThan">
      <formula>$I$51</formula>
    </cfRule>
  </conditionalFormatting>
  <conditionalFormatting sqref="J31:J50">
    <cfRule type="cellIs" dxfId="10" priority="11" operator="greaterThan">
      <formula>$J$51</formula>
    </cfRule>
  </conditionalFormatting>
  <conditionalFormatting sqref="K31:K50">
    <cfRule type="cellIs" dxfId="9" priority="31" operator="greaterThan">
      <formula>$K$51</formula>
    </cfRule>
  </conditionalFormatting>
  <conditionalFormatting sqref="L3">
    <cfRule type="cellIs" dxfId="8" priority="7" operator="lessThan">
      <formula>30</formula>
    </cfRule>
    <cfRule type="cellIs" dxfId="7" priority="8" operator="greaterThanOrEqual">
      <formula>30</formula>
    </cfRule>
  </conditionalFormatting>
  <conditionalFormatting sqref="L31:L50">
    <cfRule type="cellIs" dxfId="6" priority="30" operator="greaterThan">
      <formula>$L$51</formula>
    </cfRule>
  </conditionalFormatting>
  <conditionalFormatting sqref="M31:M50">
    <cfRule type="cellIs" dxfId="5" priority="29" operator="greaterThan">
      <formula>$M$51</formula>
    </cfRule>
  </conditionalFormatting>
  <conditionalFormatting sqref="P31:P50">
    <cfRule type="cellIs" dxfId="4" priority="28" operator="greaterThan">
      <formula>$P$51</formula>
    </cfRule>
  </conditionalFormatting>
  <conditionalFormatting sqref="R31:R50">
    <cfRule type="cellIs" dxfId="3" priority="27" operator="greaterThan">
      <formula>$R$51</formula>
    </cfRule>
  </conditionalFormatting>
  <conditionalFormatting sqref="S31:S50">
    <cfRule type="cellIs" dxfId="2" priority="26" operator="greaterThan">
      <formula>$S$51</formula>
    </cfRule>
  </conditionalFormatting>
  <conditionalFormatting sqref="T31:T50">
    <cfRule type="cellIs" dxfId="1" priority="25" operator="greaterThan">
      <formula>$T$51</formula>
    </cfRule>
  </conditionalFormatting>
  <conditionalFormatting sqref="U31:U50">
    <cfRule type="cellIs" dxfId="0" priority="24" operator="greaterThan">
      <formula>$U$51</formula>
    </cfRule>
  </conditionalFormatting>
  <dataValidations count="4">
    <dataValidation type="list" showInputMessage="1" sqref="C27:U27" xr:uid="{999B6F9D-5CB0-4B37-BEBD-0AA1EB73CABB}">
      <formula1>$AB$2:$AB$8</formula1>
    </dataValidation>
    <dataValidation type="list" allowBlank="1" showInputMessage="1" showErrorMessage="1" sqref="F3" xr:uid="{46D64680-6AFD-4FCA-9857-F5A34650408B}">
      <formula1>$AG$2:$AG$5</formula1>
    </dataValidation>
    <dataValidation type="list" allowBlank="1" showInputMessage="1" showErrorMessage="1" sqref="C14:V14" xr:uid="{C31A3E78-74BC-4AF4-8503-9E45169641B4}">
      <formula1>$AI$2:$AI$26</formula1>
    </dataValidation>
    <dataValidation type="list" allowBlank="1" showInputMessage="1" showErrorMessage="1" sqref="C16:V16" xr:uid="{94CED925-7EB8-4F9A-99BC-1EC4EB28D2BD}">
      <formula1>$AD$1:$AD$6</formula1>
    </dataValidation>
  </dataValidations>
  <pageMargins left="0.7" right="0.7" top="0.75" bottom="0.75" header="0.3" footer="0.3"/>
  <pageSetup paperSize="9" orientation="portrait" r:id="rId1"/>
  <legacyDrawing r:id="rId2"/>
  <tableParts count="1">
    <tablePart r:id="rId3"/>
  </tablePart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U13"/>
  <sheetViews>
    <sheetView workbookViewId="0">
      <selection activeCell="N35" sqref="N35"/>
    </sheetView>
  </sheetViews>
  <sheetFormatPr defaultColWidth="9.1796875" defaultRowHeight="12.5" x14ac:dyDescent="0.25"/>
  <cols>
    <col min="1" max="13" width="9.1796875" style="13"/>
    <col min="14" max="14" width="9.7265625" style="13" bestFit="1" customWidth="1"/>
    <col min="15" max="19" width="9.1796875" style="13"/>
    <col min="20" max="20" width="10" style="13" bestFit="1" customWidth="1"/>
    <col min="21" max="16384" width="9.1796875" style="13"/>
  </cols>
  <sheetData>
    <row r="1" spans="1:21" ht="37.5" x14ac:dyDescent="0.25">
      <c r="A1" s="174" t="s">
        <v>84</v>
      </c>
      <c r="B1" s="29" t="str">
        <f>Alaw!B29</f>
        <v>Application Rate</v>
      </c>
      <c r="C1" s="29" t="str">
        <f>Alaw!C29</f>
        <v>Nitrogen Addition</v>
      </c>
      <c r="D1" s="29" t="str">
        <f>Alaw!D29</f>
        <v>Phosphate Addition</v>
      </c>
      <c r="E1" s="29" t="str">
        <f>Alaw!E29</f>
        <v>Potash  Addition</v>
      </c>
      <c r="F1" s="29" t="str">
        <f>Alaw!F29</f>
        <v>Mg Oxide Addition</v>
      </c>
      <c r="G1" s="29" t="str">
        <f>Alaw!G29</f>
        <v>Copper Addition</v>
      </c>
      <c r="H1" s="29" t="str">
        <f>Alaw!H29</f>
        <v>Zinc Addition</v>
      </c>
      <c r="I1" s="29" t="str">
        <f>Alaw!I29</f>
        <v>Lead Addition</v>
      </c>
      <c r="J1" s="29" t="str">
        <f>Alaw!J29</f>
        <v>Cadmium Addition</v>
      </c>
      <c r="K1" s="29" t="str">
        <f>Alaw!K29</f>
        <v>Mercury Addition</v>
      </c>
      <c r="L1" s="29" t="str">
        <f>Alaw!L29</f>
        <v>Nickel Addition</v>
      </c>
      <c r="M1" s="29" t="str">
        <f>Alaw!M29</f>
        <v>Chromium Addition</v>
      </c>
      <c r="N1" s="29" t="str">
        <f>Alaw!N29</f>
        <v>Aluminium Addition</v>
      </c>
      <c r="O1" s="29" t="str">
        <f>Alaw!O29</f>
        <v>Iron Addition</v>
      </c>
      <c r="P1" s="29" t="str">
        <f>Alaw!P29</f>
        <v xml:space="preserve">Sodium Addition                 </v>
      </c>
      <c r="Q1" s="29" t="str">
        <f>Alaw!Q29</f>
        <v>SO3  Addition                             kg/ha</v>
      </c>
      <c r="R1" s="29" t="str">
        <f>Alaw!R29</f>
        <v xml:space="preserve">Selenium Addition </v>
      </c>
      <c r="S1" s="29" t="str">
        <f>Alaw!S29</f>
        <v xml:space="preserve">Arsenic  Addition  </v>
      </c>
      <c r="T1" s="29" t="str">
        <f>Alaw!T29</f>
        <v xml:space="preserve">Molybdenum Addition  </v>
      </c>
      <c r="U1" s="29" t="str">
        <f>Alaw!U29</f>
        <v xml:space="preserve">Fluoride Addition </v>
      </c>
    </row>
    <row r="2" spans="1:21" ht="25" x14ac:dyDescent="0.25">
      <c r="A2" s="174"/>
      <c r="B2" s="29" t="str">
        <f>Alaw!B30</f>
        <v>tonnes/ha</v>
      </c>
      <c r="C2" s="29" t="str">
        <f>Alaw!C30</f>
        <v>kg/ha</v>
      </c>
      <c r="D2" s="29" t="str">
        <f>Alaw!D30</f>
        <v>P2O5 
kg/ha</v>
      </c>
      <c r="E2" s="29" t="str">
        <f>Alaw!E30</f>
        <v>K2O 
kg/ha</v>
      </c>
      <c r="F2" s="29" t="str">
        <f>Alaw!F30</f>
        <v>MgO 
kg/ha</v>
      </c>
      <c r="G2" s="29" t="str">
        <f>Alaw!G30</f>
        <v>kg/ha</v>
      </c>
      <c r="H2" s="29" t="str">
        <f>Alaw!H30</f>
        <v>kg/ha</v>
      </c>
      <c r="I2" s="29" t="str">
        <f>Alaw!I30</f>
        <v>kg/ha</v>
      </c>
      <c r="J2" s="29" t="str">
        <f>Alaw!J30</f>
        <v>kg/ha</v>
      </c>
      <c r="K2" s="29" t="str">
        <f>Alaw!K30</f>
        <v>kg/ha</v>
      </c>
      <c r="L2" s="29" t="str">
        <f>Alaw!L30</f>
        <v>kg/ha</v>
      </c>
      <c r="M2" s="29" t="str">
        <f>Alaw!M30</f>
        <v>kg/ha</v>
      </c>
      <c r="N2" s="29" t="str">
        <f>Alaw!N30</f>
        <v>kg/ha</v>
      </c>
      <c r="O2" s="29" t="str">
        <f>Alaw!O30</f>
        <v>kg/ha</v>
      </c>
      <c r="P2" s="29" t="str">
        <f>Alaw!P30</f>
        <v>kg/ha</v>
      </c>
      <c r="Q2" s="29" t="str">
        <f>Alaw!Q30</f>
        <v>kg/ha</v>
      </c>
      <c r="R2" s="29" t="str">
        <f>Alaw!R30</f>
        <v>kg/ha</v>
      </c>
      <c r="S2" s="29" t="str">
        <f>Alaw!S30</f>
        <v>kg/ha</v>
      </c>
      <c r="T2" s="29" t="str">
        <f>Alaw!T30</f>
        <v>kg/ha</v>
      </c>
      <c r="U2" s="29" t="str">
        <f>Alaw!U30</f>
        <v>kg/ha</v>
      </c>
    </row>
    <row r="3" spans="1:21" x14ac:dyDescent="0.25">
      <c r="A3" s="27">
        <v>1</v>
      </c>
      <c r="B3" s="24">
        <f>Alaw!B31</f>
        <v>56</v>
      </c>
      <c r="C3" s="24">
        <f>Alaw!C31</f>
        <v>96.818400000000011</v>
      </c>
      <c r="D3" s="24">
        <f>Alaw!D31</f>
        <v>37.693364799999998</v>
      </c>
      <c r="E3" s="24">
        <f>Alaw!E31</f>
        <v>3.3322298800000011E-4</v>
      </c>
      <c r="F3" s="24">
        <f>Alaw!F31</f>
        <v>4.8577145120000003</v>
      </c>
      <c r="G3" s="24">
        <f>Alaw!G31</f>
        <v>0.21958160000000002</v>
      </c>
      <c r="H3" s="24">
        <f>Alaw!H31</f>
        <v>0.34614160000000005</v>
      </c>
      <c r="I3" s="24">
        <f>Alaw!I31</f>
        <v>0.17465280000000002</v>
      </c>
      <c r="J3" s="24">
        <f>Alaw!J31</f>
        <v>3.10072E-3</v>
      </c>
      <c r="K3" s="24">
        <f>Alaw!K31</f>
        <v>2.7843200000000003E-3</v>
      </c>
      <c r="L3" s="24">
        <f>Alaw!L31</f>
        <v>0.14364560000000001</v>
      </c>
      <c r="M3" s="24">
        <f>Alaw!M31</f>
        <v>0.12086480000000001</v>
      </c>
      <c r="N3" s="24">
        <f>Alaw!N31</f>
        <v>1177.008</v>
      </c>
      <c r="O3" s="24">
        <f>Alaw!O31</f>
        <v>47.52328</v>
      </c>
      <c r="P3" s="24">
        <f>Alaw!P31</f>
        <v>0</v>
      </c>
      <c r="Q3" s="24">
        <f>Alaw!Q31</f>
        <v>151.23920000000001</v>
      </c>
      <c r="R3" s="24">
        <f>Alaw!R31</f>
        <v>0</v>
      </c>
      <c r="S3" s="24">
        <f>Alaw!S31</f>
        <v>7.1506399999999998E-2</v>
      </c>
      <c r="T3" s="24">
        <f>Alaw!T31</f>
        <v>0</v>
      </c>
      <c r="U3" s="24">
        <f>Alaw!U31</f>
        <v>0</v>
      </c>
    </row>
    <row r="4" spans="1:21" x14ac:dyDescent="0.25">
      <c r="A4" s="27">
        <v>2</v>
      </c>
      <c r="B4" s="24">
        <f>Cefni!B31</f>
        <v>139</v>
      </c>
      <c r="C4" s="24">
        <f>Cefni!C31</f>
        <v>43.02328</v>
      </c>
      <c r="D4" s="24">
        <f>Cefni!D31</f>
        <v>37.473804524000002</v>
      </c>
      <c r="E4" s="24">
        <f>Cefni!E31</f>
        <v>2.9394032540000004E-4</v>
      </c>
      <c r="F4" s="24">
        <f>Cefni!F31</f>
        <v>4.5424060200000005</v>
      </c>
      <c r="G4" s="24">
        <f>Cefni!G31</f>
        <v>0.21876931999999999</v>
      </c>
      <c r="H4" s="24">
        <f>Cefni!H31</f>
        <v>0.34459212000000006</v>
      </c>
      <c r="I4" s="24">
        <f>Cefni!I31</f>
        <v>0.17371663999999998</v>
      </c>
      <c r="J4" s="24">
        <f>Cefni!J31</f>
        <v>3.0846879999999999E-3</v>
      </c>
      <c r="K4" s="24">
        <f>Cefni!K31</f>
        <v>2.8005720000000003E-3</v>
      </c>
      <c r="L4" s="24">
        <f>Cefni!L31</f>
        <v>0.14286976000000001</v>
      </c>
      <c r="M4" s="24">
        <f>Cefni!M31</f>
        <v>0.12054636000000001</v>
      </c>
      <c r="N4" s="24">
        <f>Cefni!N31</f>
        <v>2889.8656000000001</v>
      </c>
      <c r="O4" s="24">
        <f>Cefni!O31</f>
        <v>20.578116000000001</v>
      </c>
      <c r="P4" s="24">
        <f>Cefni!P31</f>
        <v>0</v>
      </c>
      <c r="Q4" s="24">
        <f>Cefni!Q31</f>
        <v>154.23440000000002</v>
      </c>
      <c r="R4" s="24">
        <f>Cefni!R31</f>
        <v>0</v>
      </c>
      <c r="S4" s="24">
        <f>Cefni!S31</f>
        <v>7.1029000000000009E-2</v>
      </c>
      <c r="T4" s="24">
        <f>Cefni!T31</f>
        <v>0</v>
      </c>
      <c r="U4" s="24">
        <f>Cefni!U31</f>
        <v>0</v>
      </c>
    </row>
    <row r="5" spans="1:21" x14ac:dyDescent="0.25">
      <c r="A5" s="27">
        <v>3</v>
      </c>
      <c r="B5" s="24">
        <f>Cwellyn!B31</f>
        <v>138</v>
      </c>
      <c r="C5" s="24">
        <f>Cwellyn!C31</f>
        <v>69.378119999999996</v>
      </c>
      <c r="D5" s="24">
        <f>Cwellyn!D31</f>
        <v>36.546600168000005</v>
      </c>
      <c r="E5" s="24">
        <f>Cwellyn!E31</f>
        <v>2.8663074720000002E-4</v>
      </c>
      <c r="F5" s="24">
        <f>Cwellyn!F31</f>
        <v>4.6089820151999996</v>
      </c>
      <c r="G5" s="24">
        <f>Cwellyn!G31</f>
        <v>0.35963352000000004</v>
      </c>
      <c r="H5" s="24">
        <f>Cwellyn!H31</f>
        <v>1.0666296</v>
      </c>
      <c r="I5" s="24">
        <f>Cwellyn!I31</f>
        <v>0.16943364000000002</v>
      </c>
      <c r="J5" s="24">
        <f>Cwellyn!J31</f>
        <v>4.1060519999999998E-3</v>
      </c>
      <c r="K5" s="24">
        <f>Cwellyn!K31</f>
        <v>2.737368E-3</v>
      </c>
      <c r="L5" s="24">
        <f>Cwellyn!L31</f>
        <v>0.15197112000000004</v>
      </c>
      <c r="M5" s="24">
        <f>Cwellyn!M31</f>
        <v>0.11751804</v>
      </c>
      <c r="N5" s="24">
        <f>Cwellyn!N31</f>
        <v>4002.2208000000001</v>
      </c>
      <c r="O5" s="24">
        <f>Cwellyn!O31</f>
        <v>34.405884</v>
      </c>
      <c r="P5" s="24">
        <f>Cwellyn!P31</f>
        <v>0</v>
      </c>
      <c r="Q5" s="24">
        <f>Cwellyn!Q31</f>
        <v>89.554410000000004</v>
      </c>
      <c r="R5" s="24">
        <f>Cwellyn!R31</f>
        <v>0</v>
      </c>
      <c r="S5" s="24">
        <f>Cwellyn!S31</f>
        <v>0.13403663999999998</v>
      </c>
      <c r="T5" s="24">
        <f>Cwellyn!T31</f>
        <v>0</v>
      </c>
      <c r="U5" s="24">
        <f>Cwellyn!U31</f>
        <v>0</v>
      </c>
    </row>
    <row r="6" spans="1:21" x14ac:dyDescent="0.25">
      <c r="A6" s="27">
        <v>4</v>
      </c>
      <c r="B6" s="24">
        <f>Dolbenmaen!B31</f>
        <v>141</v>
      </c>
      <c r="C6" s="24">
        <f>Dolbenmaen!C31</f>
        <v>52.113600000000005</v>
      </c>
      <c r="D6" s="24">
        <f>Dolbenmaen!D31</f>
        <v>37.629881189999999</v>
      </c>
      <c r="E6" s="24">
        <f>Dolbenmaen!E31</f>
        <v>2.9436041250000005E-4</v>
      </c>
      <c r="F6" s="24">
        <f>Dolbenmaen!F31</f>
        <v>2.476410354</v>
      </c>
      <c r="G6" s="24">
        <f>Dolbenmaen!G31</f>
        <v>0.21915630000000003</v>
      </c>
      <c r="H6" s="24">
        <f>Dolbenmaen!H31</f>
        <v>1.484307</v>
      </c>
      <c r="I6" s="24">
        <f>Dolbenmaen!I31</f>
        <v>0.17402220000000002</v>
      </c>
      <c r="J6" s="24">
        <f>Dolbenmaen!J31</f>
        <v>1.0515779999999999E-2</v>
      </c>
      <c r="K6" s="24">
        <f>Dolbenmaen!K31</f>
        <v>2.7918000000000001E-3</v>
      </c>
      <c r="L6" s="24">
        <f>Dolbenmaen!L31</f>
        <v>0.14331240000000001</v>
      </c>
      <c r="M6" s="24">
        <f>Dolbenmaen!M31</f>
        <v>0.12097800000000002</v>
      </c>
      <c r="N6" s="24">
        <f>Dolbenmaen!N31</f>
        <v>5676.6600000000008</v>
      </c>
      <c r="O6" s="24">
        <f>Dolbenmaen!O31</f>
        <v>26.987400000000001</v>
      </c>
      <c r="P6" s="24">
        <f>Dolbenmaen!P31</f>
        <v>0</v>
      </c>
      <c r="Q6" s="24">
        <f>Dolbenmaen!Q31</f>
        <v>110.392425</v>
      </c>
      <c r="R6" s="24">
        <f>Dolbenmaen!R31</f>
        <v>0</v>
      </c>
      <c r="S6" s="24">
        <f>Dolbenmaen!S31</f>
        <v>9.91089E-2</v>
      </c>
      <c r="T6" s="24">
        <f>Dolbenmaen!T31</f>
        <v>0</v>
      </c>
      <c r="U6" s="24">
        <f>Dolbenmaen!U31</f>
        <v>0</v>
      </c>
    </row>
    <row r="7" spans="1:21" x14ac:dyDescent="0.25">
      <c r="A7" s="27">
        <v>5</v>
      </c>
      <c r="B7" s="24">
        <f>Garreglwyd!B31</f>
        <v>141</v>
      </c>
      <c r="C7" s="24">
        <f>Garreglwyd!C31</f>
        <v>67.071726000000012</v>
      </c>
      <c r="D7" s="24">
        <f>Garreglwyd!D31</f>
        <v>37.713223188000001</v>
      </c>
      <c r="E7" s="24">
        <f>Garreglwyd!E31</f>
        <v>2.9648592405000007E-4</v>
      </c>
      <c r="F7" s="24">
        <f>Garreglwyd!F31</f>
        <v>5.6183165405999995</v>
      </c>
      <c r="G7" s="24">
        <f>Garreglwyd!G31</f>
        <v>0.30996594</v>
      </c>
      <c r="H7" s="24">
        <f>Garreglwyd!H31</f>
        <v>2.8982691000000003</v>
      </c>
      <c r="I7" s="24">
        <f>Garreglwyd!I31</f>
        <v>0.27494153999999998</v>
      </c>
      <c r="J7" s="24">
        <f>Garreglwyd!J31</f>
        <v>2.3378787000000002E-2</v>
      </c>
      <c r="K7" s="24">
        <f>Garreglwyd!K31</f>
        <v>2.8019520000000003E-3</v>
      </c>
      <c r="L7" s="24">
        <f>Garreglwyd!L31</f>
        <v>0.27143910000000004</v>
      </c>
      <c r="M7" s="24">
        <f>Garreglwyd!M31</f>
        <v>0.14184882000000001</v>
      </c>
      <c r="N7" s="24">
        <f>Garreglwyd!N31</f>
        <v>33.360740999999997</v>
      </c>
      <c r="O7" s="24">
        <f>Garreglwyd!O31</f>
        <v>3353.5863000000004</v>
      </c>
      <c r="P7" s="24">
        <f>Garreglwyd!P31</f>
        <v>0</v>
      </c>
      <c r="Q7" s="24">
        <f>Garreglwyd!Q31</f>
        <v>45.969524999999997</v>
      </c>
      <c r="R7" s="24">
        <f>Garreglwyd!R31</f>
        <v>0</v>
      </c>
      <c r="S7" s="24">
        <f>Garreglwyd!S31</f>
        <v>0.15410736</v>
      </c>
      <c r="T7" s="24">
        <f>Garreglwyd!T31</f>
        <v>0</v>
      </c>
      <c r="U7" s="24">
        <f>Garreglwyd!U31</f>
        <v>0</v>
      </c>
    </row>
    <row r="8" spans="1:21" x14ac:dyDescent="0.25">
      <c r="A8" s="27">
        <v>6</v>
      </c>
      <c r="B8" s="24">
        <f>'Llyn Conwy'!B31</f>
        <v>55</v>
      </c>
      <c r="C8" s="24">
        <f>'Llyn Conwy'!C31</f>
        <v>16.002524999999999</v>
      </c>
      <c r="D8" s="24">
        <f>'Llyn Conwy'!D31</f>
        <v>37.524415004999994</v>
      </c>
      <c r="E8" s="24">
        <f>'Llyn Conwy'!E31</f>
        <v>2.9426895300000008E-4</v>
      </c>
      <c r="F8" s="24">
        <f>'Llyn Conwy'!F31</f>
        <v>1.7658396359999999</v>
      </c>
      <c r="G8" s="24">
        <f>'Llyn Conwy'!G31</f>
        <v>0.21892530000000004</v>
      </c>
      <c r="H8" s="24">
        <f>'Llyn Conwy'!H31</f>
        <v>0.85257149999999993</v>
      </c>
      <c r="I8" s="24">
        <f>'Llyn Conwy'!I31</f>
        <v>0.17401065000000002</v>
      </c>
      <c r="J8" s="24">
        <f>'Llyn Conwy'!J31</f>
        <v>3.0929249999999998E-3</v>
      </c>
      <c r="K8" s="24">
        <f>'Llyn Conwy'!K31</f>
        <v>1.1026950000000001E-3</v>
      </c>
      <c r="L8" s="24">
        <f>'Llyn Conwy'!L31</f>
        <v>0.1430814</v>
      </c>
      <c r="M8" s="24">
        <f>'Llyn Conwy'!M31</f>
        <v>0.12075855000000001</v>
      </c>
      <c r="N8" s="24">
        <f>'Llyn Conwy'!N31</f>
        <v>8.310554999999999</v>
      </c>
      <c r="O8" s="24">
        <f>'Llyn Conwy'!O31</f>
        <v>1148.4164999999998</v>
      </c>
      <c r="P8" s="24">
        <f>'Llyn Conwy'!P31</f>
        <v>0</v>
      </c>
      <c r="Q8" s="24">
        <f>'Llyn Conwy'!Q31</f>
        <v>40.275262499999997</v>
      </c>
      <c r="R8" s="24">
        <f>'Llyn Conwy'!R31</f>
        <v>0</v>
      </c>
      <c r="S8" s="24">
        <f>'Llyn Conwy'!S31</f>
        <v>7.5037049999999994E-2</v>
      </c>
      <c r="T8" s="24">
        <f>'Llyn Conwy'!T31</f>
        <v>0</v>
      </c>
      <c r="U8" s="24">
        <f>'Llyn Conwy'!U31</f>
        <v>0</v>
      </c>
    </row>
    <row r="9" spans="1:21" x14ac:dyDescent="0.25">
      <c r="A9" s="27">
        <v>7</v>
      </c>
      <c r="B9" s="24">
        <f>'Mynydd Llandegaai'!B31</f>
        <v>113</v>
      </c>
      <c r="C9" s="24">
        <f>'Mynydd Llandegaai'!C31</f>
        <v>48.031780000000005</v>
      </c>
      <c r="D9" s="24">
        <f>'Mynydd Llandegaai'!D31</f>
        <v>37.57997404599999</v>
      </c>
      <c r="E9" s="24">
        <f>'Mynydd Llandegaai'!E31</f>
        <v>2.3588135280000003E-4</v>
      </c>
      <c r="F9" s="24">
        <f>'Mynydd Llandegaai'!F31</f>
        <v>4.410069599799999</v>
      </c>
      <c r="G9" s="24">
        <f>'Mynydd Llandegaai'!G31</f>
        <v>0.39966065999999995</v>
      </c>
      <c r="H9" s="24">
        <f>'Mynydd Llandegaai'!H31</f>
        <v>0.56641249999999999</v>
      </c>
      <c r="I9" s="24">
        <f>'Mynydd Llandegaai'!I31</f>
        <v>0.13956404</v>
      </c>
      <c r="J9" s="24">
        <f>'Mynydd Llandegaai'!J31</f>
        <v>2.764093E-3</v>
      </c>
      <c r="K9" s="24">
        <f>'Mynydd Llandegaai'!K31</f>
        <v>2.2656500000000001E-3</v>
      </c>
      <c r="L9" s="24">
        <f>'Mynydd Llandegaai'!L31</f>
        <v>0.11464188999999998</v>
      </c>
      <c r="M9" s="24">
        <f>'Mynydd Llandegaai'!M31</f>
        <v>9.6969819999999984E-2</v>
      </c>
      <c r="N9" s="24">
        <f>'Mynydd Llandegaai'!N31</f>
        <v>4177.8585999999996</v>
      </c>
      <c r="O9" s="24">
        <f>'Mynydd Llandegaai'!O31</f>
        <v>19.439276999999997</v>
      </c>
      <c r="P9" s="24">
        <f>'Mynydd Llandegaai'!P31</f>
        <v>0</v>
      </c>
      <c r="Q9" s="24">
        <f>'Mynydd Llandegaai'!Q31</f>
        <v>68.762477499999989</v>
      </c>
      <c r="R9" s="24">
        <f>'Mynydd Llandegaai'!R31</f>
        <v>0</v>
      </c>
      <c r="S9" s="24">
        <f>'Mynydd Llandegaai'!S31</f>
        <v>9.6063559999999992E-2</v>
      </c>
      <c r="T9" s="24">
        <f>'Mynydd Llandegaai'!T31</f>
        <v>0</v>
      </c>
      <c r="U9" s="24">
        <f>'Mynydd Llandegaai'!U31</f>
        <v>0</v>
      </c>
    </row>
    <row r="10" spans="1:21" x14ac:dyDescent="0.25">
      <c r="A10" s="27">
        <v>8</v>
      </c>
      <c r="B10" s="24" t="e">
        <f>#REF!</f>
        <v>#REF!</v>
      </c>
      <c r="C10" s="24" t="e">
        <f>#REF!</f>
        <v>#REF!</v>
      </c>
      <c r="D10" s="24" t="e">
        <f>#REF!</f>
        <v>#REF!</v>
      </c>
      <c r="E10" s="24" t="e">
        <f>#REF!</f>
        <v>#REF!</v>
      </c>
      <c r="F10" s="24" t="e">
        <f>#REF!</f>
        <v>#REF!</v>
      </c>
      <c r="G10" s="24" t="e">
        <f>#REF!</f>
        <v>#REF!</v>
      </c>
      <c r="H10" s="24" t="e">
        <f>#REF!</f>
        <v>#REF!</v>
      </c>
      <c r="I10" s="24" t="e">
        <f>#REF!</f>
        <v>#REF!</v>
      </c>
      <c r="J10" s="24" t="e">
        <f>#REF!</f>
        <v>#REF!</v>
      </c>
      <c r="K10" s="24" t="e">
        <f>#REF!</f>
        <v>#REF!</v>
      </c>
      <c r="L10" s="24" t="e">
        <f>#REF!</f>
        <v>#REF!</v>
      </c>
      <c r="M10" s="24" t="e">
        <f>#REF!</f>
        <v>#REF!</v>
      </c>
      <c r="N10" s="24" t="e">
        <f>#REF!</f>
        <v>#REF!</v>
      </c>
      <c r="O10" s="24" t="e">
        <f>#REF!</f>
        <v>#REF!</v>
      </c>
      <c r="P10" s="24" t="e">
        <f>#REF!</f>
        <v>#REF!</v>
      </c>
      <c r="Q10" s="24" t="e">
        <f>#REF!</f>
        <v>#REF!</v>
      </c>
      <c r="R10" s="24" t="e">
        <f>#REF!</f>
        <v>#REF!</v>
      </c>
      <c r="S10" s="24" t="e">
        <f>#REF!</f>
        <v>#REF!</v>
      </c>
      <c r="T10" s="24" t="e">
        <f>#REF!</f>
        <v>#REF!</v>
      </c>
      <c r="U10" s="24" t="e">
        <f>#REF!</f>
        <v>#REF!</v>
      </c>
    </row>
    <row r="11" spans="1:21" x14ac:dyDescent="0.25">
      <c r="A11" s="27">
        <v>9</v>
      </c>
      <c r="B11" s="24" t="e">
        <f>#REF!</f>
        <v>#REF!</v>
      </c>
      <c r="C11" s="24" t="e">
        <f>#REF!</f>
        <v>#REF!</v>
      </c>
      <c r="D11" s="24" t="e">
        <f>#REF!</f>
        <v>#REF!</v>
      </c>
      <c r="E11" s="24" t="e">
        <f>#REF!</f>
        <v>#REF!</v>
      </c>
      <c r="F11" s="24" t="e">
        <f>#REF!</f>
        <v>#REF!</v>
      </c>
      <c r="G11" s="24" t="e">
        <f>#REF!</f>
        <v>#REF!</v>
      </c>
      <c r="H11" s="24" t="e">
        <f>#REF!</f>
        <v>#REF!</v>
      </c>
      <c r="I11" s="24" t="e">
        <f>#REF!</f>
        <v>#REF!</v>
      </c>
      <c r="J11" s="24" t="e">
        <f>#REF!</f>
        <v>#REF!</v>
      </c>
      <c r="K11" s="24" t="e">
        <f>#REF!</f>
        <v>#REF!</v>
      </c>
      <c r="L11" s="24" t="e">
        <f>#REF!</f>
        <v>#REF!</v>
      </c>
      <c r="M11" s="24" t="e">
        <f>#REF!</f>
        <v>#REF!</v>
      </c>
      <c r="N11" s="24" t="e">
        <f>#REF!</f>
        <v>#REF!</v>
      </c>
      <c r="O11" s="24" t="e">
        <f>#REF!</f>
        <v>#REF!</v>
      </c>
      <c r="P11" s="24" t="e">
        <f>#REF!</f>
        <v>#REF!</v>
      </c>
      <c r="Q11" s="24" t="e">
        <f>#REF!</f>
        <v>#REF!</v>
      </c>
      <c r="R11" s="24" t="e">
        <f>#REF!</f>
        <v>#REF!</v>
      </c>
      <c r="S11" s="24" t="e">
        <f>#REF!</f>
        <v>#REF!</v>
      </c>
      <c r="T11" s="24" t="e">
        <f>#REF!</f>
        <v>#REF!</v>
      </c>
      <c r="U11" s="24" t="e">
        <f>#REF!</f>
        <v>#REF!</v>
      </c>
    </row>
    <row r="12" spans="1:21" x14ac:dyDescent="0.25">
      <c r="A12" s="27">
        <v>10</v>
      </c>
      <c r="B12" s="24" t="e">
        <f>#REF!</f>
        <v>#REF!</v>
      </c>
      <c r="C12" s="24" t="e">
        <f>#REF!</f>
        <v>#REF!</v>
      </c>
      <c r="D12" s="24" t="e">
        <f>#REF!</f>
        <v>#REF!</v>
      </c>
      <c r="E12" s="24" t="e">
        <f>#REF!</f>
        <v>#REF!</v>
      </c>
      <c r="F12" s="24" t="e">
        <f>#REF!</f>
        <v>#REF!</v>
      </c>
      <c r="G12" s="24" t="e">
        <f>#REF!</f>
        <v>#REF!</v>
      </c>
      <c r="H12" s="24" t="e">
        <f>#REF!</f>
        <v>#REF!</v>
      </c>
      <c r="I12" s="24" t="e">
        <f>#REF!</f>
        <v>#REF!</v>
      </c>
      <c r="J12" s="24" t="e">
        <f>#REF!</f>
        <v>#REF!</v>
      </c>
      <c r="K12" s="24" t="e">
        <f>#REF!</f>
        <v>#REF!</v>
      </c>
      <c r="L12" s="24" t="e">
        <f>#REF!</f>
        <v>#REF!</v>
      </c>
      <c r="M12" s="24" t="e">
        <f>#REF!</f>
        <v>#REF!</v>
      </c>
      <c r="N12" s="24" t="e">
        <f>#REF!</f>
        <v>#REF!</v>
      </c>
      <c r="O12" s="24" t="e">
        <f>#REF!</f>
        <v>#REF!</v>
      </c>
      <c r="P12" s="24" t="e">
        <f>#REF!</f>
        <v>#REF!</v>
      </c>
      <c r="Q12" s="24" t="e">
        <f>#REF!</f>
        <v>#REF!</v>
      </c>
      <c r="R12" s="24" t="e">
        <f>#REF!</f>
        <v>#REF!</v>
      </c>
      <c r="S12" s="24" t="e">
        <f>#REF!</f>
        <v>#REF!</v>
      </c>
      <c r="T12" s="24" t="e">
        <f>#REF!</f>
        <v>#REF!</v>
      </c>
      <c r="U12" s="24" t="e">
        <f>#REF!</f>
        <v>#REF!</v>
      </c>
    </row>
    <row r="13" spans="1:21" s="69" customFormat="1" ht="15.5" x14ac:dyDescent="0.35">
      <c r="A13" s="67" t="s">
        <v>85</v>
      </c>
      <c r="B13" s="68" t="e">
        <f>SUM(B3:B12)</f>
        <v>#REF!</v>
      </c>
      <c r="C13" s="68" t="e">
        <f t="shared" ref="C13:U13" si="0">SUM(C3:C12)</f>
        <v>#REF!</v>
      </c>
      <c r="D13" s="68" t="e">
        <f t="shared" si="0"/>
        <v>#REF!</v>
      </c>
      <c r="E13" s="68" t="e">
        <f t="shared" si="0"/>
        <v>#REF!</v>
      </c>
      <c r="F13" s="68" t="e">
        <f t="shared" si="0"/>
        <v>#REF!</v>
      </c>
      <c r="G13" s="68" t="e">
        <f t="shared" si="0"/>
        <v>#REF!</v>
      </c>
      <c r="H13" s="68" t="e">
        <f t="shared" si="0"/>
        <v>#REF!</v>
      </c>
      <c r="I13" s="68" t="e">
        <f t="shared" si="0"/>
        <v>#REF!</v>
      </c>
      <c r="J13" s="68" t="e">
        <f t="shared" si="0"/>
        <v>#REF!</v>
      </c>
      <c r="K13" s="68" t="e">
        <f t="shared" si="0"/>
        <v>#REF!</v>
      </c>
      <c r="L13" s="68" t="e">
        <f t="shared" si="0"/>
        <v>#REF!</v>
      </c>
      <c r="M13" s="68" t="e">
        <f t="shared" si="0"/>
        <v>#REF!</v>
      </c>
      <c r="N13" s="68" t="e">
        <f t="shared" si="0"/>
        <v>#REF!</v>
      </c>
      <c r="O13" s="68" t="e">
        <f t="shared" si="0"/>
        <v>#REF!</v>
      </c>
      <c r="P13" s="68" t="e">
        <f t="shared" si="0"/>
        <v>#REF!</v>
      </c>
      <c r="Q13" s="68" t="e">
        <f t="shared" si="0"/>
        <v>#REF!</v>
      </c>
      <c r="R13" s="68" t="e">
        <f t="shared" si="0"/>
        <v>#REF!</v>
      </c>
      <c r="S13" s="68" t="e">
        <f t="shared" si="0"/>
        <v>#REF!</v>
      </c>
      <c r="T13" s="68" t="e">
        <f t="shared" si="0"/>
        <v>#REF!</v>
      </c>
      <c r="U13" s="68" t="e">
        <f t="shared" si="0"/>
        <v>#REF!</v>
      </c>
    </row>
  </sheetData>
  <mergeCells count="1">
    <mergeCell ref="A1:A2"/>
  </mergeCells>
  <pageMargins left="0.7" right="0.7" top="0.75" bottom="0.75" header="0.3" footer="0.3"/>
  <pageSetup paperSize="9" orientation="portrait" verticalDpi="0"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V27"/>
  <sheetViews>
    <sheetView workbookViewId="0">
      <selection sqref="A1:A2"/>
    </sheetView>
  </sheetViews>
  <sheetFormatPr defaultColWidth="9.1796875" defaultRowHeight="12.5" x14ac:dyDescent="0.25"/>
  <cols>
    <col min="1" max="2" width="9.1796875" style="13"/>
    <col min="3" max="3" width="11" style="13" customWidth="1"/>
    <col min="4" max="4" width="9.1796875" style="13"/>
    <col min="5" max="5" width="9.7265625" style="13" customWidth="1"/>
    <col min="6" max="14" width="9.1796875" style="13"/>
    <col min="15" max="15" width="9.7265625" style="13" bestFit="1" customWidth="1"/>
    <col min="16" max="20" width="9.1796875" style="13"/>
    <col min="21" max="21" width="10" style="13" bestFit="1" customWidth="1"/>
    <col min="22" max="16384" width="9.1796875" style="13"/>
  </cols>
  <sheetData>
    <row r="1" spans="1:22" s="70" customFormat="1" ht="37.5" x14ac:dyDescent="0.35">
      <c r="A1" s="175" t="s">
        <v>84</v>
      </c>
      <c r="B1" s="25" t="s">
        <v>152</v>
      </c>
      <c r="C1" s="26" t="str">
        <f>Alaw!B29</f>
        <v>Application Rate</v>
      </c>
      <c r="D1" s="26" t="str">
        <f>Alaw!C29</f>
        <v>Nitrogen Addition</v>
      </c>
      <c r="E1" s="26" t="str">
        <f>Alaw!D29</f>
        <v>Phosphate Addition</v>
      </c>
      <c r="F1" s="26" t="str">
        <f>Alaw!E29</f>
        <v>Potash  Addition</v>
      </c>
      <c r="G1" s="26" t="str">
        <f>Alaw!F29</f>
        <v>Mg Oxide Addition</v>
      </c>
      <c r="H1" s="26" t="str">
        <f>Alaw!G29</f>
        <v>Copper Addition</v>
      </c>
      <c r="I1" s="26" t="str">
        <f>Alaw!H29</f>
        <v>Zinc Addition</v>
      </c>
      <c r="J1" s="26" t="str">
        <f>Alaw!I29</f>
        <v>Lead Addition</v>
      </c>
      <c r="K1" s="26" t="str">
        <f>Alaw!J29</f>
        <v>Cadmium Addition</v>
      </c>
      <c r="L1" s="26" t="str">
        <f>Alaw!K29</f>
        <v>Mercury Addition</v>
      </c>
      <c r="M1" s="26" t="str">
        <f>Alaw!L29</f>
        <v>Nickel Addition</v>
      </c>
      <c r="N1" s="26" t="str">
        <f>Alaw!M29</f>
        <v>Chromium Addition</v>
      </c>
      <c r="O1" s="26" t="str">
        <f>Alaw!N29</f>
        <v>Aluminium Addition</v>
      </c>
      <c r="P1" s="26" t="str">
        <f>Alaw!O29</f>
        <v>Iron Addition</v>
      </c>
      <c r="Q1" s="26" t="str">
        <f>Alaw!P29</f>
        <v xml:space="preserve">Sodium Addition                 </v>
      </c>
      <c r="R1" s="26" t="str">
        <f>Alaw!Q29</f>
        <v>SO3  Addition                             kg/ha</v>
      </c>
      <c r="S1" s="26" t="str">
        <f>Alaw!R29</f>
        <v xml:space="preserve">Selenium Addition </v>
      </c>
      <c r="T1" s="26" t="str">
        <f>Alaw!S29</f>
        <v xml:space="preserve">Arsenic  Addition  </v>
      </c>
      <c r="U1" s="26" t="str">
        <f>Alaw!T29</f>
        <v xml:space="preserve">Molybdenum Addition  </v>
      </c>
      <c r="V1" s="26" t="str">
        <f>Alaw!U29</f>
        <v xml:space="preserve">Fluoride Addition </v>
      </c>
    </row>
    <row r="2" spans="1:22" s="70" customFormat="1" ht="25" x14ac:dyDescent="0.35">
      <c r="A2" s="175"/>
      <c r="B2" s="23" t="s">
        <v>46</v>
      </c>
      <c r="C2" s="26" t="str">
        <f>Alaw!B30</f>
        <v>tonnes/ha</v>
      </c>
      <c r="D2" s="26" t="str">
        <f>Alaw!C30</f>
        <v>kg/ha</v>
      </c>
      <c r="E2" s="26" t="str">
        <f>Alaw!D30</f>
        <v>P2O5 
kg/ha</v>
      </c>
      <c r="F2" s="26" t="str">
        <f>Alaw!E30</f>
        <v>K2O 
kg/ha</v>
      </c>
      <c r="G2" s="26" t="str">
        <f>Alaw!F30</f>
        <v>MgO 
kg/ha</v>
      </c>
      <c r="H2" s="26" t="str">
        <f>Alaw!G30</f>
        <v>kg/ha</v>
      </c>
      <c r="I2" s="26" t="str">
        <f>Alaw!H30</f>
        <v>kg/ha</v>
      </c>
      <c r="J2" s="26" t="str">
        <f>Alaw!I30</f>
        <v>kg/ha</v>
      </c>
      <c r="K2" s="26" t="str">
        <f>Alaw!J30</f>
        <v>kg/ha</v>
      </c>
      <c r="L2" s="26" t="str">
        <f>Alaw!K30</f>
        <v>kg/ha</v>
      </c>
      <c r="M2" s="26" t="str">
        <f>Alaw!L30</f>
        <v>kg/ha</v>
      </c>
      <c r="N2" s="26" t="str">
        <f>Alaw!M30</f>
        <v>kg/ha</v>
      </c>
      <c r="O2" s="26" t="str">
        <f>Alaw!N30</f>
        <v>kg/ha</v>
      </c>
      <c r="P2" s="26" t="str">
        <f>Alaw!O30</f>
        <v>kg/ha</v>
      </c>
      <c r="Q2" s="26" t="str">
        <f>Alaw!P30</f>
        <v>kg/ha</v>
      </c>
      <c r="R2" s="26" t="str">
        <f>Alaw!Q30</f>
        <v>kg/ha</v>
      </c>
      <c r="S2" s="26" t="str">
        <f>Alaw!R30</f>
        <v>kg/ha</v>
      </c>
      <c r="T2" s="26" t="str">
        <f>Alaw!S30</f>
        <v>kg/ha</v>
      </c>
      <c r="U2" s="26" t="str">
        <f>Alaw!T30</f>
        <v>kg/ha</v>
      </c>
      <c r="V2" s="26" t="str">
        <f>Alaw!U30</f>
        <v>kg/ha</v>
      </c>
    </row>
    <row r="3" spans="1:22" x14ac:dyDescent="0.25">
      <c r="A3" s="27">
        <v>1</v>
      </c>
      <c r="B3" s="78"/>
      <c r="C3" s="24">
        <f>Alaw!B31</f>
        <v>56</v>
      </c>
      <c r="D3" s="24">
        <f>Alaw!C31</f>
        <v>96.818400000000011</v>
      </c>
      <c r="E3" s="24">
        <f>Alaw!D31</f>
        <v>37.693364799999998</v>
      </c>
      <c r="F3" s="24">
        <f>Alaw!E31</f>
        <v>3.3322298800000011E-4</v>
      </c>
      <c r="G3" s="24">
        <f>Alaw!F31</f>
        <v>4.8577145120000003</v>
      </c>
      <c r="H3" s="24">
        <f>Alaw!G31</f>
        <v>0.21958160000000002</v>
      </c>
      <c r="I3" s="24">
        <f>Alaw!H31</f>
        <v>0.34614160000000005</v>
      </c>
      <c r="J3" s="24">
        <f>Alaw!I31</f>
        <v>0.17465280000000002</v>
      </c>
      <c r="K3" s="24">
        <f>Alaw!J31</f>
        <v>3.10072E-3</v>
      </c>
      <c r="L3" s="24">
        <f>Alaw!K31</f>
        <v>2.7843200000000003E-3</v>
      </c>
      <c r="M3" s="24">
        <f>Alaw!L31</f>
        <v>0.14364560000000001</v>
      </c>
      <c r="N3" s="24">
        <f>Alaw!M31</f>
        <v>0.12086480000000001</v>
      </c>
      <c r="O3" s="24">
        <f>Alaw!N31</f>
        <v>1177.008</v>
      </c>
      <c r="P3" s="24">
        <f>Alaw!O31</f>
        <v>47.52328</v>
      </c>
      <c r="Q3" s="24">
        <f>Alaw!P31</f>
        <v>0</v>
      </c>
      <c r="R3" s="24">
        <f>Alaw!Q31</f>
        <v>151.23920000000001</v>
      </c>
      <c r="S3" s="24">
        <f>Alaw!R31</f>
        <v>0</v>
      </c>
      <c r="T3" s="24">
        <f>Alaw!S31</f>
        <v>7.1506399999999998E-2</v>
      </c>
      <c r="U3" s="24">
        <f>Alaw!T31</f>
        <v>0</v>
      </c>
      <c r="V3" s="24">
        <f>Alaw!U31</f>
        <v>0</v>
      </c>
    </row>
    <row r="4" spans="1:22" x14ac:dyDescent="0.25">
      <c r="A4" s="27">
        <v>2</v>
      </c>
      <c r="B4" s="78"/>
      <c r="C4" s="24">
        <f>Cefni!B31</f>
        <v>139</v>
      </c>
      <c r="D4" s="24">
        <f>Cefni!C31</f>
        <v>43.02328</v>
      </c>
      <c r="E4" s="24">
        <f>Cefni!D31</f>
        <v>37.473804524000002</v>
      </c>
      <c r="F4" s="24">
        <f>Cefni!E31</f>
        <v>2.9394032540000004E-4</v>
      </c>
      <c r="G4" s="24">
        <f>Cefni!F31</f>
        <v>4.5424060200000005</v>
      </c>
      <c r="H4" s="24">
        <f>Cefni!G31</f>
        <v>0.21876931999999999</v>
      </c>
      <c r="I4" s="24">
        <f>Cefni!H31</f>
        <v>0.34459212000000006</v>
      </c>
      <c r="J4" s="24">
        <f>Cefni!I31</f>
        <v>0.17371663999999998</v>
      </c>
      <c r="K4" s="24">
        <f>Cefni!J31</f>
        <v>3.0846879999999999E-3</v>
      </c>
      <c r="L4" s="24">
        <f>Cefni!K31</f>
        <v>2.8005720000000003E-3</v>
      </c>
      <c r="M4" s="24">
        <f>Cefni!L31</f>
        <v>0.14286976000000001</v>
      </c>
      <c r="N4" s="24">
        <f>Cefni!M31</f>
        <v>0.12054636000000001</v>
      </c>
      <c r="O4" s="24">
        <f>Cefni!N31</f>
        <v>2889.8656000000001</v>
      </c>
      <c r="P4" s="24">
        <f>Cefni!O31</f>
        <v>20.578116000000001</v>
      </c>
      <c r="Q4" s="24">
        <f>Cefni!P31</f>
        <v>0</v>
      </c>
      <c r="R4" s="24">
        <f>Cefni!Q31</f>
        <v>154.23440000000002</v>
      </c>
      <c r="S4" s="24">
        <f>Cefni!R31</f>
        <v>0</v>
      </c>
      <c r="T4" s="24">
        <f>Cefni!S31</f>
        <v>7.1029000000000009E-2</v>
      </c>
      <c r="U4" s="24">
        <f>Cefni!T31</f>
        <v>0</v>
      </c>
      <c r="V4" s="24">
        <f>Cefni!U31</f>
        <v>0</v>
      </c>
    </row>
    <row r="5" spans="1:22" x14ac:dyDescent="0.25">
      <c r="A5" s="27">
        <v>3</v>
      </c>
      <c r="B5" s="78"/>
      <c r="C5" s="24">
        <f>Cwellyn!B31</f>
        <v>138</v>
      </c>
      <c r="D5" s="24">
        <f>Cwellyn!C31</f>
        <v>69.378119999999996</v>
      </c>
      <c r="E5" s="24">
        <f>Cwellyn!D31</f>
        <v>36.546600168000005</v>
      </c>
      <c r="F5" s="24">
        <f>Cwellyn!E31</f>
        <v>2.8663074720000002E-4</v>
      </c>
      <c r="G5" s="24">
        <f>Cwellyn!F31</f>
        <v>4.6089820151999996</v>
      </c>
      <c r="H5" s="24">
        <f>Cwellyn!G31</f>
        <v>0.35963352000000004</v>
      </c>
      <c r="I5" s="24">
        <f>Cwellyn!H31</f>
        <v>1.0666296</v>
      </c>
      <c r="J5" s="24">
        <f>Cwellyn!I31</f>
        <v>0.16943364000000002</v>
      </c>
      <c r="K5" s="24">
        <f>Cwellyn!J31</f>
        <v>4.1060519999999998E-3</v>
      </c>
      <c r="L5" s="24">
        <f>Cwellyn!K31</f>
        <v>2.737368E-3</v>
      </c>
      <c r="M5" s="24">
        <f>Cwellyn!L31</f>
        <v>0.15197112000000004</v>
      </c>
      <c r="N5" s="24">
        <f>Cwellyn!M31</f>
        <v>0.11751804</v>
      </c>
      <c r="O5" s="24">
        <f>Cwellyn!N31</f>
        <v>4002.2208000000001</v>
      </c>
      <c r="P5" s="24">
        <f>Cwellyn!O31</f>
        <v>34.405884</v>
      </c>
      <c r="Q5" s="24">
        <f>Cwellyn!P31</f>
        <v>0</v>
      </c>
      <c r="R5" s="24">
        <f>Cwellyn!Q31</f>
        <v>89.554410000000004</v>
      </c>
      <c r="S5" s="24">
        <f>Cwellyn!R31</f>
        <v>0</v>
      </c>
      <c r="T5" s="24">
        <f>Cwellyn!S31</f>
        <v>0.13403663999999998</v>
      </c>
      <c r="U5" s="24">
        <f>Cwellyn!T31</f>
        <v>0</v>
      </c>
      <c r="V5" s="24">
        <f>Cwellyn!U31</f>
        <v>0</v>
      </c>
    </row>
    <row r="6" spans="1:22" x14ac:dyDescent="0.25">
      <c r="A6" s="27">
        <v>4</v>
      </c>
      <c r="B6" s="78"/>
      <c r="C6" s="24">
        <f>Dolbenmaen!B31</f>
        <v>141</v>
      </c>
      <c r="D6" s="24">
        <f>Dolbenmaen!C31</f>
        <v>52.113600000000005</v>
      </c>
      <c r="E6" s="24">
        <f>Dolbenmaen!D31</f>
        <v>37.629881189999999</v>
      </c>
      <c r="F6" s="24">
        <f>Dolbenmaen!E31</f>
        <v>2.9436041250000005E-4</v>
      </c>
      <c r="G6" s="24">
        <f>Dolbenmaen!F31</f>
        <v>2.476410354</v>
      </c>
      <c r="H6" s="24">
        <f>Dolbenmaen!G31</f>
        <v>0.21915630000000003</v>
      </c>
      <c r="I6" s="24">
        <f>Dolbenmaen!H31</f>
        <v>1.484307</v>
      </c>
      <c r="J6" s="24">
        <f>Dolbenmaen!I31</f>
        <v>0.17402220000000002</v>
      </c>
      <c r="K6" s="24">
        <f>Dolbenmaen!J31</f>
        <v>1.0515779999999999E-2</v>
      </c>
      <c r="L6" s="24">
        <f>Dolbenmaen!K31</f>
        <v>2.7918000000000001E-3</v>
      </c>
      <c r="M6" s="24">
        <f>Dolbenmaen!L31</f>
        <v>0.14331240000000001</v>
      </c>
      <c r="N6" s="24">
        <f>Dolbenmaen!M31</f>
        <v>0.12097800000000002</v>
      </c>
      <c r="O6" s="24">
        <f>Dolbenmaen!N31</f>
        <v>5676.6600000000008</v>
      </c>
      <c r="P6" s="24">
        <f>Dolbenmaen!O31</f>
        <v>26.987400000000001</v>
      </c>
      <c r="Q6" s="24">
        <f>Dolbenmaen!P31</f>
        <v>0</v>
      </c>
      <c r="R6" s="24">
        <f>Dolbenmaen!Q31</f>
        <v>110.392425</v>
      </c>
      <c r="S6" s="24">
        <f>Dolbenmaen!R31</f>
        <v>0</v>
      </c>
      <c r="T6" s="24">
        <f>Dolbenmaen!S31</f>
        <v>9.91089E-2</v>
      </c>
      <c r="U6" s="24">
        <f>Dolbenmaen!T31</f>
        <v>0</v>
      </c>
      <c r="V6" s="24">
        <f>Dolbenmaen!U31</f>
        <v>0</v>
      </c>
    </row>
    <row r="7" spans="1:22" x14ac:dyDescent="0.25">
      <c r="A7" s="27">
        <v>5</v>
      </c>
      <c r="B7" s="78"/>
      <c r="C7" s="24">
        <f>Garreglwyd!B31</f>
        <v>141</v>
      </c>
      <c r="D7" s="24">
        <f>Garreglwyd!C31</f>
        <v>67.071726000000012</v>
      </c>
      <c r="E7" s="24">
        <f>Garreglwyd!D31</f>
        <v>37.713223188000001</v>
      </c>
      <c r="F7" s="24">
        <f>Garreglwyd!E31</f>
        <v>2.9648592405000007E-4</v>
      </c>
      <c r="G7" s="24">
        <f>Garreglwyd!F31</f>
        <v>5.6183165405999995</v>
      </c>
      <c r="H7" s="24">
        <f>Garreglwyd!G31</f>
        <v>0.30996594</v>
      </c>
      <c r="I7" s="24">
        <f>Garreglwyd!H31</f>
        <v>2.8982691000000003</v>
      </c>
      <c r="J7" s="24">
        <f>Garreglwyd!I31</f>
        <v>0.27494153999999998</v>
      </c>
      <c r="K7" s="24">
        <f>Garreglwyd!J31</f>
        <v>2.3378787000000002E-2</v>
      </c>
      <c r="L7" s="24">
        <f>Garreglwyd!K31</f>
        <v>2.8019520000000003E-3</v>
      </c>
      <c r="M7" s="24">
        <f>Garreglwyd!L31</f>
        <v>0.27143910000000004</v>
      </c>
      <c r="N7" s="24">
        <f>Garreglwyd!M31</f>
        <v>0.14184882000000001</v>
      </c>
      <c r="O7" s="24">
        <f>Garreglwyd!N31</f>
        <v>33.360740999999997</v>
      </c>
      <c r="P7" s="24">
        <f>Garreglwyd!O31</f>
        <v>3353.5863000000004</v>
      </c>
      <c r="Q7" s="24">
        <f>Garreglwyd!P31</f>
        <v>0</v>
      </c>
      <c r="R7" s="24">
        <f>Garreglwyd!Q31</f>
        <v>45.969524999999997</v>
      </c>
      <c r="S7" s="24">
        <f>Garreglwyd!R31</f>
        <v>0</v>
      </c>
      <c r="T7" s="24">
        <f>Garreglwyd!S31</f>
        <v>0.15410736</v>
      </c>
      <c r="U7" s="24">
        <f>Garreglwyd!T31</f>
        <v>0</v>
      </c>
      <c r="V7" s="24">
        <f>Garreglwyd!U31</f>
        <v>0</v>
      </c>
    </row>
    <row r="8" spans="1:22" x14ac:dyDescent="0.25">
      <c r="A8" s="27">
        <v>6</v>
      </c>
      <c r="B8" s="78"/>
      <c r="C8" s="24">
        <f>'Llyn Conwy'!B31</f>
        <v>55</v>
      </c>
      <c r="D8" s="24">
        <f>'Llyn Conwy'!C31</f>
        <v>16.002524999999999</v>
      </c>
      <c r="E8" s="24">
        <f>'Llyn Conwy'!D31</f>
        <v>37.524415004999994</v>
      </c>
      <c r="F8" s="24">
        <f>'Llyn Conwy'!E31</f>
        <v>2.9426895300000008E-4</v>
      </c>
      <c r="G8" s="24">
        <f>'Llyn Conwy'!F31</f>
        <v>1.7658396359999999</v>
      </c>
      <c r="H8" s="24">
        <f>'Llyn Conwy'!G31</f>
        <v>0.21892530000000004</v>
      </c>
      <c r="I8" s="24">
        <f>'Llyn Conwy'!H31</f>
        <v>0.85257149999999993</v>
      </c>
      <c r="J8" s="24">
        <f>'Llyn Conwy'!I31</f>
        <v>0.17401065000000002</v>
      </c>
      <c r="K8" s="24">
        <f>'Llyn Conwy'!J31</f>
        <v>3.0929249999999998E-3</v>
      </c>
      <c r="L8" s="24">
        <f>'Llyn Conwy'!K31</f>
        <v>1.1026950000000001E-3</v>
      </c>
      <c r="M8" s="24">
        <f>'Llyn Conwy'!L31</f>
        <v>0.1430814</v>
      </c>
      <c r="N8" s="24">
        <f>'Llyn Conwy'!M31</f>
        <v>0.12075855000000001</v>
      </c>
      <c r="O8" s="24">
        <f>'Llyn Conwy'!N31</f>
        <v>8.310554999999999</v>
      </c>
      <c r="P8" s="24">
        <f>'Llyn Conwy'!O31</f>
        <v>1148.4164999999998</v>
      </c>
      <c r="Q8" s="24">
        <f>'Llyn Conwy'!P31</f>
        <v>0</v>
      </c>
      <c r="R8" s="24">
        <f>'Llyn Conwy'!Q31</f>
        <v>40.275262499999997</v>
      </c>
      <c r="S8" s="24">
        <f>'Llyn Conwy'!R31</f>
        <v>0</v>
      </c>
      <c r="T8" s="24">
        <f>'Llyn Conwy'!S31</f>
        <v>7.5037049999999994E-2</v>
      </c>
      <c r="U8" s="24">
        <f>'Llyn Conwy'!T31</f>
        <v>0</v>
      </c>
      <c r="V8" s="24">
        <f>'Llyn Conwy'!U31</f>
        <v>0</v>
      </c>
    </row>
    <row r="9" spans="1:22" x14ac:dyDescent="0.25">
      <c r="A9" s="27">
        <v>7</v>
      </c>
      <c r="B9" s="78"/>
      <c r="C9" s="24">
        <f>'Mynydd Llandegaai'!B31</f>
        <v>113</v>
      </c>
      <c r="D9" s="24">
        <f>'Mynydd Llandegaai'!C31</f>
        <v>48.031780000000005</v>
      </c>
      <c r="E9" s="24">
        <f>'Mynydd Llandegaai'!D31</f>
        <v>37.57997404599999</v>
      </c>
      <c r="F9" s="24">
        <f>'Mynydd Llandegaai'!E31</f>
        <v>2.3588135280000003E-4</v>
      </c>
      <c r="G9" s="24">
        <f>'Mynydd Llandegaai'!F31</f>
        <v>4.410069599799999</v>
      </c>
      <c r="H9" s="24">
        <f>'Mynydd Llandegaai'!G31</f>
        <v>0.39966065999999995</v>
      </c>
      <c r="I9" s="24">
        <f>'Mynydd Llandegaai'!H31</f>
        <v>0.56641249999999999</v>
      </c>
      <c r="J9" s="24">
        <f>'Mynydd Llandegaai'!I31</f>
        <v>0.13956404</v>
      </c>
      <c r="K9" s="24">
        <f>'Mynydd Llandegaai'!J31</f>
        <v>2.764093E-3</v>
      </c>
      <c r="L9" s="24">
        <f>'Mynydd Llandegaai'!K31</f>
        <v>2.2656500000000001E-3</v>
      </c>
      <c r="M9" s="24">
        <f>'Mynydd Llandegaai'!L31</f>
        <v>0.11464188999999998</v>
      </c>
      <c r="N9" s="24">
        <f>'Mynydd Llandegaai'!M31</f>
        <v>9.6969819999999984E-2</v>
      </c>
      <c r="O9" s="24">
        <f>'Mynydd Llandegaai'!N31</f>
        <v>4177.8585999999996</v>
      </c>
      <c r="P9" s="24">
        <f>'Mynydd Llandegaai'!O31</f>
        <v>19.439276999999997</v>
      </c>
      <c r="Q9" s="24">
        <f>'Mynydd Llandegaai'!P31</f>
        <v>0</v>
      </c>
      <c r="R9" s="24">
        <f>'Mynydd Llandegaai'!Q31</f>
        <v>68.762477499999989</v>
      </c>
      <c r="S9" s="24">
        <f>'Mynydd Llandegaai'!R31</f>
        <v>0</v>
      </c>
      <c r="T9" s="24">
        <f>'Mynydd Llandegaai'!S31</f>
        <v>9.6063559999999992E-2</v>
      </c>
      <c r="U9" s="24">
        <f>'Mynydd Llandegaai'!T31</f>
        <v>0</v>
      </c>
      <c r="V9" s="24">
        <f>'Mynydd Llandegaai'!U31</f>
        <v>0</v>
      </c>
    </row>
    <row r="10" spans="1:22" x14ac:dyDescent="0.25">
      <c r="A10" s="27">
        <v>8</v>
      </c>
      <c r="B10" s="78"/>
      <c r="C10" s="24" t="e">
        <f>#REF!</f>
        <v>#REF!</v>
      </c>
      <c r="D10" s="24" t="e">
        <f>#REF!</f>
        <v>#REF!</v>
      </c>
      <c r="E10" s="24" t="e">
        <f>#REF!</f>
        <v>#REF!</v>
      </c>
      <c r="F10" s="24" t="e">
        <f>#REF!</f>
        <v>#REF!</v>
      </c>
      <c r="G10" s="24" t="e">
        <f>#REF!</f>
        <v>#REF!</v>
      </c>
      <c r="H10" s="24" t="e">
        <f>#REF!</f>
        <v>#REF!</v>
      </c>
      <c r="I10" s="24" t="e">
        <f>#REF!</f>
        <v>#REF!</v>
      </c>
      <c r="J10" s="24" t="e">
        <f>#REF!</f>
        <v>#REF!</v>
      </c>
      <c r="K10" s="24" t="e">
        <f>#REF!</f>
        <v>#REF!</v>
      </c>
      <c r="L10" s="24" t="e">
        <f>#REF!</f>
        <v>#REF!</v>
      </c>
      <c r="M10" s="24" t="e">
        <f>#REF!</f>
        <v>#REF!</v>
      </c>
      <c r="N10" s="24" t="e">
        <f>#REF!</f>
        <v>#REF!</v>
      </c>
      <c r="O10" s="24" t="e">
        <f>#REF!</f>
        <v>#REF!</v>
      </c>
      <c r="P10" s="24" t="e">
        <f>#REF!</f>
        <v>#REF!</v>
      </c>
      <c r="Q10" s="24" t="e">
        <f>#REF!</f>
        <v>#REF!</v>
      </c>
      <c r="R10" s="24" t="e">
        <f>#REF!</f>
        <v>#REF!</v>
      </c>
      <c r="S10" s="24" t="e">
        <f>#REF!</f>
        <v>#REF!</v>
      </c>
      <c r="T10" s="24" t="e">
        <f>#REF!</f>
        <v>#REF!</v>
      </c>
      <c r="U10" s="24" t="e">
        <f>#REF!</f>
        <v>#REF!</v>
      </c>
      <c r="V10" s="24" t="e">
        <f>#REF!</f>
        <v>#REF!</v>
      </c>
    </row>
    <row r="11" spans="1:22" x14ac:dyDescent="0.25">
      <c r="A11" s="27">
        <v>9</v>
      </c>
      <c r="B11" s="78"/>
      <c r="C11" s="24" t="e">
        <f>#REF!</f>
        <v>#REF!</v>
      </c>
      <c r="D11" s="24" t="e">
        <f>#REF!</f>
        <v>#REF!</v>
      </c>
      <c r="E11" s="24" t="e">
        <f>#REF!</f>
        <v>#REF!</v>
      </c>
      <c r="F11" s="24" t="e">
        <f>#REF!</f>
        <v>#REF!</v>
      </c>
      <c r="G11" s="24" t="e">
        <f>#REF!</f>
        <v>#REF!</v>
      </c>
      <c r="H11" s="24" t="e">
        <f>#REF!</f>
        <v>#REF!</v>
      </c>
      <c r="I11" s="24" t="e">
        <f>#REF!</f>
        <v>#REF!</v>
      </c>
      <c r="J11" s="24" t="e">
        <f>#REF!</f>
        <v>#REF!</v>
      </c>
      <c r="K11" s="24" t="e">
        <f>#REF!</f>
        <v>#REF!</v>
      </c>
      <c r="L11" s="24" t="e">
        <f>#REF!</f>
        <v>#REF!</v>
      </c>
      <c r="M11" s="24" t="e">
        <f>#REF!</f>
        <v>#REF!</v>
      </c>
      <c r="N11" s="24" t="e">
        <f>#REF!</f>
        <v>#REF!</v>
      </c>
      <c r="O11" s="24" t="e">
        <f>#REF!</f>
        <v>#REF!</v>
      </c>
      <c r="P11" s="24" t="e">
        <f>#REF!</f>
        <v>#REF!</v>
      </c>
      <c r="Q11" s="24" t="e">
        <f>#REF!</f>
        <v>#REF!</v>
      </c>
      <c r="R11" s="24" t="e">
        <f>#REF!</f>
        <v>#REF!</v>
      </c>
      <c r="S11" s="24" t="e">
        <f>#REF!</f>
        <v>#REF!</v>
      </c>
      <c r="T11" s="24" t="e">
        <f>#REF!</f>
        <v>#REF!</v>
      </c>
      <c r="U11" s="24" t="e">
        <f>#REF!</f>
        <v>#REF!</v>
      </c>
      <c r="V11" s="24" t="e">
        <f>#REF!</f>
        <v>#REF!</v>
      </c>
    </row>
    <row r="12" spans="1:22" x14ac:dyDescent="0.25">
      <c r="A12" s="27">
        <v>10</v>
      </c>
      <c r="B12" s="78"/>
      <c r="C12" s="24" t="e">
        <f>#REF!</f>
        <v>#REF!</v>
      </c>
      <c r="D12" s="24" t="e">
        <f>#REF!</f>
        <v>#REF!</v>
      </c>
      <c r="E12" s="24" t="e">
        <f>#REF!</f>
        <v>#REF!</v>
      </c>
      <c r="F12" s="24" t="e">
        <f>#REF!</f>
        <v>#REF!</v>
      </c>
      <c r="G12" s="24" t="e">
        <f>#REF!</f>
        <v>#REF!</v>
      </c>
      <c r="H12" s="24" t="e">
        <f>#REF!</f>
        <v>#REF!</v>
      </c>
      <c r="I12" s="24" t="e">
        <f>#REF!</f>
        <v>#REF!</v>
      </c>
      <c r="J12" s="24" t="e">
        <f>#REF!</f>
        <v>#REF!</v>
      </c>
      <c r="K12" s="24" t="e">
        <f>#REF!</f>
        <v>#REF!</v>
      </c>
      <c r="L12" s="24" t="e">
        <f>#REF!</f>
        <v>#REF!</v>
      </c>
      <c r="M12" s="24" t="e">
        <f>#REF!</f>
        <v>#REF!</v>
      </c>
      <c r="N12" s="24" t="e">
        <f>#REF!</f>
        <v>#REF!</v>
      </c>
      <c r="O12" s="24" t="e">
        <f>#REF!</f>
        <v>#REF!</v>
      </c>
      <c r="P12" s="24" t="e">
        <f>#REF!</f>
        <v>#REF!</v>
      </c>
      <c r="Q12" s="24" t="e">
        <f>#REF!</f>
        <v>#REF!</v>
      </c>
      <c r="R12" s="24" t="e">
        <f>#REF!</f>
        <v>#REF!</v>
      </c>
      <c r="S12" s="24" t="e">
        <f>#REF!</f>
        <v>#REF!</v>
      </c>
      <c r="T12" s="24" t="e">
        <f>#REF!</f>
        <v>#REF!</v>
      </c>
      <c r="U12" s="24" t="e">
        <f>#REF!</f>
        <v>#REF!</v>
      </c>
      <c r="V12" s="24" t="e">
        <f>#REF!</f>
        <v>#REF!</v>
      </c>
    </row>
    <row r="13" spans="1:22" x14ac:dyDescent="0.25">
      <c r="B13" s="28"/>
      <c r="C13" s="14"/>
      <c r="D13" s="14"/>
      <c r="E13" s="14"/>
      <c r="F13" s="14"/>
      <c r="G13" s="14"/>
      <c r="H13" s="14"/>
      <c r="I13" s="14"/>
      <c r="J13" s="14"/>
      <c r="K13" s="14"/>
      <c r="L13" s="14"/>
      <c r="M13" s="14"/>
      <c r="N13" s="14"/>
      <c r="O13" s="14"/>
      <c r="P13" s="14"/>
      <c r="Q13" s="14"/>
      <c r="R13" s="14"/>
      <c r="S13" s="14"/>
      <c r="T13" s="14"/>
      <c r="U13" s="14"/>
      <c r="V13" s="14"/>
    </row>
    <row r="14" spans="1:22" x14ac:dyDescent="0.25">
      <c r="A14" s="71" t="s">
        <v>86</v>
      </c>
      <c r="C14" s="71"/>
      <c r="D14" s="71"/>
      <c r="E14" s="71"/>
      <c r="F14" s="71"/>
      <c r="G14" s="71"/>
      <c r="H14" s="71"/>
      <c r="I14" s="71"/>
      <c r="J14" s="71"/>
      <c r="K14" s="71"/>
      <c r="L14" s="71"/>
      <c r="M14" s="71"/>
      <c r="N14" s="71"/>
    </row>
    <row r="15" spans="1:22" ht="37.5" x14ac:dyDescent="0.25">
      <c r="A15" s="174" t="s">
        <v>84</v>
      </c>
      <c r="B15" s="26" t="s">
        <v>152</v>
      </c>
      <c r="C15" s="26">
        <f>Alaw!B43</f>
        <v>0</v>
      </c>
      <c r="D15" s="29" t="str">
        <f t="shared" ref="D15:V15" si="0">D1</f>
        <v>Nitrogen Addition</v>
      </c>
      <c r="E15" s="29" t="str">
        <f t="shared" si="0"/>
        <v>Phosphate Addition</v>
      </c>
      <c r="F15" s="29" t="str">
        <f t="shared" si="0"/>
        <v>Potash  Addition</v>
      </c>
      <c r="G15" s="29" t="str">
        <f t="shared" si="0"/>
        <v>Mg Oxide Addition</v>
      </c>
      <c r="H15" s="29" t="str">
        <f t="shared" si="0"/>
        <v>Copper Addition</v>
      </c>
      <c r="I15" s="29" t="str">
        <f t="shared" si="0"/>
        <v>Zinc Addition</v>
      </c>
      <c r="J15" s="29" t="str">
        <f t="shared" si="0"/>
        <v>Lead Addition</v>
      </c>
      <c r="K15" s="29" t="str">
        <f t="shared" si="0"/>
        <v>Cadmium Addition</v>
      </c>
      <c r="L15" s="29" t="str">
        <f t="shared" si="0"/>
        <v>Mercury Addition</v>
      </c>
      <c r="M15" s="29" t="str">
        <f t="shared" si="0"/>
        <v>Nickel Addition</v>
      </c>
      <c r="N15" s="29" t="str">
        <f t="shared" si="0"/>
        <v>Chromium Addition</v>
      </c>
      <c r="O15" s="29" t="str">
        <f t="shared" si="0"/>
        <v>Aluminium Addition</v>
      </c>
      <c r="P15" s="29" t="str">
        <f t="shared" si="0"/>
        <v>Iron Addition</v>
      </c>
      <c r="Q15" s="29" t="str">
        <f t="shared" si="0"/>
        <v xml:space="preserve">Sodium Addition                 </v>
      </c>
      <c r="R15" s="29" t="str">
        <f t="shared" si="0"/>
        <v>SO3  Addition                             kg/ha</v>
      </c>
      <c r="S15" s="29" t="str">
        <f t="shared" si="0"/>
        <v xml:space="preserve">Selenium Addition </v>
      </c>
      <c r="T15" s="29" t="str">
        <f t="shared" si="0"/>
        <v xml:space="preserve">Arsenic  Addition  </v>
      </c>
      <c r="U15" s="29" t="str">
        <f t="shared" si="0"/>
        <v xml:space="preserve">Molybdenum Addition  </v>
      </c>
      <c r="V15" s="29" t="str">
        <f t="shared" si="0"/>
        <v xml:space="preserve">Fluoride Addition </v>
      </c>
    </row>
    <row r="16" spans="1:22" ht="25" x14ac:dyDescent="0.25">
      <c r="A16" s="174"/>
      <c r="B16" s="23" t="s">
        <v>46</v>
      </c>
      <c r="C16" s="26">
        <f>Alaw!B44</f>
        <v>0</v>
      </c>
      <c r="D16" s="29" t="str">
        <f t="shared" ref="D16:V16" si="1">D2</f>
        <v>kg/ha</v>
      </c>
      <c r="E16" s="29" t="str">
        <f t="shared" si="1"/>
        <v>P2O5 
kg/ha</v>
      </c>
      <c r="F16" s="29" t="str">
        <f t="shared" si="1"/>
        <v>K2O 
kg/ha</v>
      </c>
      <c r="G16" s="29" t="str">
        <f t="shared" si="1"/>
        <v>MgO 
kg/ha</v>
      </c>
      <c r="H16" s="29" t="str">
        <f t="shared" si="1"/>
        <v>kg/ha</v>
      </c>
      <c r="I16" s="29" t="str">
        <f t="shared" si="1"/>
        <v>kg/ha</v>
      </c>
      <c r="J16" s="29" t="str">
        <f t="shared" si="1"/>
        <v>kg/ha</v>
      </c>
      <c r="K16" s="29" t="str">
        <f t="shared" si="1"/>
        <v>kg/ha</v>
      </c>
      <c r="L16" s="29" t="str">
        <f t="shared" si="1"/>
        <v>kg/ha</v>
      </c>
      <c r="M16" s="29" t="str">
        <f t="shared" si="1"/>
        <v>kg/ha</v>
      </c>
      <c r="N16" s="29" t="str">
        <f t="shared" si="1"/>
        <v>kg/ha</v>
      </c>
      <c r="O16" s="29" t="str">
        <f t="shared" si="1"/>
        <v>kg/ha</v>
      </c>
      <c r="P16" s="29" t="str">
        <f t="shared" si="1"/>
        <v>kg/ha</v>
      </c>
      <c r="Q16" s="29" t="str">
        <f t="shared" si="1"/>
        <v>kg/ha</v>
      </c>
      <c r="R16" s="29" t="str">
        <f t="shared" si="1"/>
        <v>kg/ha</v>
      </c>
      <c r="S16" s="29" t="str">
        <f t="shared" si="1"/>
        <v>kg/ha</v>
      </c>
      <c r="T16" s="29" t="str">
        <f t="shared" si="1"/>
        <v>kg/ha</v>
      </c>
      <c r="U16" s="29" t="str">
        <f t="shared" si="1"/>
        <v>kg/ha</v>
      </c>
      <c r="V16" s="29" t="str">
        <f t="shared" si="1"/>
        <v>kg/ha</v>
      </c>
    </row>
    <row r="17" spans="1:22" x14ac:dyDescent="0.25">
      <c r="A17" s="72">
        <v>1</v>
      </c>
      <c r="B17" s="73">
        <f>B3</f>
        <v>0</v>
      </c>
      <c r="C17" s="74">
        <f>C3</f>
        <v>56</v>
      </c>
      <c r="D17" s="75">
        <f>D3*$B$3</f>
        <v>0</v>
      </c>
      <c r="E17" s="75">
        <f t="shared" ref="E17:V17" si="2">E3*$B$3</f>
        <v>0</v>
      </c>
      <c r="F17" s="75">
        <f t="shared" si="2"/>
        <v>0</v>
      </c>
      <c r="G17" s="75">
        <f t="shared" si="2"/>
        <v>0</v>
      </c>
      <c r="H17" s="75">
        <f t="shared" si="2"/>
        <v>0</v>
      </c>
      <c r="I17" s="75">
        <f t="shared" si="2"/>
        <v>0</v>
      </c>
      <c r="J17" s="75">
        <f t="shared" si="2"/>
        <v>0</v>
      </c>
      <c r="K17" s="75">
        <f t="shared" si="2"/>
        <v>0</v>
      </c>
      <c r="L17" s="75">
        <f t="shared" si="2"/>
        <v>0</v>
      </c>
      <c r="M17" s="75">
        <f t="shared" si="2"/>
        <v>0</v>
      </c>
      <c r="N17" s="75">
        <f t="shared" si="2"/>
        <v>0</v>
      </c>
      <c r="O17" s="75">
        <f t="shared" si="2"/>
        <v>0</v>
      </c>
      <c r="P17" s="75">
        <f t="shared" si="2"/>
        <v>0</v>
      </c>
      <c r="Q17" s="75">
        <f t="shared" si="2"/>
        <v>0</v>
      </c>
      <c r="R17" s="75">
        <f t="shared" si="2"/>
        <v>0</v>
      </c>
      <c r="S17" s="75">
        <f t="shared" si="2"/>
        <v>0</v>
      </c>
      <c r="T17" s="75">
        <f t="shared" si="2"/>
        <v>0</v>
      </c>
      <c r="U17" s="75">
        <f t="shared" si="2"/>
        <v>0</v>
      </c>
      <c r="V17" s="75">
        <f t="shared" si="2"/>
        <v>0</v>
      </c>
    </row>
    <row r="18" spans="1:22" x14ac:dyDescent="0.25">
      <c r="A18" s="72">
        <v>2</v>
      </c>
      <c r="B18" s="73">
        <f t="shared" ref="B18:C18" si="3">B4</f>
        <v>0</v>
      </c>
      <c r="C18" s="74">
        <f t="shared" si="3"/>
        <v>139</v>
      </c>
      <c r="D18" s="75">
        <f>D4*$B$4</f>
        <v>0</v>
      </c>
      <c r="E18" s="75">
        <f t="shared" ref="E18:V18" si="4">E4*$B$4</f>
        <v>0</v>
      </c>
      <c r="F18" s="75">
        <f t="shared" si="4"/>
        <v>0</v>
      </c>
      <c r="G18" s="75">
        <f t="shared" si="4"/>
        <v>0</v>
      </c>
      <c r="H18" s="75">
        <f t="shared" si="4"/>
        <v>0</v>
      </c>
      <c r="I18" s="75">
        <f t="shared" si="4"/>
        <v>0</v>
      </c>
      <c r="J18" s="75">
        <f t="shared" si="4"/>
        <v>0</v>
      </c>
      <c r="K18" s="75">
        <f t="shared" si="4"/>
        <v>0</v>
      </c>
      <c r="L18" s="75">
        <f t="shared" si="4"/>
        <v>0</v>
      </c>
      <c r="M18" s="75">
        <f t="shared" si="4"/>
        <v>0</v>
      </c>
      <c r="N18" s="75">
        <f t="shared" si="4"/>
        <v>0</v>
      </c>
      <c r="O18" s="75">
        <f t="shared" si="4"/>
        <v>0</v>
      </c>
      <c r="P18" s="75">
        <f t="shared" si="4"/>
        <v>0</v>
      </c>
      <c r="Q18" s="75">
        <f t="shared" si="4"/>
        <v>0</v>
      </c>
      <c r="R18" s="75">
        <f t="shared" si="4"/>
        <v>0</v>
      </c>
      <c r="S18" s="75">
        <f t="shared" si="4"/>
        <v>0</v>
      </c>
      <c r="T18" s="75">
        <f t="shared" si="4"/>
        <v>0</v>
      </c>
      <c r="U18" s="75">
        <f t="shared" si="4"/>
        <v>0</v>
      </c>
      <c r="V18" s="75">
        <f t="shared" si="4"/>
        <v>0</v>
      </c>
    </row>
    <row r="19" spans="1:22" x14ac:dyDescent="0.25">
      <c r="A19" s="72">
        <v>3</v>
      </c>
      <c r="B19" s="73">
        <f t="shared" ref="B19:C19" si="5">B5</f>
        <v>0</v>
      </c>
      <c r="C19" s="74">
        <f t="shared" si="5"/>
        <v>138</v>
      </c>
      <c r="D19" s="75">
        <f>D5*$B$5</f>
        <v>0</v>
      </c>
      <c r="E19" s="75">
        <f t="shared" ref="E19:V19" si="6">E5*$B$5</f>
        <v>0</v>
      </c>
      <c r="F19" s="75">
        <f t="shared" si="6"/>
        <v>0</v>
      </c>
      <c r="G19" s="75">
        <f t="shared" si="6"/>
        <v>0</v>
      </c>
      <c r="H19" s="75">
        <f t="shared" si="6"/>
        <v>0</v>
      </c>
      <c r="I19" s="75">
        <f t="shared" si="6"/>
        <v>0</v>
      </c>
      <c r="J19" s="75">
        <f t="shared" si="6"/>
        <v>0</v>
      </c>
      <c r="K19" s="75">
        <f t="shared" si="6"/>
        <v>0</v>
      </c>
      <c r="L19" s="75">
        <f t="shared" si="6"/>
        <v>0</v>
      </c>
      <c r="M19" s="75">
        <f t="shared" si="6"/>
        <v>0</v>
      </c>
      <c r="N19" s="75">
        <f t="shared" si="6"/>
        <v>0</v>
      </c>
      <c r="O19" s="75">
        <f t="shared" si="6"/>
        <v>0</v>
      </c>
      <c r="P19" s="75">
        <f t="shared" si="6"/>
        <v>0</v>
      </c>
      <c r="Q19" s="75">
        <f t="shared" si="6"/>
        <v>0</v>
      </c>
      <c r="R19" s="75">
        <f t="shared" si="6"/>
        <v>0</v>
      </c>
      <c r="S19" s="75">
        <f t="shared" si="6"/>
        <v>0</v>
      </c>
      <c r="T19" s="75">
        <f t="shared" si="6"/>
        <v>0</v>
      </c>
      <c r="U19" s="75">
        <f t="shared" si="6"/>
        <v>0</v>
      </c>
      <c r="V19" s="75">
        <f t="shared" si="6"/>
        <v>0</v>
      </c>
    </row>
    <row r="20" spans="1:22" x14ac:dyDescent="0.25">
      <c r="A20" s="72">
        <v>4</v>
      </c>
      <c r="B20" s="73">
        <f t="shared" ref="B20:C20" si="7">B6</f>
        <v>0</v>
      </c>
      <c r="C20" s="74">
        <f t="shared" si="7"/>
        <v>141</v>
      </c>
      <c r="D20" s="75">
        <f>D6*$B$6</f>
        <v>0</v>
      </c>
      <c r="E20" s="75">
        <f t="shared" ref="E20:V20" si="8">E6*$B$6</f>
        <v>0</v>
      </c>
      <c r="F20" s="75">
        <f t="shared" si="8"/>
        <v>0</v>
      </c>
      <c r="G20" s="75">
        <f t="shared" si="8"/>
        <v>0</v>
      </c>
      <c r="H20" s="75">
        <f t="shared" si="8"/>
        <v>0</v>
      </c>
      <c r="I20" s="75">
        <f t="shared" si="8"/>
        <v>0</v>
      </c>
      <c r="J20" s="75">
        <f t="shared" si="8"/>
        <v>0</v>
      </c>
      <c r="K20" s="75">
        <f t="shared" si="8"/>
        <v>0</v>
      </c>
      <c r="L20" s="75">
        <f t="shared" si="8"/>
        <v>0</v>
      </c>
      <c r="M20" s="75">
        <f t="shared" si="8"/>
        <v>0</v>
      </c>
      <c r="N20" s="75">
        <f t="shared" si="8"/>
        <v>0</v>
      </c>
      <c r="O20" s="75">
        <f t="shared" si="8"/>
        <v>0</v>
      </c>
      <c r="P20" s="75">
        <f t="shared" si="8"/>
        <v>0</v>
      </c>
      <c r="Q20" s="75">
        <f t="shared" si="8"/>
        <v>0</v>
      </c>
      <c r="R20" s="75">
        <f t="shared" si="8"/>
        <v>0</v>
      </c>
      <c r="S20" s="75">
        <f t="shared" si="8"/>
        <v>0</v>
      </c>
      <c r="T20" s="75">
        <f t="shared" si="8"/>
        <v>0</v>
      </c>
      <c r="U20" s="75">
        <f t="shared" si="8"/>
        <v>0</v>
      </c>
      <c r="V20" s="75">
        <f t="shared" si="8"/>
        <v>0</v>
      </c>
    </row>
    <row r="21" spans="1:22" x14ac:dyDescent="0.25">
      <c r="A21" s="72">
        <v>5</v>
      </c>
      <c r="B21" s="73">
        <f t="shared" ref="B21:C21" si="9">B7</f>
        <v>0</v>
      </c>
      <c r="C21" s="74">
        <f t="shared" si="9"/>
        <v>141</v>
      </c>
      <c r="D21" s="75">
        <f>D7*$B$7</f>
        <v>0</v>
      </c>
      <c r="E21" s="75">
        <f t="shared" ref="E21:V21" si="10">E7*$B$7</f>
        <v>0</v>
      </c>
      <c r="F21" s="75">
        <f t="shared" si="10"/>
        <v>0</v>
      </c>
      <c r="G21" s="75">
        <f t="shared" si="10"/>
        <v>0</v>
      </c>
      <c r="H21" s="75">
        <f t="shared" si="10"/>
        <v>0</v>
      </c>
      <c r="I21" s="75">
        <f t="shared" si="10"/>
        <v>0</v>
      </c>
      <c r="J21" s="75">
        <f t="shared" si="10"/>
        <v>0</v>
      </c>
      <c r="K21" s="75">
        <f t="shared" si="10"/>
        <v>0</v>
      </c>
      <c r="L21" s="75">
        <f t="shared" si="10"/>
        <v>0</v>
      </c>
      <c r="M21" s="75">
        <f t="shared" si="10"/>
        <v>0</v>
      </c>
      <c r="N21" s="75">
        <f t="shared" si="10"/>
        <v>0</v>
      </c>
      <c r="O21" s="75">
        <f t="shared" si="10"/>
        <v>0</v>
      </c>
      <c r="P21" s="75">
        <f t="shared" si="10"/>
        <v>0</v>
      </c>
      <c r="Q21" s="75">
        <f t="shared" si="10"/>
        <v>0</v>
      </c>
      <c r="R21" s="75">
        <f t="shared" si="10"/>
        <v>0</v>
      </c>
      <c r="S21" s="75">
        <f t="shared" si="10"/>
        <v>0</v>
      </c>
      <c r="T21" s="75">
        <f t="shared" si="10"/>
        <v>0</v>
      </c>
      <c r="U21" s="75">
        <f t="shared" si="10"/>
        <v>0</v>
      </c>
      <c r="V21" s="75">
        <f t="shared" si="10"/>
        <v>0</v>
      </c>
    </row>
    <row r="22" spans="1:22" x14ac:dyDescent="0.25">
      <c r="A22" s="72">
        <v>6</v>
      </c>
      <c r="B22" s="73">
        <f t="shared" ref="B22:C22" si="11">B8</f>
        <v>0</v>
      </c>
      <c r="C22" s="74">
        <f t="shared" si="11"/>
        <v>55</v>
      </c>
      <c r="D22" s="75">
        <f>D8*$B$8</f>
        <v>0</v>
      </c>
      <c r="E22" s="75">
        <f t="shared" ref="E22:V22" si="12">E8*$B$8</f>
        <v>0</v>
      </c>
      <c r="F22" s="75">
        <f t="shared" si="12"/>
        <v>0</v>
      </c>
      <c r="G22" s="75">
        <f t="shared" si="12"/>
        <v>0</v>
      </c>
      <c r="H22" s="75">
        <f t="shared" si="12"/>
        <v>0</v>
      </c>
      <c r="I22" s="75">
        <f t="shared" si="12"/>
        <v>0</v>
      </c>
      <c r="J22" s="75">
        <f t="shared" si="12"/>
        <v>0</v>
      </c>
      <c r="K22" s="75">
        <f t="shared" si="12"/>
        <v>0</v>
      </c>
      <c r="L22" s="75">
        <f t="shared" si="12"/>
        <v>0</v>
      </c>
      <c r="M22" s="75">
        <f t="shared" si="12"/>
        <v>0</v>
      </c>
      <c r="N22" s="75">
        <f t="shared" si="12"/>
        <v>0</v>
      </c>
      <c r="O22" s="75">
        <f t="shared" si="12"/>
        <v>0</v>
      </c>
      <c r="P22" s="75">
        <f t="shared" si="12"/>
        <v>0</v>
      </c>
      <c r="Q22" s="75">
        <f t="shared" si="12"/>
        <v>0</v>
      </c>
      <c r="R22" s="75">
        <f t="shared" si="12"/>
        <v>0</v>
      </c>
      <c r="S22" s="75">
        <f t="shared" si="12"/>
        <v>0</v>
      </c>
      <c r="T22" s="75">
        <f t="shared" si="12"/>
        <v>0</v>
      </c>
      <c r="U22" s="75">
        <f t="shared" si="12"/>
        <v>0</v>
      </c>
      <c r="V22" s="75">
        <f t="shared" si="12"/>
        <v>0</v>
      </c>
    </row>
    <row r="23" spans="1:22" x14ac:dyDescent="0.25">
      <c r="A23" s="72">
        <v>7</v>
      </c>
      <c r="B23" s="73">
        <f t="shared" ref="B23:C23" si="13">B9</f>
        <v>0</v>
      </c>
      <c r="C23" s="74">
        <f t="shared" si="13"/>
        <v>113</v>
      </c>
      <c r="D23" s="75">
        <f>D9*$B$9</f>
        <v>0</v>
      </c>
      <c r="E23" s="75">
        <f t="shared" ref="E23:V23" si="14">E9*$B$9</f>
        <v>0</v>
      </c>
      <c r="F23" s="75">
        <f t="shared" si="14"/>
        <v>0</v>
      </c>
      <c r="G23" s="75">
        <f t="shared" si="14"/>
        <v>0</v>
      </c>
      <c r="H23" s="75">
        <f t="shared" si="14"/>
        <v>0</v>
      </c>
      <c r="I23" s="75">
        <f t="shared" si="14"/>
        <v>0</v>
      </c>
      <c r="J23" s="75">
        <f t="shared" si="14"/>
        <v>0</v>
      </c>
      <c r="K23" s="75">
        <f t="shared" si="14"/>
        <v>0</v>
      </c>
      <c r="L23" s="75">
        <f t="shared" si="14"/>
        <v>0</v>
      </c>
      <c r="M23" s="75">
        <f t="shared" si="14"/>
        <v>0</v>
      </c>
      <c r="N23" s="75">
        <f t="shared" si="14"/>
        <v>0</v>
      </c>
      <c r="O23" s="75">
        <f t="shared" si="14"/>
        <v>0</v>
      </c>
      <c r="P23" s="75">
        <f t="shared" si="14"/>
        <v>0</v>
      </c>
      <c r="Q23" s="75">
        <f t="shared" si="14"/>
        <v>0</v>
      </c>
      <c r="R23" s="75">
        <f t="shared" si="14"/>
        <v>0</v>
      </c>
      <c r="S23" s="75">
        <f t="shared" si="14"/>
        <v>0</v>
      </c>
      <c r="T23" s="75">
        <f t="shared" si="14"/>
        <v>0</v>
      </c>
      <c r="U23" s="75">
        <f t="shared" si="14"/>
        <v>0</v>
      </c>
      <c r="V23" s="75">
        <f t="shared" si="14"/>
        <v>0</v>
      </c>
    </row>
    <row r="24" spans="1:22" x14ac:dyDescent="0.25">
      <c r="A24" s="72">
        <v>8</v>
      </c>
      <c r="B24" s="73">
        <f t="shared" ref="B24:C24" si="15">B10</f>
        <v>0</v>
      </c>
      <c r="C24" s="74" t="e">
        <f t="shared" si="15"/>
        <v>#REF!</v>
      </c>
      <c r="D24" s="75" t="e">
        <f>D10*$B$10</f>
        <v>#REF!</v>
      </c>
      <c r="E24" s="75" t="e">
        <f t="shared" ref="E24:V24" si="16">E10*$B$10</f>
        <v>#REF!</v>
      </c>
      <c r="F24" s="75" t="e">
        <f t="shared" si="16"/>
        <v>#REF!</v>
      </c>
      <c r="G24" s="75" t="e">
        <f t="shared" si="16"/>
        <v>#REF!</v>
      </c>
      <c r="H24" s="75" t="e">
        <f t="shared" si="16"/>
        <v>#REF!</v>
      </c>
      <c r="I24" s="75" t="e">
        <f t="shared" si="16"/>
        <v>#REF!</v>
      </c>
      <c r="J24" s="75" t="e">
        <f t="shared" si="16"/>
        <v>#REF!</v>
      </c>
      <c r="K24" s="75" t="e">
        <f t="shared" si="16"/>
        <v>#REF!</v>
      </c>
      <c r="L24" s="75" t="e">
        <f t="shared" si="16"/>
        <v>#REF!</v>
      </c>
      <c r="M24" s="75" t="e">
        <f t="shared" si="16"/>
        <v>#REF!</v>
      </c>
      <c r="N24" s="75" t="e">
        <f t="shared" si="16"/>
        <v>#REF!</v>
      </c>
      <c r="O24" s="75" t="e">
        <f t="shared" si="16"/>
        <v>#REF!</v>
      </c>
      <c r="P24" s="75" t="e">
        <f t="shared" si="16"/>
        <v>#REF!</v>
      </c>
      <c r="Q24" s="75" t="e">
        <f t="shared" si="16"/>
        <v>#REF!</v>
      </c>
      <c r="R24" s="75" t="e">
        <f t="shared" si="16"/>
        <v>#REF!</v>
      </c>
      <c r="S24" s="75" t="e">
        <f t="shared" si="16"/>
        <v>#REF!</v>
      </c>
      <c r="T24" s="75" t="e">
        <f t="shared" si="16"/>
        <v>#REF!</v>
      </c>
      <c r="U24" s="75" t="e">
        <f t="shared" si="16"/>
        <v>#REF!</v>
      </c>
      <c r="V24" s="75" t="e">
        <f t="shared" si="16"/>
        <v>#REF!</v>
      </c>
    </row>
    <row r="25" spans="1:22" x14ac:dyDescent="0.25">
      <c r="A25" s="72">
        <v>9</v>
      </c>
      <c r="B25" s="73">
        <f t="shared" ref="B25:C25" si="17">B11</f>
        <v>0</v>
      </c>
      <c r="C25" s="74" t="e">
        <f t="shared" si="17"/>
        <v>#REF!</v>
      </c>
      <c r="D25" s="75" t="e">
        <f>D11*$B$11</f>
        <v>#REF!</v>
      </c>
      <c r="E25" s="75" t="e">
        <f t="shared" ref="E25:V25" si="18">E11*$B$11</f>
        <v>#REF!</v>
      </c>
      <c r="F25" s="75" t="e">
        <f t="shared" si="18"/>
        <v>#REF!</v>
      </c>
      <c r="G25" s="75" t="e">
        <f t="shared" si="18"/>
        <v>#REF!</v>
      </c>
      <c r="H25" s="75" t="e">
        <f t="shared" si="18"/>
        <v>#REF!</v>
      </c>
      <c r="I25" s="75" t="e">
        <f t="shared" si="18"/>
        <v>#REF!</v>
      </c>
      <c r="J25" s="75" t="e">
        <f t="shared" si="18"/>
        <v>#REF!</v>
      </c>
      <c r="K25" s="75" t="e">
        <f t="shared" si="18"/>
        <v>#REF!</v>
      </c>
      <c r="L25" s="75" t="e">
        <f t="shared" si="18"/>
        <v>#REF!</v>
      </c>
      <c r="M25" s="75" t="e">
        <f t="shared" si="18"/>
        <v>#REF!</v>
      </c>
      <c r="N25" s="75" t="e">
        <f t="shared" si="18"/>
        <v>#REF!</v>
      </c>
      <c r="O25" s="75" t="e">
        <f t="shared" si="18"/>
        <v>#REF!</v>
      </c>
      <c r="P25" s="75" t="e">
        <f t="shared" si="18"/>
        <v>#REF!</v>
      </c>
      <c r="Q25" s="75" t="e">
        <f t="shared" si="18"/>
        <v>#REF!</v>
      </c>
      <c r="R25" s="75" t="e">
        <f t="shared" si="18"/>
        <v>#REF!</v>
      </c>
      <c r="S25" s="75" t="e">
        <f t="shared" si="18"/>
        <v>#REF!</v>
      </c>
      <c r="T25" s="75" t="e">
        <f t="shared" si="18"/>
        <v>#REF!</v>
      </c>
      <c r="U25" s="75" t="e">
        <f t="shared" si="18"/>
        <v>#REF!</v>
      </c>
      <c r="V25" s="75" t="e">
        <f t="shared" si="18"/>
        <v>#REF!</v>
      </c>
    </row>
    <row r="26" spans="1:22" x14ac:dyDescent="0.25">
      <c r="A26" s="72">
        <v>10</v>
      </c>
      <c r="B26" s="73">
        <f t="shared" ref="B26:C26" si="19">B12</f>
        <v>0</v>
      </c>
      <c r="C26" s="74" t="e">
        <f t="shared" si="19"/>
        <v>#REF!</v>
      </c>
      <c r="D26" s="75" t="e">
        <f>D12*$B$12</f>
        <v>#REF!</v>
      </c>
      <c r="E26" s="75" t="e">
        <f t="shared" ref="E26:V26" si="20">E12*$B$12</f>
        <v>#REF!</v>
      </c>
      <c r="F26" s="75" t="e">
        <f t="shared" si="20"/>
        <v>#REF!</v>
      </c>
      <c r="G26" s="75" t="e">
        <f t="shared" si="20"/>
        <v>#REF!</v>
      </c>
      <c r="H26" s="75" t="e">
        <f t="shared" si="20"/>
        <v>#REF!</v>
      </c>
      <c r="I26" s="75" t="e">
        <f t="shared" si="20"/>
        <v>#REF!</v>
      </c>
      <c r="J26" s="75" t="e">
        <f t="shared" si="20"/>
        <v>#REF!</v>
      </c>
      <c r="K26" s="75" t="e">
        <f t="shared" si="20"/>
        <v>#REF!</v>
      </c>
      <c r="L26" s="75" t="e">
        <f t="shared" si="20"/>
        <v>#REF!</v>
      </c>
      <c r="M26" s="75" t="e">
        <f t="shared" si="20"/>
        <v>#REF!</v>
      </c>
      <c r="N26" s="75" t="e">
        <f t="shared" si="20"/>
        <v>#REF!</v>
      </c>
      <c r="O26" s="75" t="e">
        <f t="shared" si="20"/>
        <v>#REF!</v>
      </c>
      <c r="P26" s="75" t="e">
        <f t="shared" si="20"/>
        <v>#REF!</v>
      </c>
      <c r="Q26" s="75" t="e">
        <f t="shared" si="20"/>
        <v>#REF!</v>
      </c>
      <c r="R26" s="75" t="e">
        <f t="shared" si="20"/>
        <v>#REF!</v>
      </c>
      <c r="S26" s="75" t="e">
        <f t="shared" si="20"/>
        <v>#REF!</v>
      </c>
      <c r="T26" s="75" t="e">
        <f t="shared" si="20"/>
        <v>#REF!</v>
      </c>
      <c r="U26" s="75" t="e">
        <f t="shared" si="20"/>
        <v>#REF!</v>
      </c>
      <c r="V26" s="75" t="e">
        <f t="shared" si="20"/>
        <v>#REF!</v>
      </c>
    </row>
    <row r="27" spans="1:22" s="77" customFormat="1" ht="15.5" x14ac:dyDescent="0.35">
      <c r="A27" s="176" t="s">
        <v>85</v>
      </c>
      <c r="B27" s="176"/>
      <c r="C27" s="176"/>
      <c r="D27" s="76" t="e">
        <f>SUM(D17:D26)</f>
        <v>#REF!</v>
      </c>
      <c r="E27" s="76" t="e">
        <f t="shared" ref="E27:V27" si="21">SUM(E17:E26)</f>
        <v>#REF!</v>
      </c>
      <c r="F27" s="76" t="e">
        <f t="shared" si="21"/>
        <v>#REF!</v>
      </c>
      <c r="G27" s="76" t="e">
        <f t="shared" si="21"/>
        <v>#REF!</v>
      </c>
      <c r="H27" s="76" t="e">
        <f t="shared" si="21"/>
        <v>#REF!</v>
      </c>
      <c r="I27" s="76" t="e">
        <f t="shared" si="21"/>
        <v>#REF!</v>
      </c>
      <c r="J27" s="76" t="e">
        <f t="shared" si="21"/>
        <v>#REF!</v>
      </c>
      <c r="K27" s="76" t="e">
        <f t="shared" si="21"/>
        <v>#REF!</v>
      </c>
      <c r="L27" s="76" t="e">
        <f t="shared" si="21"/>
        <v>#REF!</v>
      </c>
      <c r="M27" s="76" t="e">
        <f t="shared" si="21"/>
        <v>#REF!</v>
      </c>
      <c r="N27" s="76" t="e">
        <f t="shared" si="21"/>
        <v>#REF!</v>
      </c>
      <c r="O27" s="76" t="e">
        <f t="shared" si="21"/>
        <v>#REF!</v>
      </c>
      <c r="P27" s="76" t="e">
        <f t="shared" si="21"/>
        <v>#REF!</v>
      </c>
      <c r="Q27" s="76" t="e">
        <f t="shared" si="21"/>
        <v>#REF!</v>
      </c>
      <c r="R27" s="76" t="e">
        <f t="shared" si="21"/>
        <v>#REF!</v>
      </c>
      <c r="S27" s="76" t="e">
        <f t="shared" si="21"/>
        <v>#REF!</v>
      </c>
      <c r="T27" s="76" t="e">
        <f t="shared" si="21"/>
        <v>#REF!</v>
      </c>
      <c r="U27" s="76" t="e">
        <f t="shared" si="21"/>
        <v>#REF!</v>
      </c>
      <c r="V27" s="76" t="e">
        <f t="shared" si="21"/>
        <v>#REF!</v>
      </c>
    </row>
  </sheetData>
  <mergeCells count="3">
    <mergeCell ref="A15:A16"/>
    <mergeCell ref="A1:A2"/>
    <mergeCell ref="A27:C27"/>
  </mergeCell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item1.xml><?xml version="1.0" encoding="utf-8"?>
<p:properties xmlns:p="http://schemas.microsoft.com/office/2006/metadata/properties" xmlns:xsi="http://www.w3.org/2001/XMLSchema-instance" xmlns:pc="http://schemas.microsoft.com/office/infopath/2007/PartnerControls">
  <documentManagement>
    <_dlc_DocId xmlns="9be56660-2c31-41ef-bc00-23e72f632f2a">REGU-415-1633711</_dlc_DocId>
    <_dlc_DocIdUrl xmlns="9be56660-2c31-41ef-bc00-23e72f632f2a">
      <Url>https://cyfoethnaturiolcymru.sharepoint.com/teams/Regulatory/Permitting/_layouts/15/DocIdRedir.aspx?ID=REGU-415-1633711</Url>
      <Description>REGU-415-1633711</Description>
    </_dlc_DocIdUrl>
    <Site_x0020_Name xmlns="859f7ad6-93f6-4205-b62b-a17f28acbbac">Mobile Plant</Site_x0020_Name>
    <Internal_x002f_External xmlns="859f7ad6-93f6-4205-b62b-a17f28acbbac">Internal document</Internal_x002f_External>
    <Post_x0020_code xmlns="859f7ad6-93f6-4205-b62b-a17f28acbbac" xsi:nil="true"/>
    <TaxCatchAll xmlns="859f7ad6-93f6-4205-b62b-a17f28acbbac" xsi:nil="true"/>
    <Document_x0020_Type xmlns="859f7ad6-93f6-4205-b62b-a17f28acbbac">Form/Proforma</Document_x0020_Type>
    <Welsh_x0020_Local_x0020_Authority xmlns="859f7ad6-93f6-4205-b62b-a17f28acbbac" xsi:nil="true"/>
    <Disclosure_x0020_Status xmlns="859f7ad6-93f6-4205-b62b-a17f28acbbac">Public register</Disclosure_x0020_Status>
    <Addressee xmlns="859f7ad6-93f6-4205-b62b-a17f28acbbac" xsi:nil="true"/>
    <Process_x0020_Type xmlns="859f7ad6-93f6-4205-b62b-a17f28acbbac">Application</Process_x0020_Type>
    <License_x002f_Activity_x0020_Type xmlns="859f7ad6-93f6-4205-b62b-a17f28acbbac">2. EPR Mobile Deployments</License_x002f_Activity_x0020_Type>
    <Surrendered_x002f_Expired xmlns="859f7ad6-93f6-4205-b62b-a17f28acbbac" xsi:nil="true"/>
    <Document_x0020_Date xmlns="859f7ad6-93f6-4205-b62b-a17f28acbbac">2026-06-30T23:00:00+00:00</Document_x0020_Date>
    <Facility_x0020_Address xmlns="859f7ad6-93f6-4205-b62b-a17f28acbbac">Mobile Plant</Facility_x0020_Address>
    <Environment_x0020_Sub_x0020_Folder xmlns="859f7ad6-93f6-4205-b62b-a17f28acbbac">Licences applications</Environment_x0020_Sub_x0020_Folder>
    <Customer_x0020_Name xmlns="859f7ad6-93f6-4205-b62b-a17f28acbbac">ByProduct Recovery Limited</Customer_x0020_Name>
    <Surrendered_x002f_Expired_x0020_Date xmlns="859f7ad6-93f6-4205-b62b-a17f28acbbac" xsi:nil="true"/>
    <IconOverlay xmlns="http://schemas.microsoft.com/sharepoint/v4"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4.xml><?xml version="1.0" encoding="utf-8"?>
<?mso-contentType ?>
<SharedContentType xmlns="Microsoft.SharePoint.Taxonomy.ContentTypeSync" SourceId="78499d3b-94a8-4059-8763-489d4400b14a" ContentTypeId="0x01010067EB80C5FE939D4A9B3D8BA62129B7F50102" PreviousValue="false"/>
</file>

<file path=customXml/item5.xml><?xml version="1.0" encoding="utf-8"?>
<ct:contentTypeSchema xmlns:ct="http://schemas.microsoft.com/office/2006/metadata/contentType" xmlns:ma="http://schemas.microsoft.com/office/2006/metadata/properties/metaAttributes" ct:_="" ma:_="" ma:contentTypeName="NRW Perm-Comp Word Document" ma:contentTypeID="0x01010067EB80C5FE939D4A9B3D8BA62129B7F5010200FCA2C545C6A22849993E25A243B8866F" ma:contentTypeVersion="787" ma:contentTypeDescription="Permitting &amp; Compliance Word Document" ma:contentTypeScope="" ma:versionID="a2a696e64b4ad91709c4bacb9040fc62">
  <xsd:schema xmlns:xsd="http://www.w3.org/2001/XMLSchema" xmlns:xs="http://www.w3.org/2001/XMLSchema" xmlns:p="http://schemas.microsoft.com/office/2006/metadata/properties" xmlns:ns2="859f7ad6-93f6-4205-b62b-a17f28acbbac" xmlns:ns4="dfa7b5af-bd1f-4e1a-a117-ad96be72b59f" xmlns:ns5="6e121689-de5b-41b9-a751-bfeda7fa2b07" xmlns:ns6="9be56660-2c31-41ef-bc00-23e72f632f2a" xmlns:ns7="http://schemas.microsoft.com/sharepoint/v4" targetNamespace="http://schemas.microsoft.com/office/2006/metadata/properties" ma:root="true" ma:fieldsID="942b565c8d852c65b8c9c41121f6cd1e" ns2:_="" ns4:_="" ns5:_="" ns6:_="" ns7:_="">
    <xsd:import namespace="859f7ad6-93f6-4205-b62b-a17f28acbbac"/>
    <xsd:import namespace="dfa7b5af-bd1f-4e1a-a117-ad96be72b59f"/>
    <xsd:import namespace="6e121689-de5b-41b9-a751-bfeda7fa2b07"/>
    <xsd:import namespace="9be56660-2c31-41ef-bc00-23e72f632f2a"/>
    <xsd:import namespace="http://schemas.microsoft.com/sharepoint/v4"/>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minOccurs="0"/>
                <xsd:element ref="ns2:Process_x0020_Type"/>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MediaServiceFastMetadata" minOccurs="0"/>
                <xsd:element ref="ns4:MediaServiceAutoTags" minOccurs="0"/>
                <xsd:element ref="ns5:LastSharedByUser" minOccurs="0"/>
                <xsd:element ref="ns5:LastSharedByTime" minOccurs="0"/>
                <xsd:element ref="ns4:MediaServiceDateTaken" minOccurs="0"/>
                <xsd:element ref="ns4:MediaServiceOCR" minOccurs="0"/>
                <xsd:element ref="ns4:MediaServiceAutoKeyPoints" minOccurs="0"/>
                <xsd:element ref="ns4:MediaServiceKeyPoints" minOccurs="0"/>
                <xsd:element ref="ns4:MediaServiceGenerationTime" minOccurs="0"/>
                <xsd:element ref="ns4:MediaServiceEventHashCode" minOccurs="0"/>
                <xsd:element ref="ns4:MediaServiceMetadata" minOccurs="0"/>
                <xsd:element ref="ns6:_dlc_DocId" minOccurs="0"/>
                <xsd:element ref="ns6:_dlc_DocIdUrl" minOccurs="0"/>
                <xsd:element ref="ns6:_dlc_DocIdPersistId" minOccurs="0"/>
                <xsd:element ref="ns4:MediaServiceObjectDetectorVersions" minOccurs="0"/>
                <xsd:element ref="ns2:TaxCatchAll" minOccurs="0"/>
                <xsd:element ref="ns4:MediaServiceSearchProperties" minOccurs="0"/>
                <xsd:element ref="ns7:IconOverlay"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ternalName="Disclosure_x0020_Status">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dexed="true" ma:internalName="Environment_x0020_Sub_x0020_Folder">
      <xsd:simpleType>
        <xsd:restriction base="dms:Choice">
          <xsd:enumeration value="Appeal"/>
          <xsd:enumeration value="Enforcement action"/>
          <xsd:enumeration value="Engineering"/>
          <xsd:enumeration value="Environment monitoring"/>
          <xsd:enumeration value="Exemption application"/>
          <xsd:enumeration value="Groundwater Investigation Consent"/>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OMA"/>
          <xsd:enumeration value="Post licence compliance"/>
          <xsd:enumeration value="Pre-application"/>
          <xsd:enumeration value="Returns"/>
          <xsd:enumeration value="Waste returns"/>
          <xsd:enumeration value="Waste Shipment Forms"/>
        </xsd:restriction>
      </xsd:simpleType>
    </xsd:element>
    <xsd:element name="License_x002f_Activity_x0020_Type" ma:index="14" nillable="true" ma:displayName="License/Activity Type" ma:format="Dropdown" ma:hidden="true"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enumeration value="17. International Waste Shipment"/>
          <xsd:enumeration value="18. EPR Medium Combustion Plant"/>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enumeration value="No"/>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element name="TaxCatchAll" ma:index="39" nillable="true" ma:displayName="Taxonomy Catch All Column" ma:hidden="true" ma:list="{7e602b1e-d2f0-4c3e-9f3d-f70bf714bda9}" ma:internalName="TaxCatchAll" ma:showField="CatchAllData" ma:web="6e121689-de5b-41b9-a751-bfeda7fa2b07">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dfa7b5af-bd1f-4e1a-a117-ad96be72b59f" elementFormDefault="qualified">
    <xsd:import namespace="http://schemas.microsoft.com/office/2006/documentManagement/types"/>
    <xsd:import namespace="http://schemas.microsoft.com/office/infopath/2007/PartnerControls"/>
    <xsd:element name="MediaServiceFastMetadata" ma:index="24" nillable="true" ma:displayName="MediaServiceFastMetadata" ma:description="" ma:hidden="true" ma:internalName="MediaServiceFastMetadata" ma:readOnly="true">
      <xsd:simpleType>
        <xsd:restriction base="dms:Note"/>
      </xsd:simpleType>
    </xsd:element>
    <xsd:element name="MediaServiceAutoTags" ma:index="25" nillable="true" ma:displayName="MediaServiceAutoTags" ma:description="" ma:internalName="MediaServiceAutoTags" ma:readOnly="true">
      <xsd:simpleType>
        <xsd:restriction base="dms:Text"/>
      </xsd:simpleType>
    </xsd:element>
    <xsd:element name="MediaServiceDateTaken" ma:index="28" nillable="true" ma:displayName="MediaServiceDateTaken" ma:hidden="true" ma:internalName="MediaServiceDateTaken" ma:readOnly="true">
      <xsd:simpleType>
        <xsd:restriction base="dms:Text"/>
      </xsd:simpleType>
    </xsd:element>
    <xsd:element name="MediaServiceOCR" ma:index="29" nillable="true" ma:displayName="Extracted Text" ma:internalName="MediaServiceOCR" ma:readOnly="true">
      <xsd:simpleType>
        <xsd:restriction base="dms:Note">
          <xsd:maxLength value="255"/>
        </xsd:restriction>
      </xsd:simpleType>
    </xsd:element>
    <xsd:element name="MediaServiceAutoKeyPoints" ma:index="30" nillable="true" ma:displayName="MediaServiceAutoKeyPoints" ma:hidden="true" ma:internalName="MediaServiceAutoKeyPoints" ma:readOnly="true">
      <xsd:simpleType>
        <xsd:restriction base="dms:Note"/>
      </xsd:simpleType>
    </xsd:element>
    <xsd:element name="MediaServiceKeyPoints" ma:index="31" nillable="true" ma:displayName="KeyPoints" ma:internalName="MediaServiceKeyPoints" ma:readOnly="true">
      <xsd:simpleType>
        <xsd:restriction base="dms:Note">
          <xsd:maxLength value="255"/>
        </xsd:restriction>
      </xsd:simpleType>
    </xsd:element>
    <xsd:element name="MediaServiceGenerationTime" ma:index="32" nillable="true" ma:displayName="MediaServiceGenerationTime" ma:hidden="true" ma:internalName="MediaServiceGenerationTime" ma:readOnly="true">
      <xsd:simpleType>
        <xsd:restriction base="dms:Text"/>
      </xsd:simpleType>
    </xsd:element>
    <xsd:element name="MediaServiceEventHashCode" ma:index="33" nillable="true" ma:displayName="MediaServiceEventHashCode" ma:hidden="true" ma:internalName="MediaServiceEventHashCode" ma:readOnly="true">
      <xsd:simpleType>
        <xsd:restriction base="dms:Text"/>
      </xsd:simpleType>
    </xsd:element>
    <xsd:element name="MediaServiceMetadata" ma:index="34" nillable="true" ma:displayName="MediaServiceMetadata" ma:description="" ma:hidden="true" ma:internalName="MediaServiceMetadata" ma:readOnly="true">
      <xsd:simpleType>
        <xsd:restriction base="dms:Note"/>
      </xsd:simpleType>
    </xsd:element>
    <xsd:element name="MediaServiceObjectDetectorVersions" ma:index="38" nillable="true" ma:displayName="MediaServiceObjectDetectorVersions" ma:hidden="true" ma:indexed="true" ma:internalName="MediaServiceObjectDetectorVersions" ma:readOnly="true">
      <xsd:simpleType>
        <xsd:restriction base="dms:Text"/>
      </xsd:simpleType>
    </xsd:element>
    <xsd:element name="MediaServiceSearchProperties" ma:index="40"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6e121689-de5b-41b9-a751-bfeda7fa2b07" elementFormDefault="qualified">
    <xsd:import namespace="http://schemas.microsoft.com/office/2006/documentManagement/types"/>
    <xsd:import namespace="http://schemas.microsoft.com/office/infopath/2007/PartnerControls"/>
    <xsd:element name="LastSharedByUser" ma:index="26" nillable="true" ma:displayName="Last Shared By User" ma:description="" ma:internalName="LastSharedByUser" ma:readOnly="true">
      <xsd:simpleType>
        <xsd:restriction base="dms:Note">
          <xsd:maxLength value="255"/>
        </xsd:restriction>
      </xsd:simpleType>
    </xsd:element>
    <xsd:element name="LastSharedByTime" ma:index="27" nillable="true" ma:displayName="Last Shared By Time" ma:description="" ma:internalName="LastSharedByTime" ma:readOnly="tru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9be56660-2c31-41ef-bc00-23e72f632f2a" elementFormDefault="qualified">
    <xsd:import namespace="http://schemas.microsoft.com/office/2006/documentManagement/types"/>
    <xsd:import namespace="http://schemas.microsoft.com/office/infopath/2007/PartnerControls"/>
    <xsd:element name="_dlc_DocId" ma:index="35" nillable="true" ma:displayName="Document ID Value" ma:description="The value of the document ID assigned to this item." ma:indexed="true" ma:internalName="_dlc_DocId" ma:readOnly="true">
      <xsd:simpleType>
        <xsd:restriction base="dms:Text"/>
      </xsd:simpleType>
    </xsd:element>
    <xsd:element name="_dlc_DocIdUrl" ma:index="36"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37" nillable="true" ma:displayName="Persist ID" ma:description="Keep ID on add." ma:hidden="true" ma:internalName="_dlc_DocIdPersistId" ma:readOnly="true">
      <xsd:simpleType>
        <xsd:restriction base="dms:Boolean"/>
      </xsd:simple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4" elementFormDefault="qualified">
    <xsd:import namespace="http://schemas.microsoft.com/office/2006/documentManagement/types"/>
    <xsd:import namespace="http://schemas.microsoft.com/office/infopath/2007/PartnerControls"/>
    <xsd:element name="IconOverlay" ma:index="41" nillable="true" ma:displayName="IconOverlay" ma:hidden="true" ma:internalName="IconOverlay">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3EB88BFD-E29A-4849-A8E6-116EB74B98EA}">
  <ds:schemaRefs>
    <ds:schemaRef ds:uri="http://schemas.microsoft.com/office/2006/documentManagement/types"/>
    <ds:schemaRef ds:uri="http://www.w3.org/XML/1998/namespace"/>
    <ds:schemaRef ds:uri="9be56660-2c31-41ef-bc00-23e72f632f2a"/>
    <ds:schemaRef ds:uri="http://purl.org/dc/dcmitype/"/>
    <ds:schemaRef ds:uri="http://purl.org/dc/terms/"/>
    <ds:schemaRef ds:uri="http://purl.org/dc/elements/1.1/"/>
    <ds:schemaRef ds:uri="http://schemas.microsoft.com/office/infopath/2007/PartnerControls"/>
    <ds:schemaRef ds:uri="http://schemas.openxmlformats.org/package/2006/metadata/core-properties"/>
    <ds:schemaRef ds:uri="http://schemas.microsoft.com/office/2006/metadata/properties"/>
  </ds:schemaRefs>
</ds:datastoreItem>
</file>

<file path=customXml/itemProps2.xml><?xml version="1.0" encoding="utf-8"?>
<ds:datastoreItem xmlns:ds="http://schemas.openxmlformats.org/officeDocument/2006/customXml" ds:itemID="{AEA60B66-0495-4F42-887D-83AD6F26B1CA}">
  <ds:schemaRefs>
    <ds:schemaRef ds:uri="http://schemas.microsoft.com/sharepoint/v3/contenttype/forms"/>
  </ds:schemaRefs>
</ds:datastoreItem>
</file>

<file path=customXml/itemProps3.xml><?xml version="1.0" encoding="utf-8"?>
<ds:datastoreItem xmlns:ds="http://schemas.openxmlformats.org/officeDocument/2006/customXml" ds:itemID="{F3EE4955-DA3A-40AC-A3F0-DB6816BE0801}">
  <ds:schemaRefs>
    <ds:schemaRef ds:uri="http://schemas.microsoft.com/sharepoint/events"/>
  </ds:schemaRefs>
</ds:datastoreItem>
</file>

<file path=customXml/itemProps4.xml><?xml version="1.0" encoding="utf-8"?>
<ds:datastoreItem xmlns:ds="http://schemas.openxmlformats.org/officeDocument/2006/customXml" ds:itemID="{AB5D3F63-12DB-4E4E-9E4B-4B5EC1D28D7C}"/>
</file>

<file path=customXml/itemProps5.xml><?xml version="1.0" encoding="utf-8"?>
<ds:datastoreItem xmlns:ds="http://schemas.openxmlformats.org/officeDocument/2006/customXml" ds:itemID="{C013F9EA-4C4B-4235-A186-59698B05EDD8}"/>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Worksheets</vt:lpstr>
      </vt:variant>
      <vt:variant>
        <vt:i4>9</vt:i4>
      </vt:variant>
    </vt:vector>
  </HeadingPairs>
  <TitlesOfParts>
    <vt:vector size="9" baseType="lpstr">
      <vt:lpstr>Alaw</vt:lpstr>
      <vt:lpstr>Cefni</vt:lpstr>
      <vt:lpstr>Cwellyn</vt:lpstr>
      <vt:lpstr>Dolbenmaen</vt:lpstr>
      <vt:lpstr>Garreglwyd</vt:lpstr>
      <vt:lpstr>Llyn Conwy</vt:lpstr>
      <vt:lpstr>Mynydd Llandegaai</vt:lpstr>
      <vt:lpstr>Additions</vt:lpstr>
      <vt:lpstr>Ratios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NRW Nutrient Calculator</dc:title>
  <dc:creator>Louise Bailey</dc:creator>
  <cp:keywords>NRW Nutrient Calculator</cp:keywords>
  <cp:lastModifiedBy>Tucker, Megan</cp:lastModifiedBy>
  <dcterms:created xsi:type="dcterms:W3CDTF">2016-09-26T10:07:59Z</dcterms:created>
  <dcterms:modified xsi:type="dcterms:W3CDTF">2026-06-17T15:02:10Z</dcterms:modified>
  <cp:category>NRW Nutrient Calculator</cp:category>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0x01010067EB80C5FE939D4A9B3D8BA62129B7F5010200FCA2C545C6A22849993E25A243B8866F</vt:lpwstr>
  </property>
  <property fmtid="{D5CDD505-2E9C-101B-9397-08002B2CF9AE}" pid="3" name="_dlc_DocIdItemGuid">
    <vt:lpwstr>95738797-3130-4771-b189-24ef9a617b62</vt:lpwstr>
  </property>
  <property fmtid="{D5CDD505-2E9C-101B-9397-08002B2CF9AE}" pid="4" name="Order">
    <vt:r8>163371100</vt:r8>
  </property>
  <property fmtid="{D5CDD505-2E9C-101B-9397-08002B2CF9AE}" pid="5" name="MediaServiceImageTags">
    <vt:lpwstr/>
  </property>
  <property fmtid="{D5CDD505-2E9C-101B-9397-08002B2CF9AE}" pid="6" name="lcf76f155ced4ddcb4097134ff3c332f">
    <vt:lpwstr/>
  </property>
</Properties>
</file>