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32867/"/>
    </mc:Choice>
  </mc:AlternateContent>
  <xr:revisionPtr revIDLastSave="0" documentId="13_ncr:1_{BF1CEC89-A217-413A-B8A2-CE4EE5DE6E50}" xr6:coauthVersionLast="47" xr6:coauthVersionMax="47" xr10:uidLastSave="{00000000-0000-0000-0000-000000000000}"/>
  <bookViews>
    <workbookView xWindow="3750" yWindow="2200" windowWidth="17280" windowHeight="10700" tabRatio="870" xr2:uid="{00000000-000D-0000-FFFF-FFFF00000000}"/>
  </bookViews>
  <sheets>
    <sheet name="Arla" sheetId="1" r:id="rId1"/>
    <sheet name="Volvac" sheetId="21" r:id="rId2"/>
    <sheet name="Whiskey"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S19" i="21" s="1"/>
  <c r="J59" i="21"/>
  <c r="K21" i="21"/>
  <c r="K23" i="21" s="1"/>
  <c r="K24" i="21" s="1"/>
  <c r="K17" i="21"/>
  <c r="K19" i="21" s="1"/>
  <c r="K20" i="21" s="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17" i="21"/>
  <c r="G19" i="21" s="1"/>
  <c r="G20"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T65" i="21" s="1"/>
  <c r="U17" i="21"/>
  <c r="U19" i="21" s="1"/>
  <c r="U21" i="21"/>
  <c r="U23" i="21" s="1"/>
  <c r="U24" i="21" s="1"/>
  <c r="M17" i="21"/>
  <c r="M21" i="21"/>
  <c r="M23" i="21" s="1"/>
  <c r="M24" i="21" s="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R19" i="27"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D23" i="21"/>
  <c r="D24" i="21" s="1"/>
  <c r="S58" i="21"/>
  <c r="S61" i="21" s="1"/>
  <c r="C58" i="21"/>
  <c r="C61" i="21" s="1"/>
  <c r="C64" i="21" s="1"/>
  <c r="K58" i="21"/>
  <c r="K61" i="21" s="1"/>
  <c r="I21" i="27"/>
  <c r="I23" i="27" s="1"/>
  <c r="I24" i="27" s="1"/>
  <c r="Q21" i="27"/>
  <c r="Q23" i="27" s="1"/>
  <c r="Q24" i="27" s="1"/>
  <c r="R58" i="21"/>
  <c r="R61" i="21" s="1"/>
  <c r="R64" i="21" s="1"/>
  <c r="R65" i="21" s="1"/>
  <c r="O57" i="21"/>
  <c r="A43" i="21"/>
  <c r="J58" i="21"/>
  <c r="J61" i="21" s="1"/>
  <c r="G21" i="27"/>
  <c r="G23" i="27" s="1"/>
  <c r="G24" i="27" s="1"/>
  <c r="O21" i="27"/>
  <c r="O23" i="27" s="1"/>
  <c r="O24" i="27" s="1"/>
  <c r="H21" i="27"/>
  <c r="H23" i="27" s="1"/>
  <c r="H24" i="27" s="1"/>
  <c r="P21" i="27"/>
  <c r="J58" i="27"/>
  <c r="J61" i="27" s="1"/>
  <c r="R58" i="27"/>
  <c r="R61" i="27" s="1"/>
  <c r="R64" i="27" s="1"/>
  <c r="R65" i="27" s="1"/>
  <c r="L21" i="27"/>
  <c r="L23" i="27" s="1"/>
  <c r="L24" i="27" s="1"/>
  <c r="T21" i="27"/>
  <c r="T23" i="27" s="1"/>
  <c r="T24" i="27" s="1"/>
  <c r="P58" i="21"/>
  <c r="P61" i="21" s="1"/>
  <c r="P64" i="21" s="1"/>
  <c r="P65" i="21" s="1"/>
  <c r="H58" i="21"/>
  <c r="H61" i="21" s="1"/>
  <c r="R57" i="21"/>
  <c r="D58" i="27"/>
  <c r="D61" i="27" s="1"/>
  <c r="L58" i="27"/>
  <c r="L61" i="27" s="1"/>
  <c r="T58" i="27"/>
  <c r="T61" i="27" s="1"/>
  <c r="T64" i="27" s="1"/>
  <c r="T65" i="27" s="1"/>
  <c r="J57" i="21"/>
  <c r="H59" i="21"/>
  <c r="R21" i="27"/>
  <c r="R23" i="27" s="1"/>
  <c r="R24" i="27" s="1"/>
  <c r="E58" i="27"/>
  <c r="E61"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H57" i="27"/>
  <c r="F59" i="27"/>
  <c r="P23" i="27"/>
  <c r="P24" i="27" s="1"/>
  <c r="N57" i="27"/>
  <c r="H59" i="27"/>
  <c r="Q58" i="21"/>
  <c r="Q61" i="21" s="1"/>
  <c r="Q64" i="21" s="1"/>
  <c r="Q65" i="21" s="1"/>
  <c r="I58" i="21"/>
  <c r="I61" i="21" s="1"/>
  <c r="C58" i="27"/>
  <c r="C61" i="27" s="1"/>
  <c r="K58" i="27"/>
  <c r="K61" i="27" s="1"/>
  <c r="S58" i="27"/>
  <c r="S61" i="27" s="1"/>
  <c r="S64" i="27" s="1"/>
  <c r="S65" i="27" s="1"/>
  <c r="P57" i="27"/>
  <c r="N59" i="27"/>
  <c r="M19" i="21"/>
  <c r="M20" i="21" s="1"/>
  <c r="G57" i="21"/>
  <c r="P59" i="27"/>
  <c r="B58" i="27"/>
  <c r="B61" i="27" s="1"/>
  <c r="D5" i="20"/>
  <c r="D6" i="20"/>
  <c r="D4" i="20"/>
  <c r="E9" i="20"/>
  <c r="D9" i="20"/>
  <c r="E11" i="20"/>
  <c r="D11" i="20"/>
  <c r="E8" i="20"/>
  <c r="D8" i="20"/>
  <c r="E10" i="20"/>
  <c r="D10" i="20"/>
  <c r="E7" i="20"/>
  <c r="D7" i="20"/>
  <c r="E6" i="20"/>
  <c r="E5" i="20"/>
  <c r="E4" i="20"/>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A33" i="21"/>
  <c r="A37" i="21"/>
  <c r="A41" i="21"/>
  <c r="A45" i="21"/>
  <c r="A49" i="21"/>
  <c r="E58" i="21"/>
  <c r="E61" i="21" s="1"/>
  <c r="M58" i="21"/>
  <c r="M61" i="21" s="1"/>
  <c r="U58" i="21"/>
  <c r="U61" i="21" s="1"/>
  <c r="G23" i="21"/>
  <c r="G24" i="21" s="1"/>
  <c r="C57" i="21"/>
  <c r="K57" i="21"/>
  <c r="S57" i="21"/>
  <c r="Q19" i="21"/>
  <c r="R23" i="21"/>
  <c r="R24"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1" l="1"/>
  <c r="E64" i="27"/>
  <c r="E65" i="27" s="1"/>
  <c r="D64" i="27"/>
  <c r="D65" i="27" s="1"/>
  <c r="Q64" i="27"/>
  <c r="Q65" i="27" s="1"/>
  <c r="O64" i="21"/>
  <c r="O65" i="21" s="1"/>
  <c r="U64" i="21"/>
  <c r="J64" i="27"/>
  <c r="J65" i="27" s="1"/>
  <c r="K64" i="21"/>
  <c r="K65" i="21" s="1"/>
  <c r="L65" i="21"/>
  <c r="C65" i="21"/>
  <c r="C23" i="21"/>
  <c r="C24" i="21" s="1"/>
  <c r="K64" i="27"/>
  <c r="K65" i="27" s="1"/>
  <c r="I64" i="27"/>
  <c r="I65" i="27" s="1"/>
  <c r="C64" i="27"/>
  <c r="C65" i="27" s="1"/>
  <c r="N66" i="21"/>
  <c r="N65" i="21"/>
  <c r="P64" i="27"/>
  <c r="P65" i="27" s="1"/>
  <c r="G64" i="21"/>
  <c r="S64" i="21"/>
  <c r="E64" i="21"/>
  <c r="F64" i="21"/>
  <c r="J64" i="21"/>
  <c r="H64" i="21"/>
  <c r="H65" i="21" s="1"/>
  <c r="M64" i="27"/>
  <c r="H64" i="27"/>
  <c r="L64" i="27"/>
  <c r="M64" i="21"/>
  <c r="M65" i="21" s="1"/>
  <c r="I64" i="21"/>
  <c r="U64" i="27"/>
  <c r="S66" i="27"/>
  <c r="B64" i="27"/>
  <c r="B64" i="21"/>
  <c r="O64" i="27"/>
  <c r="N64" i="27"/>
  <c r="Q66" i="21"/>
  <c r="P66" i="21"/>
  <c r="R66" i="27"/>
  <c r="J66" i="27"/>
  <c r="G64" i="27"/>
  <c r="F64" i="27"/>
  <c r="T66" i="27"/>
  <c r="T66" i="21"/>
  <c r="L66" i="21"/>
  <c r="S64" i="1"/>
  <c r="R64" i="1"/>
  <c r="Q64" i="1"/>
  <c r="U64" i="1"/>
  <c r="P64" i="1"/>
  <c r="E66" i="27"/>
  <c r="Q66" i="27"/>
  <c r="P66" i="27"/>
  <c r="C66" i="21"/>
  <c r="D66" i="21"/>
  <c r="R66" i="21"/>
  <c r="N64" i="1"/>
  <c r="M64" i="1"/>
  <c r="T64" i="1"/>
  <c r="L64" i="1"/>
  <c r="J64" i="1"/>
  <c r="K64" i="1"/>
  <c r="O64" i="1"/>
  <c r="C64" i="1"/>
  <c r="I64" i="1"/>
  <c r="H64" i="1"/>
  <c r="G64" i="1"/>
  <c r="F64" i="1"/>
  <c r="E64" i="1"/>
  <c r="D64" i="1"/>
  <c r="B64" i="1"/>
  <c r="D63" i="1"/>
  <c r="L63" i="1"/>
  <c r="F63" i="1"/>
  <c r="R63" i="1"/>
  <c r="R65" i="1" s="1"/>
  <c r="J63" i="1"/>
  <c r="Q63" i="1"/>
  <c r="I63" i="1"/>
  <c r="C63" i="1"/>
  <c r="K63" i="1"/>
  <c r="P63" i="1"/>
  <c r="P65" i="1" s="1"/>
  <c r="H63" i="1"/>
  <c r="T63" i="1"/>
  <c r="S63" i="1"/>
  <c r="O63" i="1"/>
  <c r="G63" i="1"/>
  <c r="N63" i="1"/>
  <c r="E63" i="1"/>
  <c r="B63" i="1"/>
  <c r="U63" i="1"/>
  <c r="U65" i="1" s="1"/>
  <c r="M63" i="1"/>
  <c r="G65" i="1" l="1"/>
  <c r="T66" i="1"/>
  <c r="T65" i="1"/>
  <c r="D66" i="27"/>
  <c r="K66" i="27"/>
  <c r="O65" i="1"/>
  <c r="Q66" i="1"/>
  <c r="Q65" i="1"/>
  <c r="E65" i="1"/>
  <c r="S65" i="1"/>
  <c r="F65" i="1"/>
  <c r="O66" i="21"/>
  <c r="U66" i="27"/>
  <c r="U65" i="27"/>
  <c r="O66" i="27"/>
  <c r="O65" i="27"/>
  <c r="S66" i="21"/>
  <c r="S65" i="21"/>
  <c r="K66" i="21"/>
  <c r="U66" i="21"/>
  <c r="U65" i="21"/>
  <c r="I66" i="27"/>
  <c r="C66" i="27"/>
  <c r="N65" i="1"/>
  <c r="I65" i="1"/>
  <c r="K65" i="1"/>
  <c r="J65" i="1"/>
  <c r="L65" i="1"/>
  <c r="M65" i="1"/>
  <c r="H65" i="1"/>
  <c r="D65" i="1"/>
  <c r="C65" i="1"/>
  <c r="B65" i="1"/>
  <c r="H66" i="21"/>
  <c r="N66" i="27"/>
  <c r="N65" i="27"/>
  <c r="M66" i="21"/>
  <c r="L66" i="27"/>
  <c r="L65" i="27"/>
  <c r="J66" i="21"/>
  <c r="J65" i="21"/>
  <c r="I66" i="21"/>
  <c r="I65" i="21"/>
  <c r="H66" i="27"/>
  <c r="H65" i="27"/>
  <c r="G66" i="21"/>
  <c r="G65" i="21"/>
  <c r="G66" i="27"/>
  <c r="G65" i="27"/>
  <c r="F66" i="21"/>
  <c r="F65" i="21"/>
  <c r="F66" i="27"/>
  <c r="F65" i="27"/>
  <c r="E66" i="21"/>
  <c r="E65" i="21"/>
  <c r="M66" i="27"/>
  <c r="M65" i="27"/>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<sst xmlns="http://schemas.openxmlformats.org/spreadsheetml/2006/main" count="699" uniqueCount="173">
  <si>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</si>
  <si>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</si>
  <si>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</si>
  <si>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</si>
  <si>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</si>
  <si>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</si>
  <si>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</si>
  <si>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</si>
  <si>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</si>
  <si>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</si>
  <si>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</si>
  <si>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</si>
  <si>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</si>
  <si>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</si>
  <si>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</si>
  <si>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</si>
  <si>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</si>
  <si>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</si>
  <si>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</si>
  <si>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</si>
  <si>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</si>
  <si>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</si>
  <si>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</si>
  <si>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</si>
  <si>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</si>
  <si>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</si>
  <si>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</si>
  <si>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</si>
  <si>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</si>
  <si>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</si>
  <si>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</si>
  <si>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</si>
  <si>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</si>
  <si>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</si>
  <si>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</si>
  <si>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</si>
  <si>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</si>
  <si>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</si>
  <si>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</si>
  <si>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</si>
  <si>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</si>
  <si>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</si>
  <si>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</si>
  <si>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</si>
  <si>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</si>
  <si>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</si>
  <si>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</si>
  <si>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</si>
  <si>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</si>
  <si>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</si>
  <si>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</si>
  <si>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</si>
  <si>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</si>
  <si>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</si>
  <si>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</si>
  <si>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</si>
  <si>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</si>
  <si>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</si>
  <si>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</si>
  <si>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</si>
  <si>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</si>
  <si>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</si>
  <si>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</si>
  <si>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</si>
  <si>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</si>
  <si>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</si>
  <si>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</si>
  <si>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</si>
  <si>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</si>
  <si>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</si>
  <si>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</si>
  <si>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</si>
  <si>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</si>
  <si>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</si>
  <si>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</si>
  <si>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</si>
  <si>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</si>
  <si>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</si>
  <si>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</si>
  <si>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</si>
  <si>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</si>
  <si>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</si>
  <si>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</si>
  <si>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</si>
  <si>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</si>
  <si>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</si>
  <si>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</si>
  <si>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</si>
  <si>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</si>
  <si>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</si>
  <si>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</si>
  <si>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</si>
  <si>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</si>
  <si>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</si>
  <si>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</si>
  <si>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</si>
  <si>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</si>
  <si>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</si>
  <si>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</si>
  <si>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</si>
  <si>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</si>
  <si>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</si>
  <si>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</si>
  <si>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</si>
  <si>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</si>
  <si>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</si>
  <si>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</si>
  <si>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</si>
  <si>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</si>
  <si>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</si>
  <si>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</si>
  <si>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</si>
  <si>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</si>
  <si>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</si>
  <si>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</si>
  <si>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</si>
  <si>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</si>
  <si>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</si>
  <si>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</si>
  <si>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</si>
  <si>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</si>
  <si>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</si>
  <si>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</si>
  <si>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</si>
  <si>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</si>
  <si>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</si>
  <si>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</si>
  <si>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</si>
  <si>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</si>
  <si>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</si>
  <si>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</si>
  <si>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</si>
  <si>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</si>
  <si>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</si>
  <si>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</si>
  <si>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</si>
  <si>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</si>
  <si>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</si>
  <si>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</si>
  <si>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</si>
  <si>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</si>
  <si>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</si>
  <si>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</si>
  <si>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</si>
  <si>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</si>
  <si>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</si>
  <si>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</si>
  <si>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</si>
  <si>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</si>
  <si>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</si>
  <si>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</si>
  <si>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</si>
  <si>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</si>
  <si>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</si>
  <si>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</si>
  <si>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</si>
  <si>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</si>
  <si>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</si>
  <si>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</si>
  <si>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</si>
  <si>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moderate</t>
  </si>
  <si>
    <t xml:space="preserve">moderate </t>
  </si>
  <si>
    <t>EPR/AB3891CX</t>
  </si>
  <si>
    <t>Mr Daniel James and Mrs Carys James</t>
  </si>
  <si>
    <t>Megan Tucker</t>
  </si>
  <si>
    <t>02 05 02</t>
  </si>
  <si>
    <t>First Milk</t>
  </si>
  <si>
    <t>Volvac</t>
  </si>
  <si>
    <t>PAN-032867</t>
  </si>
  <si>
    <t>Hafod Farm</t>
  </si>
  <si>
    <t>02 05 01</t>
  </si>
  <si>
    <t>Arla food</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</si>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</sst>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20" dataDxfId="118" headerRowBorderDxfId="119" tableBorderDxfId="117" totalsRowBorderDxfId="116">
  <autoFilter ref="AI1:AN26" xr:uid="{F8B5EC87-3095-445A-A980-2CFAA0A7B9A2}"/>
  <sortState xmlns:xlrd2="http://schemas.microsoft.com/office/spreadsheetml/2017/richdata2" ref="AI2:AL25">
    <sortCondition ref="AL1:AL25"/>
  </sortState>
  <tableColumns count="6">
    <tableColumn id="1" xr3:uid="{360F44E4-7249-415F-8D5E-41D249F9A162}" name="Crop" dataDxfId="115"/>
    <tableColumn id="2" xr3:uid="{55E07717-B4EC-4E8A-B9A9-34F3CF85E32D}" name="P Offtake" dataDxfId="114"/>
    <tableColumn id="3" xr3:uid="{7B25FA52-8104-4FE3-AED4-B53CBFDF89B2}" name="K Offtake" dataDxfId="113"/>
    <tableColumn id="4" xr3:uid="{0DBAE461-2D09-43C8-9342-3980D552AE4D}" name="Order" dataDxfId="112"/>
    <tableColumn id="5" xr3:uid="{52CACE7B-0CBA-46FC-9F24-02CBD6100239}" name="Lime pH requirement" dataDxfId="111"/>
    <tableColumn id="6" xr3:uid="{F1432630-9B16-4266-8147-CE754A715307}" name="Column1" dataDxfId="1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9" dataDxfId="107" headerRowBorderDxfId="108" tableBorderDxfId="106" totalsRowBorderDxfId="105">
  <autoFilter ref="AI1:AN26" xr:uid="{F8B5EC87-3095-445A-A980-2CFAA0A7B9A2}"/>
  <sortState xmlns:xlrd2="http://schemas.microsoft.com/office/spreadsheetml/2017/richdata2" ref="AI2:AL25">
    <sortCondition ref="AL1:AL25"/>
  </sortState>
  <tableColumns count="6">
    <tableColumn id="1" xr3:uid="{7E96A84B-948F-445F-BD6E-30CC8E6E6DD1}" name="Crop" dataDxfId="104"/>
    <tableColumn id="2" xr3:uid="{12657DDB-F680-47DE-ABB1-8675D5F91E41}" name="P Offtake" dataDxfId="103"/>
    <tableColumn id="3" xr3:uid="{DEB99109-D325-4F98-8A71-E70C03433437}" name="K Offtake" dataDxfId="102"/>
    <tableColumn id="4" xr3:uid="{E96A561F-7E7F-4FB3-97AA-0B35D8C8E93A}" name="Order" dataDxfId="101"/>
    <tableColumn id="5" xr3:uid="{181DD475-0A71-4C52-AF1A-8BFF46F5A827}" name="Lime pH requirement" dataDxfId="100"/>
    <tableColumn id="6" xr3:uid="{AC3FA7E8-D76B-43A3-B715-04446DFF63C6}" name="Column1"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8" dataDxfId="96" headerRowBorderDxfId="97" tableBorderDxfId="95" totalsRowBorderDxfId="94">
  <autoFilter ref="AI1:AN26" xr:uid="{F8B5EC87-3095-445A-A980-2CFAA0A7B9A2}"/>
  <sortState xmlns:xlrd2="http://schemas.microsoft.com/office/spreadsheetml/2017/richdata2" ref="AI2:AL25">
    <sortCondition ref="AL1:AL25"/>
  </sortState>
  <tableColumns count="6">
    <tableColumn id="1" xr3:uid="{06008BA1-A1E9-4286-B67A-352533C06A26}" name="Crop" dataDxfId="93"/>
    <tableColumn id="2" xr3:uid="{2AEB5EEB-C9D1-41DC-913E-953A33D1A4AF}" name="P Offtake" dataDxfId="92"/>
    <tableColumn id="3" xr3:uid="{8FA16A0B-1017-4CEE-862E-0A8CBD8EB3D3}" name="K Offtake" dataDxfId="91"/>
    <tableColumn id="4" xr3:uid="{E7A3B8CD-4036-47F4-B818-C3F22E80C749}" name="Order" dataDxfId="90"/>
    <tableColumn id="5" xr3:uid="{8F3EBD84-7904-4559-9B5C-63088B792C98}" name="Lime pH requirement" dataDxfId="89"/>
    <tableColumn id="6" xr3:uid="{A21DD95A-C955-4510-9114-E3F1CB645370}" name="Column1" dataDxfId="8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3" sqref="C3:D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168</v>
      </c>
      <c r="D1" s="133"/>
      <c r="E1" s="106" t="s">
        <v>45</v>
      </c>
      <c r="F1" s="109">
        <v>43.8</v>
      </c>
      <c r="G1" s="134" t="s">
        <v>43</v>
      </c>
      <c r="H1" s="135"/>
      <c r="I1" s="109">
        <v>3.84</v>
      </c>
      <c r="J1" s="158" t="s">
        <v>153</v>
      </c>
      <c r="K1" s="159"/>
      <c r="L1" s="109">
        <v>29</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162</v>
      </c>
      <c r="D2" s="131"/>
      <c r="E2" s="96" t="s">
        <v>109</v>
      </c>
      <c r="F2" s="110" t="s">
        <v>170</v>
      </c>
      <c r="G2" s="136" t="s">
        <v>110</v>
      </c>
      <c r="H2" s="137"/>
      <c r="I2" s="110">
        <v>456</v>
      </c>
      <c r="J2" s="138" t="s">
        <v>158</v>
      </c>
      <c r="K2" s="139"/>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163</v>
      </c>
      <c r="D3" s="131"/>
      <c r="E3" s="96" t="s">
        <v>108</v>
      </c>
      <c r="F3" s="111" t="s">
        <v>77</v>
      </c>
      <c r="G3" s="138" t="s">
        <v>159</v>
      </c>
      <c r="H3" s="139"/>
      <c r="I3" s="110">
        <v>1462</v>
      </c>
      <c r="J3" s="160" t="s">
        <v>154</v>
      </c>
      <c r="K3" s="161"/>
      <c r="L3" s="110">
        <f>(L1/(L2*10000))*100</f>
        <v>1.2083333333333333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169</v>
      </c>
      <c r="D4" s="143"/>
      <c r="E4" s="99" t="s">
        <v>1</v>
      </c>
      <c r="F4" s="110" t="s">
        <v>171</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8294</v>
      </c>
      <c r="D8" s="11">
        <v>1594</v>
      </c>
      <c r="E8" s="11">
        <v>2312</v>
      </c>
      <c r="F8" s="11">
        <v>3498</v>
      </c>
      <c r="G8" s="11">
        <v>4526</v>
      </c>
      <c r="H8" s="11">
        <v>5194</v>
      </c>
      <c r="I8" s="11">
        <v>7025</v>
      </c>
      <c r="J8" s="11">
        <v>7263</v>
      </c>
      <c r="K8" s="11">
        <v>5347</v>
      </c>
      <c r="L8" s="11">
        <v>5412</v>
      </c>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172</v>
      </c>
      <c r="D9" s="11" t="s">
        <v>160</v>
      </c>
      <c r="E9" s="11" t="s">
        <v>160</v>
      </c>
      <c r="F9" s="11" t="s">
        <v>161</v>
      </c>
      <c r="G9" s="11" t="s">
        <v>161</v>
      </c>
      <c r="H9" s="11" t="s">
        <v>161</v>
      </c>
      <c r="I9" s="11" t="s">
        <v>160</v>
      </c>
      <c r="J9" s="11" t="s">
        <v>160</v>
      </c>
      <c r="K9" s="11" t="s">
        <v>160</v>
      </c>
      <c r="L9" s="11" t="s">
        <v>160</v>
      </c>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7.4</v>
      </c>
      <c r="D10" s="11">
        <v>6.9</v>
      </c>
      <c r="E10" s="11">
        <v>7</v>
      </c>
      <c r="F10" s="11">
        <v>7.1</v>
      </c>
      <c r="G10" s="11">
        <v>6.7</v>
      </c>
      <c r="H10" s="11">
        <v>5.7</v>
      </c>
      <c r="I10" s="11">
        <v>6.4</v>
      </c>
      <c r="J10" s="11">
        <v>6.2</v>
      </c>
      <c r="K10" s="11">
        <v>6.2</v>
      </c>
      <c r="L10" s="11">
        <v>6.6</v>
      </c>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2</v>
      </c>
      <c r="E11" s="11">
        <v>2</v>
      </c>
      <c r="F11" s="11">
        <v>3</v>
      </c>
      <c r="G11" s="11">
        <v>2</v>
      </c>
      <c r="H11" s="11">
        <v>0</v>
      </c>
      <c r="I11" s="11">
        <v>3</v>
      </c>
      <c r="J11" s="11">
        <v>3</v>
      </c>
      <c r="K11" s="11">
        <v>3</v>
      </c>
      <c r="L11" s="11">
        <v>3</v>
      </c>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2</v>
      </c>
      <c r="E12" s="11">
        <v>1</v>
      </c>
      <c r="F12" s="11">
        <v>2</v>
      </c>
      <c r="G12" s="11">
        <v>3</v>
      </c>
      <c r="H12" s="11">
        <v>1</v>
      </c>
      <c r="I12" s="11">
        <v>2</v>
      </c>
      <c r="J12" s="11">
        <v>1</v>
      </c>
      <c r="K12" s="11">
        <v>1</v>
      </c>
      <c r="L12" s="11">
        <v>2</v>
      </c>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3</v>
      </c>
      <c r="E13" s="11">
        <v>3</v>
      </c>
      <c r="F13" s="11">
        <v>3</v>
      </c>
      <c r="G13" s="11">
        <v>3</v>
      </c>
      <c r="H13" s="11">
        <v>2</v>
      </c>
      <c r="I13" s="11">
        <v>3</v>
      </c>
      <c r="J13" s="11">
        <v>2</v>
      </c>
      <c r="K13" s="11">
        <v>1</v>
      </c>
      <c r="L13" s="11">
        <v>3</v>
      </c>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47</v>
      </c>
      <c r="D15" s="11">
        <v>47</v>
      </c>
      <c r="E15" s="11">
        <v>47</v>
      </c>
      <c r="F15" s="11">
        <v>47</v>
      </c>
      <c r="G15" s="11">
        <v>47</v>
      </c>
      <c r="H15" s="11">
        <v>23</v>
      </c>
      <c r="I15" s="11">
        <v>47</v>
      </c>
      <c r="J15" s="11">
        <v>47</v>
      </c>
      <c r="K15" s="11">
        <v>47</v>
      </c>
      <c r="L15" s="11">
        <v>47</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39.1</v>
      </c>
      <c r="I17" s="20">
        <f t="shared" si="0"/>
        <v>79.899999999999991</v>
      </c>
      <c r="J17" s="20">
        <f t="shared" si="0"/>
        <v>79.899999999999991</v>
      </c>
      <c r="K17" s="20">
        <f t="shared" si="0"/>
        <v>79.899999999999991</v>
      </c>
      <c r="L17" s="20">
        <f t="shared" si="0"/>
        <v>79.899999999999991</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18.786200000000001</v>
      </c>
      <c r="D18" s="12">
        <f>$D32</f>
        <v>18.786200000000001</v>
      </c>
      <c r="E18" s="12">
        <f>$D33</f>
        <v>18.786200000000001</v>
      </c>
      <c r="F18" s="12">
        <f>$D34</f>
        <v>18.786200000000001</v>
      </c>
      <c r="G18" s="12">
        <f>$D35</f>
        <v>18.786200000000001</v>
      </c>
      <c r="H18" s="12">
        <f>$D36</f>
        <v>0</v>
      </c>
      <c r="I18" s="12">
        <f>$D37</f>
        <v>18.786200000000001</v>
      </c>
      <c r="J18" s="12">
        <f>$D38</f>
        <v>18.786200000000001</v>
      </c>
      <c r="K18" s="12">
        <f>$D39</f>
        <v>18.786200000000001</v>
      </c>
      <c r="L18" s="12">
        <f>$D40</f>
        <v>18.786200000000001</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-61.113799999999991</v>
      </c>
      <c r="D19" s="12">
        <f t="shared" ref="D19:V19" si="1">D18-D17</f>
        <v>-61.113799999999991</v>
      </c>
      <c r="E19" s="12">
        <f t="shared" si="1"/>
        <v>-61.113799999999991</v>
      </c>
      <c r="F19" s="12">
        <f t="shared" si="1"/>
        <v>-61.113799999999991</v>
      </c>
      <c r="G19" s="12">
        <f t="shared" si="1"/>
        <v>-61.113799999999991</v>
      </c>
      <c r="H19" s="12">
        <f t="shared" si="1"/>
        <v>-39.1</v>
      </c>
      <c r="I19" s="12">
        <f t="shared" si="1"/>
        <v>-61.113799999999991</v>
      </c>
      <c r="J19" s="12">
        <f t="shared" si="1"/>
        <v>-61.113799999999991</v>
      </c>
      <c r="K19" s="12">
        <f t="shared" si="1"/>
        <v>-61.113799999999991</v>
      </c>
      <c r="L19" s="12">
        <f t="shared" si="1"/>
        <v>-61.113799999999991</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138</v>
      </c>
      <c r="I21" s="20">
        <f t="shared" si="2"/>
        <v>282</v>
      </c>
      <c r="J21" s="20">
        <f t="shared" si="2"/>
        <v>282</v>
      </c>
      <c r="K21" s="20">
        <f t="shared" si="2"/>
        <v>282</v>
      </c>
      <c r="L21" s="20">
        <f t="shared" si="2"/>
        <v>282</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23.075749999999999</v>
      </c>
      <c r="D22" s="12">
        <f>$E32</f>
        <v>23.075749999999999</v>
      </c>
      <c r="E22" s="12">
        <f>$E33</f>
        <v>23.075749999999999</v>
      </c>
      <c r="F22" s="12">
        <f>$E34</f>
        <v>23.075749999999999</v>
      </c>
      <c r="G22" s="12">
        <f>$E35</f>
        <v>23.075749999999999</v>
      </c>
      <c r="H22" s="12">
        <f>$E36</f>
        <v>0</v>
      </c>
      <c r="I22" s="12">
        <f>$E37</f>
        <v>23.075749999999999</v>
      </c>
      <c r="J22" s="12">
        <f>$E38</f>
        <v>23.075749999999999</v>
      </c>
      <c r="K22" s="12">
        <f>$E39</f>
        <v>23.075749999999999</v>
      </c>
      <c r="L22" s="12">
        <f>$E40</f>
        <v>23.075749999999999</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-258.92425000000003</v>
      </c>
      <c r="D23" s="12">
        <f t="shared" ref="D23:V23" si="3">D22-D21</f>
        <v>-258.92425000000003</v>
      </c>
      <c r="E23" s="12">
        <f t="shared" si="3"/>
        <v>-258.92425000000003</v>
      </c>
      <c r="F23" s="12">
        <f t="shared" si="3"/>
        <v>-258.92425000000003</v>
      </c>
      <c r="G23" s="12">
        <f t="shared" si="3"/>
        <v>-258.92425000000003</v>
      </c>
      <c r="H23" s="12">
        <f t="shared" si="3"/>
        <v>-138</v>
      </c>
      <c r="I23" s="12">
        <f t="shared" si="3"/>
        <v>-258.92425000000003</v>
      </c>
      <c r="J23" s="12">
        <f t="shared" si="3"/>
        <v>-258.92425000000003</v>
      </c>
      <c r="K23" s="12">
        <f t="shared" si="3"/>
        <v>-258.92425000000003</v>
      </c>
      <c r="L23" s="12">
        <f t="shared" si="3"/>
        <v>-258.92425000000003</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2.71</v>
      </c>
      <c r="C28" s="11">
        <v>0.24</v>
      </c>
      <c r="D28" s="11">
        <v>164</v>
      </c>
      <c r="E28" s="11">
        <v>383</v>
      </c>
      <c r="F28" s="11">
        <v>15.4</v>
      </c>
      <c r="G28" s="11">
        <v>0.2</v>
      </c>
      <c r="H28" s="11">
        <v>0.5</v>
      </c>
      <c r="I28" s="11">
        <v>0.5</v>
      </c>
      <c r="J28" s="11">
        <v>0.01</v>
      </c>
      <c r="K28" s="15">
        <v>0.05</v>
      </c>
      <c r="L28" s="11">
        <v>0.2</v>
      </c>
      <c r="M28" s="11">
        <v>0.24</v>
      </c>
      <c r="N28" s="11"/>
      <c r="O28" s="11"/>
      <c r="P28" s="11">
        <v>207</v>
      </c>
      <c r="Q28" s="11">
        <v>173</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8294</v>
      </c>
      <c r="B31" s="11">
        <v>50</v>
      </c>
      <c r="C31" s="65">
        <f>IF(C$27="%w/w SAR",((C$28*10)*$B31),IF(C$27="%w/w DM",(((C$28*10)*($B$28/100))*$B31),IF(C$27="kg/t SAR",(C$28*$B31),IF(C$27="kg/t DM",((C$28*($B$28/100))*$B31),IF(C$27="mg/kg SAR",((C$28*0.001)*$B31),IF(C$27="mg/kg DM",(((C$28*0.001)*($B$28/100))*$B31),0))))))</f>
        <v>120</v>
      </c>
      <c r="D31" s="65">
        <f>(IF(D$27="%w/w SAR",((D$28*10)*$B31),IF(D$27="%w/w DM",(((D$28*10)*($B$28/100))*$B31),IF(D$27="kg/t SAR",(D$28*$B31),IF(D$27="kg/t DM",((D$28*($B$28/100))*$B31),IF(D$27="mg/kg SAR",((D$28*0.001)*$B31),IF(D$27="mg/kg DM",(((D$28*0.001)*($B$28/100))*$B31),"0")))))))*2.291</f>
        <v>18.786200000000001</v>
      </c>
      <c r="E31" s="65">
        <f>(IF(E$27="%w/w SAR",((E$28*10)*$B31),IF(E$27="%w/w DM",(((E$28*10)*($B$28/100))*$B31),IF(E$27="kg/t SAR",(E$28*$B31),IF(E$27="kg/t DM",((E$28*($B$28/100))*$B31),IF(E$27="mg/kg SAR",((E$28*0.001)*$B31),IF(E$27="mg/kg DM",(((E$28*0.001)*($B$28/100))*$B31),"0")))))))*1.205</f>
        <v>23.075749999999999</v>
      </c>
      <c r="F31" s="65">
        <f>(IF(F$27="%w/w SAR",((F$28*10)*$B31),IF(F$27="%w/w DM",(((F$28*10)*($B$28/100))*$B31),IF(F$27="kg/t SAR",(F$28*$B31),IF(F$27="kg/t DM",((F$28*($B$28/100))*$B31),IF(F$27="mg/kg SAR",((F$28*0.001)*$B31),IF(F$27="mg/kg DM",(((F$28*0.001)*($B$28/100))*$B31),"0")))))))*1.658</f>
        <v>1.2766599999999999</v>
      </c>
      <c r="G31" s="65">
        <f t="shared" ref="G31:P31" si="5">IF(G$27="%w/w SAR",((G$28*10)*$B31),IF(G$27="%w/w DM",(((G$28*10)*($B$28/100))*$B31),IF(G$27="kg/t SAR",(G$28*$B31),IF(G$27="kg/t DM",((G$28*($B$28/100))*$B31),IF(G$27="mg/kg SAR",((G$28*0.001)*$B31),IF(G$27="mg/kg DM",(((G$28*0.001)*($B$28/100))*$B31),0))))))</f>
        <v>0.01</v>
      </c>
      <c r="H31" s="65">
        <f t="shared" si="5"/>
        <v>2.5000000000000001E-2</v>
      </c>
      <c r="I31" s="65">
        <f t="shared" si="5"/>
        <v>2.5000000000000001E-2</v>
      </c>
      <c r="J31" s="65">
        <f t="shared" si="5"/>
        <v>5.0000000000000001E-4</v>
      </c>
      <c r="K31" s="65">
        <f t="shared" si="5"/>
        <v>2.5000000000000001E-3</v>
      </c>
      <c r="L31" s="65">
        <f t="shared" si="5"/>
        <v>0.01</v>
      </c>
      <c r="M31" s="65">
        <f t="shared" si="5"/>
        <v>1.2E-2</v>
      </c>
      <c r="N31" s="65">
        <f t="shared" si="5"/>
        <v>0</v>
      </c>
      <c r="O31" s="65">
        <f t="shared" si="5"/>
        <v>0</v>
      </c>
      <c r="P31" s="65">
        <f t="shared" si="5"/>
        <v>10.350000000000001</v>
      </c>
      <c r="Q31" s="65">
        <f>(IF(Q$27="%w/w SAR",((Q$28*10)*$B31),IF(Q$27="%w/w DM",(((Q$28*10)*($B$28/100))*$B31),IF(Q$27="kg/t SAR",(Q$28*$B31),IF(Q$27="kg/t DM",((Q$28*($B$28/100))*$B31),IF(Q$27="mg/kg SAR",((Q$28*0.001)*$B31),IF(Q$27="mg/kg DM",(((Q$28*0.001)*($B$28/100))*$B31),0)))))))*2.5</f>
        <v>21.625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1594</v>
      </c>
      <c r="B32" s="11">
        <v>50</v>
      </c>
      <c r="C32" s="65">
        <f t="shared" ref="C32:C50" si="6">IF(C$27="%w/w SAR",((C$28*10)*$B32),IF(C$27="%w/w DM",(((C$28*10)*($B$28/100))*$B32),IF(C$27="kg/t SAR",(C$28*$B32),IF(C$27="kg/t DM",((C$28*($B$28/100))*$B32),IF(C$27="mg/kg SAR",((C$28*0.001)*$B32),IF(C$27="mg/kg DM",(((C$28*0.001)*($B$28/100))*$B32),0))))))</f>
        <v>120</v>
      </c>
      <c r="D32" s="65">
        <f t="shared" ref="D32:D50" si="7">(IF(D$27="%w/w SAR",((D$28*10)*$B32),IF(D$27="%w/w DM",(((D$28*10)*($B$28/100))*$B32),IF(D$27="kg/t SAR",(D$28*$B32),IF(D$27="kg/t DM",((D$28*($B$28/100))*$B32),IF(D$27="mg/kg SAR",((D$28*0.001)*$B32),IF(D$27="mg/kg DM",(((D$28*0.001)*($B$28/100))*$B32),"0")))))))*2.291</f>
        <v>18.786200000000001</v>
      </c>
      <c r="E32" s="65">
        <f t="shared" ref="E32:E50" si="8">(IF(E$27="%w/w SAR",((E$28*10)*$B32),IF(E$27="%w/w DM",(((E$28*10)*($B$28/100))*$B32),IF(E$27="kg/t SAR",(E$28*$B32),IF(E$27="kg/t DM",((E$28*($B$28/100))*$B32),IF(E$27="mg/kg SAR",((E$28*0.001)*$B32),IF(E$27="mg/kg DM",(((E$28*0.001)*($B$28/100))*$B32),"0")))))))*1.205</f>
        <v>23.075749999999999</v>
      </c>
      <c r="F32" s="65">
        <f t="shared" ref="F32:F50" si="9">(IF(F$27="%w/w SAR",((F$28*10)*$B32),IF(F$27="%w/w DM",(((F$28*10)*($B$28/100))*$B32),IF(F$27="kg/t SAR",(F$28*$B32),IF(F$27="kg/t DM",((F$28*($B$28/100))*$B32),IF(F$27="mg/kg SAR",((F$28*0.001)*$B32),IF(F$27="mg/kg DM",(((F$28*0.001)*($B$28/100))*$B32),"0")))))))*1.658</f>
        <v>1.2766599999999999</v>
      </c>
      <c r="G32" s="65">
        <f t="shared" ref="G32:P50" si="10">IF(G$27="%w/w SAR",((G$28*10)*$B32),IF(G$27="%w/w DM",(((G$28*10)*($B$28/100))*$B32),IF(G$27="kg/t SAR",(G$28*$B32),IF(G$27="kg/t DM",((G$28*($B$28/100))*$B32),IF(G$27="mg/kg SAR",((G$28*0.001)*$B32),IF(G$27="mg/kg DM",(((G$28*0.001)*($B$28/100))*$B32),0))))))</f>
        <v>0.01</v>
      </c>
      <c r="H32" s="65">
        <f t="shared" si="10"/>
        <v>2.5000000000000001E-2</v>
      </c>
      <c r="I32" s="65">
        <f t="shared" si="10"/>
        <v>2.5000000000000001E-2</v>
      </c>
      <c r="J32" s="65">
        <f t="shared" si="10"/>
        <v>5.0000000000000001E-4</v>
      </c>
      <c r="K32" s="65">
        <f t="shared" si="10"/>
        <v>2.5000000000000001E-3</v>
      </c>
      <c r="L32" s="65">
        <f t="shared" si="10"/>
        <v>0.01</v>
      </c>
      <c r="M32" s="65">
        <f t="shared" si="10"/>
        <v>1.2E-2</v>
      </c>
      <c r="N32" s="65">
        <f t="shared" si="10"/>
        <v>0</v>
      </c>
      <c r="O32" s="65">
        <f t="shared" si="10"/>
        <v>0</v>
      </c>
      <c r="P32" s="65">
        <f t="shared" si="10"/>
        <v>10.350000000000001</v>
      </c>
      <c r="Q32" s="65">
        <f t="shared" ref="Q32:Q50" si="11">(IF(Q$27="%w/w SAR",((Q$28*10)*$B32),IF(Q$27="%w/w DM",(((Q$28*10)*($B$28/100))*$B32),IF(Q$27="kg/t SAR",(Q$28*$B32),IF(Q$27="kg/t DM",((Q$28*($B$28/100))*$B32),IF(Q$27="mg/kg SAR",((Q$28*0.001)*$B32),IF(Q$27="mg/kg DM",(((Q$28*0.001)*($B$28/100))*$B32),0)))))))*2.5</f>
        <v>21.625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2312</v>
      </c>
      <c r="B33" s="11">
        <v>50</v>
      </c>
      <c r="C33" s="65">
        <f t="shared" si="6"/>
        <v>120</v>
      </c>
      <c r="D33" s="65">
        <f t="shared" si="7"/>
        <v>18.786200000000001</v>
      </c>
      <c r="E33" s="65">
        <f t="shared" si="8"/>
        <v>23.075749999999999</v>
      </c>
      <c r="F33" s="65">
        <f t="shared" si="9"/>
        <v>1.2766599999999999</v>
      </c>
      <c r="G33" s="65">
        <f t="shared" si="10"/>
        <v>0.01</v>
      </c>
      <c r="H33" s="65">
        <f t="shared" si="10"/>
        <v>2.5000000000000001E-2</v>
      </c>
      <c r="I33" s="65">
        <f t="shared" si="10"/>
        <v>2.5000000000000001E-2</v>
      </c>
      <c r="J33" s="65">
        <f t="shared" si="10"/>
        <v>5.0000000000000001E-4</v>
      </c>
      <c r="K33" s="65">
        <f t="shared" si="10"/>
        <v>2.5000000000000001E-3</v>
      </c>
      <c r="L33" s="65">
        <f t="shared" si="10"/>
        <v>0.01</v>
      </c>
      <c r="M33" s="65">
        <f t="shared" si="10"/>
        <v>1.2E-2</v>
      </c>
      <c r="N33" s="65">
        <f t="shared" si="10"/>
        <v>0</v>
      </c>
      <c r="O33" s="65">
        <f t="shared" si="10"/>
        <v>0</v>
      </c>
      <c r="P33" s="65">
        <f t="shared" si="10"/>
        <v>10.350000000000001</v>
      </c>
      <c r="Q33" s="65">
        <f t="shared" si="11"/>
        <v>21.625</v>
      </c>
      <c r="R33" s="65">
        <f t="shared" si="12"/>
        <v>0</v>
      </c>
      <c r="S33" s="65">
        <f t="shared" si="12"/>
        <v>0</v>
      </c>
      <c r="T33" s="65">
        <f t="shared" si="12"/>
        <v>0</v>
      </c>
      <c r="U33" s="126">
        <f t="shared" si="12"/>
        <v>0</v>
      </c>
    </row>
    <row r="34" spans="1:21" s="48" customFormat="1" ht="13" x14ac:dyDescent="0.35">
      <c r="A34" s="125">
        <f>F8</f>
        <v>3498</v>
      </c>
      <c r="B34" s="11">
        <v>50</v>
      </c>
      <c r="C34" s="65">
        <f t="shared" si="6"/>
        <v>120</v>
      </c>
      <c r="D34" s="65">
        <f t="shared" si="7"/>
        <v>18.786200000000001</v>
      </c>
      <c r="E34" s="65">
        <f t="shared" si="8"/>
        <v>23.075749999999999</v>
      </c>
      <c r="F34" s="65">
        <f t="shared" si="9"/>
        <v>1.2766599999999999</v>
      </c>
      <c r="G34" s="65">
        <f t="shared" si="10"/>
        <v>0.01</v>
      </c>
      <c r="H34" s="65">
        <f t="shared" si="10"/>
        <v>2.5000000000000001E-2</v>
      </c>
      <c r="I34" s="65">
        <f t="shared" si="10"/>
        <v>2.5000000000000001E-2</v>
      </c>
      <c r="J34" s="65">
        <f t="shared" si="10"/>
        <v>5.0000000000000001E-4</v>
      </c>
      <c r="K34" s="65">
        <f t="shared" si="10"/>
        <v>2.5000000000000001E-3</v>
      </c>
      <c r="L34" s="65">
        <f t="shared" si="10"/>
        <v>0.01</v>
      </c>
      <c r="M34" s="65">
        <f t="shared" si="10"/>
        <v>1.2E-2</v>
      </c>
      <c r="N34" s="65">
        <f t="shared" si="10"/>
        <v>0</v>
      </c>
      <c r="O34" s="65">
        <f t="shared" si="10"/>
        <v>0</v>
      </c>
      <c r="P34" s="65">
        <f t="shared" si="10"/>
        <v>10.350000000000001</v>
      </c>
      <c r="Q34" s="65">
        <f t="shared" si="11"/>
        <v>21.625</v>
      </c>
      <c r="R34" s="65">
        <f t="shared" si="12"/>
        <v>0</v>
      </c>
      <c r="S34" s="65">
        <f t="shared" si="12"/>
        <v>0</v>
      </c>
      <c r="T34" s="65">
        <f t="shared" si="12"/>
        <v>0</v>
      </c>
      <c r="U34" s="126">
        <f t="shared" si="12"/>
        <v>0</v>
      </c>
    </row>
    <row r="35" spans="1:21" s="48" customFormat="1" ht="13" x14ac:dyDescent="0.35">
      <c r="A35" s="125">
        <f>G8</f>
        <v>4526</v>
      </c>
      <c r="B35" s="11">
        <v>50</v>
      </c>
      <c r="C35" s="65">
        <f t="shared" si="6"/>
        <v>120</v>
      </c>
      <c r="D35" s="65">
        <f t="shared" si="7"/>
        <v>18.786200000000001</v>
      </c>
      <c r="E35" s="65">
        <f t="shared" si="8"/>
        <v>23.075749999999999</v>
      </c>
      <c r="F35" s="65">
        <f t="shared" si="9"/>
        <v>1.2766599999999999</v>
      </c>
      <c r="G35" s="65">
        <f t="shared" si="10"/>
        <v>0.01</v>
      </c>
      <c r="H35" s="65">
        <f t="shared" si="10"/>
        <v>2.5000000000000001E-2</v>
      </c>
      <c r="I35" s="65">
        <f t="shared" si="10"/>
        <v>2.5000000000000001E-2</v>
      </c>
      <c r="J35" s="65">
        <f t="shared" si="10"/>
        <v>5.0000000000000001E-4</v>
      </c>
      <c r="K35" s="65">
        <f t="shared" si="10"/>
        <v>2.5000000000000001E-3</v>
      </c>
      <c r="L35" s="65">
        <f t="shared" si="10"/>
        <v>0.01</v>
      </c>
      <c r="M35" s="65">
        <f t="shared" si="10"/>
        <v>1.2E-2</v>
      </c>
      <c r="N35" s="65">
        <f t="shared" si="10"/>
        <v>0</v>
      </c>
      <c r="O35" s="65">
        <f t="shared" si="10"/>
        <v>0</v>
      </c>
      <c r="P35" s="65">
        <f t="shared" si="10"/>
        <v>10.350000000000001</v>
      </c>
      <c r="Q35" s="65">
        <f t="shared" si="11"/>
        <v>21.625</v>
      </c>
      <c r="R35" s="65">
        <f t="shared" si="12"/>
        <v>0</v>
      </c>
      <c r="S35" s="65">
        <f t="shared" si="12"/>
        <v>0</v>
      </c>
      <c r="T35" s="65">
        <f t="shared" si="12"/>
        <v>0</v>
      </c>
      <c r="U35" s="126">
        <f t="shared" si="12"/>
        <v>0</v>
      </c>
    </row>
    <row r="36" spans="1:21" s="48" customFormat="1" ht="13" x14ac:dyDescent="0.35">
      <c r="A36" s="125">
        <f>H8</f>
        <v>5194</v>
      </c>
      <c r="B36" s="11">
        <v>0</v>
      </c>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ht="13" x14ac:dyDescent="0.35">
      <c r="A37" s="125">
        <f>I8</f>
        <v>7025</v>
      </c>
      <c r="B37" s="11">
        <v>50</v>
      </c>
      <c r="C37" s="65">
        <f t="shared" si="6"/>
        <v>120</v>
      </c>
      <c r="D37" s="65">
        <f t="shared" si="7"/>
        <v>18.786200000000001</v>
      </c>
      <c r="E37" s="65">
        <f t="shared" si="8"/>
        <v>23.075749999999999</v>
      </c>
      <c r="F37" s="65">
        <f t="shared" si="9"/>
        <v>1.2766599999999999</v>
      </c>
      <c r="G37" s="65">
        <f t="shared" si="10"/>
        <v>0.01</v>
      </c>
      <c r="H37" s="65">
        <f t="shared" si="10"/>
        <v>2.5000000000000001E-2</v>
      </c>
      <c r="I37" s="65">
        <f t="shared" si="10"/>
        <v>2.5000000000000001E-2</v>
      </c>
      <c r="J37" s="65">
        <f t="shared" si="10"/>
        <v>5.0000000000000001E-4</v>
      </c>
      <c r="K37" s="65">
        <f t="shared" si="10"/>
        <v>2.5000000000000001E-3</v>
      </c>
      <c r="L37" s="65">
        <f t="shared" si="10"/>
        <v>0.01</v>
      </c>
      <c r="M37" s="65">
        <f t="shared" si="10"/>
        <v>1.2E-2</v>
      </c>
      <c r="N37" s="65">
        <f t="shared" si="10"/>
        <v>0</v>
      </c>
      <c r="O37" s="65">
        <f t="shared" si="10"/>
        <v>0</v>
      </c>
      <c r="P37" s="65">
        <f t="shared" si="10"/>
        <v>10.350000000000001</v>
      </c>
      <c r="Q37" s="65">
        <f t="shared" si="11"/>
        <v>21.625</v>
      </c>
      <c r="R37" s="65">
        <f t="shared" si="12"/>
        <v>0</v>
      </c>
      <c r="S37" s="65">
        <f t="shared" si="12"/>
        <v>0</v>
      </c>
      <c r="T37" s="65">
        <f t="shared" si="12"/>
        <v>0</v>
      </c>
      <c r="U37" s="126">
        <f t="shared" si="12"/>
        <v>0</v>
      </c>
    </row>
    <row r="38" spans="1:21" s="48" customFormat="1" ht="13" x14ac:dyDescent="0.35">
      <c r="A38" s="125">
        <f>J8</f>
        <v>7263</v>
      </c>
      <c r="B38" s="11">
        <v>50</v>
      </c>
      <c r="C38" s="65">
        <f t="shared" si="6"/>
        <v>120</v>
      </c>
      <c r="D38" s="65">
        <f t="shared" si="7"/>
        <v>18.786200000000001</v>
      </c>
      <c r="E38" s="65">
        <f t="shared" si="8"/>
        <v>23.075749999999999</v>
      </c>
      <c r="F38" s="65">
        <f t="shared" si="9"/>
        <v>1.2766599999999999</v>
      </c>
      <c r="G38" s="65">
        <f t="shared" si="10"/>
        <v>0.01</v>
      </c>
      <c r="H38" s="65">
        <f t="shared" si="10"/>
        <v>2.5000000000000001E-2</v>
      </c>
      <c r="I38" s="65">
        <f t="shared" si="10"/>
        <v>2.5000000000000001E-2</v>
      </c>
      <c r="J38" s="65">
        <f t="shared" si="10"/>
        <v>5.0000000000000001E-4</v>
      </c>
      <c r="K38" s="65">
        <f t="shared" si="10"/>
        <v>2.5000000000000001E-3</v>
      </c>
      <c r="L38" s="65">
        <f t="shared" si="10"/>
        <v>0.01</v>
      </c>
      <c r="M38" s="65">
        <f t="shared" si="10"/>
        <v>1.2E-2</v>
      </c>
      <c r="N38" s="65">
        <f t="shared" si="10"/>
        <v>0</v>
      </c>
      <c r="O38" s="65">
        <f t="shared" si="10"/>
        <v>0</v>
      </c>
      <c r="P38" s="65">
        <f t="shared" si="10"/>
        <v>10.350000000000001</v>
      </c>
      <c r="Q38" s="65">
        <f t="shared" si="11"/>
        <v>21.625</v>
      </c>
      <c r="R38" s="65">
        <f t="shared" si="12"/>
        <v>0</v>
      </c>
      <c r="S38" s="65">
        <f t="shared" si="12"/>
        <v>0</v>
      </c>
      <c r="T38" s="65">
        <f t="shared" si="12"/>
        <v>0</v>
      </c>
      <c r="U38" s="126">
        <f t="shared" si="12"/>
        <v>0</v>
      </c>
    </row>
    <row r="39" spans="1:21" s="48" customFormat="1" ht="13" x14ac:dyDescent="0.35">
      <c r="A39" s="125">
        <f>K8</f>
        <v>5347</v>
      </c>
      <c r="B39" s="11">
        <v>50</v>
      </c>
      <c r="C39" s="65">
        <f t="shared" si="6"/>
        <v>120</v>
      </c>
      <c r="D39" s="65">
        <f t="shared" si="7"/>
        <v>18.786200000000001</v>
      </c>
      <c r="E39" s="65">
        <f t="shared" si="8"/>
        <v>23.075749999999999</v>
      </c>
      <c r="F39" s="65">
        <f t="shared" si="9"/>
        <v>1.2766599999999999</v>
      </c>
      <c r="G39" s="65">
        <f t="shared" si="10"/>
        <v>0.01</v>
      </c>
      <c r="H39" s="65">
        <f t="shared" si="10"/>
        <v>2.5000000000000001E-2</v>
      </c>
      <c r="I39" s="65">
        <f t="shared" si="10"/>
        <v>2.5000000000000001E-2</v>
      </c>
      <c r="J39" s="65">
        <f t="shared" si="10"/>
        <v>5.0000000000000001E-4</v>
      </c>
      <c r="K39" s="65">
        <f t="shared" si="10"/>
        <v>2.5000000000000001E-3</v>
      </c>
      <c r="L39" s="65">
        <f t="shared" si="10"/>
        <v>0.01</v>
      </c>
      <c r="M39" s="65">
        <f t="shared" si="10"/>
        <v>1.2E-2</v>
      </c>
      <c r="N39" s="65">
        <f t="shared" si="10"/>
        <v>0</v>
      </c>
      <c r="O39" s="65">
        <f t="shared" si="10"/>
        <v>0</v>
      </c>
      <c r="P39" s="65">
        <f t="shared" si="10"/>
        <v>10.350000000000001</v>
      </c>
      <c r="Q39" s="65">
        <f t="shared" si="11"/>
        <v>21.625</v>
      </c>
      <c r="R39" s="65">
        <f t="shared" si="12"/>
        <v>0</v>
      </c>
      <c r="S39" s="65">
        <f t="shared" si="12"/>
        <v>0</v>
      </c>
      <c r="T39" s="65">
        <f t="shared" si="12"/>
        <v>0</v>
      </c>
      <c r="U39" s="126">
        <f t="shared" si="12"/>
        <v>0</v>
      </c>
    </row>
    <row r="40" spans="1:21" s="48" customFormat="1" ht="13" x14ac:dyDescent="0.35">
      <c r="A40" s="125">
        <f>L8</f>
        <v>5412</v>
      </c>
      <c r="B40" s="11">
        <v>50</v>
      </c>
      <c r="C40" s="65">
        <f t="shared" si="6"/>
        <v>120</v>
      </c>
      <c r="D40" s="65">
        <f t="shared" si="7"/>
        <v>18.786200000000001</v>
      </c>
      <c r="E40" s="65">
        <f t="shared" si="8"/>
        <v>23.075749999999999</v>
      </c>
      <c r="F40" s="65">
        <f t="shared" si="9"/>
        <v>1.2766599999999999</v>
      </c>
      <c r="G40" s="65">
        <f t="shared" si="10"/>
        <v>0.01</v>
      </c>
      <c r="H40" s="65">
        <f t="shared" si="10"/>
        <v>2.5000000000000001E-2</v>
      </c>
      <c r="I40" s="65">
        <f t="shared" si="10"/>
        <v>2.5000000000000001E-2</v>
      </c>
      <c r="J40" s="65">
        <f t="shared" si="10"/>
        <v>5.0000000000000001E-4</v>
      </c>
      <c r="K40" s="65">
        <f t="shared" si="10"/>
        <v>2.5000000000000001E-3</v>
      </c>
      <c r="L40" s="65">
        <f t="shared" si="10"/>
        <v>0.01</v>
      </c>
      <c r="M40" s="65">
        <f t="shared" si="10"/>
        <v>1.2E-2</v>
      </c>
      <c r="N40" s="65">
        <f t="shared" si="10"/>
        <v>0</v>
      </c>
      <c r="O40" s="65">
        <f t="shared" si="10"/>
        <v>0</v>
      </c>
      <c r="P40" s="65">
        <f t="shared" si="10"/>
        <v>10.350000000000001</v>
      </c>
      <c r="Q40" s="65">
        <f t="shared" si="11"/>
        <v>21.625</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8294</v>
      </c>
      <c r="C57" s="8">
        <f t="shared" ref="C57:U57" si="13">D8</f>
        <v>1594</v>
      </c>
      <c r="D57" s="8">
        <f t="shared" si="13"/>
        <v>2312</v>
      </c>
      <c r="E57" s="8">
        <f t="shared" si="13"/>
        <v>3498</v>
      </c>
      <c r="F57" s="8">
        <f t="shared" si="13"/>
        <v>4526</v>
      </c>
      <c r="G57" s="8">
        <f t="shared" si="13"/>
        <v>5194</v>
      </c>
      <c r="H57" s="8">
        <f t="shared" si="13"/>
        <v>7025</v>
      </c>
      <c r="I57" s="8">
        <f t="shared" si="13"/>
        <v>7263</v>
      </c>
      <c r="J57" s="8">
        <f t="shared" si="13"/>
        <v>5347</v>
      </c>
      <c r="K57" s="8">
        <f t="shared" si="13"/>
        <v>5412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7.4</v>
      </c>
      <c r="C60" s="64">
        <f t="shared" ref="C60:U60" si="14">D10</f>
        <v>6.9</v>
      </c>
      <c r="D60" s="64">
        <f t="shared" si="14"/>
        <v>7</v>
      </c>
      <c r="E60" s="64">
        <f t="shared" si="14"/>
        <v>7.1</v>
      </c>
      <c r="F60" s="64">
        <f t="shared" si="14"/>
        <v>6.7</v>
      </c>
      <c r="G60" s="64">
        <f t="shared" si="14"/>
        <v>5.7</v>
      </c>
      <c r="H60" s="64">
        <f t="shared" si="14"/>
        <v>6.4</v>
      </c>
      <c r="I60" s="64">
        <f t="shared" si="14"/>
        <v>6.2</v>
      </c>
      <c r="J60" s="64">
        <f t="shared" si="14"/>
        <v>6.2</v>
      </c>
      <c r="K60" s="64">
        <f t="shared" si="14"/>
        <v>6.6</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50</v>
      </c>
      <c r="D62" s="65">
        <f>B33</f>
        <v>50</v>
      </c>
      <c r="E62" s="65">
        <f>B34</f>
        <v>50</v>
      </c>
      <c r="F62" s="65">
        <f>B35</f>
        <v>50</v>
      </c>
      <c r="G62" s="65">
        <f>B36</f>
        <v>0</v>
      </c>
      <c r="H62" s="65">
        <f>B37</f>
        <v>50</v>
      </c>
      <c r="I62" s="65">
        <f>B38</f>
        <v>50</v>
      </c>
      <c r="J62" s="65">
        <f>B39</f>
        <v>50</v>
      </c>
      <c r="K62" s="65">
        <f>B40</f>
        <v>50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-7.2000000000000011</v>
      </c>
      <c r="C64" s="65">
        <f t="shared" ref="C64:U64" si="17">(C59-C60)*C61</f>
        <v>-4.2000000000000011</v>
      </c>
      <c r="D64" s="65">
        <f t="shared" si="17"/>
        <v>-4.7999999999999989</v>
      </c>
      <c r="E64" s="65">
        <f t="shared" si="17"/>
        <v>-5.3999999999999968</v>
      </c>
      <c r="F64" s="65">
        <f t="shared" si="17"/>
        <v>-3</v>
      </c>
      <c r="G64" s="65">
        <f t="shared" si="17"/>
        <v>3</v>
      </c>
      <c r="H64" s="65">
        <f t="shared" si="17"/>
        <v>-1.2000000000000011</v>
      </c>
      <c r="I64" s="65">
        <f t="shared" si="17"/>
        <v>0</v>
      </c>
      <c r="J64" s="65">
        <f t="shared" si="17"/>
        <v>0</v>
      </c>
      <c r="K64" s="65">
        <f t="shared" si="17"/>
        <v>-2.3999999999999968</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7.2000000000000011</v>
      </c>
      <c r="C65" s="65">
        <f t="shared" ref="C65:U65" si="18">C63-C64</f>
        <v>4.2000000000000011</v>
      </c>
      <c r="D65" s="65">
        <f t="shared" si="18"/>
        <v>4.7999999999999989</v>
      </c>
      <c r="E65" s="65">
        <f t="shared" si="18"/>
        <v>5.3999999999999968</v>
      </c>
      <c r="F65" s="65">
        <f t="shared" si="18"/>
        <v>3</v>
      </c>
      <c r="G65" s="65">
        <f t="shared" si="18"/>
        <v>-3</v>
      </c>
      <c r="H65" s="65">
        <f t="shared" si="18"/>
        <v>1.2000000000000011</v>
      </c>
      <c r="I65" s="65">
        <f t="shared" si="18"/>
        <v>0</v>
      </c>
      <c r="J65" s="65">
        <f t="shared" si="18"/>
        <v>0</v>
      </c>
      <c r="K65" s="65">
        <f t="shared" si="18"/>
        <v>2.3999999999999968</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87" priority="48" operator="greaterThan">
      <formula>$B$51</formula>
    </cfRule>
  </conditionalFormatting>
  <conditionalFormatting sqref="B66:U66">
    <cfRule type="cellIs" dxfId="86" priority="10" operator="equal">
      <formula>"UNDER"</formula>
    </cfRule>
    <cfRule type="cellIs" dxfId="85" priority="11" operator="equal">
      <formula>"OVER"</formula>
    </cfRule>
  </conditionalFormatting>
  <conditionalFormatting sqref="C31:C50">
    <cfRule type="cellIs" dxfId="84" priority="47" operator="greaterThan">
      <formula>$C$51</formula>
    </cfRule>
  </conditionalFormatting>
  <conditionalFormatting sqref="C11:V13">
    <cfRule type="cellIs" dxfId="83" priority="1" operator="greaterThan">
      <formula>2</formula>
    </cfRule>
  </conditionalFormatting>
  <conditionalFormatting sqref="C13:V13">
    <cfRule type="cellIs" dxfId="82" priority="2" operator="greaterThan">
      <formula>3</formula>
    </cfRule>
  </conditionalFormatting>
  <conditionalFormatting sqref="C17:V19">
    <cfRule type="cellIs" dxfId="81" priority="40" operator="equal">
      <formula>0</formula>
    </cfRule>
  </conditionalFormatting>
  <conditionalFormatting sqref="C20:V21">
    <cfRule type="cellIs" dxfId="80" priority="49" operator="equal">
      <formula>"DECREASE"</formula>
    </cfRule>
    <cfRule type="cellIs" dxfId="79" priority="50" operator="equal">
      <formula>"INCREASE"</formula>
    </cfRule>
  </conditionalFormatting>
  <conditionalFormatting sqref="C21:V21">
    <cfRule type="cellIs" dxfId="78" priority="14" operator="equal">
      <formula>0</formula>
    </cfRule>
  </conditionalFormatting>
  <conditionalFormatting sqref="C22:V23">
    <cfRule type="cellIs" dxfId="77" priority="21" operator="equal">
      <formula>0</formula>
    </cfRule>
  </conditionalFormatting>
  <conditionalFormatting sqref="C24:V24">
    <cfRule type="cellIs" dxfId="76" priority="22" operator="equal">
      <formula>"DECREASE"</formula>
    </cfRule>
    <cfRule type="cellIs" dxfId="75" priority="23" operator="equal">
      <formula>"INCREASE"</formula>
    </cfRule>
  </conditionalFormatting>
  <conditionalFormatting sqref="G31:G50">
    <cfRule type="cellIs" dxfId="74" priority="37" operator="greaterThan">
      <formula>$G$51</formula>
    </cfRule>
  </conditionalFormatting>
  <conditionalFormatting sqref="H31:H50">
    <cfRule type="cellIs" dxfId="73" priority="36" operator="greaterThan">
      <formula>$H$51</formula>
    </cfRule>
  </conditionalFormatting>
  <conditionalFormatting sqref="I1">
    <cfRule type="cellIs" dxfId="72" priority="17" operator="between">
      <formula>0.1</formula>
      <formula>5</formula>
    </cfRule>
  </conditionalFormatting>
  <conditionalFormatting sqref="I2">
    <cfRule type="cellIs" dxfId="71" priority="16" operator="greaterThan">
      <formula>5000.1</formula>
    </cfRule>
  </conditionalFormatting>
  <conditionalFormatting sqref="I3">
    <cfRule type="cellIs" dxfId="70" priority="15" operator="greaterThan">
      <formula>40000.01</formula>
    </cfRule>
  </conditionalFormatting>
  <conditionalFormatting sqref="I31:I50">
    <cfRule type="cellIs" dxfId="69" priority="35" operator="greaterThan">
      <formula>$I$51</formula>
    </cfRule>
  </conditionalFormatting>
  <conditionalFormatting sqref="J31:J50">
    <cfRule type="cellIs" dxfId="68" priority="9" operator="greaterThan">
      <formula>$J$51</formula>
    </cfRule>
  </conditionalFormatting>
  <conditionalFormatting sqref="K31:K50">
    <cfRule type="cellIs" dxfId="67" priority="33"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2" operator="greaterThan">
      <formula>$L$51</formula>
    </cfRule>
  </conditionalFormatting>
  <conditionalFormatting sqref="M31:M50">
    <cfRule type="cellIs" dxfId="63" priority="31" operator="greaterThan">
      <formula>$M$51</formula>
    </cfRule>
  </conditionalFormatting>
  <conditionalFormatting sqref="P31:P50">
    <cfRule type="cellIs" dxfId="62" priority="30" operator="greaterThan">
      <formula>$P$51</formula>
    </cfRule>
  </conditionalFormatting>
  <conditionalFormatting sqref="R31:R50">
    <cfRule type="cellIs" dxfId="61" priority="29" operator="greaterThan">
      <formula>$R$51</formula>
    </cfRule>
  </conditionalFormatting>
  <conditionalFormatting sqref="S31:S50">
    <cfRule type="cellIs" dxfId="60" priority="28" operator="greaterThan">
      <formula>$S$51</formula>
    </cfRule>
  </conditionalFormatting>
  <conditionalFormatting sqref="T31:T50">
    <cfRule type="cellIs" dxfId="59" priority="27" operator="greaterThan">
      <formula>$T$51</formula>
    </cfRule>
  </conditionalFormatting>
  <conditionalFormatting sqref="U31:U50">
    <cfRule type="cellIs" dxfId="58"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2"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Arla!C1:D1</f>
        <v>PAN-032867</v>
      </c>
      <c r="D1" s="167"/>
      <c r="E1" s="106" t="s">
        <v>45</v>
      </c>
      <c r="F1" s="113">
        <f>Arla!F1</f>
        <v>43.8</v>
      </c>
      <c r="G1" s="134" t="s">
        <v>43</v>
      </c>
      <c r="H1" s="135"/>
      <c r="I1" s="109">
        <v>7.41</v>
      </c>
      <c r="J1" s="158" t="s">
        <v>153</v>
      </c>
      <c r="K1" s="159"/>
      <c r="L1" s="109">
        <v>94.3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Arla!C2:D2</f>
        <v>EPR/AB3891CX</v>
      </c>
      <c r="D2" s="169"/>
      <c r="E2" s="96" t="s">
        <v>109</v>
      </c>
      <c r="F2" s="110" t="s">
        <v>165</v>
      </c>
      <c r="G2" s="136" t="s">
        <v>110</v>
      </c>
      <c r="H2" s="137"/>
      <c r="I2" s="110">
        <v>1213</v>
      </c>
      <c r="J2" s="138" t="s">
        <v>158</v>
      </c>
      <c r="K2" s="139"/>
      <c r="L2" s="110">
        <v>0.25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Arla!C3:D3</f>
        <v>Mr Daniel James and Mrs Carys James</v>
      </c>
      <c r="D3" s="169"/>
      <c r="E3" s="96" t="s">
        <v>108</v>
      </c>
      <c r="F3" s="111" t="s">
        <v>77</v>
      </c>
      <c r="G3" s="138" t="s">
        <v>159</v>
      </c>
      <c r="H3" s="139"/>
      <c r="I3" s="110">
        <v>200</v>
      </c>
      <c r="J3" s="160" t="s">
        <v>154</v>
      </c>
      <c r="K3" s="161"/>
      <c r="L3" s="110">
        <f>(L1/(L2*10000))*100</f>
        <v>3.7719999999999998</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Arla!C4:D4</f>
        <v>Hafod Farm</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Arla!C5:D5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Arla!C8</f>
        <v>8294</v>
      </c>
      <c r="D8" s="49">
        <f>Arla!D8</f>
        <v>1594</v>
      </c>
      <c r="E8" s="49">
        <f>Arla!E8</f>
        <v>2312</v>
      </c>
      <c r="F8" s="49">
        <f>Arla!F8</f>
        <v>3498</v>
      </c>
      <c r="G8" s="49">
        <f>Arla!G8</f>
        <v>4526</v>
      </c>
      <c r="H8" s="49">
        <f>Arla!H8</f>
        <v>5194</v>
      </c>
      <c r="I8" s="49">
        <f>Arla!I8</f>
        <v>7025</v>
      </c>
      <c r="J8" s="49">
        <f>Arla!J8</f>
        <v>7263</v>
      </c>
      <c r="K8" s="49">
        <f>Arla!K8</f>
        <v>5347</v>
      </c>
      <c r="L8" s="49">
        <f>Arla!L8</f>
        <v>5412</v>
      </c>
      <c r="M8" s="49">
        <f>Arla!M8</f>
        <v>0</v>
      </c>
      <c r="N8" s="49">
        <f>Arla!N8</f>
        <v>0</v>
      </c>
      <c r="O8" s="49">
        <f>Arla!O8</f>
        <v>0</v>
      </c>
      <c r="P8" s="49">
        <f>Arla!P8</f>
        <v>0</v>
      </c>
      <c r="Q8" s="49">
        <f>Arla!Q8</f>
        <v>0</v>
      </c>
      <c r="R8" s="49">
        <f>Arla!R8</f>
        <v>0</v>
      </c>
      <c r="S8" s="49">
        <f>Arla!S8</f>
        <v>0</v>
      </c>
      <c r="T8" s="49">
        <f>Arla!T8</f>
        <v>0</v>
      </c>
      <c r="U8" s="49">
        <f>Arla!U8</f>
        <v>0</v>
      </c>
      <c r="V8" s="102">
        <f>Arla!V8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Arla!C9</f>
        <v xml:space="preserve">Moderate </v>
      </c>
      <c r="D9" s="49" t="str">
        <f>Arla!D9</f>
        <v>moderate</v>
      </c>
      <c r="E9" s="49" t="str">
        <f>Arla!E9</f>
        <v>moderate</v>
      </c>
      <c r="F9" s="49" t="str">
        <f>Arla!F9</f>
        <v xml:space="preserve">moderate </v>
      </c>
      <c r="G9" s="49" t="str">
        <f>Arla!G9</f>
        <v xml:space="preserve">moderate </v>
      </c>
      <c r="H9" s="49" t="str">
        <f>Arla!H9</f>
        <v xml:space="preserve">moderate </v>
      </c>
      <c r="I9" s="49" t="str">
        <f>Arla!I9</f>
        <v>moderate</v>
      </c>
      <c r="J9" s="49" t="str">
        <f>Arla!J9</f>
        <v>moderate</v>
      </c>
      <c r="K9" s="49" t="str">
        <f>Arla!K9</f>
        <v>moderate</v>
      </c>
      <c r="L9" s="49" t="str">
        <f>Arla!L9</f>
        <v>moderate</v>
      </c>
      <c r="M9" s="49">
        <f>Arla!M9</f>
        <v>0</v>
      </c>
      <c r="N9" s="49">
        <f>Arla!N9</f>
        <v>0</v>
      </c>
      <c r="O9" s="49">
        <f>Arla!O9</f>
        <v>0</v>
      </c>
      <c r="P9" s="49">
        <f>Arla!P9</f>
        <v>0</v>
      </c>
      <c r="Q9" s="49">
        <f>Arla!Q9</f>
        <v>0</v>
      </c>
      <c r="R9" s="49">
        <f>Arla!R9</f>
        <v>0</v>
      </c>
      <c r="S9" s="49">
        <f>Arla!S9</f>
        <v>0</v>
      </c>
      <c r="T9" s="49">
        <f>Arla!T9</f>
        <v>0</v>
      </c>
      <c r="U9" s="49">
        <f>Arla!U9</f>
        <v>0</v>
      </c>
      <c r="V9" s="102">
        <f>Arla!V9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Arla!C10</f>
        <v>7.4</v>
      </c>
      <c r="D10" s="49">
        <f>Arla!D10</f>
        <v>6.9</v>
      </c>
      <c r="E10" s="49">
        <f>Arla!E10</f>
        <v>7</v>
      </c>
      <c r="F10" s="49">
        <f>Arla!F10</f>
        <v>7.1</v>
      </c>
      <c r="G10" s="49">
        <f>Arla!G10</f>
        <v>6.7</v>
      </c>
      <c r="H10" s="49">
        <f>Arla!H10</f>
        <v>5.7</v>
      </c>
      <c r="I10" s="49">
        <f>Arla!I10</f>
        <v>6.4</v>
      </c>
      <c r="J10" s="49">
        <f>Arla!J10</f>
        <v>6.2</v>
      </c>
      <c r="K10" s="49">
        <f>Arla!K10</f>
        <v>6.2</v>
      </c>
      <c r="L10" s="49">
        <f>Arla!L10</f>
        <v>6.6</v>
      </c>
      <c r="M10" s="49">
        <f>Arla!M10</f>
        <v>0</v>
      </c>
      <c r="N10" s="49">
        <f>Arla!N10</f>
        <v>0</v>
      </c>
      <c r="O10" s="49">
        <f>Arla!O10</f>
        <v>0</v>
      </c>
      <c r="P10" s="49">
        <f>Arla!P10</f>
        <v>0</v>
      </c>
      <c r="Q10" s="49">
        <f>Arla!Q10</f>
        <v>0</v>
      </c>
      <c r="R10" s="49">
        <f>Arla!R10</f>
        <v>0</v>
      </c>
      <c r="S10" s="49">
        <f>Arla!S10</f>
        <v>0</v>
      </c>
      <c r="T10" s="49">
        <f>Arla!T10</f>
        <v>0</v>
      </c>
      <c r="U10" s="49">
        <f>Arla!U10</f>
        <v>0</v>
      </c>
      <c r="V10" s="102">
        <f>Arla!V10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Arla!C11</f>
        <v>3</v>
      </c>
      <c r="D11" s="49">
        <f>Arla!D11</f>
        <v>2</v>
      </c>
      <c r="E11" s="49">
        <f>Arla!E11</f>
        <v>2</v>
      </c>
      <c r="F11" s="49">
        <f>Arla!F11</f>
        <v>3</v>
      </c>
      <c r="G11" s="49">
        <f>Arla!G11</f>
        <v>2</v>
      </c>
      <c r="H11" s="49">
        <f>Arla!H11</f>
        <v>0</v>
      </c>
      <c r="I11" s="49">
        <f>Arla!I11</f>
        <v>3</v>
      </c>
      <c r="J11" s="49">
        <f>Arla!J11</f>
        <v>3</v>
      </c>
      <c r="K11" s="49">
        <f>Arla!K11</f>
        <v>3</v>
      </c>
      <c r="L11" s="49">
        <f>Arla!L11</f>
        <v>3</v>
      </c>
      <c r="M11" s="49">
        <f>Arla!M11</f>
        <v>0</v>
      </c>
      <c r="N11" s="49">
        <f>Arla!N11</f>
        <v>0</v>
      </c>
      <c r="O11" s="49">
        <f>Arla!O11</f>
        <v>0</v>
      </c>
      <c r="P11" s="49">
        <f>Arla!P11</f>
        <v>0</v>
      </c>
      <c r="Q11" s="49">
        <f>Arla!Q11</f>
        <v>0</v>
      </c>
      <c r="R11" s="49">
        <f>Arla!R11</f>
        <v>0</v>
      </c>
      <c r="S11" s="49">
        <f>Arla!S11</f>
        <v>0</v>
      </c>
      <c r="T11" s="49">
        <f>Arla!T11</f>
        <v>0</v>
      </c>
      <c r="U11" s="49">
        <f>Arla!U11</f>
        <v>0</v>
      </c>
      <c r="V11" s="102">
        <f>Arla!V11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Arla!C12</f>
        <v>2</v>
      </c>
      <c r="D12" s="49">
        <f>Arla!D12</f>
        <v>2</v>
      </c>
      <c r="E12" s="49">
        <f>Arla!E12</f>
        <v>1</v>
      </c>
      <c r="F12" s="49">
        <f>Arla!F12</f>
        <v>2</v>
      </c>
      <c r="G12" s="49">
        <f>Arla!G12</f>
        <v>3</v>
      </c>
      <c r="H12" s="49">
        <f>Arla!H12</f>
        <v>1</v>
      </c>
      <c r="I12" s="49">
        <f>Arla!I12</f>
        <v>2</v>
      </c>
      <c r="J12" s="49">
        <f>Arla!J12</f>
        <v>1</v>
      </c>
      <c r="K12" s="49">
        <f>Arla!K12</f>
        <v>1</v>
      </c>
      <c r="L12" s="49">
        <f>Arla!L12</f>
        <v>2</v>
      </c>
      <c r="M12" s="49">
        <f>Arla!M12</f>
        <v>0</v>
      </c>
      <c r="N12" s="49">
        <f>Arla!N12</f>
        <v>0</v>
      </c>
      <c r="O12" s="49">
        <f>Arla!O12</f>
        <v>0</v>
      </c>
      <c r="P12" s="49">
        <f>Arla!P12</f>
        <v>0</v>
      </c>
      <c r="Q12" s="49">
        <f>Arla!Q12</f>
        <v>0</v>
      </c>
      <c r="R12" s="49">
        <f>Arla!R12</f>
        <v>0</v>
      </c>
      <c r="S12" s="49">
        <f>Arla!S12</f>
        <v>0</v>
      </c>
      <c r="T12" s="49">
        <f>Arla!T12</f>
        <v>0</v>
      </c>
      <c r="U12" s="49">
        <f>Arla!U12</f>
        <v>0</v>
      </c>
      <c r="V12" s="102">
        <f>Arla!V12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Arla!C13</f>
        <v>3</v>
      </c>
      <c r="D13" s="49">
        <f>Arla!D13</f>
        <v>3</v>
      </c>
      <c r="E13" s="49">
        <f>Arla!E13</f>
        <v>3</v>
      </c>
      <c r="F13" s="49">
        <f>Arla!F13</f>
        <v>3</v>
      </c>
      <c r="G13" s="49">
        <f>Arla!G13</f>
        <v>3</v>
      </c>
      <c r="H13" s="49">
        <f>Arla!H13</f>
        <v>2</v>
      </c>
      <c r="I13" s="49">
        <f>Arla!I13</f>
        <v>3</v>
      </c>
      <c r="J13" s="49">
        <f>Arla!J13</f>
        <v>2</v>
      </c>
      <c r="K13" s="49">
        <f>Arla!K13</f>
        <v>1</v>
      </c>
      <c r="L13" s="49">
        <f>Arla!L13</f>
        <v>3</v>
      </c>
      <c r="M13" s="49">
        <f>Arla!M13</f>
        <v>0</v>
      </c>
      <c r="N13" s="49">
        <f>Arla!N13</f>
        <v>0</v>
      </c>
      <c r="O13" s="49">
        <f>Arla!O13</f>
        <v>0</v>
      </c>
      <c r="P13" s="49">
        <f>Arla!P13</f>
        <v>0</v>
      </c>
      <c r="Q13" s="49">
        <f>Arla!Q13</f>
        <v>0</v>
      </c>
      <c r="R13" s="49">
        <f>Arla!R13</f>
        <v>0</v>
      </c>
      <c r="S13" s="49">
        <f>Arla!S13</f>
        <v>0</v>
      </c>
      <c r="T13" s="49">
        <f>Arla!T13</f>
        <v>0</v>
      </c>
      <c r="U13" s="49">
        <f>Arla!U13</f>
        <v>0</v>
      </c>
      <c r="V13" s="102">
        <f>Arla!V13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Arla!C14</f>
        <v xml:space="preserve">Grass Silage (25% DM) </v>
      </c>
      <c r="D14" s="83" t="str">
        <f>Arla!D14</f>
        <v xml:space="preserve">Grass Silage (25% DM) </v>
      </c>
      <c r="E14" s="83" t="str">
        <f>Arla!E14</f>
        <v xml:space="preserve">Grass Silage (25% DM) </v>
      </c>
      <c r="F14" s="83" t="str">
        <f>Arla!F14</f>
        <v xml:space="preserve">Grass Silage (25% DM) </v>
      </c>
      <c r="G14" s="83" t="str">
        <f>Arla!G14</f>
        <v xml:space="preserve">Grass Silage (25% DM) </v>
      </c>
      <c r="H14" s="83" t="str">
        <f>Arla!H14</f>
        <v xml:space="preserve">Grass Silage (25% DM) </v>
      </c>
      <c r="I14" s="83" t="str">
        <f>Arla!I14</f>
        <v xml:space="preserve">Grass Silage (25% DM) </v>
      </c>
      <c r="J14" s="83" t="str">
        <f>Arla!J14</f>
        <v xml:space="preserve">Grass Silage (25% DM) </v>
      </c>
      <c r="K14" s="83" t="str">
        <f>Arla!K14</f>
        <v xml:space="preserve">Grass Silage (25% DM) </v>
      </c>
      <c r="L14" s="83" t="str">
        <f>Arla!L14</f>
        <v xml:space="preserve">Grass Silage (25% DM) </v>
      </c>
      <c r="M14" s="83">
        <f>Arla!M14</f>
        <v>0</v>
      </c>
      <c r="N14" s="83">
        <f>Arla!N14</f>
        <v>0</v>
      </c>
      <c r="O14" s="83">
        <f>Arla!O14</f>
        <v>0</v>
      </c>
      <c r="P14" s="83">
        <f>Arla!P14</f>
        <v>0</v>
      </c>
      <c r="Q14" s="83">
        <f>Arla!Q14</f>
        <v>0</v>
      </c>
      <c r="R14" s="83">
        <f>Arla!R14</f>
        <v>0</v>
      </c>
      <c r="S14" s="83">
        <f>Arla!S14</f>
        <v>0</v>
      </c>
      <c r="T14" s="83">
        <f>Arla!T14</f>
        <v>0</v>
      </c>
      <c r="U14" s="83">
        <f>Arla!U14</f>
        <v>0</v>
      </c>
      <c r="V14" s="103">
        <f>Arla!V14</f>
        <v>0</v>
      </c>
      <c r="AD14" s="22" t="s">
        <v>138</v>
      </c>
      <c r="AE14" s="22">
        <v>6</v>
      </c>
      <c r="AI14" s="43" t="s">
        <v>119</v>
      </c>
      <c r="AJ14" s="44">
        <v>0.8</v>
      </c>
      <c r="AK14" s="45">
        <v>1.7</v>
      </c>
      <c r="AL14" s="9">
        <v>12</v>
      </c>
      <c r="AM14" s="9">
        <v>6.7</v>
      </c>
      <c r="AN14" s="9" t="s">
        <v>135</v>
      </c>
    </row>
    <row r="15" spans="1:41" ht="13" x14ac:dyDescent="0.25">
      <c r="A15" s="152" t="s">
        <v>9</v>
      </c>
      <c r="B15" s="153"/>
      <c r="C15" s="49">
        <f>Arla!C15</f>
        <v>47</v>
      </c>
      <c r="D15" s="49">
        <f>Arla!D15</f>
        <v>47</v>
      </c>
      <c r="E15" s="49">
        <f>Arla!E15</f>
        <v>47</v>
      </c>
      <c r="F15" s="49">
        <f>Arla!F15</f>
        <v>47</v>
      </c>
      <c r="G15" s="49">
        <f>Arla!G15</f>
        <v>47</v>
      </c>
      <c r="H15" s="49">
        <f>Arla!H15</f>
        <v>23</v>
      </c>
      <c r="I15" s="49">
        <f>Arla!I15</f>
        <v>47</v>
      </c>
      <c r="J15" s="49">
        <f>Arla!J15</f>
        <v>47</v>
      </c>
      <c r="K15" s="49">
        <f>Arla!K15</f>
        <v>47</v>
      </c>
      <c r="L15" s="49">
        <f>Arla!L15</f>
        <v>47</v>
      </c>
      <c r="M15" s="49">
        <f>Arla!M15</f>
        <v>0</v>
      </c>
      <c r="N15" s="49">
        <f>Arla!N15</f>
        <v>0</v>
      </c>
      <c r="O15" s="49">
        <f>Arla!O15</f>
        <v>0</v>
      </c>
      <c r="P15" s="49">
        <f>Arla!P15</f>
        <v>0</v>
      </c>
      <c r="Q15" s="49">
        <f>Arla!Q15</f>
        <v>0</v>
      </c>
      <c r="R15" s="49">
        <f>Arla!R15</f>
        <v>0</v>
      </c>
      <c r="S15" s="49">
        <f>Arla!S15</f>
        <v>0</v>
      </c>
      <c r="T15" s="49">
        <f>Arla!T15</f>
        <v>0</v>
      </c>
      <c r="U15" s="49">
        <f>Arla!U15</f>
        <v>0</v>
      </c>
      <c r="V15" s="102">
        <f>Arla!V15</f>
        <v>0</v>
      </c>
      <c r="AD15" s="22" t="s">
        <v>144</v>
      </c>
      <c r="AE15" s="22">
        <v>7</v>
      </c>
      <c r="AI15" s="43" t="s">
        <v>101</v>
      </c>
      <c r="AJ15" s="51">
        <v>1.8</v>
      </c>
      <c r="AK15" s="45">
        <v>5.4</v>
      </c>
      <c r="AL15" s="9">
        <v>13</v>
      </c>
      <c r="AM15" s="9">
        <v>6.7</v>
      </c>
      <c r="AN15" s="9" t="s">
        <v>135</v>
      </c>
    </row>
    <row r="16" spans="1:41" ht="13.5" thickBot="1" x14ac:dyDescent="0.3">
      <c r="A16" s="156" t="s">
        <v>44</v>
      </c>
      <c r="B16" s="157"/>
      <c r="C16" s="104" t="str">
        <f>Arla!C16</f>
        <v>Medium/Clay</v>
      </c>
      <c r="D16" s="104" t="str">
        <f>Arla!D16</f>
        <v>Medium/Clay</v>
      </c>
      <c r="E16" s="104" t="str">
        <f>Arla!E16</f>
        <v>Medium/Clay</v>
      </c>
      <c r="F16" s="104" t="str">
        <f>Arla!F16</f>
        <v>Medium/Clay</v>
      </c>
      <c r="G16" s="104" t="str">
        <f>Arla!G16</f>
        <v>Medium/Clay</v>
      </c>
      <c r="H16" s="104" t="str">
        <f>Arla!H16</f>
        <v>Medium/Clay</v>
      </c>
      <c r="I16" s="104" t="str">
        <f>Arla!I16</f>
        <v>Medium/Clay</v>
      </c>
      <c r="J16" s="104" t="str">
        <f>Arla!J16</f>
        <v>Medium/Clay</v>
      </c>
      <c r="K16" s="104" t="str">
        <f>Arla!K16</f>
        <v>Medium/Clay</v>
      </c>
      <c r="L16" s="104" t="str">
        <f>Arla!L16</f>
        <v>Medium/Clay</v>
      </c>
      <c r="M16" s="104">
        <f>Arla!M16</f>
        <v>0</v>
      </c>
      <c r="N16" s="104">
        <f>Arla!N16</f>
        <v>0</v>
      </c>
      <c r="O16" s="104">
        <f>Arla!O16</f>
        <v>0</v>
      </c>
      <c r="P16" s="104">
        <f>Arla!P16</f>
        <v>0</v>
      </c>
      <c r="Q16" s="104">
        <f>Arla!Q16</f>
        <v>0</v>
      </c>
      <c r="R16" s="104">
        <f>Arla!R16</f>
        <v>0</v>
      </c>
      <c r="S16" s="104">
        <f>Arla!S16</f>
        <v>0</v>
      </c>
      <c r="T16" s="104">
        <f>Arla!T16</f>
        <v>0</v>
      </c>
      <c r="U16" s="104">
        <f>Arla!U16</f>
        <v>0</v>
      </c>
      <c r="V16" s="105">
        <f>Arla!V16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39.1</v>
      </c>
      <c r="I17" s="20">
        <f t="shared" si="0"/>
        <v>79.899999999999991</v>
      </c>
      <c r="J17" s="20">
        <f t="shared" si="0"/>
        <v>79.899999999999991</v>
      </c>
      <c r="K17" s="20">
        <f t="shared" si="0"/>
        <v>79.899999999999991</v>
      </c>
      <c r="L17" s="20">
        <f t="shared" si="0"/>
        <v>79.899999999999991</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63.556921999999993</v>
      </c>
      <c r="D18" s="12">
        <f>$D32</f>
        <v>63.556921999999993</v>
      </c>
      <c r="E18" s="12">
        <f>$D33</f>
        <v>63.556921999999993</v>
      </c>
      <c r="F18" s="12">
        <f>$D34</f>
        <v>63.556921999999993</v>
      </c>
      <c r="G18" s="12">
        <f>$D35</f>
        <v>63.556921999999993</v>
      </c>
      <c r="H18" s="12">
        <f>$D36</f>
        <v>122.22484999999999</v>
      </c>
      <c r="I18" s="12">
        <f>$D37</f>
        <v>63.556921999999993</v>
      </c>
      <c r="J18" s="12">
        <f>$D38</f>
        <v>63.556921999999993</v>
      </c>
      <c r="K18" s="12">
        <f>$D39</f>
        <v>63.556921999999993</v>
      </c>
      <c r="L18" s="12">
        <f>$D40</f>
        <v>63.556921999999993</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-16.343077999999998</v>
      </c>
      <c r="D19" s="12">
        <f t="shared" ref="D19:V19" si="1">D18-D17</f>
        <v>-16.343077999999998</v>
      </c>
      <c r="E19" s="12">
        <f t="shared" si="1"/>
        <v>-16.343077999999998</v>
      </c>
      <c r="F19" s="12">
        <f t="shared" si="1"/>
        <v>-16.343077999999998</v>
      </c>
      <c r="G19" s="12">
        <f t="shared" si="1"/>
        <v>-16.343077999999998</v>
      </c>
      <c r="H19" s="12">
        <f t="shared" si="1"/>
        <v>83.124849999999981</v>
      </c>
      <c r="I19" s="12">
        <f t="shared" si="1"/>
        <v>-16.343077999999998</v>
      </c>
      <c r="J19" s="12">
        <f t="shared" si="1"/>
        <v>-16.343077999999998</v>
      </c>
      <c r="K19" s="12">
        <f t="shared" si="1"/>
        <v>-16.343077999999998</v>
      </c>
      <c r="L19" s="12">
        <f t="shared" si="1"/>
        <v>-16.343077999999998</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INCREASE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138</v>
      </c>
      <c r="I21" s="20">
        <f t="shared" si="2"/>
        <v>282</v>
      </c>
      <c r="J21" s="20">
        <f t="shared" si="2"/>
        <v>282</v>
      </c>
      <c r="K21" s="20">
        <f t="shared" si="2"/>
        <v>282</v>
      </c>
      <c r="L21" s="20">
        <f t="shared" si="2"/>
        <v>282</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39.757770000000001</v>
      </c>
      <c r="D22" s="12">
        <f>$E32</f>
        <v>39.757770000000001</v>
      </c>
      <c r="E22" s="12">
        <f>$E33</f>
        <v>39.757770000000001</v>
      </c>
      <c r="F22" s="12">
        <f>$E34</f>
        <v>39.757770000000001</v>
      </c>
      <c r="G22" s="12">
        <f>$E35</f>
        <v>39.757770000000001</v>
      </c>
      <c r="H22" s="12">
        <f>$E36</f>
        <v>76.457250000000002</v>
      </c>
      <c r="I22" s="12">
        <f>$E37</f>
        <v>39.757770000000001</v>
      </c>
      <c r="J22" s="12">
        <f>$E38</f>
        <v>39.757770000000001</v>
      </c>
      <c r="K22" s="12">
        <f>$E39</f>
        <v>39.757770000000001</v>
      </c>
      <c r="L22" s="12">
        <f>$E40</f>
        <v>39.757770000000001</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-242.24223000000001</v>
      </c>
      <c r="D23" s="12">
        <f t="shared" ref="D23:V23" si="3">D22-D21</f>
        <v>-242.24223000000001</v>
      </c>
      <c r="E23" s="12">
        <f t="shared" si="3"/>
        <v>-242.24223000000001</v>
      </c>
      <c r="F23" s="12">
        <f t="shared" si="3"/>
        <v>-242.24223000000001</v>
      </c>
      <c r="G23" s="12">
        <f t="shared" si="3"/>
        <v>-242.24223000000001</v>
      </c>
      <c r="H23" s="12">
        <f t="shared" si="3"/>
        <v>-61.542749999999998</v>
      </c>
      <c r="I23" s="12">
        <f t="shared" si="3"/>
        <v>-242.24223000000001</v>
      </c>
      <c r="J23" s="12">
        <f t="shared" si="3"/>
        <v>-242.24223000000001</v>
      </c>
      <c r="K23" s="12">
        <f t="shared" si="3"/>
        <v>-242.24223000000001</v>
      </c>
      <c r="L23" s="12">
        <f t="shared" si="3"/>
        <v>-242.24223000000001</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3.25</v>
      </c>
      <c r="C28" s="11">
        <v>0.25</v>
      </c>
      <c r="D28" s="11">
        <v>1067</v>
      </c>
      <c r="E28" s="11">
        <v>1269</v>
      </c>
      <c r="F28" s="11">
        <v>210</v>
      </c>
      <c r="G28" s="11">
        <v>0.2</v>
      </c>
      <c r="H28" s="11">
        <v>1.17</v>
      </c>
      <c r="I28" s="11">
        <v>0.5</v>
      </c>
      <c r="J28" s="11">
        <v>0.01</v>
      </c>
      <c r="K28" s="15">
        <v>0.05</v>
      </c>
      <c r="L28" s="11">
        <v>0.2</v>
      </c>
      <c r="M28" s="11">
        <v>0.2</v>
      </c>
      <c r="N28" s="11"/>
      <c r="O28" s="11"/>
      <c r="P28" s="11">
        <v>792</v>
      </c>
      <c r="Q28" s="11">
        <v>245</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8294</v>
      </c>
      <c r="B31" s="11">
        <v>26</v>
      </c>
      <c r="C31" s="65">
        <f>IF(C$27="%w/w SAR",((C$28*10)*$B31),IF(C$27="%w/w DM",(((C$28*10)*($B$28/100))*$B31),IF(C$27="kg/t SAR",(C$28*$B31),IF(C$27="kg/t DM",((C$28*($B$28/100))*$B31),IF(C$27="mg/kg SAR",((C$28*0.001)*$B31),IF(C$27="mg/kg DM",(((C$28*0.001)*($B$28/100))*$B31),0))))))</f>
        <v>65</v>
      </c>
      <c r="D31" s="65">
        <f>(IF(D$27="%w/w SAR",((D$28*10)*$B31),IF(D$27="%w/w DM",(((D$28*10)*($B$28/100))*$B31),IF(D$27="kg/t SAR",(D$28*$B31),IF(D$27="kg/t DM",((D$28*($B$28/100))*$B31),IF(D$27="mg/kg SAR",((D$28*0.001)*$B31),IF(D$27="mg/kg DM",(((D$28*0.001)*($B$28/100))*$B31),"0")))))))*2.291</f>
        <v>63.556921999999993</v>
      </c>
      <c r="E31" s="65">
        <f>(IF(E$27="%w/w SAR",((E$28*10)*$B31),IF(E$27="%w/w DM",(((E$28*10)*($B$28/100))*$B31),IF(E$27="kg/t SAR",(E$28*$B31),IF(E$27="kg/t DM",((E$28*($B$28/100))*$B31),IF(E$27="mg/kg SAR",((E$28*0.001)*$B31),IF(E$27="mg/kg DM",(((E$28*0.001)*($B$28/100))*$B31),"0")))))))*1.205</f>
        <v>39.757770000000001</v>
      </c>
      <c r="F31" s="65">
        <f>(IF(F$27="%w/w SAR",((F$28*10)*$B31),IF(F$27="%w/w DM",(((F$28*10)*($B$28/100))*$B31),IF(F$27="kg/t SAR",(F$28*$B31),IF(F$27="kg/t DM",((F$28*($B$28/100))*$B31),IF(F$27="mg/kg SAR",((F$28*0.001)*$B31),IF(F$27="mg/kg DM",(((F$28*0.001)*($B$28/100))*$B31),"0")))))))*1.658</f>
        <v>9.0526799999999987</v>
      </c>
      <c r="G31" s="65">
        <f t="shared" ref="G31:P46" si="5">IF(G$27="%w/w SAR",((G$28*10)*$B31),IF(G$27="%w/w DM",(((G$28*10)*($B$28/100))*$B31),IF(G$27="kg/t SAR",(G$28*$B31),IF(G$27="kg/t DM",((G$28*($B$28/100))*$B31),IF(G$27="mg/kg SAR",((G$28*0.001)*$B31),IF(G$27="mg/kg DM",(((G$28*0.001)*($B$28/100))*$B31),0))))))</f>
        <v>5.2000000000000006E-3</v>
      </c>
      <c r="H31" s="65">
        <f t="shared" si="5"/>
        <v>3.0420000000000003E-2</v>
      </c>
      <c r="I31" s="65">
        <f t="shared" si="5"/>
        <v>1.3000000000000001E-2</v>
      </c>
      <c r="J31" s="65">
        <f t="shared" si="5"/>
        <v>2.6000000000000003E-4</v>
      </c>
      <c r="K31" s="65">
        <f t="shared" si="5"/>
        <v>1.3000000000000002E-3</v>
      </c>
      <c r="L31" s="65">
        <f t="shared" si="5"/>
        <v>5.2000000000000006E-3</v>
      </c>
      <c r="M31" s="65">
        <f t="shared" si="5"/>
        <v>5.2000000000000006E-3</v>
      </c>
      <c r="N31" s="65">
        <f t="shared" si="5"/>
        <v>0</v>
      </c>
      <c r="O31" s="65">
        <f t="shared" si="5"/>
        <v>0</v>
      </c>
      <c r="P31" s="65">
        <f t="shared" si="5"/>
        <v>20.592000000000002</v>
      </c>
      <c r="Q31" s="65">
        <f>(IF(Q$27="%w/w SAR",((Q$28*10)*$B31),IF(Q$27="%w/w DM",(((Q$28*10)*($B$28/100))*$B31),IF(Q$27="kg/t SAR",(Q$28*$B31),IF(Q$27="kg/t DM",((Q$28*($B$28/100))*$B31),IF(Q$27="mg/kg SAR",((Q$28*0.001)*$B31),IF(Q$27="mg/kg DM",(((Q$28*0.001)*($B$28/100))*$B31),0)))))))*2.5</f>
        <v>15.925000000000001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1594</v>
      </c>
      <c r="B32" s="11">
        <v>26</v>
      </c>
      <c r="C32" s="65">
        <f t="shared" ref="C32:C50" si="6">IF(C$27="%w/w SAR",((C$28*10)*$B32),IF(C$27="%w/w DM",(((C$28*10)*($B$28/100))*$B32),IF(C$27="kg/t SAR",(C$28*$B32),IF(C$27="kg/t DM",((C$28*($B$28/100))*$B32),IF(C$27="mg/kg SAR",((C$28*0.001)*$B32),IF(C$27="mg/kg DM",(((C$28*0.001)*($B$28/100))*$B32),0))))))</f>
        <v>65</v>
      </c>
      <c r="D32" s="65">
        <f t="shared" ref="D32:D50" si="7">(IF(D$27="%w/w SAR",((D$28*10)*$B32),IF(D$27="%w/w DM",(((D$28*10)*($B$28/100))*$B32),IF(D$27="kg/t SAR",(D$28*$B32),IF(D$27="kg/t DM",((D$28*($B$28/100))*$B32),IF(D$27="mg/kg SAR",((D$28*0.001)*$B32),IF(D$27="mg/kg DM",(((D$28*0.001)*($B$28/100))*$B32),"0")))))))*2.291</f>
        <v>63.556921999999993</v>
      </c>
      <c r="E32" s="65">
        <f t="shared" ref="E32:E50" si="8">(IF(E$27="%w/w SAR",((E$28*10)*$B32),IF(E$27="%w/w DM",(((E$28*10)*($B$28/100))*$B32),IF(E$27="kg/t SAR",(E$28*$B32),IF(E$27="kg/t DM",((E$28*($B$28/100))*$B32),IF(E$27="mg/kg SAR",((E$28*0.001)*$B32),IF(E$27="mg/kg DM",(((E$28*0.001)*($B$28/100))*$B32),"0")))))))*1.205</f>
        <v>39.757770000000001</v>
      </c>
      <c r="F32" s="65">
        <f t="shared" ref="F32:F50" si="9">(IF(F$27="%w/w SAR",((F$28*10)*$B32),IF(F$27="%w/w DM",(((F$28*10)*($B$28/100))*$B32),IF(F$27="kg/t SAR",(F$28*$B32),IF(F$27="kg/t DM",((F$28*($B$28/100))*$B32),IF(F$27="mg/kg SAR",((F$28*0.001)*$B32),IF(F$27="mg/kg DM",(((F$28*0.001)*($B$28/100))*$B32),"0")))))))*1.658</f>
        <v>9.0526799999999987</v>
      </c>
      <c r="G32" s="65">
        <f t="shared" si="5"/>
        <v>5.2000000000000006E-3</v>
      </c>
      <c r="H32" s="65">
        <f t="shared" si="5"/>
        <v>3.0420000000000003E-2</v>
      </c>
      <c r="I32" s="65">
        <f t="shared" si="5"/>
        <v>1.3000000000000001E-2</v>
      </c>
      <c r="J32" s="65">
        <f t="shared" si="5"/>
        <v>2.6000000000000003E-4</v>
      </c>
      <c r="K32" s="65">
        <f t="shared" si="5"/>
        <v>1.3000000000000002E-3</v>
      </c>
      <c r="L32" s="65">
        <f t="shared" si="5"/>
        <v>5.2000000000000006E-3</v>
      </c>
      <c r="M32" s="65">
        <f t="shared" si="5"/>
        <v>5.2000000000000006E-3</v>
      </c>
      <c r="N32" s="65">
        <f t="shared" si="5"/>
        <v>0</v>
      </c>
      <c r="O32" s="65">
        <f t="shared" si="5"/>
        <v>0</v>
      </c>
      <c r="P32" s="65">
        <f t="shared" si="5"/>
        <v>20.592000000000002</v>
      </c>
      <c r="Q32" s="65">
        <f t="shared" ref="Q32:Q50" si="10">(IF(Q$27="%w/w SAR",((Q$28*10)*$B32),IF(Q$27="%w/w DM",(((Q$28*10)*($B$28/100))*$B32),IF(Q$27="kg/t SAR",(Q$28*$B32),IF(Q$27="kg/t DM",((Q$28*($B$28/100))*$B32),IF(Q$27="mg/kg SAR",((Q$28*0.001)*$B32),IF(Q$27="mg/kg DM",(((Q$28*0.001)*($B$28/100))*$B32),0)))))))*2.5</f>
        <v>15.925000000000001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2312</v>
      </c>
      <c r="B33" s="11">
        <v>26</v>
      </c>
      <c r="C33" s="65">
        <f t="shared" si="6"/>
        <v>65</v>
      </c>
      <c r="D33" s="65">
        <f t="shared" si="7"/>
        <v>63.556921999999993</v>
      </c>
      <c r="E33" s="65">
        <f t="shared" si="8"/>
        <v>39.757770000000001</v>
      </c>
      <c r="F33" s="65">
        <f t="shared" si="9"/>
        <v>9.0526799999999987</v>
      </c>
      <c r="G33" s="65">
        <f t="shared" si="5"/>
        <v>5.2000000000000006E-3</v>
      </c>
      <c r="H33" s="65">
        <f t="shared" si="5"/>
        <v>3.0420000000000003E-2</v>
      </c>
      <c r="I33" s="65">
        <f t="shared" si="5"/>
        <v>1.3000000000000001E-2</v>
      </c>
      <c r="J33" s="65">
        <f t="shared" si="5"/>
        <v>2.6000000000000003E-4</v>
      </c>
      <c r="K33" s="65">
        <f t="shared" si="5"/>
        <v>1.3000000000000002E-3</v>
      </c>
      <c r="L33" s="65">
        <f t="shared" si="5"/>
        <v>5.2000000000000006E-3</v>
      </c>
      <c r="M33" s="65">
        <f t="shared" si="5"/>
        <v>5.2000000000000006E-3</v>
      </c>
      <c r="N33" s="65">
        <f t="shared" si="5"/>
        <v>0</v>
      </c>
      <c r="O33" s="65">
        <f t="shared" si="5"/>
        <v>0</v>
      </c>
      <c r="P33" s="65">
        <f t="shared" si="5"/>
        <v>20.592000000000002</v>
      </c>
      <c r="Q33" s="65">
        <f t="shared" si="10"/>
        <v>15.925000000000001</v>
      </c>
      <c r="R33" s="65">
        <f t="shared" si="11"/>
        <v>0</v>
      </c>
      <c r="S33" s="65">
        <f t="shared" si="11"/>
        <v>0</v>
      </c>
      <c r="T33" s="65">
        <f t="shared" si="11"/>
        <v>0</v>
      </c>
      <c r="U33" s="126">
        <f t="shared" si="11"/>
        <v>0</v>
      </c>
    </row>
    <row r="34" spans="1:21" s="48" customFormat="1" ht="13" x14ac:dyDescent="0.35">
      <c r="A34" s="125">
        <f>F8</f>
        <v>3498</v>
      </c>
      <c r="B34" s="11">
        <v>26</v>
      </c>
      <c r="C34" s="65">
        <f t="shared" si="6"/>
        <v>65</v>
      </c>
      <c r="D34" s="65">
        <f t="shared" si="7"/>
        <v>63.556921999999993</v>
      </c>
      <c r="E34" s="65">
        <f t="shared" si="8"/>
        <v>39.757770000000001</v>
      </c>
      <c r="F34" s="65">
        <f t="shared" si="9"/>
        <v>9.0526799999999987</v>
      </c>
      <c r="G34" s="65">
        <f t="shared" si="5"/>
        <v>5.2000000000000006E-3</v>
      </c>
      <c r="H34" s="65">
        <f t="shared" si="5"/>
        <v>3.0420000000000003E-2</v>
      </c>
      <c r="I34" s="65">
        <f t="shared" si="5"/>
        <v>1.3000000000000001E-2</v>
      </c>
      <c r="J34" s="65">
        <f t="shared" si="5"/>
        <v>2.6000000000000003E-4</v>
      </c>
      <c r="K34" s="65">
        <f t="shared" si="5"/>
        <v>1.3000000000000002E-3</v>
      </c>
      <c r="L34" s="65">
        <f t="shared" si="5"/>
        <v>5.2000000000000006E-3</v>
      </c>
      <c r="M34" s="65">
        <f t="shared" si="5"/>
        <v>5.2000000000000006E-3</v>
      </c>
      <c r="N34" s="65">
        <f t="shared" si="5"/>
        <v>0</v>
      </c>
      <c r="O34" s="65">
        <f t="shared" si="5"/>
        <v>0</v>
      </c>
      <c r="P34" s="65">
        <f t="shared" si="5"/>
        <v>20.592000000000002</v>
      </c>
      <c r="Q34" s="65">
        <f t="shared" si="10"/>
        <v>15.925000000000001</v>
      </c>
      <c r="R34" s="65">
        <f t="shared" si="11"/>
        <v>0</v>
      </c>
      <c r="S34" s="65">
        <f t="shared" si="11"/>
        <v>0</v>
      </c>
      <c r="T34" s="65">
        <f t="shared" si="11"/>
        <v>0</v>
      </c>
      <c r="U34" s="126">
        <f t="shared" si="11"/>
        <v>0</v>
      </c>
    </row>
    <row r="35" spans="1:21" s="48" customFormat="1" ht="13" x14ac:dyDescent="0.35">
      <c r="A35" s="125">
        <f>G8</f>
        <v>4526</v>
      </c>
      <c r="B35" s="11">
        <v>26</v>
      </c>
      <c r="C35" s="65">
        <f t="shared" si="6"/>
        <v>65</v>
      </c>
      <c r="D35" s="65">
        <f t="shared" si="7"/>
        <v>63.556921999999993</v>
      </c>
      <c r="E35" s="65">
        <f t="shared" si="8"/>
        <v>39.757770000000001</v>
      </c>
      <c r="F35" s="65">
        <f t="shared" si="9"/>
        <v>9.0526799999999987</v>
      </c>
      <c r="G35" s="65">
        <f t="shared" si="5"/>
        <v>5.2000000000000006E-3</v>
      </c>
      <c r="H35" s="65">
        <f t="shared" si="5"/>
        <v>3.0420000000000003E-2</v>
      </c>
      <c r="I35" s="65">
        <f t="shared" si="5"/>
        <v>1.3000000000000001E-2</v>
      </c>
      <c r="J35" s="65">
        <f t="shared" si="5"/>
        <v>2.6000000000000003E-4</v>
      </c>
      <c r="K35" s="65">
        <f t="shared" si="5"/>
        <v>1.3000000000000002E-3</v>
      </c>
      <c r="L35" s="65">
        <f t="shared" si="5"/>
        <v>5.2000000000000006E-3</v>
      </c>
      <c r="M35" s="65">
        <f t="shared" si="5"/>
        <v>5.2000000000000006E-3</v>
      </c>
      <c r="N35" s="65">
        <f t="shared" si="5"/>
        <v>0</v>
      </c>
      <c r="O35" s="65">
        <f t="shared" si="5"/>
        <v>0</v>
      </c>
      <c r="P35" s="65">
        <f t="shared" si="5"/>
        <v>20.592000000000002</v>
      </c>
      <c r="Q35" s="65">
        <f t="shared" si="10"/>
        <v>15.925000000000001</v>
      </c>
      <c r="R35" s="65">
        <f t="shared" si="11"/>
        <v>0</v>
      </c>
      <c r="S35" s="65">
        <f t="shared" si="11"/>
        <v>0</v>
      </c>
      <c r="T35" s="65">
        <f t="shared" si="11"/>
        <v>0</v>
      </c>
      <c r="U35" s="126">
        <f t="shared" si="11"/>
        <v>0</v>
      </c>
    </row>
    <row r="36" spans="1:21" s="48" customFormat="1" ht="13" x14ac:dyDescent="0.35">
      <c r="A36" s="125">
        <f>H8</f>
        <v>5194</v>
      </c>
      <c r="B36" s="11">
        <v>50</v>
      </c>
      <c r="C36" s="65">
        <f t="shared" si="6"/>
        <v>125</v>
      </c>
      <c r="D36" s="65">
        <f t="shared" si="7"/>
        <v>122.22484999999999</v>
      </c>
      <c r="E36" s="65">
        <f t="shared" si="8"/>
        <v>76.457250000000002</v>
      </c>
      <c r="F36" s="65">
        <f t="shared" si="9"/>
        <v>17.408999999999999</v>
      </c>
      <c r="G36" s="65">
        <f t="shared" si="5"/>
        <v>0.01</v>
      </c>
      <c r="H36" s="65">
        <f t="shared" si="5"/>
        <v>5.8500000000000003E-2</v>
      </c>
      <c r="I36" s="65">
        <f t="shared" si="5"/>
        <v>2.5000000000000001E-2</v>
      </c>
      <c r="J36" s="65">
        <f t="shared" si="5"/>
        <v>5.0000000000000001E-4</v>
      </c>
      <c r="K36" s="65">
        <f t="shared" si="5"/>
        <v>2.5000000000000001E-3</v>
      </c>
      <c r="L36" s="65">
        <f t="shared" si="5"/>
        <v>0.01</v>
      </c>
      <c r="M36" s="65">
        <f t="shared" si="5"/>
        <v>0.01</v>
      </c>
      <c r="N36" s="65">
        <f t="shared" si="5"/>
        <v>0</v>
      </c>
      <c r="O36" s="65">
        <f t="shared" si="5"/>
        <v>0</v>
      </c>
      <c r="P36" s="65">
        <f t="shared" si="5"/>
        <v>39.6</v>
      </c>
      <c r="Q36" s="65">
        <f t="shared" si="10"/>
        <v>30.625</v>
      </c>
      <c r="R36" s="65">
        <f t="shared" si="11"/>
        <v>0</v>
      </c>
      <c r="S36" s="65">
        <f t="shared" si="11"/>
        <v>0</v>
      </c>
      <c r="T36" s="65">
        <f t="shared" si="11"/>
        <v>0</v>
      </c>
      <c r="U36" s="126">
        <f t="shared" si="11"/>
        <v>0</v>
      </c>
    </row>
    <row r="37" spans="1:21" s="48" customFormat="1" ht="13" x14ac:dyDescent="0.35">
      <c r="A37" s="125">
        <f>I8</f>
        <v>7025</v>
      </c>
      <c r="B37" s="11">
        <v>26</v>
      </c>
      <c r="C37" s="65">
        <f t="shared" si="6"/>
        <v>65</v>
      </c>
      <c r="D37" s="65">
        <f t="shared" si="7"/>
        <v>63.556921999999993</v>
      </c>
      <c r="E37" s="65">
        <f t="shared" si="8"/>
        <v>39.757770000000001</v>
      </c>
      <c r="F37" s="65">
        <f t="shared" si="9"/>
        <v>9.0526799999999987</v>
      </c>
      <c r="G37" s="65">
        <f t="shared" si="5"/>
        <v>5.2000000000000006E-3</v>
      </c>
      <c r="H37" s="65">
        <f t="shared" si="5"/>
        <v>3.0420000000000003E-2</v>
      </c>
      <c r="I37" s="65">
        <f t="shared" si="5"/>
        <v>1.3000000000000001E-2</v>
      </c>
      <c r="J37" s="65">
        <f t="shared" si="5"/>
        <v>2.6000000000000003E-4</v>
      </c>
      <c r="K37" s="65">
        <f t="shared" si="5"/>
        <v>1.3000000000000002E-3</v>
      </c>
      <c r="L37" s="65">
        <f t="shared" si="5"/>
        <v>5.2000000000000006E-3</v>
      </c>
      <c r="M37" s="65">
        <f t="shared" si="5"/>
        <v>5.2000000000000006E-3</v>
      </c>
      <c r="N37" s="65">
        <f t="shared" si="5"/>
        <v>0</v>
      </c>
      <c r="O37" s="65">
        <f t="shared" si="5"/>
        <v>0</v>
      </c>
      <c r="P37" s="65">
        <f t="shared" si="5"/>
        <v>20.592000000000002</v>
      </c>
      <c r="Q37" s="65">
        <f t="shared" si="10"/>
        <v>15.925000000000001</v>
      </c>
      <c r="R37" s="65">
        <f t="shared" si="11"/>
        <v>0</v>
      </c>
      <c r="S37" s="65">
        <f t="shared" si="11"/>
        <v>0</v>
      </c>
      <c r="T37" s="65">
        <f t="shared" si="11"/>
        <v>0</v>
      </c>
      <c r="U37" s="126">
        <f t="shared" si="11"/>
        <v>0</v>
      </c>
    </row>
    <row r="38" spans="1:21" s="48" customFormat="1" ht="13" x14ac:dyDescent="0.35">
      <c r="A38" s="125">
        <f>J8</f>
        <v>7263</v>
      </c>
      <c r="B38" s="11">
        <v>26</v>
      </c>
      <c r="C38" s="65">
        <f t="shared" si="6"/>
        <v>65</v>
      </c>
      <c r="D38" s="65">
        <f t="shared" si="7"/>
        <v>63.556921999999993</v>
      </c>
      <c r="E38" s="65">
        <f t="shared" si="8"/>
        <v>39.757770000000001</v>
      </c>
      <c r="F38" s="65">
        <f t="shared" si="9"/>
        <v>9.0526799999999987</v>
      </c>
      <c r="G38" s="65">
        <f t="shared" si="5"/>
        <v>5.2000000000000006E-3</v>
      </c>
      <c r="H38" s="65">
        <f t="shared" si="5"/>
        <v>3.0420000000000003E-2</v>
      </c>
      <c r="I38" s="65">
        <f t="shared" si="5"/>
        <v>1.3000000000000001E-2</v>
      </c>
      <c r="J38" s="65">
        <f t="shared" si="5"/>
        <v>2.6000000000000003E-4</v>
      </c>
      <c r="K38" s="65">
        <f t="shared" si="5"/>
        <v>1.3000000000000002E-3</v>
      </c>
      <c r="L38" s="65">
        <f t="shared" si="5"/>
        <v>5.2000000000000006E-3</v>
      </c>
      <c r="M38" s="65">
        <f t="shared" si="5"/>
        <v>5.2000000000000006E-3</v>
      </c>
      <c r="N38" s="65">
        <f t="shared" si="5"/>
        <v>0</v>
      </c>
      <c r="O38" s="65">
        <f t="shared" si="5"/>
        <v>0</v>
      </c>
      <c r="P38" s="65">
        <f t="shared" si="5"/>
        <v>20.592000000000002</v>
      </c>
      <c r="Q38" s="65">
        <f t="shared" si="10"/>
        <v>15.925000000000001</v>
      </c>
      <c r="R38" s="65">
        <f t="shared" si="11"/>
        <v>0</v>
      </c>
      <c r="S38" s="65">
        <f t="shared" si="11"/>
        <v>0</v>
      </c>
      <c r="T38" s="65">
        <f t="shared" si="11"/>
        <v>0</v>
      </c>
      <c r="U38" s="126">
        <f t="shared" si="11"/>
        <v>0</v>
      </c>
    </row>
    <row r="39" spans="1:21" s="48" customFormat="1" ht="13" x14ac:dyDescent="0.35">
      <c r="A39" s="125">
        <f>K8</f>
        <v>5347</v>
      </c>
      <c r="B39" s="11">
        <v>26</v>
      </c>
      <c r="C39" s="65">
        <f t="shared" si="6"/>
        <v>65</v>
      </c>
      <c r="D39" s="65">
        <f t="shared" si="7"/>
        <v>63.556921999999993</v>
      </c>
      <c r="E39" s="65">
        <f t="shared" si="8"/>
        <v>39.757770000000001</v>
      </c>
      <c r="F39" s="65">
        <f t="shared" si="9"/>
        <v>9.0526799999999987</v>
      </c>
      <c r="G39" s="65">
        <f t="shared" si="5"/>
        <v>5.2000000000000006E-3</v>
      </c>
      <c r="H39" s="65">
        <f t="shared" si="5"/>
        <v>3.0420000000000003E-2</v>
      </c>
      <c r="I39" s="65">
        <f t="shared" si="5"/>
        <v>1.3000000000000001E-2</v>
      </c>
      <c r="J39" s="65">
        <f t="shared" si="5"/>
        <v>2.6000000000000003E-4</v>
      </c>
      <c r="K39" s="65">
        <f t="shared" si="5"/>
        <v>1.3000000000000002E-3</v>
      </c>
      <c r="L39" s="65">
        <f t="shared" si="5"/>
        <v>5.2000000000000006E-3</v>
      </c>
      <c r="M39" s="65">
        <f t="shared" si="5"/>
        <v>5.2000000000000006E-3</v>
      </c>
      <c r="N39" s="65">
        <f t="shared" si="5"/>
        <v>0</v>
      </c>
      <c r="O39" s="65">
        <f t="shared" si="5"/>
        <v>0</v>
      </c>
      <c r="P39" s="65">
        <f t="shared" si="5"/>
        <v>20.592000000000002</v>
      </c>
      <c r="Q39" s="65">
        <f t="shared" si="10"/>
        <v>15.925000000000001</v>
      </c>
      <c r="R39" s="65">
        <f t="shared" si="11"/>
        <v>0</v>
      </c>
      <c r="S39" s="65">
        <f t="shared" si="11"/>
        <v>0</v>
      </c>
      <c r="T39" s="65">
        <f t="shared" si="11"/>
        <v>0</v>
      </c>
      <c r="U39" s="126">
        <f t="shared" si="11"/>
        <v>0</v>
      </c>
    </row>
    <row r="40" spans="1:21" s="48" customFormat="1" ht="13" x14ac:dyDescent="0.35">
      <c r="A40" s="125">
        <f>L8</f>
        <v>5412</v>
      </c>
      <c r="B40" s="11">
        <v>26</v>
      </c>
      <c r="C40" s="65">
        <f t="shared" si="6"/>
        <v>65</v>
      </c>
      <c r="D40" s="65">
        <f t="shared" si="7"/>
        <v>63.556921999999993</v>
      </c>
      <c r="E40" s="65">
        <f t="shared" si="8"/>
        <v>39.757770000000001</v>
      </c>
      <c r="F40" s="65">
        <f t="shared" si="9"/>
        <v>9.0526799999999987</v>
      </c>
      <c r="G40" s="65">
        <f t="shared" si="5"/>
        <v>5.2000000000000006E-3</v>
      </c>
      <c r="H40" s="65">
        <f t="shared" si="5"/>
        <v>3.0420000000000003E-2</v>
      </c>
      <c r="I40" s="65">
        <f t="shared" si="5"/>
        <v>1.3000000000000001E-2</v>
      </c>
      <c r="J40" s="65">
        <f t="shared" si="5"/>
        <v>2.6000000000000003E-4</v>
      </c>
      <c r="K40" s="65">
        <f t="shared" si="5"/>
        <v>1.3000000000000002E-3</v>
      </c>
      <c r="L40" s="65">
        <f t="shared" si="5"/>
        <v>5.2000000000000006E-3</v>
      </c>
      <c r="M40" s="65">
        <f t="shared" si="5"/>
        <v>5.2000000000000006E-3</v>
      </c>
      <c r="N40" s="65">
        <f t="shared" si="5"/>
        <v>0</v>
      </c>
      <c r="O40" s="65">
        <f t="shared" si="5"/>
        <v>0</v>
      </c>
      <c r="P40" s="65">
        <f t="shared" si="5"/>
        <v>20.592000000000002</v>
      </c>
      <c r="Q40" s="65">
        <f t="shared" si="10"/>
        <v>15.925000000000001</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8294</v>
      </c>
      <c r="C57" s="8">
        <f t="shared" ref="C57:U57" si="13">D8</f>
        <v>1594</v>
      </c>
      <c r="D57" s="8">
        <f t="shared" si="13"/>
        <v>2312</v>
      </c>
      <c r="E57" s="8">
        <f t="shared" si="13"/>
        <v>3498</v>
      </c>
      <c r="F57" s="8">
        <f t="shared" si="13"/>
        <v>4526</v>
      </c>
      <c r="G57" s="8">
        <f t="shared" si="13"/>
        <v>5194</v>
      </c>
      <c r="H57" s="8">
        <f t="shared" si="13"/>
        <v>7025</v>
      </c>
      <c r="I57" s="8">
        <f t="shared" si="13"/>
        <v>7263</v>
      </c>
      <c r="J57" s="8">
        <f t="shared" si="13"/>
        <v>5347</v>
      </c>
      <c r="K57" s="8">
        <f t="shared" si="13"/>
        <v>5412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7.4</v>
      </c>
      <c r="C60" s="64">
        <f t="shared" ref="C60:U60" si="14">D10</f>
        <v>6.9</v>
      </c>
      <c r="D60" s="64">
        <f t="shared" si="14"/>
        <v>7</v>
      </c>
      <c r="E60" s="64">
        <f t="shared" si="14"/>
        <v>7.1</v>
      </c>
      <c r="F60" s="64">
        <f t="shared" si="14"/>
        <v>6.7</v>
      </c>
      <c r="G60" s="64">
        <f t="shared" si="14"/>
        <v>5.7</v>
      </c>
      <c r="H60" s="64">
        <f t="shared" si="14"/>
        <v>6.4</v>
      </c>
      <c r="I60" s="64">
        <f t="shared" si="14"/>
        <v>6.2</v>
      </c>
      <c r="J60" s="64">
        <f t="shared" si="14"/>
        <v>6.2</v>
      </c>
      <c r="K60" s="64">
        <f t="shared" si="14"/>
        <v>6.6</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26</v>
      </c>
      <c r="C62" s="65">
        <f>B32</f>
        <v>26</v>
      </c>
      <c r="D62" s="65">
        <f>B33</f>
        <v>26</v>
      </c>
      <c r="E62" s="65">
        <f>B34</f>
        <v>26</v>
      </c>
      <c r="F62" s="65">
        <f>B35</f>
        <v>26</v>
      </c>
      <c r="G62" s="65">
        <f>B36</f>
        <v>50</v>
      </c>
      <c r="H62" s="65">
        <f>B37</f>
        <v>26</v>
      </c>
      <c r="I62" s="65">
        <f>B38</f>
        <v>26</v>
      </c>
      <c r="J62" s="65">
        <f>B39</f>
        <v>26</v>
      </c>
      <c r="K62" s="65">
        <f>B40</f>
        <v>26</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-7.2000000000000011</v>
      </c>
      <c r="C64" s="65">
        <f t="shared" ref="C64:U64" si="17">(C59-C60)*C61</f>
        <v>-4.2000000000000011</v>
      </c>
      <c r="D64" s="65">
        <f t="shared" si="17"/>
        <v>-4.7999999999999989</v>
      </c>
      <c r="E64" s="65">
        <f t="shared" si="17"/>
        <v>-5.3999999999999968</v>
      </c>
      <c r="F64" s="65">
        <f t="shared" si="17"/>
        <v>-3</v>
      </c>
      <c r="G64" s="65">
        <f t="shared" si="17"/>
        <v>3</v>
      </c>
      <c r="H64" s="65">
        <f t="shared" si="17"/>
        <v>-1.2000000000000011</v>
      </c>
      <c r="I64" s="65">
        <f t="shared" si="17"/>
        <v>0</v>
      </c>
      <c r="J64" s="65">
        <f t="shared" si="17"/>
        <v>0</v>
      </c>
      <c r="K64" s="65">
        <f t="shared" si="17"/>
        <v>-2.3999999999999968</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7.2000000000000011</v>
      </c>
      <c r="C65" s="65">
        <f t="shared" ref="C65:U65" si="18">C63-C64</f>
        <v>4.2000000000000011</v>
      </c>
      <c r="D65" s="65">
        <f t="shared" si="18"/>
        <v>4.7999999999999989</v>
      </c>
      <c r="E65" s="65">
        <f t="shared" si="18"/>
        <v>5.3999999999999968</v>
      </c>
      <c r="F65" s="65">
        <f t="shared" si="18"/>
        <v>3</v>
      </c>
      <c r="G65" s="65">
        <f t="shared" si="18"/>
        <v>-3</v>
      </c>
      <c r="H65" s="65">
        <f t="shared" si="18"/>
        <v>1.2000000000000011</v>
      </c>
      <c r="I65" s="65">
        <f t="shared" si="18"/>
        <v>0</v>
      </c>
      <c r="J65" s="65">
        <f t="shared" si="18"/>
        <v>0</v>
      </c>
      <c r="K65" s="65">
        <f t="shared" si="18"/>
        <v>2.3999999999999968</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40" operator="greaterThan">
      <formula>$B$51</formula>
    </cfRule>
  </conditionalFormatting>
  <conditionalFormatting sqref="B66:U66">
    <cfRule type="cellIs" dxfId="56" priority="15" operator="equal">
      <formula>"UNDER"</formula>
    </cfRule>
    <cfRule type="cellIs" dxfId="55" priority="16" operator="equal">
      <formula>"OVER"</formula>
    </cfRule>
  </conditionalFormatting>
  <conditionalFormatting sqref="C31:C50">
    <cfRule type="cellIs" dxfId="54" priority="39" operator="greaterThan">
      <formula>$C$51</formula>
    </cfRule>
  </conditionalFormatting>
  <conditionalFormatting sqref="C11:V13">
    <cfRule type="cellIs" dxfId="53" priority="1" operator="greaterThan">
      <formula>2</formula>
    </cfRule>
  </conditionalFormatting>
  <conditionalFormatting sqref="C17:V19">
    <cfRule type="cellIs" dxfId="52" priority="36" operator="equal">
      <formula>0</formula>
    </cfRule>
  </conditionalFormatting>
  <conditionalFormatting sqref="C20:V21">
    <cfRule type="cellIs" dxfId="51" priority="41" operator="equal">
      <formula>"DECREASE"</formula>
    </cfRule>
    <cfRule type="cellIs" dxfId="50" priority="42" operator="equal">
      <formula>"INCREASE"</formula>
    </cfRule>
  </conditionalFormatting>
  <conditionalFormatting sqref="C21:V21">
    <cfRule type="cellIs" dxfId="49" priority="17" operator="equal">
      <formula>0</formula>
    </cfRule>
  </conditionalFormatting>
  <conditionalFormatting sqref="C22:V23">
    <cfRule type="cellIs" dxfId="48" priority="21" operator="equal">
      <formula>0</formula>
    </cfRule>
  </conditionalFormatting>
  <conditionalFormatting sqref="C24:V24">
    <cfRule type="cellIs" dxfId="47" priority="22" operator="equal">
      <formula>"DECREASE"</formula>
    </cfRule>
    <cfRule type="cellIs" dxfId="46" priority="23" operator="equal">
      <formula>"INCREASE"</formula>
    </cfRule>
  </conditionalFormatting>
  <conditionalFormatting sqref="G31:G50">
    <cfRule type="cellIs" dxfId="45" priority="35" operator="greaterThan">
      <formula>$G$51</formula>
    </cfRule>
  </conditionalFormatting>
  <conditionalFormatting sqref="H31:H50">
    <cfRule type="cellIs" dxfId="44" priority="34" operator="greaterThan">
      <formula>$H$51</formula>
    </cfRule>
  </conditionalFormatting>
  <conditionalFormatting sqref="I1">
    <cfRule type="cellIs" dxfId="43" priority="7" operator="between">
      <formula>0.1</formula>
      <formula>5</formula>
    </cfRule>
  </conditionalFormatting>
  <conditionalFormatting sqref="I2">
    <cfRule type="cellIs" dxfId="42" priority="6" operator="greaterThan">
      <formula>5000.1</formula>
    </cfRule>
  </conditionalFormatting>
  <conditionalFormatting sqref="I3">
    <cfRule type="cellIs" dxfId="41" priority="5" operator="greaterThan">
      <formula>40000.01</formula>
    </cfRule>
  </conditionalFormatting>
  <conditionalFormatting sqref="I31:I50">
    <cfRule type="cellIs" dxfId="40" priority="33" operator="greaterThan">
      <formula>$I$51</formula>
    </cfRule>
  </conditionalFormatting>
  <conditionalFormatting sqref="J31:J50">
    <cfRule type="cellIs" dxfId="39" priority="12" operator="greaterThan">
      <formula>$J$51</formula>
    </cfRule>
  </conditionalFormatting>
  <conditionalFormatting sqref="K31:K50">
    <cfRule type="cellIs" dxfId="38" priority="32" operator="greaterThan">
      <formula>$K$51</formula>
    </cfRule>
  </conditionalFormatting>
  <conditionalFormatting sqref="L3">
    <cfRule type="cellIs" dxfId="37" priority="8" operator="lessThan">
      <formula>30</formula>
    </cfRule>
    <cfRule type="cellIs" dxfId="36" priority="9" operator="greaterThanOrEqual">
      <formula>30</formula>
    </cfRule>
  </conditionalFormatting>
  <conditionalFormatting sqref="L31:L50">
    <cfRule type="cellIs" dxfId="35" priority="31" operator="greaterThan">
      <formula>$L$51</formula>
    </cfRule>
  </conditionalFormatting>
  <conditionalFormatting sqref="M31:M50">
    <cfRule type="cellIs" dxfId="34" priority="30" operator="greaterThan">
      <formula>$M$51</formula>
    </cfRule>
  </conditionalFormatting>
  <conditionalFormatting sqref="P31:P50">
    <cfRule type="cellIs" dxfId="33" priority="29" operator="greaterThan">
      <formula>$P$51</formula>
    </cfRule>
  </conditionalFormatting>
  <conditionalFormatting sqref="R31:R50">
    <cfRule type="cellIs" dxfId="32" priority="28" operator="greaterThan">
      <formula>$R$51</formula>
    </cfRule>
  </conditionalFormatting>
  <conditionalFormatting sqref="S31:S50">
    <cfRule type="cellIs" dxfId="31" priority="27" operator="greaterThan">
      <formula>$S$51</formula>
    </cfRule>
  </conditionalFormatting>
  <conditionalFormatting sqref="T31:T50">
    <cfRule type="cellIs" dxfId="30" priority="26" operator="greaterThan">
      <formula>$T$51</formula>
    </cfRule>
  </conditionalFormatting>
  <conditionalFormatting sqref="U31:U50">
    <cfRule type="cellIs" dxfId="29"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0"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Arla!C1:D1</f>
        <v>PAN-032867</v>
      </c>
      <c r="D1" s="167"/>
      <c r="E1" s="106" t="s">
        <v>45</v>
      </c>
      <c r="F1" s="113">
        <f>Arla!F1</f>
        <v>43.8</v>
      </c>
      <c r="G1" s="134" t="s">
        <v>43</v>
      </c>
      <c r="H1" s="135"/>
      <c r="I1" s="109">
        <v>3.77</v>
      </c>
      <c r="J1" s="158" t="s">
        <v>153</v>
      </c>
      <c r="K1" s="159"/>
      <c r="L1" s="109">
        <v>56.6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Arla!C2:D2</f>
        <v>EPR/AB3891CX</v>
      </c>
      <c r="D2" s="169"/>
      <c r="E2" s="96" t="s">
        <v>109</v>
      </c>
      <c r="F2" s="110" t="s">
        <v>165</v>
      </c>
      <c r="G2" s="136" t="s">
        <v>110</v>
      </c>
      <c r="H2" s="137"/>
      <c r="I2" s="110">
        <v>765</v>
      </c>
      <c r="J2" s="138" t="s">
        <v>158</v>
      </c>
      <c r="K2" s="139"/>
      <c r="L2" s="110">
        <v>0.08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Arla!C3:D3</f>
        <v>Mr Daniel James and Mrs Carys James</v>
      </c>
      <c r="D3" s="169"/>
      <c r="E3" s="96" t="s">
        <v>108</v>
      </c>
      <c r="F3" s="111" t="s">
        <v>77</v>
      </c>
      <c r="G3" s="138" t="s">
        <v>159</v>
      </c>
      <c r="H3" s="139"/>
      <c r="I3" s="110">
        <v>281</v>
      </c>
      <c r="J3" s="160" t="s">
        <v>154</v>
      </c>
      <c r="K3" s="161"/>
      <c r="L3" s="110">
        <f>(L1/(L2*10000))*100</f>
        <v>7.0750000000000011</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Arla!C4:D4</f>
        <v>Hafod Farm</v>
      </c>
      <c r="D4" s="171"/>
      <c r="E4" s="99" t="s">
        <v>1</v>
      </c>
      <c r="F4" s="110" t="s">
        <v>166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Arla!C5:D5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Arla!C8</f>
        <v>8294</v>
      </c>
      <c r="D8" s="49">
        <f>Arla!D8</f>
        <v>1594</v>
      </c>
      <c r="E8" s="49">
        <f>Arla!E8</f>
        <v>2312</v>
      </c>
      <c r="F8" s="49">
        <f>Arla!F8</f>
        <v>3498</v>
      </c>
      <c r="G8" s="49">
        <f>Arla!G8</f>
        <v>4526</v>
      </c>
      <c r="H8" s="49">
        <f>Arla!H8</f>
        <v>5194</v>
      </c>
      <c r="I8" s="49">
        <f>Arla!I8</f>
        <v>7025</v>
      </c>
      <c r="J8" s="49">
        <f>Arla!J8</f>
        <v>7263</v>
      </c>
      <c r="K8" s="49">
        <f>Arla!K8</f>
        <v>5347</v>
      </c>
      <c r="L8" s="49">
        <f>Arla!L8</f>
        <v>5412</v>
      </c>
      <c r="M8" s="49">
        <f>Arla!M8</f>
        <v>0</v>
      </c>
      <c r="N8" s="49">
        <f>Arla!N8</f>
        <v>0</v>
      </c>
      <c r="O8" s="49">
        <f>Arla!O8</f>
        <v>0</v>
      </c>
      <c r="P8" s="49">
        <f>Arla!P8</f>
        <v>0</v>
      </c>
      <c r="Q8" s="49">
        <f>Arla!Q8</f>
        <v>0</v>
      </c>
      <c r="R8" s="49">
        <f>Arla!R8</f>
        <v>0</v>
      </c>
      <c r="S8" s="49">
        <f>Arla!S8</f>
        <v>0</v>
      </c>
      <c r="T8" s="49">
        <f>Arla!T8</f>
        <v>0</v>
      </c>
      <c r="U8" s="49">
        <f>Arla!U8</f>
        <v>0</v>
      </c>
      <c r="V8" s="102">
        <f>Arla!V8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Arla!C9</f>
        <v xml:space="preserve">Moderate </v>
      </c>
      <c r="D9" s="49" t="str">
        <f>Arla!D9</f>
        <v>moderate</v>
      </c>
      <c r="E9" s="49" t="str">
        <f>Arla!E9</f>
        <v>moderate</v>
      </c>
      <c r="F9" s="49" t="str">
        <f>Arla!F9</f>
        <v xml:space="preserve">moderate </v>
      </c>
      <c r="G9" s="49" t="str">
        <f>Arla!G9</f>
        <v xml:space="preserve">moderate </v>
      </c>
      <c r="H9" s="49" t="str">
        <f>Arla!H9</f>
        <v xml:space="preserve">moderate </v>
      </c>
      <c r="I9" s="49" t="str">
        <f>Arla!I9</f>
        <v>moderate</v>
      </c>
      <c r="J9" s="49" t="str">
        <f>Arla!J9</f>
        <v>moderate</v>
      </c>
      <c r="K9" s="49" t="str">
        <f>Arla!K9</f>
        <v>moderate</v>
      </c>
      <c r="L9" s="49" t="str">
        <f>Arla!L9</f>
        <v>moderate</v>
      </c>
      <c r="M9" s="49">
        <f>Arla!M9</f>
        <v>0</v>
      </c>
      <c r="N9" s="49">
        <f>Arla!N9</f>
        <v>0</v>
      </c>
      <c r="O9" s="49">
        <f>Arla!O9</f>
        <v>0</v>
      </c>
      <c r="P9" s="49">
        <f>Arla!P9</f>
        <v>0</v>
      </c>
      <c r="Q9" s="49">
        <f>Arla!Q9</f>
        <v>0</v>
      </c>
      <c r="R9" s="49">
        <f>Arla!R9</f>
        <v>0</v>
      </c>
      <c r="S9" s="49">
        <f>Arla!S9</f>
        <v>0</v>
      </c>
      <c r="T9" s="49">
        <f>Arla!T9</f>
        <v>0</v>
      </c>
      <c r="U9" s="49">
        <f>Arla!U9</f>
        <v>0</v>
      </c>
      <c r="V9" s="102">
        <f>Arla!V9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Arla!C10</f>
        <v>7.4</v>
      </c>
      <c r="D10" s="49">
        <f>Arla!D10</f>
        <v>6.9</v>
      </c>
      <c r="E10" s="49">
        <f>Arla!E10</f>
        <v>7</v>
      </c>
      <c r="F10" s="49">
        <f>Arla!F10</f>
        <v>7.1</v>
      </c>
      <c r="G10" s="49">
        <f>Arla!G10</f>
        <v>6.7</v>
      </c>
      <c r="H10" s="49">
        <f>Arla!H10</f>
        <v>5.7</v>
      </c>
      <c r="I10" s="49">
        <f>Arla!I10</f>
        <v>6.4</v>
      </c>
      <c r="J10" s="49">
        <f>Arla!J10</f>
        <v>6.2</v>
      </c>
      <c r="K10" s="49">
        <f>Arla!K10</f>
        <v>6.2</v>
      </c>
      <c r="L10" s="49">
        <f>Arla!L10</f>
        <v>6.6</v>
      </c>
      <c r="M10" s="49">
        <f>Arla!M10</f>
        <v>0</v>
      </c>
      <c r="N10" s="49">
        <f>Arla!N10</f>
        <v>0</v>
      </c>
      <c r="O10" s="49">
        <f>Arla!O10</f>
        <v>0</v>
      </c>
      <c r="P10" s="49">
        <f>Arla!P10</f>
        <v>0</v>
      </c>
      <c r="Q10" s="49">
        <f>Arla!Q10</f>
        <v>0</v>
      </c>
      <c r="R10" s="49">
        <f>Arla!R10</f>
        <v>0</v>
      </c>
      <c r="S10" s="49">
        <f>Arla!S10</f>
        <v>0</v>
      </c>
      <c r="T10" s="49">
        <f>Arla!T10</f>
        <v>0</v>
      </c>
      <c r="U10" s="49">
        <f>Arla!U10</f>
        <v>0</v>
      </c>
      <c r="V10" s="102">
        <f>Arla!V10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Arla!C11</f>
        <v>3</v>
      </c>
      <c r="D11" s="49">
        <f>Arla!D11</f>
        <v>2</v>
      </c>
      <c r="E11" s="49">
        <f>Arla!E11</f>
        <v>2</v>
      </c>
      <c r="F11" s="49">
        <f>Arla!F11</f>
        <v>3</v>
      </c>
      <c r="G11" s="49">
        <f>Arla!G11</f>
        <v>2</v>
      </c>
      <c r="H11" s="49">
        <f>Arla!H11</f>
        <v>0</v>
      </c>
      <c r="I11" s="49">
        <f>Arla!I11</f>
        <v>3</v>
      </c>
      <c r="J11" s="49">
        <f>Arla!J11</f>
        <v>3</v>
      </c>
      <c r="K11" s="49">
        <f>Arla!K11</f>
        <v>3</v>
      </c>
      <c r="L11" s="49">
        <f>Arla!L11</f>
        <v>3</v>
      </c>
      <c r="M11" s="49">
        <f>Arla!M11</f>
        <v>0</v>
      </c>
      <c r="N11" s="49">
        <f>Arla!N11</f>
        <v>0</v>
      </c>
      <c r="O11" s="49">
        <f>Arla!O11</f>
        <v>0</v>
      </c>
      <c r="P11" s="49">
        <f>Arla!P11</f>
        <v>0</v>
      </c>
      <c r="Q11" s="49">
        <f>Arla!Q11</f>
        <v>0</v>
      </c>
      <c r="R11" s="49">
        <f>Arla!R11</f>
        <v>0</v>
      </c>
      <c r="S11" s="49">
        <f>Arla!S11</f>
        <v>0</v>
      </c>
      <c r="T11" s="49">
        <f>Arla!T11</f>
        <v>0</v>
      </c>
      <c r="U11" s="49">
        <f>Arla!U11</f>
        <v>0</v>
      </c>
      <c r="V11" s="102">
        <f>Arla!V11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Arla!C12</f>
        <v>2</v>
      </c>
      <c r="D12" s="49">
        <f>Arla!D12</f>
        <v>2</v>
      </c>
      <c r="E12" s="49">
        <f>Arla!E12</f>
        <v>1</v>
      </c>
      <c r="F12" s="49">
        <f>Arla!F12</f>
        <v>2</v>
      </c>
      <c r="G12" s="49">
        <f>Arla!G12</f>
        <v>3</v>
      </c>
      <c r="H12" s="49">
        <f>Arla!H12</f>
        <v>1</v>
      </c>
      <c r="I12" s="49">
        <f>Arla!I12</f>
        <v>2</v>
      </c>
      <c r="J12" s="49">
        <f>Arla!J12</f>
        <v>1</v>
      </c>
      <c r="K12" s="49">
        <f>Arla!K12</f>
        <v>1</v>
      </c>
      <c r="L12" s="49">
        <f>Arla!L12</f>
        <v>2</v>
      </c>
      <c r="M12" s="49">
        <f>Arla!M12</f>
        <v>0</v>
      </c>
      <c r="N12" s="49">
        <f>Arla!N12</f>
        <v>0</v>
      </c>
      <c r="O12" s="49">
        <f>Arla!O12</f>
        <v>0</v>
      </c>
      <c r="P12" s="49">
        <f>Arla!P12</f>
        <v>0</v>
      </c>
      <c r="Q12" s="49">
        <f>Arla!Q12</f>
        <v>0</v>
      </c>
      <c r="R12" s="49">
        <f>Arla!R12</f>
        <v>0</v>
      </c>
      <c r="S12" s="49">
        <f>Arla!S12</f>
        <v>0</v>
      </c>
      <c r="T12" s="49">
        <f>Arla!T12</f>
        <v>0</v>
      </c>
      <c r="U12" s="49">
        <f>Arla!U12</f>
        <v>0</v>
      </c>
      <c r="V12" s="102">
        <f>Arla!V12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Arla!C13</f>
        <v>3</v>
      </c>
      <c r="D13" s="49">
        <f>Arla!D13</f>
        <v>3</v>
      </c>
      <c r="E13" s="49">
        <f>Arla!E13</f>
        <v>3</v>
      </c>
      <c r="F13" s="49">
        <f>Arla!F13</f>
        <v>3</v>
      </c>
      <c r="G13" s="49">
        <f>Arla!G13</f>
        <v>3</v>
      </c>
      <c r="H13" s="49">
        <f>Arla!H13</f>
        <v>2</v>
      </c>
      <c r="I13" s="49">
        <f>Arla!I13</f>
        <v>3</v>
      </c>
      <c r="J13" s="49">
        <f>Arla!J13</f>
        <v>2</v>
      </c>
      <c r="K13" s="49">
        <f>Arla!K13</f>
        <v>1</v>
      </c>
      <c r="L13" s="49">
        <f>Arla!L13</f>
        <v>3</v>
      </c>
      <c r="M13" s="49">
        <f>Arla!M13</f>
        <v>0</v>
      </c>
      <c r="N13" s="49">
        <f>Arla!N13</f>
        <v>0</v>
      </c>
      <c r="O13" s="49">
        <f>Arla!O13</f>
        <v>0</v>
      </c>
      <c r="P13" s="49">
        <f>Arla!P13</f>
        <v>0</v>
      </c>
      <c r="Q13" s="49">
        <f>Arla!Q13</f>
        <v>0</v>
      </c>
      <c r="R13" s="49">
        <f>Arla!R13</f>
        <v>0</v>
      </c>
      <c r="S13" s="49">
        <f>Arla!S13</f>
        <v>0</v>
      </c>
      <c r="T13" s="49">
        <f>Arla!T13</f>
        <v>0</v>
      </c>
      <c r="U13" s="49">
        <f>Arla!U13</f>
        <v>0</v>
      </c>
      <c r="V13" s="102">
        <f>Arla!V13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Arla!C14</f>
        <v xml:space="preserve">Grass Silage (25% DM) </v>
      </c>
      <c r="D14" s="83" t="str">
        <f>Arla!D14</f>
        <v xml:space="preserve">Grass Silage (25% DM) </v>
      </c>
      <c r="E14" s="83" t="str">
        <f>Arla!E14</f>
        <v xml:space="preserve">Grass Silage (25% DM) </v>
      </c>
      <c r="F14" s="83" t="str">
        <f>Arla!F14</f>
        <v xml:space="preserve">Grass Silage (25% DM) </v>
      </c>
      <c r="G14" s="83" t="str">
        <f>Arla!G14</f>
        <v xml:space="preserve">Grass Silage (25% DM) </v>
      </c>
      <c r="H14" s="83" t="str">
        <f>Arla!H14</f>
        <v xml:space="preserve">Grass Silage (25% DM) </v>
      </c>
      <c r="I14" s="83" t="str">
        <f>Arla!I14</f>
        <v xml:space="preserve">Grass Silage (25% DM) </v>
      </c>
      <c r="J14" s="83" t="str">
        <f>Arla!J14</f>
        <v xml:space="preserve">Grass Silage (25% DM) </v>
      </c>
      <c r="K14" s="83" t="str">
        <f>Arla!K14</f>
        <v xml:space="preserve">Grass Silage (25% DM) </v>
      </c>
      <c r="L14" s="83" t="str">
        <f>Arla!L14</f>
        <v xml:space="preserve">Grass Silage (25% DM) </v>
      </c>
      <c r="M14" s="83">
        <f>Arla!M14</f>
        <v>0</v>
      </c>
      <c r="N14" s="83">
        <f>Arla!N14</f>
        <v>0</v>
      </c>
      <c r="O14" s="83">
        <f>Arla!O14</f>
        <v>0</v>
      </c>
      <c r="P14" s="83">
        <f>Arla!P14</f>
        <v>0</v>
      </c>
      <c r="Q14" s="83">
        <f>Arla!Q14</f>
        <v>0</v>
      </c>
      <c r="R14" s="83">
        <f>Arla!R14</f>
        <v>0</v>
      </c>
      <c r="S14" s="83">
        <f>Arla!S14</f>
        <v>0</v>
      </c>
      <c r="T14" s="83">
        <f>Arla!T14</f>
        <v>0</v>
      </c>
      <c r="U14" s="83">
        <f>Arla!U14</f>
        <v>0</v>
      </c>
      <c r="V14" s="103">
        <f>Arla!V14</f>
        <v>0</v>
      </c>
      <c r="AD14" s="22" t="s">
        <v>138</v>
      </c>
      <c r="AE14" s="22">
        <v>6</v>
      </c>
      <c r="AI14" s="43" t="s">
        <v>119</v>
      </c>
      <c r="AJ14" s="44">
        <v>0.8</v>
      </c>
      <c r="AK14" s="45">
        <v>1.7</v>
      </c>
      <c r="AL14" s="9">
        <v>12</v>
      </c>
      <c r="AM14" s="9">
        <v>6.7</v>
      </c>
      <c r="AN14" s="9" t="s">
        <v>135</v>
      </c>
    </row>
    <row r="15" spans="1:41" ht="13" x14ac:dyDescent="0.25">
      <c r="A15" s="152" t="s">
        <v>9</v>
      </c>
      <c r="B15" s="153"/>
      <c r="C15" s="49">
        <f>Arla!C15</f>
        <v>47</v>
      </c>
      <c r="D15" s="49">
        <f>Arla!D15</f>
        <v>47</v>
      </c>
      <c r="E15" s="49">
        <f>Arla!E15</f>
        <v>47</v>
      </c>
      <c r="F15" s="49">
        <f>Arla!F15</f>
        <v>47</v>
      </c>
      <c r="G15" s="49">
        <f>Arla!G15</f>
        <v>47</v>
      </c>
      <c r="H15" s="49">
        <f>Arla!H15</f>
        <v>23</v>
      </c>
      <c r="I15" s="49">
        <f>Arla!I15</f>
        <v>47</v>
      </c>
      <c r="J15" s="49">
        <f>Arla!J15</f>
        <v>47</v>
      </c>
      <c r="K15" s="49">
        <f>Arla!K15</f>
        <v>47</v>
      </c>
      <c r="L15" s="49">
        <f>Arla!L15</f>
        <v>47</v>
      </c>
      <c r="M15" s="49">
        <f>Arla!M15</f>
        <v>0</v>
      </c>
      <c r="N15" s="49">
        <f>Arla!N15</f>
        <v>0</v>
      </c>
      <c r="O15" s="49">
        <f>Arla!O15</f>
        <v>0</v>
      </c>
      <c r="P15" s="49">
        <f>Arla!P15</f>
        <v>0</v>
      </c>
      <c r="Q15" s="49">
        <f>Arla!Q15</f>
        <v>0</v>
      </c>
      <c r="R15" s="49">
        <f>Arla!R15</f>
        <v>0</v>
      </c>
      <c r="S15" s="49">
        <f>Arla!S15</f>
        <v>0</v>
      </c>
      <c r="T15" s="49">
        <f>Arla!T15</f>
        <v>0</v>
      </c>
      <c r="U15" s="49">
        <f>Arla!U15</f>
        <v>0</v>
      </c>
      <c r="V15" s="102">
        <f>Arla!V15</f>
        <v>0</v>
      </c>
      <c r="AD15" s="22" t="s">
        <v>144</v>
      </c>
      <c r="AE15" s="22">
        <v>7</v>
      </c>
      <c r="AI15" s="43" t="s">
        <v>101</v>
      </c>
      <c r="AJ15" s="51">
        <v>1.8</v>
      </c>
      <c r="AK15" s="45">
        <v>5.4</v>
      </c>
      <c r="AL15" s="9">
        <v>13</v>
      </c>
      <c r="AM15" s="9">
        <v>6.7</v>
      </c>
      <c r="AN15" s="9" t="s">
        <v>135</v>
      </c>
    </row>
    <row r="16" spans="1:41" ht="13.5" thickBot="1" x14ac:dyDescent="0.3">
      <c r="A16" s="156" t="s">
        <v>44</v>
      </c>
      <c r="B16" s="157"/>
      <c r="C16" s="104" t="str">
        <f>Arla!C16</f>
        <v>Medium/Clay</v>
      </c>
      <c r="D16" s="104" t="str">
        <f>Arla!D16</f>
        <v>Medium/Clay</v>
      </c>
      <c r="E16" s="104" t="str">
        <f>Arla!E16</f>
        <v>Medium/Clay</v>
      </c>
      <c r="F16" s="104" t="str">
        <f>Arla!F16</f>
        <v>Medium/Clay</v>
      </c>
      <c r="G16" s="104" t="str">
        <f>Arla!G16</f>
        <v>Medium/Clay</v>
      </c>
      <c r="H16" s="104" t="str">
        <f>Arla!H16</f>
        <v>Medium/Clay</v>
      </c>
      <c r="I16" s="104" t="str">
        <f>Arla!I16</f>
        <v>Medium/Clay</v>
      </c>
      <c r="J16" s="104" t="str">
        <f>Arla!J16</f>
        <v>Medium/Clay</v>
      </c>
      <c r="K16" s="104" t="str">
        <f>Arla!K16</f>
        <v>Medium/Clay</v>
      </c>
      <c r="L16" s="104" t="str">
        <f>Arla!L16</f>
        <v>Medium/Clay</v>
      </c>
      <c r="M16" s="104">
        <f>Arla!M16</f>
        <v>0</v>
      </c>
      <c r="N16" s="104">
        <f>Arla!N16</f>
        <v>0</v>
      </c>
      <c r="O16" s="104">
        <f>Arla!O16</f>
        <v>0</v>
      </c>
      <c r="P16" s="104">
        <f>Arla!P16</f>
        <v>0</v>
      </c>
      <c r="Q16" s="104">
        <f>Arla!Q16</f>
        <v>0</v>
      </c>
      <c r="R16" s="104">
        <f>Arla!R16</f>
        <v>0</v>
      </c>
      <c r="S16" s="104">
        <f>Arla!S16</f>
        <v>0</v>
      </c>
      <c r="T16" s="104">
        <f>Arla!T16</f>
        <v>0</v>
      </c>
      <c r="U16" s="104">
        <f>Arla!U16</f>
        <v>0</v>
      </c>
      <c r="V16" s="105">
        <f>Arla!V16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39.1</v>
      </c>
      <c r="I17" s="20">
        <f t="shared" si="0"/>
        <v>79.899999999999991</v>
      </c>
      <c r="J17" s="20">
        <f t="shared" si="0"/>
        <v>79.899999999999991</v>
      </c>
      <c r="K17" s="20">
        <f t="shared" si="0"/>
        <v>79.899999999999991</v>
      </c>
      <c r="L17" s="20">
        <f t="shared" si="0"/>
        <v>79.899999999999991</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35.5105</v>
      </c>
      <c r="D18" s="12">
        <f>$D32</f>
        <v>35.5105</v>
      </c>
      <c r="E18" s="12">
        <f>$D33</f>
        <v>35.5105</v>
      </c>
      <c r="F18" s="12">
        <f>$D34</f>
        <v>35.5105</v>
      </c>
      <c r="G18" s="12">
        <f>$D35</f>
        <v>35.5105</v>
      </c>
      <c r="H18" s="12">
        <f>$D36</f>
        <v>0</v>
      </c>
      <c r="I18" s="12">
        <f>$D37</f>
        <v>35.5105</v>
      </c>
      <c r="J18" s="12">
        <f>$D38</f>
        <v>35.5105</v>
      </c>
      <c r="K18" s="12">
        <f>$D39</f>
        <v>35.5105</v>
      </c>
      <c r="L18" s="12">
        <f>$D40</f>
        <v>35.5105</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-44.389499999999991</v>
      </c>
      <c r="D19" s="12">
        <f t="shared" ref="D19:V19" si="1">D18-D17</f>
        <v>-44.389499999999991</v>
      </c>
      <c r="E19" s="12">
        <f t="shared" si="1"/>
        <v>-44.389499999999991</v>
      </c>
      <c r="F19" s="12">
        <f t="shared" si="1"/>
        <v>-44.389499999999991</v>
      </c>
      <c r="G19" s="12">
        <f t="shared" si="1"/>
        <v>-44.389499999999991</v>
      </c>
      <c r="H19" s="12">
        <f t="shared" si="1"/>
        <v>-39.1</v>
      </c>
      <c r="I19" s="12">
        <f t="shared" si="1"/>
        <v>-44.389499999999991</v>
      </c>
      <c r="J19" s="12">
        <f t="shared" si="1"/>
        <v>-44.389499999999991</v>
      </c>
      <c r="K19" s="12">
        <f t="shared" si="1"/>
        <v>-44.389499999999991</v>
      </c>
      <c r="L19" s="12">
        <f t="shared" si="1"/>
        <v>-44.389499999999991</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(VLOOKUP(D$14,$AI2:$AK24,3,FALSE))*D$15</f>
        <v>282</v>
      </c>
      <c r="E21" s="20">
        <f t="shared" si="2"/>
        <v>282</v>
      </c>
      <c r="F21" s="20">
        <f t="shared" si="2"/>
        <v>282</v>
      </c>
      <c r="G21" s="20">
        <f t="shared" si="2"/>
        <v>282</v>
      </c>
      <c r="H21" s="20">
        <f t="shared" si="2"/>
        <v>138</v>
      </c>
      <c r="I21" s="20">
        <f t="shared" si="2"/>
        <v>282</v>
      </c>
      <c r="J21" s="20">
        <f t="shared" si="2"/>
        <v>282</v>
      </c>
      <c r="K21" s="20">
        <f t="shared" si="2"/>
        <v>282</v>
      </c>
      <c r="L21" s="20">
        <f t="shared" si="2"/>
        <v>282</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43.982500000000002</v>
      </c>
      <c r="D22" s="12">
        <f>$E32</f>
        <v>43.982500000000002</v>
      </c>
      <c r="E22" s="12">
        <f>$E33</f>
        <v>43.982500000000002</v>
      </c>
      <c r="F22" s="12">
        <f>$E34</f>
        <v>43.982500000000002</v>
      </c>
      <c r="G22" s="12">
        <f>$E35</f>
        <v>43.982500000000002</v>
      </c>
      <c r="H22" s="12">
        <f>$E36</f>
        <v>0</v>
      </c>
      <c r="I22" s="12">
        <f>$E37</f>
        <v>43.982500000000002</v>
      </c>
      <c r="J22" s="12">
        <f>$E38</f>
        <v>43.982500000000002</v>
      </c>
      <c r="K22" s="12">
        <f>$E39</f>
        <v>43.982500000000002</v>
      </c>
      <c r="L22" s="12">
        <f>$E40</f>
        <v>43.982500000000002</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-238.01749999999998</v>
      </c>
      <c r="D23" s="12">
        <f t="shared" ref="D23:V23" si="3">D22-D21</f>
        <v>-238.01749999999998</v>
      </c>
      <c r="E23" s="12">
        <f t="shared" si="3"/>
        <v>-238.01749999999998</v>
      </c>
      <c r="F23" s="12">
        <f t="shared" si="3"/>
        <v>-238.01749999999998</v>
      </c>
      <c r="G23" s="12">
        <f t="shared" si="3"/>
        <v>-238.01749999999998</v>
      </c>
      <c r="H23" s="12">
        <f t="shared" si="3"/>
        <v>-138</v>
      </c>
      <c r="I23" s="12">
        <f t="shared" si="3"/>
        <v>-238.01749999999998</v>
      </c>
      <c r="J23" s="12">
        <f t="shared" si="3"/>
        <v>-238.01749999999998</v>
      </c>
      <c r="K23" s="12">
        <f t="shared" si="3"/>
        <v>-238.01749999999998</v>
      </c>
      <c r="L23" s="12">
        <f t="shared" si="3"/>
        <v>-238.01749999999998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1.82</v>
      </c>
      <c r="C28" s="11">
        <v>0.08</v>
      </c>
      <c r="D28" s="11">
        <v>310</v>
      </c>
      <c r="E28" s="11">
        <v>730</v>
      </c>
      <c r="F28" s="11">
        <v>91.9</v>
      </c>
      <c r="G28" s="11">
        <v>4.13</v>
      </c>
      <c r="H28" s="11">
        <v>10.5</v>
      </c>
      <c r="I28" s="11">
        <v>0.5</v>
      </c>
      <c r="J28" s="11">
        <v>0.01</v>
      </c>
      <c r="K28" s="15">
        <v>0.05</v>
      </c>
      <c r="L28" s="11">
        <v>0.4</v>
      </c>
      <c r="M28" s="11">
        <v>0.2</v>
      </c>
      <c r="N28" s="11"/>
      <c r="O28" s="11"/>
      <c r="P28" s="11">
        <v>267</v>
      </c>
      <c r="Q28" s="11">
        <v>96.6</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8294</v>
      </c>
      <c r="B31" s="11">
        <v>50</v>
      </c>
      <c r="C31" s="65">
        <f>IF(C$27="%w/w SAR",((C$28*10)*$B31),IF(C$27="%w/w DM",(((C$28*10)*($B$28/100))*$B31),IF(C$27="kg/t SAR",(C$28*$B31),IF(C$27="kg/t DM",((C$28*($B$28/100))*$B31),IF(C$27="mg/kg SAR",((C$28*0.001)*$B31),IF(C$27="mg/kg DM",(((C$28*0.001)*($B$28/100))*$B31),0))))))</f>
        <v>40</v>
      </c>
      <c r="D31" s="65">
        <f>(IF(D$27="%w/w SAR",((D$28*10)*$B31),IF(D$27="%w/w DM",(((D$28*10)*($B$28/100))*$B31),IF(D$27="kg/t SAR",(D$28*$B31),IF(D$27="kg/t DM",((D$28*($B$28/100))*$B31),IF(D$27="mg/kg SAR",((D$28*0.001)*$B31),IF(D$27="mg/kg DM",(((D$28*0.001)*($B$28/100))*$B31),"0")))))))*2.291</f>
        <v>35.5105</v>
      </c>
      <c r="E31" s="65">
        <f>(IF(E$27="%w/w SAR",((E$28*10)*$B31),IF(E$27="%w/w DM",(((E$28*10)*($B$28/100))*$B31),IF(E$27="kg/t SAR",(E$28*$B31),IF(E$27="kg/t DM",((E$28*($B$28/100))*$B31),IF(E$27="mg/kg SAR",((E$28*0.001)*$B31),IF(E$27="mg/kg DM",(((E$28*0.001)*($B$28/100))*$B31),"0")))))))*1.205</f>
        <v>43.982500000000002</v>
      </c>
      <c r="F31" s="65">
        <f>(IF(F$27="%w/w SAR",((F$28*10)*$B31),IF(F$27="%w/w DM",(((F$28*10)*($B$28/100))*$B31),IF(F$27="kg/t SAR",(F$28*$B31),IF(F$27="kg/t DM",((F$28*($B$28/100))*$B31),IF(F$27="mg/kg SAR",((F$28*0.001)*$B31),IF(F$27="mg/kg DM",(((F$28*0.001)*($B$28/100))*$B31),"0")))))))*1.658</f>
        <v>7.6185100000000006</v>
      </c>
      <c r="G31" s="65">
        <f t="shared" ref="G31:P46" si="5">IF(G$27="%w/w SAR",((G$28*10)*$B31),IF(G$27="%w/w DM",(((G$28*10)*($B$28/100))*$B31),IF(G$27="kg/t SAR",(G$28*$B31),IF(G$27="kg/t DM",((G$28*($B$28/100))*$B31),IF(G$27="mg/kg SAR",((G$28*0.001)*$B31),IF(G$27="mg/kg DM",(((G$28*0.001)*($B$28/100))*$B31),0))))))</f>
        <v>0.20649999999999999</v>
      </c>
      <c r="H31" s="65">
        <f t="shared" si="5"/>
        <v>0.52500000000000002</v>
      </c>
      <c r="I31" s="65">
        <f t="shared" si="5"/>
        <v>2.5000000000000001E-2</v>
      </c>
      <c r="J31" s="65">
        <f t="shared" si="5"/>
        <v>5.0000000000000001E-4</v>
      </c>
      <c r="K31" s="65">
        <f t="shared" si="5"/>
        <v>2.5000000000000001E-3</v>
      </c>
      <c r="L31" s="65">
        <f t="shared" si="5"/>
        <v>0.02</v>
      </c>
      <c r="M31" s="65">
        <f t="shared" si="5"/>
        <v>0.01</v>
      </c>
      <c r="N31" s="65">
        <f t="shared" si="5"/>
        <v>0</v>
      </c>
      <c r="O31" s="65">
        <f t="shared" si="5"/>
        <v>0</v>
      </c>
      <c r="P31" s="65">
        <f t="shared" si="5"/>
        <v>13.350000000000001</v>
      </c>
      <c r="Q31" s="65">
        <f>(IF(Q$27="%w/w SAR",((Q$28*10)*$B31),IF(Q$27="%w/w DM",(((Q$28*10)*($B$28/100))*$B31),IF(Q$27="kg/t SAR",(Q$28*$B31),IF(Q$27="kg/t DM",((Q$28*($B$28/100))*$B31),IF(Q$27="mg/kg SAR",((Q$28*0.001)*$B31),IF(Q$27="mg/kg DM",(((Q$28*0.001)*($B$28/100))*$B31),0)))))))*2.5</f>
        <v>12.074999999999998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1594</v>
      </c>
      <c r="B32" s="11">
        <v>50</v>
      </c>
      <c r="C32" s="65">
        <f t="shared" ref="C32:C50" si="6">IF(C$27="%w/w SAR",((C$28*10)*$B32),IF(C$27="%w/w DM",(((C$28*10)*($B$28/100))*$B32),IF(C$27="kg/t SAR",(C$28*$B32),IF(C$27="kg/t DM",((C$28*($B$28/100))*$B32),IF(C$27="mg/kg SAR",((C$28*0.001)*$B32),IF(C$27="mg/kg DM",(((C$28*0.001)*($B$28/100))*$B32),0))))))</f>
        <v>40</v>
      </c>
      <c r="D32" s="65">
        <f t="shared" ref="D32:D50" si="7">(IF(D$27="%w/w SAR",((D$28*10)*$B32),IF(D$27="%w/w DM",(((D$28*10)*($B$28/100))*$B32),IF(D$27="kg/t SAR",(D$28*$B32),IF(D$27="kg/t DM",((D$28*($B$28/100))*$B32),IF(D$27="mg/kg SAR",((D$28*0.001)*$B32),IF(D$27="mg/kg DM",(((D$28*0.001)*($B$28/100))*$B32),"0")))))))*2.291</f>
        <v>35.5105</v>
      </c>
      <c r="E32" s="65">
        <f t="shared" ref="E32:E50" si="8">(IF(E$27="%w/w SAR",((E$28*10)*$B32),IF(E$27="%w/w DM",(((E$28*10)*($B$28/100))*$B32),IF(E$27="kg/t SAR",(E$28*$B32),IF(E$27="kg/t DM",((E$28*($B$28/100))*$B32),IF(E$27="mg/kg SAR",((E$28*0.001)*$B32),IF(E$27="mg/kg DM",(((E$28*0.001)*($B$28/100))*$B32),"0")))))))*1.205</f>
        <v>43.982500000000002</v>
      </c>
      <c r="F32" s="65">
        <f t="shared" ref="F32:F50" si="9">(IF(F$27="%w/w SAR",((F$28*10)*$B32),IF(F$27="%w/w DM",(((F$28*10)*($B$28/100))*$B32),IF(F$27="kg/t SAR",(F$28*$B32),IF(F$27="kg/t DM",((F$28*($B$28/100))*$B32),IF(F$27="mg/kg SAR",((F$28*0.001)*$B32),IF(F$27="mg/kg DM",(((F$28*0.001)*($B$28/100))*$B32),"0")))))))*1.658</f>
        <v>7.6185100000000006</v>
      </c>
      <c r="G32" s="65">
        <f t="shared" si="5"/>
        <v>0.20649999999999999</v>
      </c>
      <c r="H32" s="65">
        <f t="shared" si="5"/>
        <v>0.52500000000000002</v>
      </c>
      <c r="I32" s="65">
        <f t="shared" si="5"/>
        <v>2.5000000000000001E-2</v>
      </c>
      <c r="J32" s="65">
        <f t="shared" si="5"/>
        <v>5.0000000000000001E-4</v>
      </c>
      <c r="K32" s="65">
        <f t="shared" si="5"/>
        <v>2.5000000000000001E-3</v>
      </c>
      <c r="L32" s="65">
        <f t="shared" si="5"/>
        <v>0.02</v>
      </c>
      <c r="M32" s="65">
        <f t="shared" si="5"/>
        <v>0.01</v>
      </c>
      <c r="N32" s="65">
        <f t="shared" si="5"/>
        <v>0</v>
      </c>
      <c r="O32" s="65">
        <f t="shared" si="5"/>
        <v>0</v>
      </c>
      <c r="P32" s="65">
        <f t="shared" si="5"/>
        <v>13.350000000000001</v>
      </c>
      <c r="Q32" s="65">
        <f t="shared" ref="Q32:Q50" si="10">(IF(Q$27="%w/w SAR",((Q$28*10)*$B32),IF(Q$27="%w/w DM",(((Q$28*10)*($B$28/100))*$B32),IF(Q$27="kg/t SAR",(Q$28*$B32),IF(Q$27="kg/t DM",((Q$28*($B$28/100))*$B32),IF(Q$27="mg/kg SAR",((Q$28*0.001)*$B32),IF(Q$27="mg/kg DM",(((Q$28*0.001)*($B$28/100))*$B32),0)))))))*2.5</f>
        <v>12.074999999999998</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2312</v>
      </c>
      <c r="B33" s="11">
        <v>50</v>
      </c>
      <c r="C33" s="65">
        <f t="shared" si="6"/>
        <v>40</v>
      </c>
      <c r="D33" s="65">
        <f t="shared" si="7"/>
        <v>35.5105</v>
      </c>
      <c r="E33" s="65">
        <f t="shared" si="8"/>
        <v>43.982500000000002</v>
      </c>
      <c r="F33" s="65">
        <f t="shared" si="9"/>
        <v>7.6185100000000006</v>
      </c>
      <c r="G33" s="65">
        <f t="shared" si="5"/>
        <v>0.20649999999999999</v>
      </c>
      <c r="H33" s="65">
        <f t="shared" si="5"/>
        <v>0.52500000000000002</v>
      </c>
      <c r="I33" s="65">
        <f t="shared" si="5"/>
        <v>2.5000000000000001E-2</v>
      </c>
      <c r="J33" s="65">
        <f t="shared" si="5"/>
        <v>5.0000000000000001E-4</v>
      </c>
      <c r="K33" s="65">
        <f t="shared" si="5"/>
        <v>2.5000000000000001E-3</v>
      </c>
      <c r="L33" s="65">
        <f t="shared" si="5"/>
        <v>0.02</v>
      </c>
      <c r="M33" s="65">
        <f t="shared" si="5"/>
        <v>0.01</v>
      </c>
      <c r="N33" s="65">
        <f t="shared" si="5"/>
        <v>0</v>
      </c>
      <c r="O33" s="65">
        <f t="shared" si="5"/>
        <v>0</v>
      </c>
      <c r="P33" s="65">
        <f t="shared" si="5"/>
        <v>13.350000000000001</v>
      </c>
      <c r="Q33" s="65">
        <f t="shared" si="10"/>
        <v>12.074999999999998</v>
      </c>
      <c r="R33" s="65">
        <f t="shared" si="11"/>
        <v>0</v>
      </c>
      <c r="S33" s="65">
        <f t="shared" si="11"/>
        <v>0</v>
      </c>
      <c r="T33" s="65">
        <f t="shared" si="11"/>
        <v>0</v>
      </c>
      <c r="U33" s="126">
        <f t="shared" si="11"/>
        <v>0</v>
      </c>
    </row>
    <row r="34" spans="1:21" s="48" customFormat="1" ht="13" x14ac:dyDescent="0.35">
      <c r="A34" s="125">
        <f>F8</f>
        <v>3498</v>
      </c>
      <c r="B34" s="11">
        <v>50</v>
      </c>
      <c r="C34" s="65">
        <f t="shared" si="6"/>
        <v>40</v>
      </c>
      <c r="D34" s="65">
        <f t="shared" si="7"/>
        <v>35.5105</v>
      </c>
      <c r="E34" s="65">
        <f t="shared" si="8"/>
        <v>43.982500000000002</v>
      </c>
      <c r="F34" s="65">
        <f t="shared" si="9"/>
        <v>7.6185100000000006</v>
      </c>
      <c r="G34" s="65">
        <f t="shared" si="5"/>
        <v>0.20649999999999999</v>
      </c>
      <c r="H34" s="65">
        <f t="shared" si="5"/>
        <v>0.52500000000000002</v>
      </c>
      <c r="I34" s="65">
        <f t="shared" si="5"/>
        <v>2.5000000000000001E-2</v>
      </c>
      <c r="J34" s="65">
        <f t="shared" si="5"/>
        <v>5.0000000000000001E-4</v>
      </c>
      <c r="K34" s="65">
        <f t="shared" si="5"/>
        <v>2.5000000000000001E-3</v>
      </c>
      <c r="L34" s="65">
        <f t="shared" si="5"/>
        <v>0.02</v>
      </c>
      <c r="M34" s="65">
        <f t="shared" si="5"/>
        <v>0.01</v>
      </c>
      <c r="N34" s="65">
        <f t="shared" si="5"/>
        <v>0</v>
      </c>
      <c r="O34" s="65">
        <f t="shared" si="5"/>
        <v>0</v>
      </c>
      <c r="P34" s="65">
        <f t="shared" si="5"/>
        <v>13.350000000000001</v>
      </c>
      <c r="Q34" s="65">
        <f t="shared" si="10"/>
        <v>12.074999999999998</v>
      </c>
      <c r="R34" s="65">
        <f t="shared" si="11"/>
        <v>0</v>
      </c>
      <c r="S34" s="65">
        <f t="shared" si="11"/>
        <v>0</v>
      </c>
      <c r="T34" s="65">
        <f t="shared" si="11"/>
        <v>0</v>
      </c>
      <c r="U34" s="126">
        <f t="shared" si="11"/>
        <v>0</v>
      </c>
    </row>
    <row r="35" spans="1:21" s="48" customFormat="1" ht="13" x14ac:dyDescent="0.35">
      <c r="A35" s="125">
        <f>G8</f>
        <v>4526</v>
      </c>
      <c r="B35" s="11">
        <v>50</v>
      </c>
      <c r="C35" s="65">
        <f t="shared" si="6"/>
        <v>40</v>
      </c>
      <c r="D35" s="65">
        <f t="shared" si="7"/>
        <v>35.5105</v>
      </c>
      <c r="E35" s="65">
        <f t="shared" si="8"/>
        <v>43.982500000000002</v>
      </c>
      <c r="F35" s="65">
        <f t="shared" si="9"/>
        <v>7.6185100000000006</v>
      </c>
      <c r="G35" s="65">
        <f t="shared" si="5"/>
        <v>0.20649999999999999</v>
      </c>
      <c r="H35" s="65">
        <f t="shared" si="5"/>
        <v>0.52500000000000002</v>
      </c>
      <c r="I35" s="65">
        <f t="shared" si="5"/>
        <v>2.5000000000000001E-2</v>
      </c>
      <c r="J35" s="65">
        <f t="shared" si="5"/>
        <v>5.0000000000000001E-4</v>
      </c>
      <c r="K35" s="65">
        <f t="shared" si="5"/>
        <v>2.5000000000000001E-3</v>
      </c>
      <c r="L35" s="65">
        <f t="shared" si="5"/>
        <v>0.02</v>
      </c>
      <c r="M35" s="65">
        <f t="shared" si="5"/>
        <v>0.01</v>
      </c>
      <c r="N35" s="65">
        <f t="shared" si="5"/>
        <v>0</v>
      </c>
      <c r="O35" s="65">
        <f t="shared" si="5"/>
        <v>0</v>
      </c>
      <c r="P35" s="65">
        <f t="shared" si="5"/>
        <v>13.350000000000001</v>
      </c>
      <c r="Q35" s="65">
        <f t="shared" si="10"/>
        <v>12.074999999999998</v>
      </c>
      <c r="R35" s="65">
        <f t="shared" si="11"/>
        <v>0</v>
      </c>
      <c r="S35" s="65">
        <f t="shared" si="11"/>
        <v>0</v>
      </c>
      <c r="T35" s="65">
        <f t="shared" si="11"/>
        <v>0</v>
      </c>
      <c r="U35" s="126">
        <f t="shared" si="11"/>
        <v>0</v>
      </c>
    </row>
    <row r="36" spans="1:21" s="48" customFormat="1" ht="13" x14ac:dyDescent="0.35">
      <c r="A36" s="125">
        <f>H8</f>
        <v>5194</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7025</v>
      </c>
      <c r="B37" s="11">
        <v>50</v>
      </c>
      <c r="C37" s="65">
        <f t="shared" si="6"/>
        <v>40</v>
      </c>
      <c r="D37" s="65">
        <f t="shared" si="7"/>
        <v>35.5105</v>
      </c>
      <c r="E37" s="65">
        <f t="shared" si="8"/>
        <v>43.982500000000002</v>
      </c>
      <c r="F37" s="65">
        <f t="shared" si="9"/>
        <v>7.6185100000000006</v>
      </c>
      <c r="G37" s="65">
        <f t="shared" si="5"/>
        <v>0.20649999999999999</v>
      </c>
      <c r="H37" s="65">
        <f t="shared" si="5"/>
        <v>0.52500000000000002</v>
      </c>
      <c r="I37" s="65">
        <f t="shared" si="5"/>
        <v>2.5000000000000001E-2</v>
      </c>
      <c r="J37" s="65">
        <f t="shared" si="5"/>
        <v>5.0000000000000001E-4</v>
      </c>
      <c r="K37" s="65">
        <f t="shared" si="5"/>
        <v>2.5000000000000001E-3</v>
      </c>
      <c r="L37" s="65">
        <f t="shared" si="5"/>
        <v>0.02</v>
      </c>
      <c r="M37" s="65">
        <f t="shared" si="5"/>
        <v>0.01</v>
      </c>
      <c r="N37" s="65">
        <f t="shared" si="5"/>
        <v>0</v>
      </c>
      <c r="O37" s="65">
        <f t="shared" si="5"/>
        <v>0</v>
      </c>
      <c r="P37" s="65">
        <f t="shared" si="5"/>
        <v>13.350000000000001</v>
      </c>
      <c r="Q37" s="65">
        <f t="shared" si="10"/>
        <v>12.074999999999998</v>
      </c>
      <c r="R37" s="65">
        <f t="shared" si="11"/>
        <v>0</v>
      </c>
      <c r="S37" s="65">
        <f t="shared" si="11"/>
        <v>0</v>
      </c>
      <c r="T37" s="65">
        <f t="shared" si="11"/>
        <v>0</v>
      </c>
      <c r="U37" s="126">
        <f t="shared" si="11"/>
        <v>0</v>
      </c>
    </row>
    <row r="38" spans="1:21" s="48" customFormat="1" ht="13" x14ac:dyDescent="0.35">
      <c r="A38" s="125">
        <f>J8</f>
        <v>7263</v>
      </c>
      <c r="B38" s="11">
        <v>50</v>
      </c>
      <c r="C38" s="65">
        <f t="shared" si="6"/>
        <v>40</v>
      </c>
      <c r="D38" s="65">
        <f t="shared" si="7"/>
        <v>35.5105</v>
      </c>
      <c r="E38" s="65">
        <f t="shared" si="8"/>
        <v>43.982500000000002</v>
      </c>
      <c r="F38" s="65">
        <f t="shared" si="9"/>
        <v>7.6185100000000006</v>
      </c>
      <c r="G38" s="65">
        <f t="shared" si="5"/>
        <v>0.20649999999999999</v>
      </c>
      <c r="H38" s="65">
        <f t="shared" si="5"/>
        <v>0.52500000000000002</v>
      </c>
      <c r="I38" s="65">
        <f t="shared" si="5"/>
        <v>2.5000000000000001E-2</v>
      </c>
      <c r="J38" s="65">
        <f t="shared" si="5"/>
        <v>5.0000000000000001E-4</v>
      </c>
      <c r="K38" s="65">
        <f t="shared" si="5"/>
        <v>2.5000000000000001E-3</v>
      </c>
      <c r="L38" s="65">
        <f t="shared" si="5"/>
        <v>0.02</v>
      </c>
      <c r="M38" s="65">
        <f t="shared" si="5"/>
        <v>0.01</v>
      </c>
      <c r="N38" s="65">
        <f t="shared" si="5"/>
        <v>0</v>
      </c>
      <c r="O38" s="65">
        <f t="shared" si="5"/>
        <v>0</v>
      </c>
      <c r="P38" s="65">
        <f t="shared" si="5"/>
        <v>13.350000000000001</v>
      </c>
      <c r="Q38" s="65">
        <f t="shared" si="10"/>
        <v>12.074999999999998</v>
      </c>
      <c r="R38" s="65">
        <f t="shared" si="11"/>
        <v>0</v>
      </c>
      <c r="S38" s="65">
        <f t="shared" si="11"/>
        <v>0</v>
      </c>
      <c r="T38" s="65">
        <f t="shared" si="11"/>
        <v>0</v>
      </c>
      <c r="U38" s="126">
        <f t="shared" si="11"/>
        <v>0</v>
      </c>
    </row>
    <row r="39" spans="1:21" s="48" customFormat="1" ht="13" x14ac:dyDescent="0.35">
      <c r="A39" s="125">
        <f>K8</f>
        <v>5347</v>
      </c>
      <c r="B39" s="11">
        <v>50</v>
      </c>
      <c r="C39" s="65">
        <f t="shared" si="6"/>
        <v>40</v>
      </c>
      <c r="D39" s="65">
        <f t="shared" si="7"/>
        <v>35.5105</v>
      </c>
      <c r="E39" s="65">
        <f t="shared" si="8"/>
        <v>43.982500000000002</v>
      </c>
      <c r="F39" s="65">
        <f t="shared" si="9"/>
        <v>7.6185100000000006</v>
      </c>
      <c r="G39" s="65">
        <f t="shared" si="5"/>
        <v>0.20649999999999999</v>
      </c>
      <c r="H39" s="65">
        <f t="shared" si="5"/>
        <v>0.52500000000000002</v>
      </c>
      <c r="I39" s="65">
        <f t="shared" si="5"/>
        <v>2.5000000000000001E-2</v>
      </c>
      <c r="J39" s="65">
        <f t="shared" si="5"/>
        <v>5.0000000000000001E-4</v>
      </c>
      <c r="K39" s="65">
        <f t="shared" si="5"/>
        <v>2.5000000000000001E-3</v>
      </c>
      <c r="L39" s="65">
        <f t="shared" si="5"/>
        <v>0.02</v>
      </c>
      <c r="M39" s="65">
        <f t="shared" si="5"/>
        <v>0.01</v>
      </c>
      <c r="N39" s="65">
        <f t="shared" si="5"/>
        <v>0</v>
      </c>
      <c r="O39" s="65">
        <f t="shared" si="5"/>
        <v>0</v>
      </c>
      <c r="P39" s="65">
        <f t="shared" si="5"/>
        <v>13.350000000000001</v>
      </c>
      <c r="Q39" s="65">
        <f t="shared" si="10"/>
        <v>12.074999999999998</v>
      </c>
      <c r="R39" s="65">
        <f t="shared" si="11"/>
        <v>0</v>
      </c>
      <c r="S39" s="65">
        <f t="shared" si="11"/>
        <v>0</v>
      </c>
      <c r="T39" s="65">
        <f t="shared" si="11"/>
        <v>0</v>
      </c>
      <c r="U39" s="126">
        <f t="shared" si="11"/>
        <v>0</v>
      </c>
    </row>
    <row r="40" spans="1:21" s="48" customFormat="1" ht="13" x14ac:dyDescent="0.35">
      <c r="A40" s="125">
        <f>L8</f>
        <v>5412</v>
      </c>
      <c r="B40" s="11">
        <v>50</v>
      </c>
      <c r="C40" s="65">
        <f t="shared" si="6"/>
        <v>40</v>
      </c>
      <c r="D40" s="65">
        <f t="shared" si="7"/>
        <v>35.5105</v>
      </c>
      <c r="E40" s="65">
        <f t="shared" si="8"/>
        <v>43.982500000000002</v>
      </c>
      <c r="F40" s="65">
        <f t="shared" si="9"/>
        <v>7.6185100000000006</v>
      </c>
      <c r="G40" s="65">
        <f t="shared" si="5"/>
        <v>0.20649999999999999</v>
      </c>
      <c r="H40" s="65">
        <f t="shared" si="5"/>
        <v>0.52500000000000002</v>
      </c>
      <c r="I40" s="65">
        <f t="shared" si="5"/>
        <v>2.5000000000000001E-2</v>
      </c>
      <c r="J40" s="65">
        <f t="shared" si="5"/>
        <v>5.0000000000000001E-4</v>
      </c>
      <c r="K40" s="65">
        <f t="shared" si="5"/>
        <v>2.5000000000000001E-3</v>
      </c>
      <c r="L40" s="65">
        <f t="shared" si="5"/>
        <v>0.02</v>
      </c>
      <c r="M40" s="65">
        <f t="shared" si="5"/>
        <v>0.01</v>
      </c>
      <c r="N40" s="65">
        <f t="shared" si="5"/>
        <v>0</v>
      </c>
      <c r="O40" s="65">
        <f t="shared" si="5"/>
        <v>0</v>
      </c>
      <c r="P40" s="65">
        <f t="shared" si="5"/>
        <v>13.350000000000001</v>
      </c>
      <c r="Q40" s="65">
        <f t="shared" si="10"/>
        <v>12.074999999999998</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8294</v>
      </c>
      <c r="C57" s="8">
        <f t="shared" ref="C57:U57" si="13">D8</f>
        <v>1594</v>
      </c>
      <c r="D57" s="8">
        <f t="shared" si="13"/>
        <v>2312</v>
      </c>
      <c r="E57" s="8">
        <f t="shared" si="13"/>
        <v>3498</v>
      </c>
      <c r="F57" s="8">
        <f t="shared" si="13"/>
        <v>4526</v>
      </c>
      <c r="G57" s="8">
        <f t="shared" si="13"/>
        <v>5194</v>
      </c>
      <c r="H57" s="8">
        <f t="shared" si="13"/>
        <v>7025</v>
      </c>
      <c r="I57" s="8">
        <f t="shared" si="13"/>
        <v>7263</v>
      </c>
      <c r="J57" s="8">
        <f t="shared" si="13"/>
        <v>5347</v>
      </c>
      <c r="K57" s="8">
        <f t="shared" si="13"/>
        <v>5412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7.4</v>
      </c>
      <c r="C60" s="64">
        <f t="shared" ref="C60:U60" si="14">D10</f>
        <v>6.9</v>
      </c>
      <c r="D60" s="64">
        <f t="shared" si="14"/>
        <v>7</v>
      </c>
      <c r="E60" s="64">
        <f t="shared" si="14"/>
        <v>7.1</v>
      </c>
      <c r="F60" s="64">
        <f t="shared" si="14"/>
        <v>6.7</v>
      </c>
      <c r="G60" s="64">
        <f t="shared" si="14"/>
        <v>5.7</v>
      </c>
      <c r="H60" s="64">
        <f t="shared" si="14"/>
        <v>6.4</v>
      </c>
      <c r="I60" s="64">
        <f t="shared" si="14"/>
        <v>6.2</v>
      </c>
      <c r="J60" s="64">
        <f t="shared" si="14"/>
        <v>6.2</v>
      </c>
      <c r="K60" s="64">
        <f t="shared" si="14"/>
        <v>6.6</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50</v>
      </c>
      <c r="D62" s="65">
        <f>B33</f>
        <v>50</v>
      </c>
      <c r="E62" s="65">
        <f>B34</f>
        <v>50</v>
      </c>
      <c r="F62" s="65">
        <f>B35</f>
        <v>50</v>
      </c>
      <c r="G62" s="65">
        <f>B36</f>
        <v>0</v>
      </c>
      <c r="H62" s="65">
        <f>B37</f>
        <v>50</v>
      </c>
      <c r="I62" s="65">
        <f>B38</f>
        <v>50</v>
      </c>
      <c r="J62" s="65">
        <f>B39</f>
        <v>50</v>
      </c>
      <c r="K62" s="65">
        <f>B40</f>
        <v>50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-7.2000000000000011</v>
      </c>
      <c r="C64" s="65">
        <f t="shared" ref="C64:U64" si="17">(C59-C60)*C61</f>
        <v>-4.2000000000000011</v>
      </c>
      <c r="D64" s="65">
        <f t="shared" si="17"/>
        <v>-4.7999999999999989</v>
      </c>
      <c r="E64" s="65">
        <f t="shared" si="17"/>
        <v>-5.3999999999999968</v>
      </c>
      <c r="F64" s="65">
        <f t="shared" si="17"/>
        <v>-3</v>
      </c>
      <c r="G64" s="65">
        <f t="shared" si="17"/>
        <v>3</v>
      </c>
      <c r="H64" s="65">
        <f t="shared" si="17"/>
        <v>-1.2000000000000011</v>
      </c>
      <c r="I64" s="65">
        <f t="shared" si="17"/>
        <v>0</v>
      </c>
      <c r="J64" s="65">
        <f t="shared" si="17"/>
        <v>0</v>
      </c>
      <c r="K64" s="65">
        <f t="shared" si="17"/>
        <v>-2.3999999999999968</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7.2000000000000011</v>
      </c>
      <c r="C65" s="65">
        <f t="shared" ref="C65:U65" si="18">C63-C64</f>
        <v>4.2000000000000011</v>
      </c>
      <c r="D65" s="65">
        <f t="shared" si="18"/>
        <v>4.7999999999999989</v>
      </c>
      <c r="E65" s="65">
        <f t="shared" si="18"/>
        <v>5.3999999999999968</v>
      </c>
      <c r="F65" s="65">
        <f t="shared" si="18"/>
        <v>3</v>
      </c>
      <c r="G65" s="65">
        <f t="shared" si="18"/>
        <v>-3</v>
      </c>
      <c r="H65" s="65">
        <f t="shared" si="18"/>
        <v>1.2000000000000011</v>
      </c>
      <c r="I65" s="65">
        <f t="shared" si="18"/>
        <v>0</v>
      </c>
      <c r="J65" s="65">
        <f t="shared" si="18"/>
        <v>0</v>
      </c>
      <c r="K65" s="65">
        <f t="shared" si="18"/>
        <v>2.3999999999999968</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UNDER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Arla!B29</f>
        <v>Application Rate</v>
      </c>
      <c r="C1" s="29" t="str">
        <f>Arla!C29</f>
        <v>Nitrogen Addition</v>
      </c>
      <c r="D1" s="29" t="str">
        <f>Arla!D29</f>
        <v>Phosphate Addition</v>
      </c>
      <c r="E1" s="29" t="str">
        <f>Arla!E29</f>
        <v>Potash  Addition</v>
      </c>
      <c r="F1" s="29" t="str">
        <f>Arla!F29</f>
        <v>Mg Oxide Addition</v>
      </c>
      <c r="G1" s="29" t="str">
        <f>Arla!G29</f>
        <v>Copper Addition</v>
      </c>
      <c r="H1" s="29" t="str">
        <f>Arla!H29</f>
        <v>Zinc Addition</v>
      </c>
      <c r="I1" s="29" t="str">
        <f>Arla!I29</f>
        <v>Lead Addition</v>
      </c>
      <c r="J1" s="29" t="str">
        <f>Arla!J29</f>
        <v>Cadmium Addition</v>
      </c>
      <c r="K1" s="29" t="str">
        <f>Arla!K29</f>
        <v>Mercury Addition</v>
      </c>
      <c r="L1" s="29" t="str">
        <f>Arla!L29</f>
        <v>Nickel Addition</v>
      </c>
      <c r="M1" s="29" t="str">
        <f>Arla!M29</f>
        <v>Chromium Addition</v>
      </c>
      <c r="N1" s="29" t="str">
        <f>Arla!N29</f>
        <v>Aluminium Addition</v>
      </c>
      <c r="O1" s="29" t="str">
        <f>Arla!O29</f>
        <v>Iron Addition</v>
      </c>
      <c r="P1" s="29" t="str">
        <f>Arla!P29</f>
        <v xml:space="preserve">Sodium Addition                 </v>
      </c>
      <c r="Q1" s="29" t="str">
        <f>Arla!Q29</f>
        <v>SO3  Addition                             kg/ha</v>
      </c>
      <c r="R1" s="29" t="str">
        <f>Arla!R29</f>
        <v xml:space="preserve">Selenium Addition </v>
      </c>
      <c r="S1" s="29" t="str">
        <f>Arla!S29</f>
        <v xml:space="preserve">Arsenic  Addition  </v>
      </c>
      <c r="T1" s="29" t="str">
        <f>Arla!T29</f>
        <v xml:space="preserve">Molybdenum Addition  </v>
      </c>
      <c r="U1" s="29" t="str">
        <f>Arla!U29</f>
        <v xml:space="preserve">Fluoride Addition </v>
      </c>
    </row>
    <row r="2" spans="1:21" ht="25" x14ac:dyDescent="0.25">
      <c r="A2" s="174"/>
      <c r="B2" s="29" t="str">
        <f>Arla!B30</f>
        <v>tonnes/ha</v>
      </c>
      <c r="C2" s="29" t="str">
        <f>Arla!C30</f>
        <v>kg/ha</v>
      </c>
      <c r="D2" s="29" t="str">
        <f>Arla!D30</f>
        <v>P2O5 
kg/ha</v>
      </c>
      <c r="E2" s="29" t="str">
        <f>Arla!E30</f>
        <v>K2O 
kg/ha</v>
      </c>
      <c r="F2" s="29" t="str">
        <f>Arla!F30</f>
        <v>MgO 
kg/ha</v>
      </c>
      <c r="G2" s="29" t="str">
        <f>Arla!G30</f>
        <v>kg/ha</v>
      </c>
      <c r="H2" s="29" t="str">
        <f>Arla!H30</f>
        <v>kg/ha</v>
      </c>
      <c r="I2" s="29" t="str">
        <f>Arla!I30</f>
        <v>kg/ha</v>
      </c>
      <c r="J2" s="29" t="str">
        <f>Arla!J30</f>
        <v>kg/ha</v>
      </c>
      <c r="K2" s="29" t="str">
        <f>Arla!K30</f>
        <v>kg/ha</v>
      </c>
      <c r="L2" s="29" t="str">
        <f>Arla!L30</f>
        <v>kg/ha</v>
      </c>
      <c r="M2" s="29" t="str">
        <f>Arla!M30</f>
        <v>kg/ha</v>
      </c>
      <c r="N2" s="29" t="str">
        <f>Arla!N30</f>
        <v>kg/ha</v>
      </c>
      <c r="O2" s="29" t="str">
        <f>Arla!O30</f>
        <v>kg/ha</v>
      </c>
      <c r="P2" s="29" t="str">
        <f>Arla!P30</f>
        <v>kg/ha</v>
      </c>
      <c r="Q2" s="29" t="str">
        <f>Arla!Q30</f>
        <v>kg/ha</v>
      </c>
      <c r="R2" s="29" t="str">
        <f>Arla!R30</f>
        <v>kg/ha</v>
      </c>
      <c r="S2" s="29" t="str">
        <f>Arla!S30</f>
        <v>kg/ha</v>
      </c>
      <c r="T2" s="29" t="str">
        <f>Arla!T30</f>
        <v>kg/ha</v>
      </c>
      <c r="U2" s="29" t="str">
        <f>Arla!U30</f>
        <v>kg/ha</v>
      </c>
    </row>
    <row r="3" spans="1:21" x14ac:dyDescent="0.25">
      <c r="A3" s="27">
        <v>1</v>
      </c>
      <c r="B3" s="24">
        <f>Arla!B31</f>
        <v>50</v>
      </c>
      <c r="C3" s="24">
        <f>Arla!C31</f>
        <v>120</v>
      </c>
      <c r="D3" s="24">
        <f>Arla!D31</f>
        <v>18.786200000000001</v>
      </c>
      <c r="E3" s="24">
        <f>Arla!E31</f>
        <v>23.075749999999999</v>
      </c>
      <c r="F3" s="24">
        <f>Arla!F31</f>
        <v>1.2766599999999999</v>
      </c>
      <c r="G3" s="24">
        <f>Arla!G31</f>
        <v>0.01</v>
      </c>
      <c r="H3" s="24">
        <f>Arla!H31</f>
        <v>2.5000000000000001E-2</v>
      </c>
      <c r="I3" s="24">
        <f>Arla!I31</f>
        <v>2.5000000000000001E-2</v>
      </c>
      <c r="J3" s="24">
        <f>Arla!J31</f>
        <v>5.0000000000000001E-4</v>
      </c>
      <c r="K3" s="24">
        <f>Arla!K31</f>
        <v>2.5000000000000001E-3</v>
      </c>
      <c r="L3" s="24">
        <f>Arla!L31</f>
        <v>0.01</v>
      </c>
      <c r="M3" s="24">
        <f>Arla!M31</f>
        <v>1.2E-2</v>
      </c>
      <c r="N3" s="24">
        <f>Arla!N31</f>
        <v>0</v>
      </c>
      <c r="O3" s="24">
        <f>Arla!O31</f>
        <v>0</v>
      </c>
      <c r="P3" s="24">
        <f>Arla!P31</f>
        <v>10.350000000000001</v>
      </c>
      <c r="Q3" s="24">
        <f>Arla!Q31</f>
        <v>21.625</v>
      </c>
      <c r="R3" s="24">
        <f>Arla!R31</f>
        <v>0</v>
      </c>
      <c r="S3" s="24">
        <f>Arla!S31</f>
        <v>0</v>
      </c>
      <c r="T3" s="24">
        <f>Arla!T31</f>
        <v>0</v>
      </c>
      <c r="U3" s="24">
        <f>Arla!U31</f>
        <v>0</v>
      </c>
    </row>
    <row r="4" spans="1:21" x14ac:dyDescent="0.25">
      <c r="A4" s="27">
        <v>2</v>
      </c>
      <c r="B4" s="24">
        <f>Volvac!B31</f>
        <v>26</v>
      </c>
      <c r="C4" s="24">
        <f>Volvac!C31</f>
        <v>65</v>
      </c>
      <c r="D4" s="24">
        <f>Volvac!D31</f>
        <v>63.556921999999993</v>
      </c>
      <c r="E4" s="24">
        <f>Volvac!E31</f>
        <v>39.757770000000001</v>
      </c>
      <c r="F4" s="24">
        <f>Volvac!F31</f>
        <v>9.0526799999999987</v>
      </c>
      <c r="G4" s="24">
        <f>Volvac!G31</f>
        <v>5.2000000000000006E-3</v>
      </c>
      <c r="H4" s="24">
        <f>Volvac!H31</f>
        <v>3.0420000000000003E-2</v>
      </c>
      <c r="I4" s="24">
        <f>Volvac!I31</f>
        <v>1.3000000000000001E-2</v>
      </c>
      <c r="J4" s="24">
        <f>Volvac!J31</f>
        <v>2.6000000000000003E-4</v>
      </c>
      <c r="K4" s="24">
        <f>Volvac!K31</f>
        <v>1.3000000000000002E-3</v>
      </c>
      <c r="L4" s="24">
        <f>Volvac!L31</f>
        <v>5.2000000000000006E-3</v>
      </c>
      <c r="M4" s="24">
        <f>Volvac!M31</f>
        <v>5.2000000000000006E-3</v>
      </c>
      <c r="N4" s="24">
        <f>Volvac!N31</f>
        <v>0</v>
      </c>
      <c r="O4" s="24">
        <f>Volvac!O31</f>
        <v>0</v>
      </c>
      <c r="P4" s="24">
        <f>Volvac!P31</f>
        <v>20.592000000000002</v>
      </c>
      <c r="Q4" s="24">
        <f>Volvac!Q31</f>
        <v>15.925000000000001</v>
      </c>
      <c r="R4" s="24">
        <f>Volvac!R31</f>
        <v>0</v>
      </c>
      <c r="S4" s="24">
        <f>Volvac!S31</f>
        <v>0</v>
      </c>
      <c r="T4" s="24">
        <f>Volvac!T31</f>
        <v>0</v>
      </c>
      <c r="U4" s="24">
        <f>Volvac!U31</f>
        <v>0</v>
      </c>
    </row>
    <row r="5" spans="1:21" x14ac:dyDescent="0.25">
      <c r="A5" s="27">
        <v>3</v>
      </c>
      <c r="B5" s="24">
        <f>Whiskey!B31</f>
        <v>50</v>
      </c>
      <c r="C5" s="24">
        <f>Whiskey!C31</f>
        <v>40</v>
      </c>
      <c r="D5" s="24">
        <f>Whiskey!D31</f>
        <v>35.5105</v>
      </c>
      <c r="E5" s="24">
        <f>Whiskey!E31</f>
        <v>43.982500000000002</v>
      </c>
      <c r="F5" s="24">
        <f>Whiskey!F31</f>
        <v>7.6185100000000006</v>
      </c>
      <c r="G5" s="24">
        <f>Whiskey!G31</f>
        <v>0.20649999999999999</v>
      </c>
      <c r="H5" s="24">
        <f>Whiskey!H31</f>
        <v>0.52500000000000002</v>
      </c>
      <c r="I5" s="24">
        <f>Whiskey!I31</f>
        <v>2.5000000000000001E-2</v>
      </c>
      <c r="J5" s="24">
        <f>Whiskey!J31</f>
        <v>5.0000000000000001E-4</v>
      </c>
      <c r="K5" s="24">
        <f>Whiskey!K31</f>
        <v>2.5000000000000001E-3</v>
      </c>
      <c r="L5" s="24">
        <f>Whiskey!L31</f>
        <v>0.02</v>
      </c>
      <c r="M5" s="24">
        <f>Whiskey!M31</f>
        <v>0.01</v>
      </c>
      <c r="N5" s="24">
        <f>Whiskey!N31</f>
        <v>0</v>
      </c>
      <c r="O5" s="24">
        <f>Whiskey!O31</f>
        <v>0</v>
      </c>
      <c r="P5" s="24">
        <f>Whiskey!P31</f>
        <v>13.350000000000001</v>
      </c>
      <c r="Q5" s="24">
        <f>Whiskey!Q31</f>
        <v>12.074999999999998</v>
      </c>
      <c r="R5" s="24">
        <f>Whiskey!R31</f>
        <v>0</v>
      </c>
      <c r="S5" s="24">
        <f>Whiskey!S31</f>
        <v>0</v>
      </c>
      <c r="T5" s="24">
        <f>Whiskey!T31</f>
        <v>0</v>
      </c>
      <c r="U5" s="24">
        <f>Whiskey!U31</f>
        <v>0</v>
      </c>
    </row>
    <row r="6" spans="1:21" x14ac:dyDescent="0.25">
      <c r="A6" s="27">
        <v>4</v>
      </c>
      <c r="B6" s="24" t="e">
        <f>#REF!</f>
        <v>#REF!</v>
      </c>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Arla!B29</f>
        <v>Application Rate</v>
      </c>
      <c r="D1" s="26" t="str">
        <f>Arla!C29</f>
        <v>Nitrogen Addition</v>
      </c>
      <c r="E1" s="26" t="str">
        <f>Arla!D29</f>
        <v>Phosphate Addition</v>
      </c>
      <c r="F1" s="26" t="str">
        <f>Arla!E29</f>
        <v>Potash  Addition</v>
      </c>
      <c r="G1" s="26" t="str">
        <f>Arla!F29</f>
        <v>Mg Oxide Addition</v>
      </c>
      <c r="H1" s="26" t="str">
        <f>Arla!G29</f>
        <v>Copper Addition</v>
      </c>
      <c r="I1" s="26" t="str">
        <f>Arla!H29</f>
        <v>Zinc Addition</v>
      </c>
      <c r="J1" s="26" t="str">
        <f>Arla!I29</f>
        <v>Lead Addition</v>
      </c>
      <c r="K1" s="26" t="str">
        <f>Arla!J29</f>
        <v>Cadmium Addition</v>
      </c>
      <c r="L1" s="26" t="str">
        <f>Arla!K29</f>
        <v>Mercury Addition</v>
      </c>
      <c r="M1" s="26" t="str">
        <f>Arla!L29</f>
        <v>Nickel Addition</v>
      </c>
      <c r="N1" s="26" t="str">
        <f>Arla!M29</f>
        <v>Chromium Addition</v>
      </c>
      <c r="O1" s="26" t="str">
        <f>Arla!N29</f>
        <v>Aluminium Addition</v>
      </c>
      <c r="P1" s="26" t="str">
        <f>Arla!O29</f>
        <v>Iron Addition</v>
      </c>
      <c r="Q1" s="26" t="str">
        <f>Arla!P29</f>
        <v xml:space="preserve">Sodium Addition                 </v>
      </c>
      <c r="R1" s="26" t="str">
        <f>Arla!Q29</f>
        <v>SO3  Addition                             kg/ha</v>
      </c>
      <c r="S1" s="26" t="str">
        <f>Arla!R29</f>
        <v xml:space="preserve">Selenium Addition </v>
      </c>
      <c r="T1" s="26" t="str">
        <f>Arla!S29</f>
        <v xml:space="preserve">Arsenic  Addition  </v>
      </c>
      <c r="U1" s="26" t="str">
        <f>Arla!T29</f>
        <v xml:space="preserve">Molybdenum Addition  </v>
      </c>
      <c r="V1" s="26" t="str">
        <f>Arla!U29</f>
        <v xml:space="preserve">Fluoride Addition </v>
      </c>
    </row>
    <row r="2" spans="1:22" s="70" customFormat="1" ht="25" x14ac:dyDescent="0.35">
      <c r="A2" s="175"/>
      <c r="B2" s="23" t="s">
        <v>46</v>
      </c>
      <c r="C2" s="26" t="str">
        <f>Arla!B30</f>
        <v>tonnes/ha</v>
      </c>
      <c r="D2" s="26" t="str">
        <f>Arla!C30</f>
        <v>kg/ha</v>
      </c>
      <c r="E2" s="26" t="str">
        <f>Arla!D30</f>
        <v>P2O5 
kg/ha</v>
      </c>
      <c r="F2" s="26" t="str">
        <f>Arla!E30</f>
        <v>K2O 
kg/ha</v>
      </c>
      <c r="G2" s="26" t="str">
        <f>Arla!F30</f>
        <v>MgO 
kg/ha</v>
      </c>
      <c r="H2" s="26" t="str">
        <f>Arla!G30</f>
        <v>kg/ha</v>
      </c>
      <c r="I2" s="26" t="str">
        <f>Arla!H30</f>
        <v>kg/ha</v>
      </c>
      <c r="J2" s="26" t="str">
        <f>Arla!I30</f>
        <v>kg/ha</v>
      </c>
      <c r="K2" s="26" t="str">
        <f>Arla!J30</f>
        <v>kg/ha</v>
      </c>
      <c r="L2" s="26" t="str">
        <f>Arla!K30</f>
        <v>kg/ha</v>
      </c>
      <c r="M2" s="26" t="str">
        <f>Arla!L30</f>
        <v>kg/ha</v>
      </c>
      <c r="N2" s="26" t="str">
        <f>Arla!M30</f>
        <v>kg/ha</v>
      </c>
      <c r="O2" s="26" t="str">
        <f>Arla!N30</f>
        <v>kg/ha</v>
      </c>
      <c r="P2" s="26" t="str">
        <f>Arla!O30</f>
        <v>kg/ha</v>
      </c>
      <c r="Q2" s="26" t="str">
        <f>Arla!P30</f>
        <v>kg/ha</v>
      </c>
      <c r="R2" s="26" t="str">
        <f>Arla!Q30</f>
        <v>kg/ha</v>
      </c>
      <c r="S2" s="26" t="str">
        <f>Arla!R30</f>
        <v>kg/ha</v>
      </c>
      <c r="T2" s="26" t="str">
        <f>Arla!S30</f>
        <v>kg/ha</v>
      </c>
      <c r="U2" s="26" t="str">
        <f>Arla!T30</f>
        <v>kg/ha</v>
      </c>
      <c r="V2" s="26" t="str">
        <f>Arla!U30</f>
        <v>kg/ha</v>
      </c>
    </row>
    <row r="3" spans="1:22" x14ac:dyDescent="0.25">
      <c r="A3" s="27">
        <v>1</v>
      </c>
      <c r="B3" s="78"/>
      <c r="C3" s="24">
        <f>Arla!B31</f>
        <v>50</v>
      </c>
      <c r="D3" s="24">
        <f>Arla!C31</f>
        <v>120</v>
      </c>
      <c r="E3" s="24">
        <f>Arla!D31</f>
        <v>18.786200000000001</v>
      </c>
      <c r="F3" s="24">
        <f>Arla!E31</f>
        <v>23.075749999999999</v>
      </c>
      <c r="G3" s="24">
        <f>Arla!F31</f>
        <v>1.2766599999999999</v>
      </c>
      <c r="H3" s="24">
        <f>Arla!G31</f>
        <v>0.01</v>
      </c>
      <c r="I3" s="24">
        <f>Arla!H31</f>
        <v>2.5000000000000001E-2</v>
      </c>
      <c r="J3" s="24">
        <f>Arla!I31</f>
        <v>2.5000000000000001E-2</v>
      </c>
      <c r="K3" s="24">
        <f>Arla!J31</f>
        <v>5.0000000000000001E-4</v>
      </c>
      <c r="L3" s="24">
        <f>Arla!K31</f>
        <v>2.5000000000000001E-3</v>
      </c>
      <c r="M3" s="24">
        <f>Arla!L31</f>
        <v>0.01</v>
      </c>
      <c r="N3" s="24">
        <f>Arla!M31</f>
        <v>1.2E-2</v>
      </c>
      <c r="O3" s="24">
        <f>Arla!N31</f>
        <v>0</v>
      </c>
      <c r="P3" s="24">
        <f>Arla!O31</f>
        <v>0</v>
      </c>
      <c r="Q3" s="24">
        <f>Arla!P31</f>
        <v>10.350000000000001</v>
      </c>
      <c r="R3" s="24">
        <f>Arla!Q31</f>
        <v>21.625</v>
      </c>
      <c r="S3" s="24">
        <f>Arla!R31</f>
        <v>0</v>
      </c>
      <c r="T3" s="24">
        <f>Arla!S31</f>
        <v>0</v>
      </c>
      <c r="U3" s="24">
        <f>Arla!T31</f>
        <v>0</v>
      </c>
      <c r="V3" s="24">
        <f>Arla!U31</f>
        <v>0</v>
      </c>
    </row>
    <row r="4" spans="1:22" x14ac:dyDescent="0.25">
      <c r="A4" s="27">
        <v>2</v>
      </c>
      <c r="B4" s="78"/>
      <c r="C4" s="24">
        <f>Volvac!B31</f>
        <v>26</v>
      </c>
      <c r="D4" s="24">
        <f>Volvac!C31</f>
        <v>65</v>
      </c>
      <c r="E4" s="24">
        <f>Volvac!D31</f>
        <v>63.556921999999993</v>
      </c>
      <c r="F4" s="24">
        <f>Volvac!E31</f>
        <v>39.757770000000001</v>
      </c>
      <c r="G4" s="24">
        <f>Volvac!F31</f>
        <v>9.0526799999999987</v>
      </c>
      <c r="H4" s="24">
        <f>Volvac!G31</f>
        <v>5.2000000000000006E-3</v>
      </c>
      <c r="I4" s="24">
        <f>Volvac!H31</f>
        <v>3.0420000000000003E-2</v>
      </c>
      <c r="J4" s="24">
        <f>Volvac!I31</f>
        <v>1.3000000000000001E-2</v>
      </c>
      <c r="K4" s="24">
        <f>Volvac!J31</f>
        <v>2.6000000000000003E-4</v>
      </c>
      <c r="L4" s="24">
        <f>Volvac!K31</f>
        <v>1.3000000000000002E-3</v>
      </c>
      <c r="M4" s="24">
        <f>Volvac!L31</f>
        <v>5.2000000000000006E-3</v>
      </c>
      <c r="N4" s="24">
        <f>Volvac!M31</f>
        <v>5.2000000000000006E-3</v>
      </c>
      <c r="O4" s="24">
        <f>Volvac!N31</f>
        <v>0</v>
      </c>
      <c r="P4" s="24">
        <f>Volvac!O31</f>
        <v>0</v>
      </c>
      <c r="Q4" s="24">
        <f>Volvac!P31</f>
        <v>20.592000000000002</v>
      </c>
      <c r="R4" s="24">
        <f>Volvac!Q31</f>
        <v>15.925000000000001</v>
      </c>
      <c r="S4" s="24">
        <f>Volvac!R31</f>
        <v>0</v>
      </c>
      <c r="T4" s="24">
        <f>Volvac!S31</f>
        <v>0</v>
      </c>
      <c r="U4" s="24">
        <f>Volvac!T31</f>
        <v>0</v>
      </c>
      <c r="V4" s="24">
        <f>Volvac!U31</f>
        <v>0</v>
      </c>
    </row>
    <row r="5" spans="1:22" x14ac:dyDescent="0.25">
      <c r="A5" s="27">
        <v>3</v>
      </c>
      <c r="B5" s="78"/>
      <c r="C5" s="24">
        <f>Whiskey!B31</f>
        <v>50</v>
      </c>
      <c r="D5" s="24">
        <f>Whiskey!C31</f>
        <v>40</v>
      </c>
      <c r="E5" s="24">
        <f>Whiskey!D31</f>
        <v>35.5105</v>
      </c>
      <c r="F5" s="24">
        <f>Whiskey!E31</f>
        <v>43.982500000000002</v>
      </c>
      <c r="G5" s="24">
        <f>Whiskey!F31</f>
        <v>7.6185100000000006</v>
      </c>
      <c r="H5" s="24">
        <f>Whiskey!G31</f>
        <v>0.20649999999999999</v>
      </c>
      <c r="I5" s="24">
        <f>Whiskey!H31</f>
        <v>0.52500000000000002</v>
      </c>
      <c r="J5" s="24">
        <f>Whiskey!I31</f>
        <v>2.5000000000000001E-2</v>
      </c>
      <c r="K5" s="24">
        <f>Whiskey!J31</f>
        <v>5.0000000000000001E-4</v>
      </c>
      <c r="L5" s="24">
        <f>Whiskey!K31</f>
        <v>2.5000000000000001E-3</v>
      </c>
      <c r="M5" s="24">
        <f>Whiskey!L31</f>
        <v>0.02</v>
      </c>
      <c r="N5" s="24">
        <f>Whiskey!M31</f>
        <v>0.01</v>
      </c>
      <c r="O5" s="24">
        <f>Whiskey!N31</f>
        <v>0</v>
      </c>
      <c r="P5" s="24">
        <f>Whiskey!O31</f>
        <v>0</v>
      </c>
      <c r="Q5" s="24">
        <f>Whiskey!P31</f>
        <v>13.350000000000001</v>
      </c>
      <c r="R5" s="24">
        <f>Whiskey!Q31</f>
        <v>12.074999999999998</v>
      </c>
      <c r="S5" s="24">
        <f>Whiskey!R31</f>
        <v>0</v>
      </c>
      <c r="T5" s="24">
        <f>Whiskey!S31</f>
        <v>0</v>
      </c>
      <c r="U5" s="24">
        <f>Whiskey!T31</f>
        <v>0</v>
      </c>
      <c r="V5" s="24">
        <f>Whiskey!U31</f>
        <v>0</v>
      </c>
    </row>
    <row r="6" spans="1:22" x14ac:dyDescent="0.25">
      <c r="A6" s="27">
        <v>4</v>
      </c>
      <c r="B6" s="78"/>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Arla!B43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Arla!B44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26</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t="e">
        <f t="shared" si="7"/>
        <v>#REF!</v>
      </c>
      <c r="D20" s="75" t="e">
        <f>D6*$B$6</f>
        <v>#REF!</v>
      </c>
      <c r="E20" s="75" t="e">
        <f t="shared" ref="E20:V20" si="8">E6*$B$6</f>
        <v>#REF!</v>
      </c>
      <c r="F20" s="75" t="e">
        <f t="shared" si="8"/>
        <v>#REF!</v>
      </c>
      <c r="G20" s="75" t="e">
        <f t="shared" si="8"/>
        <v>#REF!</v>
      </c>
      <c r="H20" s="75" t="e">
        <f t="shared" si="8"/>
        <v>#REF!</v>
      </c>
      <c r="I20" s="75" t="e">
        <f t="shared" si="8"/>
        <v>#REF!</v>
      </c>
      <c r="J20" s="75" t="e">
        <f t="shared" si="8"/>
        <v>#REF!</v>
      </c>
      <c r="K20" s="75" t="e">
        <f t="shared" si="8"/>
        <v>#REF!</v>
      </c>
      <c r="L20" s="75" t="e">
        <f t="shared" si="8"/>
        <v>#REF!</v>
      </c>
      <c r="M20" s="75" t="e">
        <f t="shared" si="8"/>
        <v>#REF!</v>
      </c>
      <c r="N20" s="75" t="e">
        <f t="shared" si="8"/>
        <v>#REF!</v>
      </c>
      <c r="O20" s="75" t="e">
        <f t="shared" si="8"/>
        <v>#REF!</v>
      </c>
      <c r="P20" s="75" t="e">
        <f t="shared" si="8"/>
        <v>#REF!</v>
      </c>
      <c r="Q20" s="75" t="e">
        <f t="shared" si="8"/>
        <v>#REF!</v>
      </c>
      <c r="R20" s="75" t="e">
        <f t="shared" si="8"/>
        <v>#REF!</v>
      </c>
      <c r="S20" s="75" t="e">
        <f t="shared" si="8"/>
        <v>#REF!</v>
      </c>
      <c r="T20" s="75" t="e">
        <f t="shared" si="8"/>
        <v>#REF!</v>
      </c>
      <c r="U20" s="75" t="e">
        <f t="shared" si="8"/>
        <v>#REF!</v>
      </c>
      <c r="V20" s="75" t="e">
        <f t="shared" si="8"/>
        <v>#REF!</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652CD160364CE40993C0B93A5AB272F" ma:contentTypeVersion="790" ma:contentTypeDescription="Permitting &amp; Compliance Word Document" ma:contentTypeScope="" ma:versionID="3d44a0ea9cfd6855aac7caca830d38b8">
  <xsd:schema xmlns:xsd="http://www.w3.org/2001/XMLSchema" xmlns:xs="http://www.w3.org/2001/XMLSchema" xmlns:p="http://schemas.microsoft.com/office/2006/metadata/properties" xmlns:ns2="859f7ad6-93f6-4205-b62b-a17f28acbbac" xmlns:ns4="9be56660-2c31-41ef-bc00-23e72f632f2a" xmlns:ns5="2d26ea36-7c50-446b-9d04-1f7e45287032" targetNamespace="http://schemas.microsoft.com/office/2006/metadata/properties" ma:root="true" ma:fieldsID="827d5cb1d101a17dc16164916c15a089" ns2:_="" ns4:_="" ns5:_="">
    <xsd:import namespace="859f7ad6-93f6-4205-b62b-a17f28acbbac"/>
    <xsd:import namespace="9be56660-2c31-41ef-bc00-23e72f632f2a"/>
    <xsd:import namespace="2d26ea36-7c50-446b-9d04-1f7e45287032"/>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element ref="ns5:MediaServiceMetadata" minOccurs="0"/>
                <xsd:element ref="ns5:MediaServiceFastMetadata"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d26ea36-7c50-446b-9d04-1f7e45287032"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REGU-52773391-678</_dlc_DocId>
    <_dlc_DocIdUrl xmlns="9be56660-2c31-41ef-bc00-23e72f632f2a">
      <Url>https://cyfoethnaturiolcymru.sharepoint.com/teams/Regulatory/Permitting/_layouts/15/DocIdRedir.aspx?ID=REGU-52773391-678</Url>
      <Description>REGU-52773391-678</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2026-07-27T23:00:00+00:00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74657320-E255-4DC4-B428-4450E46C8763}"/>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FB02E98B-F67D-4B38-9B42-00CF4033111E}"/>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purl.org/dc/term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dcmitype/"/>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Arla</vt:lpstr>
      <vt:lpstr>Volvac</vt:lpstr>
      <vt:lpstr>Whiskey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2026-07-24T08:52:07Z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0x01010067EB80C5FE939D4A9B3D8BA62129B7F50102001652CD160364CE40993C0B93A5AB272F</vt:lpwstr>
  </property>
  <property fmtid="{D5CDD505-2E9C-101B-9397-08002B2CF9AE}" pid="3" name="_dlc_DocIdItemGuid">
    <vt:lpwstr>13034d75-06a9-4166-9f10-1036de913e87</vt:lpwstr>
  </property>
  <property fmtid="{D5CDD505-2E9C-101B-9397-08002B2CF9AE}" pid="4" name="Order">
    <vt:r8>67800</vt:r8>
  </property>
</Properties>
</file>