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33124D/"/>
    </mc:Choice>
  </mc:AlternateContent>
  <xr:revisionPtr revIDLastSave="0" documentId="13_ncr:1_{224C77BD-5D2F-419A-81D6-C0281B2CCEB1}" xr6:coauthVersionLast="47" xr6:coauthVersionMax="47" xr10:uidLastSave="{00000000-0000-0000-0000-000000000000}"/>
  <bookViews>
    <workbookView xWindow="-110" yWindow="-110" windowWidth="23260" windowHeight="14860" tabRatio="870" xr2:uid="{00000000-000D-0000-FFFF-FFFF00000000}"/>
  </bookViews>
  <sheets>
    <sheet name="DCWW Elan Valley" sheetId="1" r:id="rId1"/>
    <sheet name="DCWW Talybont" sheetId="21" r:id="rId2"/>
    <sheet name="DCWW Llyswen" sheetId="27" r:id="rId3"/>
    <sheet name="Additions" sheetId="20" r:id="rId4"/>
    <sheet name="Ratios" sheetId="19" r:id="rId5"/>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N65" i="1" l="1"/>
  <c r="P65" i="1"/>
  <c r="Q65" i="1"/>
  <c r="R65" i="1"/>
  <c r="S65" i="1"/>
  <c r="T65" i="1"/>
  <c r="U65" i="1"/>
  <c r="N65" i="21"/>
  <c r="P65" i="21"/>
  <c r="Q65" i="21"/>
  <c r="R65" i="21"/>
  <c r="S65" i="21"/>
  <c r="T65" i="21"/>
  <c r="U65" i="21"/>
  <c r="N65" i="27"/>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5" i="20"/>
  <c r="B4" i="20"/>
  <c r="B3" i="20"/>
  <c r="R7" i="19"/>
  <c r="R21" i="19" s="1"/>
  <c r="J7" i="19"/>
  <c r="J21" i="19" s="1"/>
  <c r="T10" i="19"/>
  <c r="T24" i="19" s="1"/>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U18" i="27"/>
  <c r="R18" i="27"/>
  <c r="O18" i="27"/>
  <c r="L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V18"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L65" i="21" s="1"/>
  <c r="D58" i="21"/>
  <c r="D61" i="21" s="1"/>
  <c r="D64" i="21" s="1"/>
  <c r="M11" i="19"/>
  <c r="M25" i="19" s="1"/>
  <c r="F8" i="19"/>
  <c r="F22" i="19" s="1"/>
  <c r="G17" i="27"/>
  <c r="G19" i="27" s="1"/>
  <c r="G20" i="27" s="1"/>
  <c r="O17" i="27"/>
  <c r="O19" i="27" s="1"/>
  <c r="E11" i="19"/>
  <c r="E25" i="19" s="1"/>
  <c r="Q7" i="19"/>
  <c r="Q21" i="19" s="1"/>
  <c r="P10" i="19"/>
  <c r="P24" i="19" s="1"/>
  <c r="I7" i="19"/>
  <c r="I21" i="19" s="1"/>
  <c r="D8" i="19"/>
  <c r="D22" i="19" s="1"/>
  <c r="L8" i="19"/>
  <c r="L22" i="19" s="1"/>
  <c r="T8" i="19"/>
  <c r="T22" i="19" s="1"/>
  <c r="O4" i="20"/>
  <c r="P4" i="19"/>
  <c r="P18" i="19" s="1"/>
  <c r="H6" i="19"/>
  <c r="H20" i="19" s="1"/>
  <c r="P6" i="19"/>
  <c r="P20" i="19" s="1"/>
  <c r="G4" i="20"/>
  <c r="H4" i="19"/>
  <c r="H18" i="19" s="1"/>
  <c r="G12" i="19"/>
  <c r="G26" i="19" s="1"/>
  <c r="O12" i="19"/>
  <c r="O26" i="19" s="1"/>
  <c r="I4" i="20"/>
  <c r="J4" i="19"/>
  <c r="J18" i="19" s="1"/>
  <c r="I59" i="21"/>
  <c r="J17" i="21"/>
  <c r="J19" i="21" s="1"/>
  <c r="J20" i="21" s="1"/>
  <c r="J21" i="21"/>
  <c r="P12" i="19"/>
  <c r="P26" i="19" s="1"/>
  <c r="R9" i="19"/>
  <c r="R23" i="19" s="1"/>
  <c r="F5" i="20"/>
  <c r="G5" i="19"/>
  <c r="G19" i="19" s="1"/>
  <c r="N5" i="20"/>
  <c r="O5" i="19"/>
  <c r="O19" i="19" s="1"/>
  <c r="Q4" i="20"/>
  <c r="R4" i="19"/>
  <c r="R18" i="19" s="1"/>
  <c r="Q59" i="21"/>
  <c r="R21" i="21"/>
  <c r="R17" i="21"/>
  <c r="H12" i="19"/>
  <c r="H26" i="19" s="1"/>
  <c r="J4" i="20"/>
  <c r="K4" i="19"/>
  <c r="K18" i="19" s="1"/>
  <c r="U63" i="21"/>
  <c r="N63" i="21"/>
  <c r="F63" i="21"/>
  <c r="P59" i="21"/>
  <c r="Q21" i="21"/>
  <c r="Q23" i="21" s="1"/>
  <c r="Q24" i="21" s="1"/>
  <c r="Q17" i="21"/>
  <c r="I17" i="21"/>
  <c r="I21" i="21"/>
  <c r="D59" i="27"/>
  <c r="E17" i="27"/>
  <c r="E19" i="27" s="1"/>
  <c r="E20" i="27" s="1"/>
  <c r="L59" i="27"/>
  <c r="M17" i="27"/>
  <c r="M19" i="27" s="1"/>
  <c r="T59" i="27"/>
  <c r="U17" i="27"/>
  <c r="J9" i="19"/>
  <c r="J23" i="19" s="1"/>
  <c r="R4" i="20"/>
  <c r="S4" i="19"/>
  <c r="S18" i="19" s="1"/>
  <c r="S11" i="19"/>
  <c r="S25" i="19" s="1"/>
  <c r="M10" i="19"/>
  <c r="M24" i="19" s="1"/>
  <c r="U10" i="19"/>
  <c r="U24" i="19" s="1"/>
  <c r="K11" i="19"/>
  <c r="K25" i="19" s="1"/>
  <c r="E10" i="19"/>
  <c r="E24" i="19" s="1"/>
  <c r="C22" i="21"/>
  <c r="F4" i="19"/>
  <c r="F18" i="19" s="1"/>
  <c r="M4" i="20"/>
  <c r="N4" i="19"/>
  <c r="N18" i="19" s="1"/>
  <c r="U4" i="20"/>
  <c r="V4" i="19"/>
  <c r="V18" i="19" s="1"/>
  <c r="K59" i="21"/>
  <c r="L17" i="21"/>
  <c r="L21" i="21"/>
  <c r="L23" i="21" s="1"/>
  <c r="L24" i="21" s="1"/>
  <c r="M57" i="21"/>
  <c r="R59" i="21"/>
  <c r="S21" i="21"/>
  <c r="S23" i="21" s="1"/>
  <c r="S24" i="21" s="1"/>
  <c r="S17" i="21"/>
  <c r="J59" i="21"/>
  <c r="K21" i="21"/>
  <c r="K23" i="21" s="1"/>
  <c r="K24" i="21" s="1"/>
  <c r="K17" i="21"/>
  <c r="J59" i="27"/>
  <c r="K17" i="27"/>
  <c r="K19" i="27" s="1"/>
  <c r="K20" i="27" s="1"/>
  <c r="R59" i="27"/>
  <c r="S17" i="27"/>
  <c r="S19" i="27" s="1"/>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S59" i="27"/>
  <c r="T17" i="27"/>
  <c r="T19" i="27" s="1"/>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H21" i="21"/>
  <c r="H23" i="21" s="1"/>
  <c r="H24" i="21" s="1"/>
  <c r="H17" i="21"/>
  <c r="H19" i="21" s="1"/>
  <c r="H20" i="21" s="1"/>
  <c r="E59" i="27"/>
  <c r="F17" i="27"/>
  <c r="F19" i="27" s="1"/>
  <c r="F20" i="27" s="1"/>
  <c r="M59" i="27"/>
  <c r="N17" i="27"/>
  <c r="N19"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17" i="21"/>
  <c r="G19" i="21" s="1"/>
  <c r="G20" i="21"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17" i="27"/>
  <c r="P17" i="27"/>
  <c r="P19"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1"/>
  <c r="C21" i="21"/>
  <c r="C23" i="21" s="1"/>
  <c r="C24" i="21" s="1"/>
  <c r="C17" i="21"/>
  <c r="C19" i="21" s="1"/>
  <c r="C20" i="21" s="1"/>
  <c r="D23" i="21"/>
  <c r="D24" i="21" s="1"/>
  <c r="S58" i="21"/>
  <c r="S61" i="21" s="1"/>
  <c r="C58" i="21"/>
  <c r="C61" i="21" s="1"/>
  <c r="C64" i="21" s="1"/>
  <c r="K58" i="21"/>
  <c r="K61"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R58" i="27"/>
  <c r="R61" i="27" s="1"/>
  <c r="R64" i="27" s="1"/>
  <c r="D19" i="27"/>
  <c r="D20" i="27" s="1"/>
  <c r="L21" i="27"/>
  <c r="L23" i="27" s="1"/>
  <c r="L24" i="27" s="1"/>
  <c r="T21" i="27"/>
  <c r="P58" i="21"/>
  <c r="P61" i="21" s="1"/>
  <c r="H58" i="21"/>
  <c r="H61" i="21" s="1"/>
  <c r="R57" i="21"/>
  <c r="D58" i="27"/>
  <c r="D61" i="27" s="1"/>
  <c r="L58" i="27"/>
  <c r="L61" i="27" s="1"/>
  <c r="T58" i="27"/>
  <c r="T61" i="27" s="1"/>
  <c r="T64" i="27" s="1"/>
  <c r="J57" i="21"/>
  <c r="H59" i="21"/>
  <c r="R21" i="27"/>
  <c r="R23" i="27" s="1"/>
  <c r="R24" i="27" s="1"/>
  <c r="E58" i="27"/>
  <c r="E61" i="27" s="1"/>
  <c r="M58" i="27"/>
  <c r="M61" i="27" s="1"/>
  <c r="U58" i="27"/>
  <c r="U61" i="27" s="1"/>
  <c r="G59" i="21"/>
  <c r="F58" i="27"/>
  <c r="F61" i="27" s="1"/>
  <c r="N58" i="27"/>
  <c r="N61" i="27" s="1"/>
  <c r="G58" i="27"/>
  <c r="G61" i="27" s="1"/>
  <c r="K19" i="21"/>
  <c r="K20" i="21" s="1"/>
  <c r="Q57" i="21"/>
  <c r="B58" i="21"/>
  <c r="B61" i="21" s="1"/>
  <c r="H58" i="27"/>
  <c r="H61" i="27" s="1"/>
  <c r="P58" i="27"/>
  <c r="P61" i="27" s="1"/>
  <c r="F57" i="27"/>
  <c r="O58" i="27"/>
  <c r="O61" i="27" s="1"/>
  <c r="A38" i="21"/>
  <c r="I58" i="27"/>
  <c r="I61" i="27" s="1"/>
  <c r="I64" i="27" s="1"/>
  <c r="I65" i="27" s="1"/>
  <c r="Q58" i="27"/>
  <c r="Q61" i="27" s="1"/>
  <c r="Q64" i="27" s="1"/>
  <c r="H57" i="27"/>
  <c r="F59" i="27"/>
  <c r="P19" i="21"/>
  <c r="P23" i="27"/>
  <c r="P24" i="27" s="1"/>
  <c r="N57" i="27"/>
  <c r="H59" i="27"/>
  <c r="Q58" i="21"/>
  <c r="Q61" i="21" s="1"/>
  <c r="Q64" i="21" s="1"/>
  <c r="I58" i="21"/>
  <c r="I61" i="21" s="1"/>
  <c r="C58" i="27"/>
  <c r="C61" i="27" s="1"/>
  <c r="C64" i="27" s="1"/>
  <c r="C65" i="27" s="1"/>
  <c r="K58" i="27"/>
  <c r="K61" i="27" s="1"/>
  <c r="K64" i="27" s="1"/>
  <c r="K65" i="27" s="1"/>
  <c r="S58" i="27"/>
  <c r="S61" i="27" s="1"/>
  <c r="S64" i="27" s="1"/>
  <c r="P57" i="27"/>
  <c r="N59" i="27"/>
  <c r="M19" i="21"/>
  <c r="M20" i="21" s="1"/>
  <c r="G57" i="21"/>
  <c r="P59" i="27"/>
  <c r="B58" i="27"/>
  <c r="B61" i="27" s="1"/>
  <c r="D5" i="20"/>
  <c r="D4" i="20"/>
  <c r="E5" i="20"/>
  <c r="E4" i="20"/>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H19" i="27"/>
  <c r="H20" i="27" s="1"/>
  <c r="D63" i="27"/>
  <c r="L63" i="27"/>
  <c r="T63" i="27"/>
  <c r="H63" i="27"/>
  <c r="Q19" i="27"/>
  <c r="E63" i="27"/>
  <c r="M63" i="27"/>
  <c r="P64" i="2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J23" i="21"/>
  <c r="J24" i="21" s="1"/>
  <c r="R23" i="21"/>
  <c r="R24" i="21" s="1"/>
  <c r="I19" i="21"/>
  <c r="I20" i="21" s="1"/>
  <c r="L19" i="21"/>
  <c r="L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21" l="1"/>
  <c r="C65" i="21"/>
  <c r="J64" i="27"/>
  <c r="J65" i="27" s="1"/>
  <c r="D64" i="27"/>
  <c r="D65" i="27" s="1"/>
  <c r="O64" i="21"/>
  <c r="O65" i="21" s="1"/>
  <c r="E64" i="27"/>
  <c r="E65" i="27" s="1"/>
  <c r="K64" i="21"/>
  <c r="K65" i="21" s="1"/>
  <c r="P64" i="27"/>
  <c r="G64" i="21"/>
  <c r="S64" i="21"/>
  <c r="S66" i="21" s="1"/>
  <c r="E64" i="21"/>
  <c r="F64" i="21"/>
  <c r="J64" i="21"/>
  <c r="H64" i="21"/>
  <c r="H65" i="21" s="1"/>
  <c r="M64" i="27"/>
  <c r="H64" i="27"/>
  <c r="L64" i="27"/>
  <c r="M64" i="21"/>
  <c r="M65" i="21" s="1"/>
  <c r="I64" i="21"/>
  <c r="U64" i="27"/>
  <c r="U66" i="27" s="1"/>
  <c r="S66" i="27"/>
  <c r="B64" i="27"/>
  <c r="B64" i="21"/>
  <c r="O64" i="27"/>
  <c r="N64" i="27"/>
  <c r="N66" i="27" s="1"/>
  <c r="Q66" i="21"/>
  <c r="P66" i="21"/>
  <c r="K66" i="27"/>
  <c r="R66" i="27"/>
  <c r="C66" i="27"/>
  <c r="J66" i="27"/>
  <c r="G64" i="27"/>
  <c r="F64" i="27"/>
  <c r="T66" i="27"/>
  <c r="T66" i="21"/>
  <c r="L66" i="21"/>
  <c r="S64" i="1"/>
  <c r="D66" i="27"/>
  <c r="R64" i="1"/>
  <c r="Q64" i="1"/>
  <c r="U64" i="1"/>
  <c r="P64" i="1"/>
  <c r="E66" i="27"/>
  <c r="Q66" i="27"/>
  <c r="I66" i="27"/>
  <c r="P66" i="27"/>
  <c r="C66" i="21"/>
  <c r="D66" i="21"/>
  <c r="R66" i="21"/>
  <c r="N64" i="1"/>
  <c r="M64" i="1"/>
  <c r="M65" i="1" s="1"/>
  <c r="T64" i="1"/>
  <c r="L64" i="1"/>
  <c r="L65" i="1" s="1"/>
  <c r="J64" i="1"/>
  <c r="J65" i="1" s="1"/>
  <c r="K64" i="1"/>
  <c r="O64" i="1"/>
  <c r="O65" i="1" s="1"/>
  <c r="C64" i="1"/>
  <c r="C65" i="1" s="1"/>
  <c r="I64" i="1"/>
  <c r="H64" i="1"/>
  <c r="G64" i="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O66" i="21" l="1"/>
  <c r="D65" i="1"/>
  <c r="K65" i="1"/>
  <c r="E65" i="1"/>
  <c r="G65" i="1"/>
  <c r="H65" i="1"/>
  <c r="I65" i="1"/>
  <c r="B65" i="1"/>
  <c r="O66" i="27"/>
  <c r="O65" i="27"/>
  <c r="K66" i="21"/>
  <c r="F66" i="27"/>
  <c r="F65" i="27"/>
  <c r="L66" i="27"/>
  <c r="L65" i="27"/>
  <c r="G66" i="21"/>
  <c r="G65" i="21"/>
  <c r="I66" i="21"/>
  <c r="I65" i="21"/>
  <c r="J66" i="21"/>
  <c r="J65" i="21"/>
  <c r="H66" i="21"/>
  <c r="F66" i="21"/>
  <c r="F65" i="21"/>
  <c r="G66" i="27"/>
  <c r="G65" i="27"/>
  <c r="H66" i="27"/>
  <c r="H65" i="27"/>
  <c r="E66" i="21"/>
  <c r="E65" i="21"/>
  <c r="M66" i="27"/>
  <c r="M65" i="27"/>
  <c r="M66" i="21"/>
  <c r="B66" i="21"/>
  <c r="B65" i="21"/>
  <c r="B66" i="27"/>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<sst xmlns="http://schemas.openxmlformats.org/spreadsheetml/2006/main" count="712" uniqueCount="171">
  <si>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</si>
  <si>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</si>
  <si>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</si>
  <si>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</si>
  <si>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</si>
  <si>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</si>
  <si>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</si>
  <si>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</si>
  <si>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</si>
  <si>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</si>
  <si>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</si>
  <si>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</si>
  <si>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</si>
  <si>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</si>
  <si>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</si>
  <si>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</si>
  <si>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</si>
  <si>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</si>
  <si>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</si>
  <si>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</si>
  <si>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</si>
  <si>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</si>
  <si>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</si>
  <si>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</si>
  <si>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</si>
  <si>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</si>
  <si>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</si>
  <si>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</si>
  <si>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</si>
  <si>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</si>
  <si>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</si>
  <si>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</si>
  <si>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</si>
  <si>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</si>
  <si>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</si>
  <si>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</si>
  <si>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</si>
  <si>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</si>
  <si>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</si>
  <si>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</si>
  <si>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</si>
  <si>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</si>
  <si>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</si>
  <si>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</si>
  <si>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</si>
  <si>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</si>
  <si>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</si>
  <si>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</si>
  <si>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</si>
  <si>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</si>
  <si>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</si>
  <si>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</si>
  <si>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</si>
  <si>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</si>
  <si>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</si>
  <si>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</si>
  <si>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</si>
  <si>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</si>
  <si>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</si>
  <si>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</si>
  <si>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</si>
  <si>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</si>
  <si>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</si>
  <si>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</si>
  <si>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</si>
  <si>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</si>
  <si>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</si>
  <si>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</si>
  <si>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</si>
  <si>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</si>
  <si>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</si>
  <si>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</si>
  <si>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</si>
  <si>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</si>
  <si>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</si>
  <si>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</si>
  <si>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</si>
  <si>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</si>
  <si>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</si>
  <si>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</si>
  <si>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</si>
  <si>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</si>
  <si>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</si>
  <si>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</si>
  <si>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</si>
  <si>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</si>
  <si>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</si>
  <si>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</si>
  <si>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</si>
  <si>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</si>
  <si>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</si>
  <si>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</si>
  <si>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</si>
  <si>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</si>
  <si>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</si>
  <si>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</si>
  <si>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</si>
  <si>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</si>
  <si>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</si>
  <si>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</si>
  <si>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</si>
  <si>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</si>
  <si>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</si>
  <si>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</si>
  <si>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</si>
  <si>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</si>
  <si>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</si>
  <si>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</si>
  <si>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</si>
  <si>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</si>
  <si>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</si>
  <si>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</si>
  <si>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</si>
  <si>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</si>
  <si>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</si>
  <si>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</si>
  <si>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</si>
  <si>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</si>
  <si>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</si>
  <si>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</si>
  <si>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</si>
  <si>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</si>
  <si>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</si>
  <si>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</si>
  <si>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</si>
  <si>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</si>
  <si>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</si>
  <si>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</si>
  <si>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</si>
  <si>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</si>
  <si>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</si>
  <si>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</si>
  <si>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</si>
  <si>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</si>
  <si>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</si>
  <si>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</si>
  <si>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</si>
  <si>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</si>
  <si>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</si>
  <si>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</si>
  <si>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</si>
  <si>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</si>
  <si>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</si>
  <si>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</si>
  <si>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</si>
  <si>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</si>
  <si>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</si>
  <si>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</si>
  <si>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</si>
  <si>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</si>
  <si>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</si>
  <si>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</si>
  <si>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</si>
  <si>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</si>
  <si>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</si>
  <si>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</si>
  <si>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</si>
  <si>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</si>
  <si>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</si>
  <si>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</si>
  <si>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PAN-033124</t>
  </si>
  <si>
    <t>EPR/GP3792SK</t>
  </si>
  <si>
    <t>Byproduct Recovery Limited</t>
  </si>
  <si>
    <t>Noyadd Farm, Rhayader, LD6 5HH</t>
  </si>
  <si>
    <t>Owen Clee</t>
  </si>
  <si>
    <t>Moderate</t>
  </si>
  <si>
    <t>DCWW Talybont</t>
  </si>
  <si>
    <t>DCWW Elan Valley</t>
  </si>
  <si>
    <t xml:space="preserve">19 09 02 </t>
  </si>
  <si>
    <t>19 09 02</t>
  </si>
  <si>
    <t>DCWW Llyswen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</si>
</sst>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11"/>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12" fillId="3" borderId="3" xfId="0" applyFont="1" applyFill="1" applyBorder="1" applyAlignment="1" applyProtection="1">
      <alignment horizontal="center" vertical="center"/>
      <protection locked="0"/>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2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09" dataDxfId="107" headerRowBorderDxfId="108" tableBorderDxfId="106" totalsRowBorderDxfId="105">
  <autoFilter ref="AI1:AN26" xr:uid="{F8B5EC87-3095-445A-A980-2CFAA0A7B9A2}"/>
  <sortState xmlns:xlrd2="http://schemas.microsoft.com/office/spreadsheetml/2017/richdata2" ref="AI2:AL25">
    <sortCondition ref="AL1:AL25"/>
  </sortState>
  <tableColumns count="6">
    <tableColumn id="1" xr3:uid="{360F44E4-7249-415F-8D5E-41D249F9A162}" name="Crop" dataDxfId="104"/>
    <tableColumn id="2" xr3:uid="{55E07717-B4EC-4E8A-B9A9-34F3CF85E32D}" name="P Offtake" dataDxfId="103"/>
    <tableColumn id="3" xr3:uid="{7B25FA52-8104-4FE3-AED4-B53CBFDF89B2}" name="K Offtake" dataDxfId="102"/>
    <tableColumn id="4" xr3:uid="{0DBAE461-2D09-43C8-9342-3980D552AE4D}" name="Order" dataDxfId="101"/>
    <tableColumn id="5" xr3:uid="{52CACE7B-0CBA-46FC-9F24-02CBD6100239}" name="Lime pH requirement" dataDxfId="100"/>
    <tableColumn id="6" xr3:uid="{F1432630-9B16-4266-8147-CE754A715307}" name="Column1" dataDxfId="9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8" dataDxfId="96" headerRowBorderDxfId="97" tableBorderDxfId="95" totalsRowBorderDxfId="94">
  <autoFilter ref="AI1:AN26" xr:uid="{F8B5EC87-3095-445A-A980-2CFAA0A7B9A2}"/>
  <sortState xmlns:xlrd2="http://schemas.microsoft.com/office/spreadsheetml/2017/richdata2" ref="AI2:AL25">
    <sortCondition ref="AL1:AL25"/>
  </sortState>
  <tableColumns count="6">
    <tableColumn id="1" xr3:uid="{7E96A84B-948F-445F-BD6E-30CC8E6E6DD1}" name="Crop" dataDxfId="93"/>
    <tableColumn id="2" xr3:uid="{12657DDB-F680-47DE-ABB1-8675D5F91E41}" name="P Offtake" dataDxfId="92"/>
    <tableColumn id="3" xr3:uid="{DEB99109-D325-4F98-8A71-E70C03433437}" name="K Offtake" dataDxfId="91"/>
    <tableColumn id="4" xr3:uid="{E96A561F-7E7F-4FB3-97AA-0B35D8C8E93A}" name="Order" dataDxfId="90"/>
    <tableColumn id="5" xr3:uid="{181DD475-0A71-4C52-AF1A-8BFF46F5A827}" name="Lime pH requirement" dataDxfId="89"/>
    <tableColumn id="6" xr3:uid="{AC3FA7E8-D76B-43A3-B715-04446DFF63C6}" name="Column1" dataDxfId="8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20" dataDxfId="118" headerRowBorderDxfId="119" tableBorderDxfId="117" totalsRowBorderDxfId="116">
  <autoFilter ref="AI1:AN26" xr:uid="{F8B5EC87-3095-445A-A980-2CFAA0A7B9A2}"/>
  <sortState xmlns:xlrd2="http://schemas.microsoft.com/office/spreadsheetml/2017/richdata2" ref="AI2:AL25">
    <sortCondition ref="AL1:AL25"/>
  </sortState>
  <tableColumns count="6">
    <tableColumn id="1" xr3:uid="{06008BA1-A1E9-4286-B67A-352533C06A26}" name="Crop" dataDxfId="115"/>
    <tableColumn id="2" xr3:uid="{2AEB5EEB-C9D1-41DC-913E-953A33D1A4AF}" name="P Offtake" dataDxfId="114"/>
    <tableColumn id="3" xr3:uid="{8FA16A0B-1017-4CEE-862E-0A8CBD8EB3D3}" name="K Offtake" dataDxfId="113"/>
    <tableColumn id="4" xr3:uid="{E7A3B8CD-4036-47F4-B818-C3F22E80C749}" name="Order" dataDxfId="112"/>
    <tableColumn id="5" xr3:uid="{8F3EBD84-7904-4559-9B5C-63088B792C98}" name="Lime pH requirement" dataDxfId="111"/>
    <tableColumn id="6" xr3:uid="{A21DD95A-C955-4510-9114-E3F1CB645370}" name="Column1" dataDxfId="11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G1" zoomScale="90" zoomScaleNormal="90" workbookViewId="0">
      <selection activeCell="N7" sqref="N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1" t="s">
        <v>41</v>
      </c>
      <c r="B1" s="132"/>
      <c r="C1" s="169" t="s">
        <v>160</v>
      </c>
      <c r="D1" s="170"/>
      <c r="E1" s="106" t="s">
        <v>45</v>
      </c>
      <c r="F1" s="109">
        <v>36.54</v>
      </c>
      <c r="G1" s="135" t="s">
        <v>43</v>
      </c>
      <c r="H1" s="136"/>
      <c r="I1" s="109">
        <v>5.7</v>
      </c>
      <c r="J1" s="131" t="s">
        <v>153</v>
      </c>
      <c r="K1" s="132"/>
      <c r="L1" s="109">
        <v>187</v>
      </c>
      <c r="AB1" s="13"/>
      <c r="AC1" s="13"/>
      <c r="AD1" s="22" t="s">
        <v>126</v>
      </c>
      <c r="AE1" s="13"/>
      <c r="AF1" s="13"/>
      <c r="AG1" s="13"/>
      <c r="AH1" s="13"/>
      <c r="AI1" s="30" t="s">
        <v>79</v>
      </c>
      <c r="AJ1" s="31" t="s">
        <v>94</v>
      </c>
      <c r="AK1" s="32" t="s">
        <v>95</v>
      </c>
      <c r="AL1" s="33" t="s">
        <v>125</v>
      </c>
      <c r="AM1" s="33" t="s">
        <v>131</v>
      </c>
      <c r="AN1" s="33" t="s">
        <v>111</v>
      </c>
    </row>
    <row r="2" spans="1:40" ht="13" x14ac:dyDescent="0.3">
      <c r="A2" s="137" t="s">
        <v>87</v>
      </c>
      <c r="B2" s="138"/>
      <c r="C2" s="167" t="s">
        <v>161</v>
      </c>
      <c r="D2" s="168"/>
      <c r="E2" s="96" t="s">
        <v>109</v>
      </c>
      <c r="F2" s="110" t="s">
        <v>168</v>
      </c>
      <c r="G2" s="141" t="s">
        <v>110</v>
      </c>
      <c r="H2" s="142"/>
      <c r="I2" s="110"/>
      <c r="J2" s="137" t="s">
        <v>158</v>
      </c>
      <c r="K2" s="138"/>
      <c r="L2" s="110">
        <v>0.64700000000000002</v>
      </c>
      <c r="AB2" s="22" t="s">
        <v>56</v>
      </c>
      <c r="AC2" s="13"/>
      <c r="AD2" s="22" t="s">
        <v>70</v>
      </c>
      <c r="AE2" s="13"/>
      <c r="AF2" s="13"/>
      <c r="AG2" s="34" t="s">
        <v>76</v>
      </c>
      <c r="AH2" s="13"/>
      <c r="AI2" s="35" t="s">
        <v>126</v>
      </c>
      <c r="AJ2" s="36">
        <v>0</v>
      </c>
      <c r="AK2" s="37">
        <v>0</v>
      </c>
      <c r="AL2" s="7">
        <v>0</v>
      </c>
      <c r="AM2" s="9">
        <v>0</v>
      </c>
      <c r="AN2" s="9">
        <v>0</v>
      </c>
    </row>
    <row r="3" spans="1:40" ht="13" x14ac:dyDescent="0.25">
      <c r="A3" s="143" t="s">
        <v>42</v>
      </c>
      <c r="B3" s="144"/>
      <c r="C3" s="167" t="s">
        <v>162</v>
      </c>
      <c r="D3" s="168"/>
      <c r="E3" s="96" t="s">
        <v>108</v>
      </c>
      <c r="F3" s="111" t="s">
        <v>78</v>
      </c>
      <c r="G3" s="137" t="s">
        <v>159</v>
      </c>
      <c r="H3" s="138"/>
      <c r="I3" s="110"/>
      <c r="J3" s="143" t="s">
        <v>154</v>
      </c>
      <c r="K3" s="144"/>
      <c r="L3" s="110">
        <f>(L1/(L2*10000))*100</f>
        <v>2.8902627511591965</v>
      </c>
      <c r="AB3" s="22" t="s">
        <v>57</v>
      </c>
      <c r="AC3" s="13"/>
      <c r="AD3" s="22" t="s">
        <v>71</v>
      </c>
      <c r="AE3" s="13"/>
      <c r="AF3" s="13"/>
      <c r="AG3" s="34" t="s">
        <v>77</v>
      </c>
      <c r="AH3" s="13"/>
      <c r="AI3" s="38" t="s">
        <v>113</v>
      </c>
      <c r="AJ3" s="39">
        <v>1.7</v>
      </c>
      <c r="AK3" s="40">
        <v>6</v>
      </c>
      <c r="AL3" s="41">
        <v>1</v>
      </c>
      <c r="AM3" s="9">
        <v>6.2</v>
      </c>
      <c r="AN3" s="9" t="s">
        <v>112</v>
      </c>
    </row>
    <row r="4" spans="1:40" ht="13" x14ac:dyDescent="0.25">
      <c r="A4" s="137" t="s">
        <v>0</v>
      </c>
      <c r="B4" s="138"/>
      <c r="C4" s="171" t="s">
        <v>163</v>
      </c>
      <c r="D4" s="172"/>
      <c r="E4" s="99" t="s">
        <v>1</v>
      </c>
      <c r="F4" s="110" t="s">
        <v>167</v>
      </c>
      <c r="G4" s="137"/>
      <c r="H4" s="138"/>
      <c r="I4" s="110"/>
      <c r="J4" s="143"/>
      <c r="K4" s="144"/>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9" t="s">
        <v>47</v>
      </c>
      <c r="B5" s="150"/>
      <c r="C5" s="173" t="s">
        <v>164</v>
      </c>
      <c r="D5" s="174"/>
      <c r="E5" s="112"/>
      <c r="F5" s="108"/>
      <c r="G5" s="149"/>
      <c r="H5" s="150"/>
      <c r="I5" s="108"/>
      <c r="J5" s="153"/>
      <c r="K5" s="154"/>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5" t="s">
        <v>63</v>
      </c>
      <c r="B7" s="156"/>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4" x14ac:dyDescent="0.25">
      <c r="A8" s="137" t="s">
        <v>2</v>
      </c>
      <c r="B8" s="138"/>
      <c r="C8" s="130">
        <v>29</v>
      </c>
      <c r="D8" s="11">
        <v>31</v>
      </c>
      <c r="E8" s="11">
        <v>33</v>
      </c>
      <c r="F8" s="11">
        <v>34</v>
      </c>
      <c r="G8" s="11">
        <v>35</v>
      </c>
      <c r="H8" s="11">
        <v>36</v>
      </c>
      <c r="I8" s="11">
        <v>37</v>
      </c>
      <c r="J8" s="11">
        <v>38</v>
      </c>
      <c r="K8" s="11">
        <v>39</v>
      </c>
      <c r="L8" s="11">
        <v>40</v>
      </c>
      <c r="M8" s="11">
        <v>41</v>
      </c>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7" t="s">
        <v>3</v>
      </c>
      <c r="B9" s="138"/>
      <c r="C9" s="11" t="s">
        <v>165</v>
      </c>
      <c r="D9" s="11" t="s">
        <v>165</v>
      </c>
      <c r="E9" s="11" t="s">
        <v>165</v>
      </c>
      <c r="F9" s="11" t="s">
        <v>165</v>
      </c>
      <c r="G9" s="11" t="s">
        <v>165</v>
      </c>
      <c r="H9" s="11" t="s">
        <v>165</v>
      </c>
      <c r="I9" s="11" t="s">
        <v>165</v>
      </c>
      <c r="J9" s="11" t="s">
        <v>165</v>
      </c>
      <c r="K9" s="11" t="s">
        <v>165</v>
      </c>
      <c r="L9" s="11" t="s">
        <v>165</v>
      </c>
      <c r="M9" s="11" t="s">
        <v>165</v>
      </c>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7" t="s">
        <v>4</v>
      </c>
      <c r="B10" s="138"/>
      <c r="C10" s="11">
        <v>6.8</v>
      </c>
      <c r="D10" s="11">
        <v>6.4</v>
      </c>
      <c r="E10" s="11">
        <v>6.4</v>
      </c>
      <c r="F10" s="11">
        <v>6.1</v>
      </c>
      <c r="G10" s="11">
        <v>6.1</v>
      </c>
      <c r="H10" s="11">
        <v>6</v>
      </c>
      <c r="I10" s="11">
        <v>6</v>
      </c>
      <c r="J10" s="11">
        <v>5.9</v>
      </c>
      <c r="K10" s="11">
        <v>6.3</v>
      </c>
      <c r="L10" s="11">
        <v>5.9</v>
      </c>
      <c r="M10" s="11">
        <v>6.1</v>
      </c>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7" t="s">
        <v>5</v>
      </c>
      <c r="B11" s="138"/>
      <c r="C11" s="11">
        <v>1</v>
      </c>
      <c r="D11" s="11">
        <v>1</v>
      </c>
      <c r="E11" s="11">
        <v>1</v>
      </c>
      <c r="F11" s="11">
        <v>1</v>
      </c>
      <c r="G11" s="11">
        <v>2</v>
      </c>
      <c r="H11" s="11">
        <v>1</v>
      </c>
      <c r="I11" s="11">
        <v>1</v>
      </c>
      <c r="J11" s="11">
        <v>1</v>
      </c>
      <c r="K11" s="11">
        <v>1</v>
      </c>
      <c r="L11" s="11">
        <v>1</v>
      </c>
      <c r="M11" s="11">
        <v>1</v>
      </c>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7" t="s">
        <v>6</v>
      </c>
      <c r="B12" s="138"/>
      <c r="C12" s="11">
        <v>1</v>
      </c>
      <c r="D12" s="11">
        <v>2</v>
      </c>
      <c r="E12" s="11">
        <v>2</v>
      </c>
      <c r="F12" s="11">
        <v>2</v>
      </c>
      <c r="G12" s="11">
        <v>2</v>
      </c>
      <c r="H12" s="11">
        <v>2</v>
      </c>
      <c r="I12" s="11">
        <v>2</v>
      </c>
      <c r="J12" s="11">
        <v>2</v>
      </c>
      <c r="K12" s="11">
        <v>1</v>
      </c>
      <c r="L12" s="11">
        <v>2</v>
      </c>
      <c r="M12" s="11">
        <v>2</v>
      </c>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7" t="s">
        <v>7</v>
      </c>
      <c r="B13" s="138"/>
      <c r="C13" s="11">
        <v>3</v>
      </c>
      <c r="D13" s="11">
        <v>2</v>
      </c>
      <c r="E13" s="11">
        <v>2</v>
      </c>
      <c r="F13" s="11">
        <v>2</v>
      </c>
      <c r="G13" s="11">
        <v>2</v>
      </c>
      <c r="H13" s="11">
        <v>2</v>
      </c>
      <c r="I13" s="11">
        <v>2</v>
      </c>
      <c r="J13" s="11">
        <v>2</v>
      </c>
      <c r="K13" s="11">
        <v>2</v>
      </c>
      <c r="L13" s="11">
        <v>2</v>
      </c>
      <c r="M13" s="11">
        <v>3</v>
      </c>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7" t="s">
        <v>8</v>
      </c>
      <c r="B14" s="158"/>
      <c r="C14" s="82" t="s">
        <v>113</v>
      </c>
      <c r="D14" s="82" t="s">
        <v>113</v>
      </c>
      <c r="E14" s="82" t="s">
        <v>113</v>
      </c>
      <c r="F14" s="82" t="s">
        <v>113</v>
      </c>
      <c r="G14" s="82" t="s">
        <v>113</v>
      </c>
      <c r="H14" s="82" t="s">
        <v>113</v>
      </c>
      <c r="I14" s="82" t="s">
        <v>113</v>
      </c>
      <c r="J14" s="82" t="s">
        <v>113</v>
      </c>
      <c r="K14" s="82" t="s">
        <v>113</v>
      </c>
      <c r="L14" s="82" t="s">
        <v>113</v>
      </c>
      <c r="M14" s="82" t="s">
        <v>113</v>
      </c>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7" t="s">
        <v>9</v>
      </c>
      <c r="B15" s="148"/>
      <c r="C15" s="11">
        <v>38</v>
      </c>
      <c r="D15" s="11">
        <v>38</v>
      </c>
      <c r="E15" s="11">
        <v>38</v>
      </c>
      <c r="F15" s="11">
        <v>38</v>
      </c>
      <c r="G15" s="11">
        <v>38</v>
      </c>
      <c r="H15" s="11">
        <v>38</v>
      </c>
      <c r="I15" s="11">
        <v>38</v>
      </c>
      <c r="J15" s="11">
        <v>38</v>
      </c>
      <c r="K15" s="11">
        <v>38</v>
      </c>
      <c r="L15" s="11">
        <v>38</v>
      </c>
      <c r="M15" s="11">
        <v>38</v>
      </c>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65" t="s">
        <v>44</v>
      </c>
      <c r="B16" s="166"/>
      <c r="C16" s="100" t="s">
        <v>72</v>
      </c>
      <c r="D16" s="100" t="s">
        <v>72</v>
      </c>
      <c r="E16" s="100" t="s">
        <v>72</v>
      </c>
      <c r="F16" s="100" t="s">
        <v>72</v>
      </c>
      <c r="G16" s="100" t="s">
        <v>72</v>
      </c>
      <c r="H16" s="100" t="s">
        <v>72</v>
      </c>
      <c r="I16" s="100" t="s">
        <v>72</v>
      </c>
      <c r="J16" s="100" t="s">
        <v>72</v>
      </c>
      <c r="K16" s="100" t="s">
        <v>72</v>
      </c>
      <c r="L16" s="100" t="s">
        <v>72</v>
      </c>
      <c r="M16" s="100" t="s">
        <v>72</v>
      </c>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5" t="s">
        <v>69</v>
      </c>
      <c r="B17" s="156"/>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9" t="s">
        <v>23</v>
      </c>
      <c r="B18" s="160"/>
      <c r="C18" s="12">
        <f>$D31</f>
        <v>189.93599647999997</v>
      </c>
      <c r="D18" s="12">
        <f>$D32</f>
        <v>189.93599647999997</v>
      </c>
      <c r="E18" s="12">
        <f>$D33</f>
        <v>189.93599647999997</v>
      </c>
      <c r="F18" s="12">
        <f>$D34</f>
        <v>189.93599647999997</v>
      </c>
      <c r="G18" s="12">
        <f>$D35</f>
        <v>65.541294559999983</v>
      </c>
      <c r="H18" s="12">
        <f>$D36</f>
        <v>189.93599647999997</v>
      </c>
      <c r="I18" s="12">
        <f>$D37</f>
        <v>189.93599647999997</v>
      </c>
      <c r="J18" s="12">
        <f>$D38</f>
        <v>189.93599647999997</v>
      </c>
      <c r="K18" s="12">
        <f>$D39</f>
        <v>189.93599647999997</v>
      </c>
      <c r="L18" s="12">
        <f>$D40</f>
        <v>189.93599647999997</v>
      </c>
      <c r="M18" s="12">
        <f>$D41</f>
        <v>189.93599647999997</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9" t="s">
        <v>90</v>
      </c>
      <c r="B19" s="160"/>
      <c r="C19" s="12">
        <f>C18-C17</f>
        <v>125.33599647999998</v>
      </c>
      <c r="D19" s="12">
        <f t="shared" ref="D19:V19" si="1">D18-D17</f>
        <v>125.33599647999998</v>
      </c>
      <c r="E19" s="12">
        <f t="shared" si="1"/>
        <v>125.33599647999998</v>
      </c>
      <c r="F19" s="12">
        <f t="shared" si="1"/>
        <v>125.33599647999998</v>
      </c>
      <c r="G19" s="12">
        <f t="shared" si="1"/>
        <v>0.94129455999998868</v>
      </c>
      <c r="H19" s="12">
        <f t="shared" si="1"/>
        <v>125.33599647999998</v>
      </c>
      <c r="I19" s="12">
        <f t="shared" si="1"/>
        <v>125.33599647999998</v>
      </c>
      <c r="J19" s="12">
        <f t="shared" si="1"/>
        <v>125.33599647999998</v>
      </c>
      <c r="K19" s="12">
        <f t="shared" si="1"/>
        <v>125.33599647999998</v>
      </c>
      <c r="L19" s="12">
        <f t="shared" si="1"/>
        <v>125.33599647999998</v>
      </c>
      <c r="M19" s="12">
        <f t="shared" si="1"/>
        <v>125.33599647999998</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61" t="s">
        <v>91</v>
      </c>
      <c r="B20" s="162"/>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5" t="s">
        <v>88</v>
      </c>
      <c r="B21" s="156"/>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9" t="s">
        <v>89</v>
      </c>
      <c r="B22" s="160"/>
      <c r="C22" s="12">
        <f>$E31</f>
        <v>3.0307003200000002</v>
      </c>
      <c r="D22" s="12">
        <f>$E32</f>
        <v>3.0307003200000002</v>
      </c>
      <c r="E22" s="12">
        <f>$E33</f>
        <v>3.0307003200000002</v>
      </c>
      <c r="F22" s="12">
        <f>$E34</f>
        <v>3.0307003200000002</v>
      </c>
      <c r="G22" s="12">
        <f>$E35</f>
        <v>1.0458050399999999</v>
      </c>
      <c r="H22" s="12">
        <f>$E36</f>
        <v>3.0307003200000002</v>
      </c>
      <c r="I22" s="12">
        <f>$E37</f>
        <v>3.0307003200000002</v>
      </c>
      <c r="J22" s="12">
        <f>$E38</f>
        <v>3.0307003200000002</v>
      </c>
      <c r="K22" s="12">
        <f>$E39</f>
        <v>3.0307003200000002</v>
      </c>
      <c r="L22" s="12">
        <f>$E40</f>
        <v>3.0307003200000002</v>
      </c>
      <c r="M22" s="12">
        <f>$E41</f>
        <v>3.0307003200000002</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9" t="s">
        <v>92</v>
      </c>
      <c r="B23" s="160"/>
      <c r="C23" s="12">
        <f>C22-C21</f>
        <v>-224.96929968000001</v>
      </c>
      <c r="D23" s="12">
        <f t="shared" ref="D23:V23" si="3">D22-D21</f>
        <v>-224.96929968000001</v>
      </c>
      <c r="E23" s="12">
        <f t="shared" si="3"/>
        <v>-224.96929968000001</v>
      </c>
      <c r="F23" s="12">
        <f t="shared" si="3"/>
        <v>-224.96929968000001</v>
      </c>
      <c r="G23" s="12">
        <f t="shared" si="3"/>
        <v>-226.95419496</v>
      </c>
      <c r="H23" s="12">
        <f t="shared" si="3"/>
        <v>-224.96929968000001</v>
      </c>
      <c r="I23" s="12">
        <f t="shared" si="3"/>
        <v>-224.96929968000001</v>
      </c>
      <c r="J23" s="12">
        <f t="shared" si="3"/>
        <v>-224.96929968000001</v>
      </c>
      <c r="K23" s="12">
        <f t="shared" si="3"/>
        <v>-224.96929968000001</v>
      </c>
      <c r="L23" s="12">
        <f t="shared" si="3"/>
        <v>-224.96929968000001</v>
      </c>
      <c r="M23" s="12">
        <f t="shared" si="3"/>
        <v>-224.96929968000001</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61" t="s">
        <v>93</v>
      </c>
      <c r="B24" s="162"/>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t="s">
        <v>55</v>
      </c>
      <c r="Q27" s="84" t="s">
        <v>55</v>
      </c>
      <c r="R27" s="84" t="s">
        <v>55</v>
      </c>
      <c r="S27" s="84" t="s">
        <v>55</v>
      </c>
      <c r="T27" s="84" t="s">
        <v>55</v>
      </c>
      <c r="U27" s="121" t="s">
        <v>55</v>
      </c>
    </row>
    <row r="28" spans="1:40" x14ac:dyDescent="0.35">
      <c r="A28" s="122"/>
      <c r="B28" s="16">
        <v>3.28</v>
      </c>
      <c r="C28" s="11">
        <v>0.64700000000000002</v>
      </c>
      <c r="D28" s="11">
        <v>1.78</v>
      </c>
      <c r="E28" s="11">
        <v>5.3999999999999999E-2</v>
      </c>
      <c r="F28" s="11">
        <v>1438.64</v>
      </c>
      <c r="G28" s="11">
        <v>55.44</v>
      </c>
      <c r="H28" s="11">
        <v>155.30000000000001</v>
      </c>
      <c r="I28" s="11">
        <v>1336.81</v>
      </c>
      <c r="J28" s="11">
        <v>3.35</v>
      </c>
      <c r="K28" s="15">
        <v>1.22</v>
      </c>
      <c r="L28" s="11">
        <v>155</v>
      </c>
      <c r="M28" s="11">
        <v>30.95</v>
      </c>
      <c r="N28" s="11">
        <v>6600.4</v>
      </c>
      <c r="O28" s="11">
        <v>36412</v>
      </c>
      <c r="P28" s="11"/>
      <c r="Q28" s="11">
        <v>4698.18</v>
      </c>
      <c r="R28" s="11"/>
      <c r="S28" s="11">
        <v>31.8</v>
      </c>
      <c r="T28" s="11"/>
      <c r="U28" s="97"/>
    </row>
    <row r="29" spans="1:40" s="7" customFormat="1" ht="28" x14ac:dyDescent="0.35">
      <c r="A29" s="16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29</v>
      </c>
      <c r="B31" s="11">
        <v>142</v>
      </c>
      <c r="C31" s="65">
        <f>IF(C$27="%w/w SAR",((C$28*10)*$B31),IF(C$27="%w/w DM",(((C$28*10)*($B$28/100))*$B31),IF(C$27="kg/t SAR",(C$28*$B31),IF(C$27="kg/t DM",((C$28*($B$28/100))*$B31),IF(C$27="mg/kg SAR",((C$28*0.001)*$B31),IF(C$27="mg/kg DM",(((C$28*0.001)*($B$28/100))*$B31),0))))))</f>
        <v>30.134671999999998</v>
      </c>
      <c r="D31" s="65">
        <f>(IF(D$27="%w/w SAR",((D$28*10)*$B31),IF(D$27="%w/w DM",(((D$28*10)*($B$28/100))*$B31),IF(D$27="kg/t SAR",(D$28*$B31),IF(D$27="kg/t DM",((D$28*($B$28/100))*$B31),IF(D$27="mg/kg SAR",((D$28*0.001)*$B31),IF(D$27="mg/kg DM",(((D$28*0.001)*($B$28/100))*$B31),"0")))))))*2.291</f>
        <v>189.93599647999997</v>
      </c>
      <c r="E31" s="65">
        <f>(IF(E$27="%w/w SAR",((E$28*10)*$B31),IF(E$27="%w/w DM",(((E$28*10)*($B$28/100))*$B31),IF(E$27="kg/t SAR",(E$28*$B31),IF(E$27="kg/t DM",((E$28*($B$28/100))*$B31),IF(E$27="mg/kg SAR",((E$28*0.001)*$B31),IF(E$27="mg/kg DM",(((E$28*0.001)*($B$28/100))*$B31),"0")))))))*1.205</f>
        <v>3.0307003200000002</v>
      </c>
      <c r="F31" s="65">
        <f>(IF(F$27="%w/w SAR",((F$28*10)*$B31),IF(F$27="%w/w DM",(((F$28*10)*($B$28/100))*$B31),IF(F$27="kg/t SAR",(F$28*$B31),IF(F$27="kg/t DM",((F$28*($B$28/100))*$B31),IF(F$27="mg/kg SAR",((F$28*0.001)*$B31),IF(F$27="mg/kg DM",(((F$28*0.001)*($B$28/100))*$B31),"0")))))))*1.658</f>
        <v>11.109610822912</v>
      </c>
      <c r="G31" s="65">
        <f t="shared" ref="G31:P31" si="5">IF(G$27="%w/w SAR",((G$28*10)*$B31),IF(G$27="%w/w DM",(((G$28*10)*($B$28/100))*$B31),IF(G$27="kg/t SAR",(G$28*$B31),IF(G$27="kg/t DM",((G$28*($B$28/100))*$B31),IF(G$27="mg/kg SAR",((G$28*0.001)*$B31),IF(G$27="mg/kg DM",(((G$28*0.001)*($B$28/100))*$B31),0))))))</f>
        <v>0.25821734399999996</v>
      </c>
      <c r="H31" s="65">
        <f t="shared" si="5"/>
        <v>0.72332527999999996</v>
      </c>
      <c r="I31" s="65">
        <f t="shared" si="5"/>
        <v>6.2263262560000001</v>
      </c>
      <c r="J31" s="65">
        <f t="shared" si="5"/>
        <v>1.5602959999999997E-2</v>
      </c>
      <c r="K31" s="65">
        <f t="shared" si="5"/>
        <v>5.6822719999999986E-3</v>
      </c>
      <c r="L31" s="65">
        <f t="shared" si="5"/>
        <v>0.7219279999999999</v>
      </c>
      <c r="M31" s="65">
        <f t="shared" si="5"/>
        <v>0.14415271999999996</v>
      </c>
      <c r="N31" s="65">
        <f t="shared" si="5"/>
        <v>30.742023039999992</v>
      </c>
      <c r="O31" s="65">
        <f t="shared" si="5"/>
        <v>169.59253119999997</v>
      </c>
      <c r="P31" s="65">
        <f t="shared" si="5"/>
        <v>0</v>
      </c>
      <c r="Q31" s="65">
        <f>(IF(Q$27="%w/w SAR",((Q$28*10)*$B31),IF(Q$27="%w/w DM",(((Q$28*10)*($B$28/100))*$B31),IF(Q$27="kg/t SAR",(Q$28*$B31),IF(Q$27="kg/t DM",((Q$28*($B$28/100))*$B31),IF(Q$27="mg/kg SAR",((Q$28*0.001)*$B31),IF(Q$27="mg/kg DM",(((Q$28*0.001)*($B$28/100))*$B31),0)))))))*2.5</f>
        <v>54.705607919999999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0.14811167999999997</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31</v>
      </c>
      <c r="B32" s="11">
        <v>142</v>
      </c>
      <c r="C32" s="65">
        <f t="shared" ref="C32:C50" si="6">IF(C$27="%w/w SAR",((C$28*10)*$B32),IF(C$27="%w/w DM",(((C$28*10)*($B$28/100))*$B32),IF(C$27="kg/t SAR",(C$28*$B32),IF(C$27="kg/t DM",((C$28*($B$28/100))*$B32),IF(C$27="mg/kg SAR",((C$28*0.001)*$B32),IF(C$27="mg/kg DM",(((C$28*0.001)*($B$28/100))*$B32),0))))))</f>
        <v>30.134671999999998</v>
      </c>
      <c r="D32" s="65">
        <f t="shared" ref="D32:D50" si="7">(IF(D$27="%w/w SAR",((D$28*10)*$B32),IF(D$27="%w/w DM",(((D$28*10)*($B$28/100))*$B32),IF(D$27="kg/t SAR",(D$28*$B32),IF(D$27="kg/t DM",((D$28*($B$28/100))*$B32),IF(D$27="mg/kg SAR",((D$28*0.001)*$B32),IF(D$27="mg/kg DM",(((D$28*0.001)*($B$28/100))*$B32),"0")))))))*2.291</f>
        <v>189.93599647999997</v>
      </c>
      <c r="E32" s="65">
        <f t="shared" ref="E32:E50" si="8">(IF(E$27="%w/w SAR",((E$28*10)*$B32),IF(E$27="%w/w DM",(((E$28*10)*($B$28/100))*$B32),IF(E$27="kg/t SAR",(E$28*$B32),IF(E$27="kg/t DM",((E$28*($B$28/100))*$B32),IF(E$27="mg/kg SAR",((E$28*0.001)*$B32),IF(E$27="mg/kg DM",(((E$28*0.001)*($B$28/100))*$B32),"0")))))))*1.205</f>
        <v>3.0307003200000002</v>
      </c>
      <c r="F32" s="65">
        <f t="shared" ref="F32:F50" si="9">(IF(F$27="%w/w SAR",((F$28*10)*$B32),IF(F$27="%w/w DM",(((F$28*10)*($B$28/100))*$B32),IF(F$27="kg/t SAR",(F$28*$B32),IF(F$27="kg/t DM",((F$28*($B$28/100))*$B32),IF(F$27="mg/kg SAR",((F$28*0.001)*$B32),IF(F$27="mg/kg DM",(((F$28*0.001)*($B$28/100))*$B32),"0")))))))*1.658</f>
        <v>11.109610822912</v>
      </c>
      <c r="G32" s="65">
        <f t="shared" ref="G32:P50" si="10">IF(G$27="%w/w SAR",((G$28*10)*$B32),IF(G$27="%w/w DM",(((G$28*10)*($B$28/100))*$B32),IF(G$27="kg/t SAR",(G$28*$B32),IF(G$27="kg/t DM",((G$28*($B$28/100))*$B32),IF(G$27="mg/kg SAR",((G$28*0.001)*$B32),IF(G$27="mg/kg DM",(((G$28*0.001)*($B$28/100))*$B32),0))))))</f>
        <v>0.25821734399999996</v>
      </c>
      <c r="H32" s="65">
        <f t="shared" si="10"/>
        <v>0.72332527999999996</v>
      </c>
      <c r="I32" s="65">
        <f t="shared" si="10"/>
        <v>6.2263262560000001</v>
      </c>
      <c r="J32" s="65">
        <f t="shared" si="10"/>
        <v>1.5602959999999997E-2</v>
      </c>
      <c r="K32" s="65">
        <f t="shared" si="10"/>
        <v>5.6822719999999986E-3</v>
      </c>
      <c r="L32" s="65">
        <f t="shared" si="10"/>
        <v>0.7219279999999999</v>
      </c>
      <c r="M32" s="65">
        <f t="shared" si="10"/>
        <v>0.14415271999999996</v>
      </c>
      <c r="N32" s="65">
        <f t="shared" si="10"/>
        <v>30.742023039999992</v>
      </c>
      <c r="O32" s="65">
        <f t="shared" si="10"/>
        <v>169.59253119999997</v>
      </c>
      <c r="P32" s="65">
        <f t="shared" si="10"/>
        <v>0</v>
      </c>
      <c r="Q32" s="65">
        <f t="shared" ref="Q32:Q50" si="11">(IF(Q$27="%w/w SAR",((Q$28*10)*$B32),IF(Q$27="%w/w DM",(((Q$28*10)*($B$28/100))*$B32),IF(Q$27="kg/t SAR",(Q$28*$B32),IF(Q$27="kg/t DM",((Q$28*($B$28/100))*$B32),IF(Q$27="mg/kg SAR",((Q$28*0.001)*$B32),IF(Q$27="mg/kg DM",(((Q$28*0.001)*($B$28/100))*$B32),0)))))))*2.5</f>
        <v>54.705607919999999</v>
      </c>
      <c r="R32" s="65">
        <f t="shared" ref="R32:U50" si="12">IF(R$27="%w/w SAR",((R$28*10)*$B32),IF(R$27="%w/w DM",(((R$28*10)*($B$28/100))*$B32),IF(R$27="kg/t SAR",(R$28*$B32),IF(R$27="kg/t DM",((R$28*($B$28/100))*$B32),IF(R$27="mg/kg SAR",((R$28*0.001)*$B32),IF(R$27="mg/kg DM",(((R$28*0.001)*($B$28/100))*$B32),0))))))</f>
        <v>0</v>
      </c>
      <c r="S32" s="65">
        <f t="shared" si="12"/>
        <v>0.14811167999999997</v>
      </c>
      <c r="T32" s="65">
        <f t="shared" si="12"/>
        <v>0</v>
      </c>
      <c r="U32" s="126">
        <f t="shared" si="12"/>
        <v>0</v>
      </c>
    </row>
    <row r="33" spans="1:21" s="48" customFormat="1" ht="13" x14ac:dyDescent="0.35">
      <c r="A33" s="125">
        <f>E8</f>
        <v>33</v>
      </c>
      <c r="B33" s="11">
        <v>142</v>
      </c>
      <c r="C33" s="65">
        <f t="shared" si="6"/>
        <v>30.134671999999998</v>
      </c>
      <c r="D33" s="65">
        <f t="shared" si="7"/>
        <v>189.93599647999997</v>
      </c>
      <c r="E33" s="65">
        <f t="shared" si="8"/>
        <v>3.0307003200000002</v>
      </c>
      <c r="F33" s="65">
        <f t="shared" si="9"/>
        <v>11.109610822912</v>
      </c>
      <c r="G33" s="65">
        <f t="shared" si="10"/>
        <v>0.25821734399999996</v>
      </c>
      <c r="H33" s="65">
        <f t="shared" si="10"/>
        <v>0.72332527999999996</v>
      </c>
      <c r="I33" s="65">
        <f t="shared" si="10"/>
        <v>6.2263262560000001</v>
      </c>
      <c r="J33" s="65">
        <f t="shared" si="10"/>
        <v>1.5602959999999997E-2</v>
      </c>
      <c r="K33" s="65">
        <f t="shared" si="10"/>
        <v>5.6822719999999986E-3</v>
      </c>
      <c r="L33" s="65">
        <f t="shared" si="10"/>
        <v>0.7219279999999999</v>
      </c>
      <c r="M33" s="65">
        <f t="shared" si="10"/>
        <v>0.14415271999999996</v>
      </c>
      <c r="N33" s="65">
        <f t="shared" si="10"/>
        <v>30.742023039999992</v>
      </c>
      <c r="O33" s="65">
        <f t="shared" si="10"/>
        <v>169.59253119999997</v>
      </c>
      <c r="P33" s="65">
        <f t="shared" si="10"/>
        <v>0</v>
      </c>
      <c r="Q33" s="65">
        <f t="shared" si="11"/>
        <v>54.705607919999999</v>
      </c>
      <c r="R33" s="65">
        <f t="shared" si="12"/>
        <v>0</v>
      </c>
      <c r="S33" s="65">
        <f t="shared" si="12"/>
        <v>0.14811167999999997</v>
      </c>
      <c r="T33" s="65">
        <f t="shared" si="12"/>
        <v>0</v>
      </c>
      <c r="U33" s="126">
        <f t="shared" si="12"/>
        <v>0</v>
      </c>
    </row>
    <row r="34" spans="1:21" s="48" customFormat="1" ht="13" x14ac:dyDescent="0.35">
      <c r="A34" s="125">
        <f>F8</f>
        <v>34</v>
      </c>
      <c r="B34" s="11">
        <v>142</v>
      </c>
      <c r="C34" s="65">
        <f t="shared" si="6"/>
        <v>30.134671999999998</v>
      </c>
      <c r="D34" s="65">
        <f t="shared" si="7"/>
        <v>189.93599647999997</v>
      </c>
      <c r="E34" s="65">
        <f t="shared" si="8"/>
        <v>3.0307003200000002</v>
      </c>
      <c r="F34" s="65">
        <f t="shared" si="9"/>
        <v>11.109610822912</v>
      </c>
      <c r="G34" s="65">
        <f t="shared" si="10"/>
        <v>0.25821734399999996</v>
      </c>
      <c r="H34" s="65">
        <f t="shared" si="10"/>
        <v>0.72332527999999996</v>
      </c>
      <c r="I34" s="65">
        <f t="shared" si="10"/>
        <v>6.2263262560000001</v>
      </c>
      <c r="J34" s="65">
        <f t="shared" si="10"/>
        <v>1.5602959999999997E-2</v>
      </c>
      <c r="K34" s="65">
        <f t="shared" si="10"/>
        <v>5.6822719999999986E-3</v>
      </c>
      <c r="L34" s="65">
        <f t="shared" si="10"/>
        <v>0.7219279999999999</v>
      </c>
      <c r="M34" s="65">
        <f t="shared" si="10"/>
        <v>0.14415271999999996</v>
      </c>
      <c r="N34" s="65">
        <f t="shared" si="10"/>
        <v>30.742023039999992</v>
      </c>
      <c r="O34" s="65">
        <f t="shared" si="10"/>
        <v>169.59253119999997</v>
      </c>
      <c r="P34" s="65">
        <f t="shared" si="10"/>
        <v>0</v>
      </c>
      <c r="Q34" s="65">
        <f t="shared" si="11"/>
        <v>54.705607919999999</v>
      </c>
      <c r="R34" s="65">
        <f t="shared" si="12"/>
        <v>0</v>
      </c>
      <c r="S34" s="65">
        <f t="shared" si="12"/>
        <v>0.14811167999999997</v>
      </c>
      <c r="T34" s="65">
        <f t="shared" si="12"/>
        <v>0</v>
      </c>
      <c r="U34" s="126">
        <f t="shared" si="12"/>
        <v>0</v>
      </c>
    </row>
    <row r="35" spans="1:21" s="48" customFormat="1" ht="13" x14ac:dyDescent="0.35">
      <c r="A35" s="125">
        <f>G8</f>
        <v>35</v>
      </c>
      <c r="B35" s="11">
        <v>49</v>
      </c>
      <c r="C35" s="65">
        <f t="shared" si="6"/>
        <v>10.398584</v>
      </c>
      <c r="D35" s="65">
        <f t="shared" si="7"/>
        <v>65.541294559999983</v>
      </c>
      <c r="E35" s="65">
        <f t="shared" si="8"/>
        <v>1.0458050399999999</v>
      </c>
      <c r="F35" s="65">
        <f t="shared" si="9"/>
        <v>3.8335981008640001</v>
      </c>
      <c r="G35" s="65">
        <f t="shared" si="10"/>
        <v>8.9103167999999983E-2</v>
      </c>
      <c r="H35" s="65">
        <f t="shared" si="10"/>
        <v>0.24959815999999999</v>
      </c>
      <c r="I35" s="65">
        <f t="shared" si="10"/>
        <v>2.1485210319999997</v>
      </c>
      <c r="J35" s="65">
        <f t="shared" si="10"/>
        <v>5.3841199999999992E-3</v>
      </c>
      <c r="K35" s="65">
        <f t="shared" si="10"/>
        <v>1.9607839999999997E-3</v>
      </c>
      <c r="L35" s="65">
        <f t="shared" si="10"/>
        <v>0.24911599999999995</v>
      </c>
      <c r="M35" s="65">
        <f t="shared" si="10"/>
        <v>4.974283999999999E-2</v>
      </c>
      <c r="N35" s="65">
        <f t="shared" si="10"/>
        <v>10.608162879999998</v>
      </c>
      <c r="O35" s="65">
        <f t="shared" si="10"/>
        <v>58.521366399999991</v>
      </c>
      <c r="P35" s="65">
        <f t="shared" si="10"/>
        <v>0</v>
      </c>
      <c r="Q35" s="65">
        <f t="shared" si="11"/>
        <v>18.877287240000001</v>
      </c>
      <c r="R35" s="65">
        <f t="shared" si="12"/>
        <v>0</v>
      </c>
      <c r="S35" s="65">
        <f t="shared" si="12"/>
        <v>5.1108959999999995E-2</v>
      </c>
      <c r="T35" s="65">
        <f t="shared" si="12"/>
        <v>0</v>
      </c>
      <c r="U35" s="126">
        <f t="shared" si="12"/>
        <v>0</v>
      </c>
    </row>
    <row r="36" spans="1:21" s="48" customFormat="1" ht="13" x14ac:dyDescent="0.35">
      <c r="A36" s="125">
        <f>H8</f>
        <v>36</v>
      </c>
      <c r="B36" s="11">
        <v>142</v>
      </c>
      <c r="C36" s="65">
        <f t="shared" si="6"/>
        <v>30.134671999999998</v>
      </c>
      <c r="D36" s="65">
        <f t="shared" si="7"/>
        <v>189.93599647999997</v>
      </c>
      <c r="E36" s="65">
        <f t="shared" si="8"/>
        <v>3.0307003200000002</v>
      </c>
      <c r="F36" s="65">
        <f t="shared" si="9"/>
        <v>11.109610822912</v>
      </c>
      <c r="G36" s="65">
        <f t="shared" si="10"/>
        <v>0.25821734399999996</v>
      </c>
      <c r="H36" s="65">
        <f t="shared" si="10"/>
        <v>0.72332527999999996</v>
      </c>
      <c r="I36" s="65">
        <f t="shared" si="10"/>
        <v>6.2263262560000001</v>
      </c>
      <c r="J36" s="65">
        <f t="shared" si="10"/>
        <v>1.5602959999999997E-2</v>
      </c>
      <c r="K36" s="65">
        <f t="shared" si="10"/>
        <v>5.6822719999999986E-3</v>
      </c>
      <c r="L36" s="65">
        <f t="shared" si="10"/>
        <v>0.7219279999999999</v>
      </c>
      <c r="M36" s="65">
        <f t="shared" si="10"/>
        <v>0.14415271999999996</v>
      </c>
      <c r="N36" s="65">
        <f t="shared" si="10"/>
        <v>30.742023039999992</v>
      </c>
      <c r="O36" s="65">
        <f t="shared" si="10"/>
        <v>169.59253119999997</v>
      </c>
      <c r="P36" s="65">
        <f t="shared" si="10"/>
        <v>0</v>
      </c>
      <c r="Q36" s="65">
        <f t="shared" si="11"/>
        <v>54.705607919999999</v>
      </c>
      <c r="R36" s="65">
        <f t="shared" si="12"/>
        <v>0</v>
      </c>
      <c r="S36" s="65">
        <f t="shared" si="12"/>
        <v>0.14811167999999997</v>
      </c>
      <c r="T36" s="65">
        <f t="shared" si="12"/>
        <v>0</v>
      </c>
      <c r="U36" s="126">
        <f t="shared" si="12"/>
        <v>0</v>
      </c>
    </row>
    <row r="37" spans="1:21" s="48" customFormat="1" ht="13" x14ac:dyDescent="0.35">
      <c r="A37" s="125">
        <f>I8</f>
        <v>37</v>
      </c>
      <c r="B37" s="11">
        <v>142</v>
      </c>
      <c r="C37" s="65">
        <f t="shared" si="6"/>
        <v>30.134671999999998</v>
      </c>
      <c r="D37" s="65">
        <f t="shared" si="7"/>
        <v>189.93599647999997</v>
      </c>
      <c r="E37" s="65">
        <f t="shared" si="8"/>
        <v>3.0307003200000002</v>
      </c>
      <c r="F37" s="65">
        <f t="shared" si="9"/>
        <v>11.109610822912</v>
      </c>
      <c r="G37" s="65">
        <f t="shared" si="10"/>
        <v>0.25821734399999996</v>
      </c>
      <c r="H37" s="65">
        <f t="shared" si="10"/>
        <v>0.72332527999999996</v>
      </c>
      <c r="I37" s="65">
        <f t="shared" si="10"/>
        <v>6.2263262560000001</v>
      </c>
      <c r="J37" s="65">
        <f t="shared" si="10"/>
        <v>1.5602959999999997E-2</v>
      </c>
      <c r="K37" s="65">
        <f t="shared" si="10"/>
        <v>5.6822719999999986E-3</v>
      </c>
      <c r="L37" s="65">
        <f t="shared" si="10"/>
        <v>0.7219279999999999</v>
      </c>
      <c r="M37" s="65">
        <f t="shared" si="10"/>
        <v>0.14415271999999996</v>
      </c>
      <c r="N37" s="65">
        <f t="shared" si="10"/>
        <v>30.742023039999992</v>
      </c>
      <c r="O37" s="65">
        <f t="shared" si="10"/>
        <v>169.59253119999997</v>
      </c>
      <c r="P37" s="65">
        <f t="shared" si="10"/>
        <v>0</v>
      </c>
      <c r="Q37" s="65">
        <f t="shared" si="11"/>
        <v>54.705607919999999</v>
      </c>
      <c r="R37" s="65">
        <f t="shared" si="12"/>
        <v>0</v>
      </c>
      <c r="S37" s="65">
        <f t="shared" si="12"/>
        <v>0.14811167999999997</v>
      </c>
      <c r="T37" s="65">
        <f t="shared" si="12"/>
        <v>0</v>
      </c>
      <c r="U37" s="126">
        <f t="shared" si="12"/>
        <v>0</v>
      </c>
    </row>
    <row r="38" spans="1:21" s="48" customFormat="1" ht="13" x14ac:dyDescent="0.35">
      <c r="A38" s="125">
        <f>J8</f>
        <v>38</v>
      </c>
      <c r="B38" s="11">
        <v>142</v>
      </c>
      <c r="C38" s="65">
        <f t="shared" si="6"/>
        <v>30.134671999999998</v>
      </c>
      <c r="D38" s="65">
        <f t="shared" si="7"/>
        <v>189.93599647999997</v>
      </c>
      <c r="E38" s="65">
        <f t="shared" si="8"/>
        <v>3.0307003200000002</v>
      </c>
      <c r="F38" s="65">
        <f t="shared" si="9"/>
        <v>11.109610822912</v>
      </c>
      <c r="G38" s="65">
        <f t="shared" si="10"/>
        <v>0.25821734399999996</v>
      </c>
      <c r="H38" s="65">
        <f t="shared" si="10"/>
        <v>0.72332527999999996</v>
      </c>
      <c r="I38" s="65">
        <f t="shared" si="10"/>
        <v>6.2263262560000001</v>
      </c>
      <c r="J38" s="65">
        <f t="shared" si="10"/>
        <v>1.5602959999999997E-2</v>
      </c>
      <c r="K38" s="65">
        <f t="shared" si="10"/>
        <v>5.6822719999999986E-3</v>
      </c>
      <c r="L38" s="65">
        <f t="shared" si="10"/>
        <v>0.7219279999999999</v>
      </c>
      <c r="M38" s="65">
        <f t="shared" si="10"/>
        <v>0.14415271999999996</v>
      </c>
      <c r="N38" s="65">
        <f t="shared" si="10"/>
        <v>30.742023039999992</v>
      </c>
      <c r="O38" s="65">
        <f t="shared" si="10"/>
        <v>169.59253119999997</v>
      </c>
      <c r="P38" s="65">
        <f t="shared" si="10"/>
        <v>0</v>
      </c>
      <c r="Q38" s="65">
        <f t="shared" si="11"/>
        <v>54.705607919999999</v>
      </c>
      <c r="R38" s="65">
        <f t="shared" si="12"/>
        <v>0</v>
      </c>
      <c r="S38" s="65">
        <f t="shared" si="12"/>
        <v>0.14811167999999997</v>
      </c>
      <c r="T38" s="65">
        <f t="shared" si="12"/>
        <v>0</v>
      </c>
      <c r="U38" s="126">
        <f t="shared" si="12"/>
        <v>0</v>
      </c>
    </row>
    <row r="39" spans="1:21" s="48" customFormat="1" ht="13" x14ac:dyDescent="0.35">
      <c r="A39" s="125">
        <f>K8</f>
        <v>39</v>
      </c>
      <c r="B39" s="11">
        <v>142</v>
      </c>
      <c r="C39" s="65">
        <f t="shared" si="6"/>
        <v>30.134671999999998</v>
      </c>
      <c r="D39" s="65">
        <f t="shared" si="7"/>
        <v>189.93599647999997</v>
      </c>
      <c r="E39" s="65">
        <f t="shared" si="8"/>
        <v>3.0307003200000002</v>
      </c>
      <c r="F39" s="65">
        <f t="shared" si="9"/>
        <v>11.109610822912</v>
      </c>
      <c r="G39" s="65">
        <f t="shared" si="10"/>
        <v>0.25821734399999996</v>
      </c>
      <c r="H39" s="65">
        <f t="shared" si="10"/>
        <v>0.72332527999999996</v>
      </c>
      <c r="I39" s="65">
        <f t="shared" si="10"/>
        <v>6.2263262560000001</v>
      </c>
      <c r="J39" s="65">
        <f t="shared" si="10"/>
        <v>1.5602959999999997E-2</v>
      </c>
      <c r="K39" s="65">
        <f t="shared" si="10"/>
        <v>5.6822719999999986E-3</v>
      </c>
      <c r="L39" s="65">
        <f t="shared" si="10"/>
        <v>0.7219279999999999</v>
      </c>
      <c r="M39" s="65">
        <f t="shared" si="10"/>
        <v>0.14415271999999996</v>
      </c>
      <c r="N39" s="65">
        <f t="shared" si="10"/>
        <v>30.742023039999992</v>
      </c>
      <c r="O39" s="65">
        <f t="shared" si="10"/>
        <v>169.59253119999997</v>
      </c>
      <c r="P39" s="65">
        <f t="shared" si="10"/>
        <v>0</v>
      </c>
      <c r="Q39" s="65">
        <f t="shared" si="11"/>
        <v>54.705607919999999</v>
      </c>
      <c r="R39" s="65">
        <f t="shared" si="12"/>
        <v>0</v>
      </c>
      <c r="S39" s="65">
        <f t="shared" si="12"/>
        <v>0.14811167999999997</v>
      </c>
      <c r="T39" s="65">
        <f t="shared" si="12"/>
        <v>0</v>
      </c>
      <c r="U39" s="126">
        <f t="shared" si="12"/>
        <v>0</v>
      </c>
    </row>
    <row r="40" spans="1:21" s="48" customFormat="1" ht="13" x14ac:dyDescent="0.35">
      <c r="A40" s="125">
        <f>L8</f>
        <v>40</v>
      </c>
      <c r="B40" s="11">
        <v>142</v>
      </c>
      <c r="C40" s="65">
        <f t="shared" si="6"/>
        <v>30.134671999999998</v>
      </c>
      <c r="D40" s="65">
        <f t="shared" si="7"/>
        <v>189.93599647999997</v>
      </c>
      <c r="E40" s="65">
        <f t="shared" si="8"/>
        <v>3.0307003200000002</v>
      </c>
      <c r="F40" s="65">
        <f t="shared" si="9"/>
        <v>11.109610822912</v>
      </c>
      <c r="G40" s="65">
        <f t="shared" si="10"/>
        <v>0.25821734399999996</v>
      </c>
      <c r="H40" s="65">
        <f t="shared" si="10"/>
        <v>0.72332527999999996</v>
      </c>
      <c r="I40" s="65">
        <f t="shared" si="10"/>
        <v>6.2263262560000001</v>
      </c>
      <c r="J40" s="65">
        <f t="shared" si="10"/>
        <v>1.5602959999999997E-2</v>
      </c>
      <c r="K40" s="65">
        <f t="shared" si="10"/>
        <v>5.6822719999999986E-3</v>
      </c>
      <c r="L40" s="65">
        <f t="shared" si="10"/>
        <v>0.7219279999999999</v>
      </c>
      <c r="M40" s="65">
        <f t="shared" si="10"/>
        <v>0.14415271999999996</v>
      </c>
      <c r="N40" s="65">
        <f t="shared" si="10"/>
        <v>30.742023039999992</v>
      </c>
      <c r="O40" s="65">
        <f t="shared" si="10"/>
        <v>169.59253119999997</v>
      </c>
      <c r="P40" s="65">
        <f t="shared" si="10"/>
        <v>0</v>
      </c>
      <c r="Q40" s="65">
        <f t="shared" si="11"/>
        <v>54.705607919999999</v>
      </c>
      <c r="R40" s="65">
        <f t="shared" si="12"/>
        <v>0</v>
      </c>
      <c r="S40" s="65">
        <f t="shared" si="12"/>
        <v>0.14811167999999997</v>
      </c>
      <c r="T40" s="65">
        <f t="shared" si="12"/>
        <v>0</v>
      </c>
      <c r="U40" s="126">
        <f t="shared" si="12"/>
        <v>0</v>
      </c>
    </row>
    <row r="41" spans="1:21" s="48" customFormat="1" ht="13" x14ac:dyDescent="0.35">
      <c r="A41" s="125">
        <f>M8</f>
        <v>41</v>
      </c>
      <c r="B41" s="11">
        <v>142</v>
      </c>
      <c r="C41" s="65">
        <f t="shared" si="6"/>
        <v>30.134671999999998</v>
      </c>
      <c r="D41" s="65">
        <f t="shared" si="7"/>
        <v>189.93599647999997</v>
      </c>
      <c r="E41" s="65">
        <f t="shared" si="8"/>
        <v>3.0307003200000002</v>
      </c>
      <c r="F41" s="65">
        <f t="shared" si="9"/>
        <v>11.109610822912</v>
      </c>
      <c r="G41" s="65">
        <f t="shared" si="10"/>
        <v>0.25821734399999996</v>
      </c>
      <c r="H41" s="65">
        <f t="shared" si="10"/>
        <v>0.72332527999999996</v>
      </c>
      <c r="I41" s="65">
        <f t="shared" si="10"/>
        <v>6.2263262560000001</v>
      </c>
      <c r="J41" s="65">
        <f t="shared" si="10"/>
        <v>1.5602959999999997E-2</v>
      </c>
      <c r="K41" s="65">
        <f t="shared" si="10"/>
        <v>5.6822719999999986E-3</v>
      </c>
      <c r="L41" s="65">
        <f t="shared" si="10"/>
        <v>0.7219279999999999</v>
      </c>
      <c r="M41" s="65">
        <f t="shared" si="10"/>
        <v>0.14415271999999996</v>
      </c>
      <c r="N41" s="65">
        <f t="shared" si="10"/>
        <v>30.742023039999992</v>
      </c>
      <c r="O41" s="65">
        <f t="shared" si="10"/>
        <v>169.59253119999997</v>
      </c>
      <c r="P41" s="65">
        <f t="shared" si="10"/>
        <v>0</v>
      </c>
      <c r="Q41" s="65">
        <f t="shared" si="11"/>
        <v>54.705607919999999</v>
      </c>
      <c r="R41" s="65">
        <f t="shared" si="12"/>
        <v>0</v>
      </c>
      <c r="S41" s="65">
        <f t="shared" si="12"/>
        <v>0.14811167999999997</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39</v>
      </c>
      <c r="K57" s="8">
        <f t="shared" si="13"/>
        <v>40</v>
      </c>
      <c r="L57" s="8">
        <f t="shared" si="13"/>
        <v>41</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6.8</v>
      </c>
      <c r="C60" s="64">
        <f t="shared" ref="C60:U60" si="14">D10</f>
        <v>6.4</v>
      </c>
      <c r="D60" s="64">
        <f t="shared" si="14"/>
        <v>6.4</v>
      </c>
      <c r="E60" s="64">
        <f t="shared" si="14"/>
        <v>6.1</v>
      </c>
      <c r="F60" s="64">
        <f t="shared" si="14"/>
        <v>6.1</v>
      </c>
      <c r="G60" s="64">
        <f t="shared" si="14"/>
        <v>6</v>
      </c>
      <c r="H60" s="64">
        <f t="shared" si="14"/>
        <v>6</v>
      </c>
      <c r="I60" s="64">
        <f t="shared" si="14"/>
        <v>5.9</v>
      </c>
      <c r="J60" s="64">
        <f t="shared" si="14"/>
        <v>6.3</v>
      </c>
      <c r="K60" s="64">
        <f t="shared" si="14"/>
        <v>5.9</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142</v>
      </c>
      <c r="C62" s="65">
        <f>B32</f>
        <v>142</v>
      </c>
      <c r="D62" s="65">
        <f>B33</f>
        <v>142</v>
      </c>
      <c r="E62" s="65">
        <f>B34</f>
        <v>142</v>
      </c>
      <c r="F62" s="65">
        <f>B35</f>
        <v>49</v>
      </c>
      <c r="G62" s="65">
        <f>B36</f>
        <v>142</v>
      </c>
      <c r="H62" s="65">
        <f>B37</f>
        <v>142</v>
      </c>
      <c r="I62" s="65">
        <f>B38</f>
        <v>142</v>
      </c>
      <c r="J62" s="65">
        <f>B39</f>
        <v>142</v>
      </c>
      <c r="K62" s="65">
        <f>B40</f>
        <v>142</v>
      </c>
      <c r="L62" s="65">
        <f>B41</f>
        <v>142</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-3.5999999999999979</v>
      </c>
      <c r="C64" s="65">
        <f t="shared" ref="C64:U64" si="17">(C59-C60)*C61</f>
        <v>-1.2000000000000011</v>
      </c>
      <c r="D64" s="65">
        <f t="shared" si="17"/>
        <v>-1.2000000000000011</v>
      </c>
      <c r="E64" s="65">
        <f t="shared" si="17"/>
        <v>0.6000000000000032</v>
      </c>
      <c r="F64" s="65">
        <f t="shared" si="17"/>
        <v>0.6000000000000032</v>
      </c>
      <c r="G64" s="65">
        <f t="shared" si="17"/>
        <v>1.2000000000000011</v>
      </c>
      <c r="H64" s="65">
        <f t="shared" si="17"/>
        <v>1.2000000000000011</v>
      </c>
      <c r="I64" s="65">
        <f t="shared" si="17"/>
        <v>1.7999999999999989</v>
      </c>
      <c r="J64" s="65">
        <f t="shared" si="17"/>
        <v>-0.59999999999999787</v>
      </c>
      <c r="K64" s="65">
        <f t="shared" si="17"/>
        <v>1.7999999999999989</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3.5999999999999979</v>
      </c>
      <c r="C65" s="65">
        <f t="shared" ref="C65:U65" si="18">C63-C64</f>
        <v>1.2000000000000011</v>
      </c>
      <c r="D65" s="65">
        <f t="shared" si="18"/>
        <v>1.2000000000000011</v>
      </c>
      <c r="E65" s="65">
        <f t="shared" si="18"/>
        <v>-0.6000000000000032</v>
      </c>
      <c r="F65" s="65">
        <f t="shared" si="18"/>
        <v>-0.6000000000000032</v>
      </c>
      <c r="G65" s="65">
        <f t="shared" si="18"/>
        <v>-1.2000000000000011</v>
      </c>
      <c r="H65" s="65">
        <f t="shared" si="18"/>
        <v>-1.2000000000000011</v>
      </c>
      <c r="I65" s="65">
        <f t="shared" si="18"/>
        <v>-1.7999999999999989</v>
      </c>
      <c r="J65" s="65">
        <f t="shared" si="18"/>
        <v>0.59999999999999787</v>
      </c>
      <c r="K65" s="65">
        <f t="shared" si="18"/>
        <v>-1.7999999999999989</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UNDER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87" priority="48" operator="greaterThan">
      <formula>$B$51</formula>
    </cfRule>
  </conditionalFormatting>
  <conditionalFormatting sqref="B66:U66">
    <cfRule type="cellIs" dxfId="86" priority="10" operator="equal">
      <formula>"UNDER"</formula>
    </cfRule>
    <cfRule type="cellIs" dxfId="85" priority="11" operator="equal">
      <formula>"OVER"</formula>
    </cfRule>
  </conditionalFormatting>
  <conditionalFormatting sqref="C31:C50">
    <cfRule type="cellIs" dxfId="84" priority="47" operator="greaterThan">
      <formula>$C$51</formula>
    </cfRule>
  </conditionalFormatting>
  <conditionalFormatting sqref="C11:V13">
    <cfRule type="cellIs" dxfId="83" priority="1" operator="greaterThan">
      <formula>2</formula>
    </cfRule>
  </conditionalFormatting>
  <conditionalFormatting sqref="C13:V13">
    <cfRule type="cellIs" dxfId="82" priority="2" operator="greaterThan">
      <formula>3</formula>
    </cfRule>
  </conditionalFormatting>
  <conditionalFormatting sqref="C17:V19">
    <cfRule type="cellIs" dxfId="81" priority="40" operator="equal">
      <formula>0</formula>
    </cfRule>
  </conditionalFormatting>
  <conditionalFormatting sqref="C20:V21">
    <cfRule type="cellIs" dxfId="80" priority="49" operator="equal">
      <formula>"DECREASE"</formula>
    </cfRule>
    <cfRule type="cellIs" dxfId="79" priority="50" operator="equal">
      <formula>"INCREASE"</formula>
    </cfRule>
  </conditionalFormatting>
  <conditionalFormatting sqref="C21:V21">
    <cfRule type="cellIs" dxfId="78" priority="14" operator="equal">
      <formula>0</formula>
    </cfRule>
  </conditionalFormatting>
  <conditionalFormatting sqref="C22:V23">
    <cfRule type="cellIs" dxfId="77" priority="21" operator="equal">
      <formula>0</formula>
    </cfRule>
  </conditionalFormatting>
  <conditionalFormatting sqref="C24:V24">
    <cfRule type="cellIs" dxfId="76" priority="22" operator="equal">
      <formula>"DECREASE"</formula>
    </cfRule>
    <cfRule type="cellIs" dxfId="75" priority="23" operator="equal">
      <formula>"INCREASE"</formula>
    </cfRule>
  </conditionalFormatting>
  <conditionalFormatting sqref="G31:G50">
    <cfRule type="cellIs" dxfId="74" priority="37" operator="greaterThan">
      <formula>$G$51</formula>
    </cfRule>
  </conditionalFormatting>
  <conditionalFormatting sqref="H31:H50">
    <cfRule type="cellIs" dxfId="73" priority="36" operator="greaterThan">
      <formula>$H$51</formula>
    </cfRule>
  </conditionalFormatting>
  <conditionalFormatting sqref="I1">
    <cfRule type="cellIs" dxfId="72" priority="17" operator="between">
      <formula>0.1</formula>
      <formula>5</formula>
    </cfRule>
  </conditionalFormatting>
  <conditionalFormatting sqref="I2">
    <cfRule type="cellIs" dxfId="71" priority="16" operator="greaterThan">
      <formula>5000.1</formula>
    </cfRule>
  </conditionalFormatting>
  <conditionalFormatting sqref="I3">
    <cfRule type="cellIs" dxfId="70" priority="15" operator="greaterThan">
      <formula>40000.01</formula>
    </cfRule>
  </conditionalFormatting>
  <conditionalFormatting sqref="I31:I50">
    <cfRule type="cellIs" dxfId="69" priority="35" operator="greaterThan">
      <formula>$I$51</formula>
    </cfRule>
  </conditionalFormatting>
  <conditionalFormatting sqref="J31:J50">
    <cfRule type="cellIs" dxfId="68" priority="9" operator="greaterThan">
      <formula>$J$51</formula>
    </cfRule>
  </conditionalFormatting>
  <conditionalFormatting sqref="K31:K50">
    <cfRule type="cellIs" dxfId="67" priority="33"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2" operator="greaterThan">
      <formula>$L$51</formula>
    </cfRule>
  </conditionalFormatting>
  <conditionalFormatting sqref="M31:M50">
    <cfRule type="cellIs" dxfId="63" priority="31" operator="greaterThan">
      <formula>$M$51</formula>
    </cfRule>
  </conditionalFormatting>
  <conditionalFormatting sqref="P31:P50">
    <cfRule type="cellIs" dxfId="62" priority="30" operator="greaterThan">
      <formula>$P$51</formula>
    </cfRule>
  </conditionalFormatting>
  <conditionalFormatting sqref="R31:R50">
    <cfRule type="cellIs" dxfId="61" priority="29" operator="greaterThan">
      <formula>$R$51</formula>
    </cfRule>
  </conditionalFormatting>
  <conditionalFormatting sqref="S31:S50">
    <cfRule type="cellIs" dxfId="60" priority="28" operator="greaterThan">
      <formula>$S$51</formula>
    </cfRule>
  </conditionalFormatting>
  <conditionalFormatting sqref="T31:T50">
    <cfRule type="cellIs" dxfId="59" priority="27" operator="greaterThan">
      <formula>$T$51</formula>
    </cfRule>
  </conditionalFormatting>
  <conditionalFormatting sqref="U31:U50">
    <cfRule type="cellIs" dxfId="58"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3" sqref="F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33" t="str">
        <f>'DCWW Elan Valley'!C1:D1</f>
        <v>PAN-033124</v>
      </c>
      <c r="D1" s="134"/>
      <c r="E1" s="106" t="s">
        <v>45</v>
      </c>
      <c r="F1" s="113">
        <f>'DCWW Elan Valley'!F1</f>
        <v>36.54</v>
      </c>
      <c r="G1" s="135" t="s">
        <v>43</v>
      </c>
      <c r="H1" s="136"/>
      <c r="I1" s="109">
        <v>5.9</v>
      </c>
      <c r="J1" s="131" t="s">
        <v>153</v>
      </c>
      <c r="K1" s="132"/>
      <c r="L1" s="109">
        <v>125.1</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7" t="s">
        <v>87</v>
      </c>
      <c r="B2" s="138"/>
      <c r="C2" s="139" t="str">
        <f>'DCWW Elan Valley'!C2:D2</f>
        <v>EPR/GP3792SK</v>
      </c>
      <c r="D2" s="140"/>
      <c r="E2" s="96" t="s">
        <v>109</v>
      </c>
      <c r="F2" s="110" t="s">
        <v>169</v>
      </c>
      <c r="G2" s="141" t="s">
        <v>110</v>
      </c>
      <c r="H2" s="142"/>
      <c r="I2" s="110"/>
      <c r="J2" s="137" t="s">
        <v>158</v>
      </c>
      <c r="K2" s="138"/>
      <c r="L2" s="110">
        <v>0.746</v>
      </c>
      <c r="AB2" s="22" t="s">
        <v>56</v>
      </c>
      <c r="AC2" s="13"/>
      <c r="AD2" s="22" t="s">
        <v>70</v>
      </c>
      <c r="AE2" s="13"/>
      <c r="AF2" s="13"/>
      <c r="AG2" s="34" t="s">
        <v>76</v>
      </c>
      <c r="AH2" s="13"/>
      <c r="AI2" s="35" t="s">
        <v>126</v>
      </c>
      <c r="AJ2" s="36">
        <v>0</v>
      </c>
      <c r="AK2" s="37">
        <v>0</v>
      </c>
      <c r="AL2" s="7">
        <v>0</v>
      </c>
      <c r="AM2" s="9">
        <v>0</v>
      </c>
      <c r="AN2" s="9">
        <v>0</v>
      </c>
    </row>
    <row r="3" spans="1:41" ht="13" x14ac:dyDescent="0.25">
      <c r="A3" s="143" t="s">
        <v>42</v>
      </c>
      <c r="B3" s="144"/>
      <c r="C3" s="139" t="str">
        <f>'DCWW Elan Valley'!C3:D3</f>
        <v>Byproduct Recovery Limited</v>
      </c>
      <c r="D3" s="140"/>
      <c r="E3" s="96" t="s">
        <v>108</v>
      </c>
      <c r="F3" s="111" t="s">
        <v>78</v>
      </c>
      <c r="G3" s="137" t="s">
        <v>159</v>
      </c>
      <c r="H3" s="138"/>
      <c r="I3" s="110"/>
      <c r="J3" s="143" t="s">
        <v>154</v>
      </c>
      <c r="K3" s="144"/>
      <c r="L3" s="110">
        <f>(L1/(L2*10000))*100</f>
        <v>1.6769436997319036</v>
      </c>
      <c r="AB3" s="22" t="s">
        <v>57</v>
      </c>
      <c r="AC3" s="13"/>
      <c r="AD3" s="22" t="s">
        <v>71</v>
      </c>
      <c r="AE3" s="13"/>
      <c r="AF3" s="13"/>
      <c r="AG3" s="34" t="s">
        <v>77</v>
      </c>
      <c r="AH3" s="13"/>
      <c r="AI3" s="38" t="s">
        <v>113</v>
      </c>
      <c r="AJ3" s="39">
        <v>1.7</v>
      </c>
      <c r="AK3" s="40">
        <v>6</v>
      </c>
      <c r="AL3" s="41">
        <v>1</v>
      </c>
      <c r="AM3" s="9">
        <v>6.2</v>
      </c>
      <c r="AN3" s="9" t="s">
        <v>112</v>
      </c>
    </row>
    <row r="4" spans="1:41" ht="13" x14ac:dyDescent="0.25">
      <c r="A4" s="137" t="s">
        <v>0</v>
      </c>
      <c r="B4" s="138"/>
      <c r="C4" s="145" t="str">
        <f>'DCWW Elan Valley'!C4:D4</f>
        <v>Noyadd Farm, Rhayader, LD6 5HH</v>
      </c>
      <c r="D4" s="146"/>
      <c r="E4" s="99" t="s">
        <v>1</v>
      </c>
      <c r="F4" s="110" t="s">
        <v>166</v>
      </c>
      <c r="G4" s="143"/>
      <c r="H4" s="144"/>
      <c r="I4" s="115"/>
      <c r="J4" s="143"/>
      <c r="K4" s="14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9" t="s">
        <v>47</v>
      </c>
      <c r="B5" s="150"/>
      <c r="C5" s="151" t="str">
        <f>'DCWW Elan Valley'!C5:D5</f>
        <v>Owen Clee</v>
      </c>
      <c r="D5" s="152"/>
      <c r="E5" s="107"/>
      <c r="F5" s="114"/>
      <c r="G5" s="153"/>
      <c r="H5" s="154"/>
      <c r="I5" s="114"/>
      <c r="J5" s="153"/>
      <c r="K5" s="154"/>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5" t="s">
        <v>63</v>
      </c>
      <c r="B7" s="156"/>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7" t="s">
        <v>2</v>
      </c>
      <c r="B8" s="138"/>
      <c r="C8" s="49">
        <f>'DCWW Elan Valley'!C8</f>
        <v>29</v>
      </c>
      <c r="D8" s="49">
        <f>'DCWW Elan Valley'!D8</f>
        <v>31</v>
      </c>
      <c r="E8" s="49">
        <f>'DCWW Elan Valley'!E8</f>
        <v>33</v>
      </c>
      <c r="F8" s="49">
        <f>'DCWW Elan Valley'!F8</f>
        <v>34</v>
      </c>
      <c r="G8" s="49">
        <f>'DCWW Elan Valley'!G8</f>
        <v>35</v>
      </c>
      <c r="H8" s="49">
        <f>'DCWW Elan Valley'!H8</f>
        <v>36</v>
      </c>
      <c r="I8" s="49">
        <f>'DCWW Elan Valley'!I8</f>
        <v>37</v>
      </c>
      <c r="J8" s="49">
        <f>'DCWW Elan Valley'!J8</f>
        <v>38</v>
      </c>
      <c r="K8" s="49">
        <f>'DCWW Elan Valley'!K8</f>
        <v>39</v>
      </c>
      <c r="L8" s="49">
        <f>'DCWW Elan Valley'!L8</f>
        <v>40</v>
      </c>
      <c r="M8" s="49">
        <f>'DCWW Elan Valley'!M8</f>
        <v>41</v>
      </c>
      <c r="N8" s="49">
        <f>'DCWW Elan Valley'!N8</f>
        <v>0</v>
      </c>
      <c r="O8" s="49">
        <f>'DCWW Elan Valley'!O8</f>
        <v>0</v>
      </c>
      <c r="P8" s="49">
        <f>'DCWW Elan Valley'!P8</f>
        <v>0</v>
      </c>
      <c r="Q8" s="49">
        <f>'DCWW Elan Valley'!Q8</f>
        <v>0</v>
      </c>
      <c r="R8" s="49">
        <f>'DCWW Elan Valley'!R8</f>
        <v>0</v>
      </c>
      <c r="S8" s="49">
        <f>'DCWW Elan Valley'!S8</f>
        <v>0</v>
      </c>
      <c r="T8" s="49">
        <f>'DCWW Elan Valley'!T8</f>
        <v>0</v>
      </c>
      <c r="U8" s="49">
        <f>'DCWW Elan Valley'!U8</f>
        <v>0</v>
      </c>
      <c r="V8" s="102">
        <f>'DCWW Elan Valley'!V8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7" t="s">
        <v>3</v>
      </c>
      <c r="B9" s="138"/>
      <c r="C9" s="49" t="str">
        <f>'DCWW Elan Valley'!C9</f>
        <v>Moderate</v>
      </c>
      <c r="D9" s="49" t="str">
        <f>'DCWW Elan Valley'!D9</f>
        <v>Moderate</v>
      </c>
      <c r="E9" s="49" t="str">
        <f>'DCWW Elan Valley'!E9</f>
        <v>Moderate</v>
      </c>
      <c r="F9" s="49" t="str">
        <f>'DCWW Elan Valley'!F9</f>
        <v>Moderate</v>
      </c>
      <c r="G9" s="49" t="str">
        <f>'DCWW Elan Valley'!G9</f>
        <v>Moderate</v>
      </c>
      <c r="H9" s="49" t="str">
        <f>'DCWW Elan Valley'!H9</f>
        <v>Moderate</v>
      </c>
      <c r="I9" s="49" t="str">
        <f>'DCWW Elan Valley'!I9</f>
        <v>Moderate</v>
      </c>
      <c r="J9" s="49" t="str">
        <f>'DCWW Elan Valley'!J9</f>
        <v>Moderate</v>
      </c>
      <c r="K9" s="49" t="str">
        <f>'DCWW Elan Valley'!K9</f>
        <v>Moderate</v>
      </c>
      <c r="L9" s="49" t="str">
        <f>'DCWW Elan Valley'!L9</f>
        <v>Moderate</v>
      </c>
      <c r="M9" s="49" t="str">
        <f>'DCWW Elan Valley'!M9</f>
        <v>Moderate</v>
      </c>
      <c r="N9" s="49">
        <f>'DCWW Elan Valley'!N9</f>
        <v>0</v>
      </c>
      <c r="O9" s="49">
        <f>'DCWW Elan Valley'!O9</f>
        <v>0</v>
      </c>
      <c r="P9" s="49">
        <f>'DCWW Elan Valley'!P9</f>
        <v>0</v>
      </c>
      <c r="Q9" s="49">
        <f>'DCWW Elan Valley'!Q9</f>
        <v>0</v>
      </c>
      <c r="R9" s="49">
        <f>'DCWW Elan Valley'!R9</f>
        <v>0</v>
      </c>
      <c r="S9" s="49">
        <f>'DCWW Elan Valley'!S9</f>
        <v>0</v>
      </c>
      <c r="T9" s="49">
        <f>'DCWW Elan Valley'!T9</f>
        <v>0</v>
      </c>
      <c r="U9" s="49">
        <f>'DCWW Elan Valley'!U9</f>
        <v>0</v>
      </c>
      <c r="V9" s="102">
        <f>'DCWW Elan Valley'!V9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7" t="s">
        <v>4</v>
      </c>
      <c r="B10" s="138"/>
      <c r="C10" s="49">
        <f>'DCWW Elan Valley'!C10</f>
        <v>6.8</v>
      </c>
      <c r="D10" s="49">
        <f>'DCWW Elan Valley'!D10</f>
        <v>6.4</v>
      </c>
      <c r="E10" s="49">
        <f>'DCWW Elan Valley'!E10</f>
        <v>6.4</v>
      </c>
      <c r="F10" s="49">
        <f>'DCWW Elan Valley'!F10</f>
        <v>6.1</v>
      </c>
      <c r="G10" s="49">
        <f>'DCWW Elan Valley'!G10</f>
        <v>6.1</v>
      </c>
      <c r="H10" s="49">
        <f>'DCWW Elan Valley'!H10</f>
        <v>6</v>
      </c>
      <c r="I10" s="49">
        <f>'DCWW Elan Valley'!I10</f>
        <v>6</v>
      </c>
      <c r="J10" s="49">
        <f>'DCWW Elan Valley'!J10</f>
        <v>5.9</v>
      </c>
      <c r="K10" s="49">
        <f>'DCWW Elan Valley'!K10</f>
        <v>6.3</v>
      </c>
      <c r="L10" s="49">
        <f>'DCWW Elan Valley'!L10</f>
        <v>5.9</v>
      </c>
      <c r="M10" s="49">
        <f>'DCWW Elan Valley'!M10</f>
        <v>6.1</v>
      </c>
      <c r="N10" s="49">
        <f>'DCWW Elan Valley'!N10</f>
        <v>0</v>
      </c>
      <c r="O10" s="49">
        <f>'DCWW Elan Valley'!O10</f>
        <v>0</v>
      </c>
      <c r="P10" s="49">
        <f>'DCWW Elan Valley'!P10</f>
        <v>0</v>
      </c>
      <c r="Q10" s="49">
        <f>'DCWW Elan Valley'!Q10</f>
        <v>0</v>
      </c>
      <c r="R10" s="49">
        <f>'DCWW Elan Valley'!R10</f>
        <v>0</v>
      </c>
      <c r="S10" s="49">
        <f>'DCWW Elan Valley'!S10</f>
        <v>0</v>
      </c>
      <c r="T10" s="49">
        <f>'DCWW Elan Valley'!T10</f>
        <v>0</v>
      </c>
      <c r="U10" s="49">
        <f>'DCWW Elan Valley'!U10</f>
        <v>0</v>
      </c>
      <c r="V10" s="102">
        <f>'DCWW Elan Valley'!V10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7" t="s">
        <v>5</v>
      </c>
      <c r="B11" s="138"/>
      <c r="C11" s="49">
        <f>'DCWW Elan Valley'!C11</f>
        <v>1</v>
      </c>
      <c r="D11" s="49">
        <f>'DCWW Elan Valley'!D11</f>
        <v>1</v>
      </c>
      <c r="E11" s="49">
        <f>'DCWW Elan Valley'!E11</f>
        <v>1</v>
      </c>
      <c r="F11" s="49">
        <f>'DCWW Elan Valley'!F11</f>
        <v>1</v>
      </c>
      <c r="G11" s="49">
        <f>'DCWW Elan Valley'!G11</f>
        <v>2</v>
      </c>
      <c r="H11" s="49">
        <f>'DCWW Elan Valley'!H11</f>
        <v>1</v>
      </c>
      <c r="I11" s="49">
        <f>'DCWW Elan Valley'!I11</f>
        <v>1</v>
      </c>
      <c r="J11" s="49">
        <f>'DCWW Elan Valley'!J11</f>
        <v>1</v>
      </c>
      <c r="K11" s="49">
        <f>'DCWW Elan Valley'!K11</f>
        <v>1</v>
      </c>
      <c r="L11" s="49">
        <f>'DCWW Elan Valley'!L11</f>
        <v>1</v>
      </c>
      <c r="M11" s="49">
        <f>'DCWW Elan Valley'!M11</f>
        <v>1</v>
      </c>
      <c r="N11" s="49">
        <f>'DCWW Elan Valley'!N11</f>
        <v>0</v>
      </c>
      <c r="O11" s="49">
        <f>'DCWW Elan Valley'!O11</f>
        <v>0</v>
      </c>
      <c r="P11" s="49">
        <f>'DCWW Elan Valley'!P11</f>
        <v>0</v>
      </c>
      <c r="Q11" s="49">
        <f>'DCWW Elan Valley'!Q11</f>
        <v>0</v>
      </c>
      <c r="R11" s="49">
        <f>'DCWW Elan Valley'!R11</f>
        <v>0</v>
      </c>
      <c r="S11" s="49">
        <f>'DCWW Elan Valley'!S11</f>
        <v>0</v>
      </c>
      <c r="T11" s="49">
        <f>'DCWW Elan Valley'!T11</f>
        <v>0</v>
      </c>
      <c r="U11" s="49">
        <f>'DCWW Elan Valley'!U11</f>
        <v>0</v>
      </c>
      <c r="V11" s="102">
        <f>'DCWW Elan Valley'!V11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7" t="s">
        <v>6</v>
      </c>
      <c r="B12" s="138"/>
      <c r="C12" s="49">
        <f>'DCWW Elan Valley'!C12</f>
        <v>1</v>
      </c>
      <c r="D12" s="49">
        <f>'DCWW Elan Valley'!D12</f>
        <v>2</v>
      </c>
      <c r="E12" s="49">
        <f>'DCWW Elan Valley'!E12</f>
        <v>2</v>
      </c>
      <c r="F12" s="49">
        <f>'DCWW Elan Valley'!F12</f>
        <v>2</v>
      </c>
      <c r="G12" s="49">
        <f>'DCWW Elan Valley'!G12</f>
        <v>2</v>
      </c>
      <c r="H12" s="49">
        <f>'DCWW Elan Valley'!H12</f>
        <v>2</v>
      </c>
      <c r="I12" s="49">
        <f>'DCWW Elan Valley'!I12</f>
        <v>2</v>
      </c>
      <c r="J12" s="49">
        <f>'DCWW Elan Valley'!J12</f>
        <v>2</v>
      </c>
      <c r="K12" s="49">
        <f>'DCWW Elan Valley'!K12</f>
        <v>1</v>
      </c>
      <c r="L12" s="49">
        <f>'DCWW Elan Valley'!L12</f>
        <v>2</v>
      </c>
      <c r="M12" s="49">
        <f>'DCWW Elan Valley'!M12</f>
        <v>2</v>
      </c>
      <c r="N12" s="49">
        <f>'DCWW Elan Valley'!N12</f>
        <v>0</v>
      </c>
      <c r="O12" s="49">
        <f>'DCWW Elan Valley'!O12</f>
        <v>0</v>
      </c>
      <c r="P12" s="49">
        <f>'DCWW Elan Valley'!P12</f>
        <v>0</v>
      </c>
      <c r="Q12" s="49">
        <f>'DCWW Elan Valley'!Q12</f>
        <v>0</v>
      </c>
      <c r="R12" s="49">
        <f>'DCWW Elan Valley'!R12</f>
        <v>0</v>
      </c>
      <c r="S12" s="49">
        <f>'DCWW Elan Valley'!S12</f>
        <v>0</v>
      </c>
      <c r="T12" s="49">
        <f>'DCWW Elan Valley'!T12</f>
        <v>0</v>
      </c>
      <c r="U12" s="49">
        <f>'DCWW Elan Valley'!U12</f>
        <v>0</v>
      </c>
      <c r="V12" s="102">
        <f>'DCWW Elan Valley'!V12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7" t="s">
        <v>7</v>
      </c>
      <c r="B13" s="138"/>
      <c r="C13" s="49">
        <f>'DCWW Elan Valley'!C13</f>
        <v>3</v>
      </c>
      <c r="D13" s="49">
        <f>'DCWW Elan Valley'!D13</f>
        <v>2</v>
      </c>
      <c r="E13" s="49">
        <f>'DCWW Elan Valley'!E13</f>
        <v>2</v>
      </c>
      <c r="F13" s="49">
        <f>'DCWW Elan Valley'!F13</f>
        <v>2</v>
      </c>
      <c r="G13" s="49">
        <f>'DCWW Elan Valley'!G13</f>
        <v>2</v>
      </c>
      <c r="H13" s="49">
        <f>'DCWW Elan Valley'!H13</f>
        <v>2</v>
      </c>
      <c r="I13" s="49">
        <f>'DCWW Elan Valley'!I13</f>
        <v>2</v>
      </c>
      <c r="J13" s="49">
        <f>'DCWW Elan Valley'!J13</f>
        <v>2</v>
      </c>
      <c r="K13" s="49">
        <f>'DCWW Elan Valley'!K13</f>
        <v>2</v>
      </c>
      <c r="L13" s="49">
        <f>'DCWW Elan Valley'!L13</f>
        <v>2</v>
      </c>
      <c r="M13" s="49">
        <f>'DCWW Elan Valley'!M13</f>
        <v>3</v>
      </c>
      <c r="N13" s="49">
        <f>'DCWW Elan Valley'!N13</f>
        <v>0</v>
      </c>
      <c r="O13" s="49">
        <f>'DCWW Elan Valley'!O13</f>
        <v>0</v>
      </c>
      <c r="P13" s="49">
        <f>'DCWW Elan Valley'!P13</f>
        <v>0</v>
      </c>
      <c r="Q13" s="49">
        <f>'DCWW Elan Valley'!Q13</f>
        <v>0</v>
      </c>
      <c r="R13" s="49">
        <f>'DCWW Elan Valley'!R13</f>
        <v>0</v>
      </c>
      <c r="S13" s="49">
        <f>'DCWW Elan Valley'!S13</f>
        <v>0</v>
      </c>
      <c r="T13" s="49">
        <f>'DCWW Elan Valley'!T13</f>
        <v>0</v>
      </c>
      <c r="U13" s="49">
        <f>'DCWW Elan Valley'!U13</f>
        <v>0</v>
      </c>
      <c r="V13" s="102">
        <f>'DCWW Elan Valley'!V13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7" t="s">
        <v>8</v>
      </c>
      <c r="B14" s="158"/>
      <c r="C14" s="83" t="str">
        <f>'DCWW Elan Valley'!C14</f>
        <v xml:space="preserve">Grass Silage (25% DM) </v>
      </c>
      <c r="D14" s="83" t="str">
        <f>'DCWW Elan Valley'!D14</f>
        <v xml:space="preserve">Grass Silage (25% DM) </v>
      </c>
      <c r="E14" s="83" t="str">
        <f>'DCWW Elan Valley'!E14</f>
        <v xml:space="preserve">Grass Silage (25% DM) </v>
      </c>
      <c r="F14" s="83" t="str">
        <f>'DCWW Elan Valley'!F14</f>
        <v xml:space="preserve">Grass Silage (25% DM) </v>
      </c>
      <c r="G14" s="83" t="str">
        <f>'DCWW Elan Valley'!G14</f>
        <v xml:space="preserve">Grass Silage (25% DM) </v>
      </c>
      <c r="H14" s="83" t="str">
        <f>'DCWW Elan Valley'!H14</f>
        <v xml:space="preserve">Grass Silage (25% DM) </v>
      </c>
      <c r="I14" s="83" t="str">
        <f>'DCWW Elan Valley'!I14</f>
        <v xml:space="preserve">Grass Silage (25% DM) </v>
      </c>
      <c r="J14" s="83" t="str">
        <f>'DCWW Elan Valley'!J14</f>
        <v xml:space="preserve">Grass Silage (25% DM) </v>
      </c>
      <c r="K14" s="83" t="str">
        <f>'DCWW Elan Valley'!K14</f>
        <v xml:space="preserve">Grass Silage (25% DM) </v>
      </c>
      <c r="L14" s="83" t="str">
        <f>'DCWW Elan Valley'!L14</f>
        <v xml:space="preserve">Grass Silage (25% DM) </v>
      </c>
      <c r="M14" s="83" t="str">
        <f>'DCWW Elan Valley'!M14</f>
        <v xml:space="preserve">Grass Silage (25% DM) </v>
      </c>
      <c r="N14" s="83">
        <f>'DCWW Elan Valley'!N14</f>
        <v>0</v>
      </c>
      <c r="O14" s="83">
        <f>'DCWW Elan Valley'!O14</f>
        <v>0</v>
      </c>
      <c r="P14" s="83">
        <f>'DCWW Elan Valley'!P14</f>
        <v>0</v>
      </c>
      <c r="Q14" s="83">
        <f>'DCWW Elan Valley'!Q14</f>
        <v>0</v>
      </c>
      <c r="R14" s="83">
        <f>'DCWW Elan Valley'!R14</f>
        <v>0</v>
      </c>
      <c r="S14" s="83">
        <f>'DCWW Elan Valley'!S14</f>
        <v>0</v>
      </c>
      <c r="T14" s="83">
        <f>'DCWW Elan Valley'!T14</f>
        <v>0</v>
      </c>
      <c r="U14" s="83">
        <f>'DCWW Elan Valley'!U14</f>
        <v>0</v>
      </c>
      <c r="V14" s="103">
        <f>'DCWW Elan Valley'!V14</f>
        <v>0</v>
      </c>
      <c r="AD14" s="22" t="s">
        <v>138</v>
      </c>
      <c r="AE14" s="22">
        <v>6</v>
      </c>
      <c r="AI14" s="43" t="s">
        <v>119</v>
      </c>
      <c r="AJ14" s="44">
        <v>0.8</v>
      </c>
      <c r="AK14" s="45">
        <v>1.7</v>
      </c>
      <c r="AL14" s="9">
        <v>12</v>
      </c>
      <c r="AM14" s="9">
        <v>6.7</v>
      </c>
      <c r="AN14" s="9" t="s">
        <v>135</v>
      </c>
    </row>
    <row r="15" spans="1:41" ht="13" x14ac:dyDescent="0.25">
      <c r="A15" s="147" t="s">
        <v>9</v>
      </c>
      <c r="B15" s="148"/>
      <c r="C15" s="49">
        <f>'DCWW Elan Valley'!C15</f>
        <v>38</v>
      </c>
      <c r="D15" s="49">
        <f>'DCWW Elan Valley'!D15</f>
        <v>38</v>
      </c>
      <c r="E15" s="49">
        <f>'DCWW Elan Valley'!E15</f>
        <v>38</v>
      </c>
      <c r="F15" s="49">
        <f>'DCWW Elan Valley'!F15</f>
        <v>38</v>
      </c>
      <c r="G15" s="49">
        <f>'DCWW Elan Valley'!G15</f>
        <v>38</v>
      </c>
      <c r="H15" s="49">
        <f>'DCWW Elan Valley'!H15</f>
        <v>38</v>
      </c>
      <c r="I15" s="49">
        <f>'DCWW Elan Valley'!I15</f>
        <v>38</v>
      </c>
      <c r="J15" s="49">
        <f>'DCWW Elan Valley'!J15</f>
        <v>38</v>
      </c>
      <c r="K15" s="49">
        <f>'DCWW Elan Valley'!K15</f>
        <v>38</v>
      </c>
      <c r="L15" s="49">
        <f>'DCWW Elan Valley'!L15</f>
        <v>38</v>
      </c>
      <c r="M15" s="49">
        <f>'DCWW Elan Valley'!M15</f>
        <v>38</v>
      </c>
      <c r="N15" s="49">
        <f>'DCWW Elan Valley'!N15</f>
        <v>0</v>
      </c>
      <c r="O15" s="49">
        <f>'DCWW Elan Valley'!O15</f>
        <v>0</v>
      </c>
      <c r="P15" s="49">
        <f>'DCWW Elan Valley'!P15</f>
        <v>0</v>
      </c>
      <c r="Q15" s="49">
        <f>'DCWW Elan Valley'!Q15</f>
        <v>0</v>
      </c>
      <c r="R15" s="49">
        <f>'DCWW Elan Valley'!R15</f>
        <v>0</v>
      </c>
      <c r="S15" s="49">
        <f>'DCWW Elan Valley'!S15</f>
        <v>0</v>
      </c>
      <c r="T15" s="49">
        <f>'DCWW Elan Valley'!T15</f>
        <v>0</v>
      </c>
      <c r="U15" s="49">
        <f>'DCWW Elan Valley'!U15</f>
        <v>0</v>
      </c>
      <c r="V15" s="102">
        <f>'DCWW Elan Valley'!V15</f>
        <v>0</v>
      </c>
      <c r="AD15" s="22" t="s">
        <v>144</v>
      </c>
      <c r="AE15" s="22">
        <v>7</v>
      </c>
      <c r="AI15" s="43" t="s">
        <v>101</v>
      </c>
      <c r="AJ15" s="51">
        <v>1.8</v>
      </c>
      <c r="AK15" s="45">
        <v>5.4</v>
      </c>
      <c r="AL15" s="9">
        <v>13</v>
      </c>
      <c r="AM15" s="9">
        <v>6.7</v>
      </c>
      <c r="AN15" s="9" t="s">
        <v>135</v>
      </c>
    </row>
    <row r="16" spans="1:41" ht="13.5" thickBot="1" x14ac:dyDescent="0.3">
      <c r="A16" s="165" t="s">
        <v>44</v>
      </c>
      <c r="B16" s="166"/>
      <c r="C16" s="104" t="str">
        <f>'DCWW Elan Valley'!C16</f>
        <v>Medium/Clay</v>
      </c>
      <c r="D16" s="104" t="str">
        <f>'DCWW Elan Valley'!D16</f>
        <v>Medium/Clay</v>
      </c>
      <c r="E16" s="104" t="str">
        <f>'DCWW Elan Valley'!E16</f>
        <v>Medium/Clay</v>
      </c>
      <c r="F16" s="104" t="str">
        <f>'DCWW Elan Valley'!F16</f>
        <v>Medium/Clay</v>
      </c>
      <c r="G16" s="104" t="str">
        <f>'DCWW Elan Valley'!G16</f>
        <v>Medium/Clay</v>
      </c>
      <c r="H16" s="104" t="str">
        <f>'DCWW Elan Valley'!H16</f>
        <v>Medium/Clay</v>
      </c>
      <c r="I16" s="104" t="str">
        <f>'DCWW Elan Valley'!I16</f>
        <v>Medium/Clay</v>
      </c>
      <c r="J16" s="104" t="str">
        <f>'DCWW Elan Valley'!J16</f>
        <v>Medium/Clay</v>
      </c>
      <c r="K16" s="104" t="str">
        <f>'DCWW Elan Valley'!K16</f>
        <v>Medium/Clay</v>
      </c>
      <c r="L16" s="104" t="str">
        <f>'DCWW Elan Valley'!L16</f>
        <v>Medium/Clay</v>
      </c>
      <c r="M16" s="104" t="str">
        <f>'DCWW Elan Valley'!M16</f>
        <v>Medium/Clay</v>
      </c>
      <c r="N16" s="104">
        <f>'DCWW Elan Valley'!N16</f>
        <v>0</v>
      </c>
      <c r="O16" s="104">
        <f>'DCWW Elan Valley'!O16</f>
        <v>0</v>
      </c>
      <c r="P16" s="104">
        <f>'DCWW Elan Valley'!P16</f>
        <v>0</v>
      </c>
      <c r="Q16" s="104">
        <f>'DCWW Elan Valley'!Q16</f>
        <v>0</v>
      </c>
      <c r="R16" s="104">
        <f>'DCWW Elan Valley'!R16</f>
        <v>0</v>
      </c>
      <c r="S16" s="104">
        <f>'DCWW Elan Valley'!S16</f>
        <v>0</v>
      </c>
      <c r="T16" s="104">
        <f>'DCWW Elan Valley'!T16</f>
        <v>0</v>
      </c>
      <c r="U16" s="104">
        <f>'DCWW Elan Valley'!U16</f>
        <v>0</v>
      </c>
      <c r="V16" s="105">
        <f>'DCWW Elan Valley'!V16</f>
        <v>0</v>
      </c>
      <c r="AD16" s="42" t="s">
        <v>145</v>
      </c>
      <c r="AE16" s="22">
        <v>8</v>
      </c>
      <c r="AI16" s="43" t="s">
        <v>118</v>
      </c>
      <c r="AJ16" s="44">
        <v>8</v>
      </c>
      <c r="AK16" s="45">
        <v>5.5</v>
      </c>
      <c r="AL16" s="7">
        <v>14</v>
      </c>
      <c r="AM16" s="9">
        <v>6.7</v>
      </c>
      <c r="AN16" s="9" t="s">
        <v>135</v>
      </c>
    </row>
    <row r="17" spans="1:40" ht="13" x14ac:dyDescent="0.25">
      <c r="A17" s="155" t="s">
        <v>69</v>
      </c>
      <c r="B17" s="156"/>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9" t="s">
        <v>23</v>
      </c>
      <c r="B18" s="160"/>
      <c r="C18" s="12">
        <f>$D31</f>
        <v>103.6276575</v>
      </c>
      <c r="D18" s="12">
        <f>$D32</f>
        <v>103.6276575</v>
      </c>
      <c r="E18" s="12">
        <f>$D33</f>
        <v>103.6276575</v>
      </c>
      <c r="F18" s="12">
        <f>$D34</f>
        <v>103.6276575</v>
      </c>
      <c r="G18" s="12">
        <f>$D35</f>
        <v>65.078168910000002</v>
      </c>
      <c r="H18" s="12">
        <f>$D36</f>
        <v>103.6276575</v>
      </c>
      <c r="I18" s="12">
        <f>$D37</f>
        <v>103.6276575</v>
      </c>
      <c r="J18" s="12">
        <f>$D38</f>
        <v>103.6276575</v>
      </c>
      <c r="K18" s="12">
        <f>$D39</f>
        <v>103.6276575</v>
      </c>
      <c r="L18" s="12">
        <f>$D40</f>
        <v>103.6276575</v>
      </c>
      <c r="M18" s="12">
        <f>$D41</f>
        <v>103.6276575</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9" t="s">
        <v>90</v>
      </c>
      <c r="B19" s="160"/>
      <c r="C19" s="12">
        <f>C18-C17</f>
        <v>39.027657500000004</v>
      </c>
      <c r="D19" s="12">
        <f t="shared" ref="D19:V19" si="1">D18-D17</f>
        <v>39.027657500000004</v>
      </c>
      <c r="E19" s="12">
        <f t="shared" si="1"/>
        <v>39.027657500000004</v>
      </c>
      <c r="F19" s="12">
        <f t="shared" si="1"/>
        <v>39.027657500000004</v>
      </c>
      <c r="G19" s="12">
        <f t="shared" si="1"/>
        <v>0.47816891000000794</v>
      </c>
      <c r="H19" s="12">
        <f t="shared" si="1"/>
        <v>39.027657500000004</v>
      </c>
      <c r="I19" s="12">
        <f t="shared" si="1"/>
        <v>39.027657500000004</v>
      </c>
      <c r="J19" s="12">
        <f t="shared" si="1"/>
        <v>39.027657500000004</v>
      </c>
      <c r="K19" s="12">
        <f t="shared" si="1"/>
        <v>39.027657500000004</v>
      </c>
      <c r="L19" s="12">
        <f t="shared" si="1"/>
        <v>39.027657500000004</v>
      </c>
      <c r="M19" s="12">
        <f t="shared" si="1"/>
        <v>39.027657500000004</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61" t="s">
        <v>91</v>
      </c>
      <c r="B20" s="162"/>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5" t="s">
        <v>88</v>
      </c>
      <c r="B21" s="156"/>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9" t="s">
        <v>89</v>
      </c>
      <c r="B22" s="160"/>
      <c r="C22" s="12">
        <f>$E31</f>
        <v>5.7304076249999998</v>
      </c>
      <c r="D22" s="12">
        <f>$E32</f>
        <v>5.7304076249999998</v>
      </c>
      <c r="E22" s="12">
        <f>$E33</f>
        <v>5.7304076249999998</v>
      </c>
      <c r="F22" s="12">
        <f>$E34</f>
        <v>5.7304076249999998</v>
      </c>
      <c r="G22" s="12">
        <f>$E35</f>
        <v>3.5986959884999994</v>
      </c>
      <c r="H22" s="12">
        <f>$E36</f>
        <v>5.7304076249999998</v>
      </c>
      <c r="I22" s="12">
        <f>$E37</f>
        <v>5.7304076249999998</v>
      </c>
      <c r="J22" s="12">
        <f>$E38</f>
        <v>5.7304076249999998</v>
      </c>
      <c r="K22" s="12">
        <f>$E39</f>
        <v>5.7304076249999998</v>
      </c>
      <c r="L22" s="12">
        <f>$E40</f>
        <v>5.7304076249999998</v>
      </c>
      <c r="M22" s="12">
        <f>$E41</f>
        <v>5.7304076249999998</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9" t="s">
        <v>92</v>
      </c>
      <c r="B23" s="160"/>
      <c r="C23" s="12">
        <f>C22-C21</f>
        <v>-222.269592375</v>
      </c>
      <c r="D23" s="12">
        <f t="shared" ref="D23:V23" si="3">D22-D21</f>
        <v>-222.269592375</v>
      </c>
      <c r="E23" s="12">
        <f t="shared" si="3"/>
        <v>-222.269592375</v>
      </c>
      <c r="F23" s="12">
        <f t="shared" si="3"/>
        <v>-222.269592375</v>
      </c>
      <c r="G23" s="12">
        <f t="shared" si="3"/>
        <v>-224.4013040115</v>
      </c>
      <c r="H23" s="12">
        <f t="shared" si="3"/>
        <v>-222.269592375</v>
      </c>
      <c r="I23" s="12">
        <f t="shared" si="3"/>
        <v>-222.269592375</v>
      </c>
      <c r="J23" s="12">
        <f t="shared" si="3"/>
        <v>-222.269592375</v>
      </c>
      <c r="K23" s="12">
        <f t="shared" si="3"/>
        <v>-222.269592375</v>
      </c>
      <c r="L23" s="12">
        <f t="shared" si="3"/>
        <v>-222.269592375</v>
      </c>
      <c r="M23" s="12">
        <f t="shared" si="3"/>
        <v>-222.269592375</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61" t="s">
        <v>93</v>
      </c>
      <c r="B24" s="162"/>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4.8899999999999997</v>
      </c>
      <c r="C28" s="11">
        <v>0.746</v>
      </c>
      <c r="D28" s="11">
        <v>0.37</v>
      </c>
      <c r="E28" s="11">
        <v>3.8899999999999997E-2</v>
      </c>
      <c r="F28" s="11">
        <v>827</v>
      </c>
      <c r="G28" s="11">
        <v>31.8</v>
      </c>
      <c r="H28" s="11">
        <v>185</v>
      </c>
      <c r="I28" s="11">
        <v>25.3</v>
      </c>
      <c r="J28" s="11">
        <v>0.45</v>
      </c>
      <c r="K28" s="15">
        <v>0.41</v>
      </c>
      <c r="L28" s="11">
        <v>20.8</v>
      </c>
      <c r="M28" s="11">
        <v>17.600000000000001</v>
      </c>
      <c r="N28" s="11">
        <v>5930</v>
      </c>
      <c r="O28" s="11">
        <v>1560000</v>
      </c>
      <c r="P28" s="11"/>
      <c r="Q28" s="11">
        <v>4990</v>
      </c>
      <c r="R28" s="11"/>
      <c r="S28" s="11">
        <v>17</v>
      </c>
      <c r="T28" s="11"/>
      <c r="U28" s="97"/>
    </row>
    <row r="29" spans="1:40" s="7" customFormat="1" ht="28" x14ac:dyDescent="0.35">
      <c r="A29" s="16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29</v>
      </c>
      <c r="B31" s="11">
        <v>250</v>
      </c>
      <c r="C31" s="65">
        <f>IF(C$27="%w/w SAR",((C$28*10)*$B31),IF(C$27="%w/w DM",(((C$28*10)*($B$28/100))*$B31),IF(C$27="kg/t SAR",(C$28*$B31),IF(C$27="kg/t DM",((C$28*($B$28/100))*$B31),IF(C$27="mg/kg SAR",((C$28*0.001)*$B31),IF(C$27="mg/kg DM",(((C$28*0.001)*($B$28/100))*$B31),0))))))</f>
        <v>91.198499999999996</v>
      </c>
      <c r="D31" s="65">
        <f>(IF(D$27="%w/w SAR",((D$28*10)*$B31),IF(D$27="%w/w DM",(((D$28*10)*($B$28/100))*$B31),IF(D$27="kg/t SAR",(D$28*$B31),IF(D$27="kg/t DM",((D$28*($B$28/100))*$B31),IF(D$27="mg/kg SAR",((D$28*0.001)*$B31),IF(D$27="mg/kg DM",(((D$28*0.001)*($B$28/100))*$B31),"0")))))))*2.291</f>
        <v>103.6276575</v>
      </c>
      <c r="E31" s="65">
        <f>(IF(E$27="%w/w SAR",((E$28*10)*$B31),IF(E$27="%w/w DM",(((E$28*10)*($B$28/100))*$B31),IF(E$27="kg/t SAR",(E$28*$B31),IF(E$27="kg/t DM",((E$28*($B$28/100))*$B31),IF(E$27="mg/kg SAR",((E$28*0.001)*$B31),IF(E$27="mg/kg DM",(((E$28*0.001)*($B$28/100))*$B31),"0")))))))*1.205</f>
        <v>5.7304076249999998</v>
      </c>
      <c r="F31" s="65">
        <f>(IF(F$27="%w/w SAR",((F$28*10)*$B31),IF(F$27="%w/w DM",(((F$28*10)*($B$28/100))*$B31),IF(F$27="kg/t SAR",(F$28*$B31),IF(F$27="kg/t DM",((F$28*($B$28/100))*$B31),IF(F$27="mg/kg SAR",((F$28*0.001)*$B31),IF(F$27="mg/kg DM",(((F$28*0.001)*($B$28/100))*$B31),"0")))))))*1.658</f>
        <v>16.762504350000004</v>
      </c>
      <c r="G31" s="65">
        <f t="shared" ref="G31:P46" si="5">IF(G$27="%w/w SAR",((G$28*10)*$B31),IF(G$27="%w/w DM",(((G$28*10)*($B$28/100))*$B31),IF(G$27="kg/t SAR",(G$28*$B31),IF(G$27="kg/t DM",((G$28*($B$28/100))*$B31),IF(G$27="mg/kg SAR",((G$28*0.001)*$B31),IF(G$27="mg/kg DM",(((G$28*0.001)*($B$28/100))*$B31),0))))))</f>
        <v>0.38875500000000002</v>
      </c>
      <c r="H31" s="65">
        <f t="shared" si="5"/>
        <v>2.2616249999999996</v>
      </c>
      <c r="I31" s="65">
        <f t="shared" si="5"/>
        <v>0.30929249999999997</v>
      </c>
      <c r="J31" s="65">
        <f t="shared" si="5"/>
        <v>5.5012500000000001E-3</v>
      </c>
      <c r="K31" s="65">
        <f t="shared" si="5"/>
        <v>5.0122500000000002E-3</v>
      </c>
      <c r="L31" s="65">
        <f t="shared" si="5"/>
        <v>0.25428000000000001</v>
      </c>
      <c r="M31" s="65">
        <f t="shared" si="5"/>
        <v>0.21516000000000002</v>
      </c>
      <c r="N31" s="65">
        <f t="shared" si="5"/>
        <v>72.494249999999994</v>
      </c>
      <c r="O31" s="65">
        <f t="shared" si="5"/>
        <v>19070.999999999996</v>
      </c>
      <c r="P31" s="65">
        <f t="shared" si="5"/>
        <v>0</v>
      </c>
      <c r="Q31" s="65">
        <f>(IF(Q$27="%w/w SAR",((Q$28*10)*$B31),IF(Q$27="%w/w DM",(((Q$28*10)*($B$28/100))*$B31),IF(Q$27="kg/t SAR",(Q$28*$B31),IF(Q$27="kg/t DM",((Q$28*($B$28/100))*$B31),IF(Q$27="mg/kg SAR",((Q$28*0.001)*$B31),IF(Q$27="mg/kg DM",(((Q$28*0.001)*($B$28/100))*$B31),0)))))))*2.5</f>
        <v>152.50687500000001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0.20782500000000004</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31</v>
      </c>
      <c r="B32" s="11">
        <v>250</v>
      </c>
      <c r="C32" s="65">
        <f t="shared" ref="C32:C50" si="6">IF(C$27="%w/w SAR",((C$28*10)*$B32),IF(C$27="%w/w DM",(((C$28*10)*($B$28/100))*$B32),IF(C$27="kg/t SAR",(C$28*$B32),IF(C$27="kg/t DM",((C$28*($B$28/100))*$B32),IF(C$27="mg/kg SAR",((C$28*0.001)*$B32),IF(C$27="mg/kg DM",(((C$28*0.001)*($B$28/100))*$B32),0))))))</f>
        <v>91.198499999999996</v>
      </c>
      <c r="D32" s="65">
        <f t="shared" ref="D32:D50" si="7">(IF(D$27="%w/w SAR",((D$28*10)*$B32),IF(D$27="%w/w DM",(((D$28*10)*($B$28/100))*$B32),IF(D$27="kg/t SAR",(D$28*$B32),IF(D$27="kg/t DM",((D$28*($B$28/100))*$B32),IF(D$27="mg/kg SAR",((D$28*0.001)*$B32),IF(D$27="mg/kg DM",(((D$28*0.001)*($B$28/100))*$B32),"0")))))))*2.291</f>
        <v>103.6276575</v>
      </c>
      <c r="E32" s="65">
        <f t="shared" ref="E32:E50" si="8">(IF(E$27="%w/w SAR",((E$28*10)*$B32),IF(E$27="%w/w DM",(((E$28*10)*($B$28/100))*$B32),IF(E$27="kg/t SAR",(E$28*$B32),IF(E$27="kg/t DM",((E$28*($B$28/100))*$B32),IF(E$27="mg/kg SAR",((E$28*0.001)*$B32),IF(E$27="mg/kg DM",(((E$28*0.001)*($B$28/100))*$B32),"0")))))))*1.205</f>
        <v>5.7304076249999998</v>
      </c>
      <c r="F32" s="65">
        <f t="shared" ref="F32:F50" si="9">(IF(F$27="%w/w SAR",((F$28*10)*$B32),IF(F$27="%w/w DM",(((F$28*10)*($B$28/100))*$B32),IF(F$27="kg/t SAR",(F$28*$B32),IF(F$27="kg/t DM",((F$28*($B$28/100))*$B32),IF(F$27="mg/kg SAR",((F$28*0.001)*$B32),IF(F$27="mg/kg DM",(((F$28*0.001)*($B$28/100))*$B32),"0")))))))*1.658</f>
        <v>16.762504350000004</v>
      </c>
      <c r="G32" s="65">
        <f t="shared" si="5"/>
        <v>0.38875500000000002</v>
      </c>
      <c r="H32" s="65">
        <f t="shared" si="5"/>
        <v>2.2616249999999996</v>
      </c>
      <c r="I32" s="65">
        <f t="shared" si="5"/>
        <v>0.30929249999999997</v>
      </c>
      <c r="J32" s="65">
        <f t="shared" si="5"/>
        <v>5.5012500000000001E-3</v>
      </c>
      <c r="K32" s="65">
        <f t="shared" si="5"/>
        <v>5.0122500000000002E-3</v>
      </c>
      <c r="L32" s="65">
        <f t="shared" si="5"/>
        <v>0.25428000000000001</v>
      </c>
      <c r="M32" s="65">
        <f t="shared" si="5"/>
        <v>0.21516000000000002</v>
      </c>
      <c r="N32" s="65">
        <f t="shared" si="5"/>
        <v>72.494249999999994</v>
      </c>
      <c r="O32" s="65">
        <f t="shared" si="5"/>
        <v>19070.999999999996</v>
      </c>
      <c r="P32" s="65">
        <f t="shared" si="5"/>
        <v>0</v>
      </c>
      <c r="Q32" s="65">
        <f t="shared" ref="Q32:Q50" si="10">(IF(Q$27="%w/w SAR",((Q$28*10)*$B32),IF(Q$27="%w/w DM",(((Q$28*10)*($B$28/100))*$B32),IF(Q$27="kg/t SAR",(Q$28*$B32),IF(Q$27="kg/t DM",((Q$28*($B$28/100))*$B32),IF(Q$27="mg/kg SAR",((Q$28*0.001)*$B32),IF(Q$27="mg/kg DM",(((Q$28*0.001)*($B$28/100))*$B32),0)))))))*2.5</f>
        <v>152.50687500000001</v>
      </c>
      <c r="R32" s="65">
        <f t="shared" ref="R32:U50" si="11">IF(R$27="%w/w SAR",((R$28*10)*$B32),IF(R$27="%w/w DM",(((R$28*10)*($B$28/100))*$B32),IF(R$27="kg/t SAR",(R$28*$B32),IF(R$27="kg/t DM",((R$28*($B$28/100))*$B32),IF(R$27="mg/kg SAR",((R$28*0.001)*$B32),IF(R$27="mg/kg DM",(((R$28*0.001)*($B$28/100))*$B32),0))))))</f>
        <v>0</v>
      </c>
      <c r="S32" s="65">
        <f t="shared" si="11"/>
        <v>0.20782500000000004</v>
      </c>
      <c r="T32" s="65">
        <f t="shared" si="11"/>
        <v>0</v>
      </c>
      <c r="U32" s="126">
        <f t="shared" si="11"/>
        <v>0</v>
      </c>
    </row>
    <row r="33" spans="1:21" s="48" customFormat="1" ht="13" x14ac:dyDescent="0.35">
      <c r="A33" s="125">
        <f>E8</f>
        <v>33</v>
      </c>
      <c r="B33" s="11">
        <v>250</v>
      </c>
      <c r="C33" s="65">
        <f t="shared" si="6"/>
        <v>91.198499999999996</v>
      </c>
      <c r="D33" s="65">
        <f t="shared" si="7"/>
        <v>103.6276575</v>
      </c>
      <c r="E33" s="65">
        <f t="shared" si="8"/>
        <v>5.7304076249999998</v>
      </c>
      <c r="F33" s="65">
        <f t="shared" si="9"/>
        <v>16.762504350000004</v>
      </c>
      <c r="G33" s="65">
        <f t="shared" si="5"/>
        <v>0.38875500000000002</v>
      </c>
      <c r="H33" s="65">
        <f t="shared" si="5"/>
        <v>2.2616249999999996</v>
      </c>
      <c r="I33" s="65">
        <f t="shared" si="5"/>
        <v>0.30929249999999997</v>
      </c>
      <c r="J33" s="65">
        <f t="shared" si="5"/>
        <v>5.5012500000000001E-3</v>
      </c>
      <c r="K33" s="65">
        <f t="shared" si="5"/>
        <v>5.0122500000000002E-3</v>
      </c>
      <c r="L33" s="65">
        <f t="shared" si="5"/>
        <v>0.25428000000000001</v>
      </c>
      <c r="M33" s="65">
        <f t="shared" si="5"/>
        <v>0.21516000000000002</v>
      </c>
      <c r="N33" s="65">
        <f t="shared" si="5"/>
        <v>72.494249999999994</v>
      </c>
      <c r="O33" s="65">
        <f t="shared" si="5"/>
        <v>19070.999999999996</v>
      </c>
      <c r="P33" s="65">
        <f t="shared" si="5"/>
        <v>0</v>
      </c>
      <c r="Q33" s="65">
        <f t="shared" si="10"/>
        <v>152.50687500000001</v>
      </c>
      <c r="R33" s="65">
        <f t="shared" si="11"/>
        <v>0</v>
      </c>
      <c r="S33" s="65">
        <f t="shared" si="11"/>
        <v>0.20782500000000004</v>
      </c>
      <c r="T33" s="65">
        <f t="shared" si="11"/>
        <v>0</v>
      </c>
      <c r="U33" s="126">
        <f t="shared" si="11"/>
        <v>0</v>
      </c>
    </row>
    <row r="34" spans="1:21" s="48" customFormat="1" ht="13" x14ac:dyDescent="0.35">
      <c r="A34" s="125">
        <f>F8</f>
        <v>34</v>
      </c>
      <c r="B34" s="11">
        <v>250</v>
      </c>
      <c r="C34" s="65">
        <f t="shared" si="6"/>
        <v>91.198499999999996</v>
      </c>
      <c r="D34" s="65">
        <f t="shared" si="7"/>
        <v>103.6276575</v>
      </c>
      <c r="E34" s="65">
        <f t="shared" si="8"/>
        <v>5.7304076249999998</v>
      </c>
      <c r="F34" s="65">
        <f t="shared" si="9"/>
        <v>16.762504350000004</v>
      </c>
      <c r="G34" s="65">
        <f t="shared" si="5"/>
        <v>0.38875500000000002</v>
      </c>
      <c r="H34" s="65">
        <f t="shared" si="5"/>
        <v>2.2616249999999996</v>
      </c>
      <c r="I34" s="65">
        <f t="shared" si="5"/>
        <v>0.30929249999999997</v>
      </c>
      <c r="J34" s="65">
        <f t="shared" si="5"/>
        <v>5.5012500000000001E-3</v>
      </c>
      <c r="K34" s="65">
        <f t="shared" si="5"/>
        <v>5.0122500000000002E-3</v>
      </c>
      <c r="L34" s="65">
        <f t="shared" si="5"/>
        <v>0.25428000000000001</v>
      </c>
      <c r="M34" s="65">
        <f t="shared" si="5"/>
        <v>0.21516000000000002</v>
      </c>
      <c r="N34" s="65">
        <f t="shared" si="5"/>
        <v>72.494249999999994</v>
      </c>
      <c r="O34" s="65">
        <f t="shared" si="5"/>
        <v>19070.999999999996</v>
      </c>
      <c r="P34" s="65">
        <f t="shared" si="5"/>
        <v>0</v>
      </c>
      <c r="Q34" s="65">
        <f t="shared" si="10"/>
        <v>152.50687500000001</v>
      </c>
      <c r="R34" s="65">
        <f t="shared" si="11"/>
        <v>0</v>
      </c>
      <c r="S34" s="65">
        <f t="shared" si="11"/>
        <v>0.20782500000000004</v>
      </c>
      <c r="T34" s="65">
        <f t="shared" si="11"/>
        <v>0</v>
      </c>
      <c r="U34" s="126">
        <f t="shared" si="11"/>
        <v>0</v>
      </c>
    </row>
    <row r="35" spans="1:21" s="48" customFormat="1" ht="13" x14ac:dyDescent="0.35">
      <c r="A35" s="125">
        <f>G8</f>
        <v>35</v>
      </c>
      <c r="B35" s="11">
        <v>157</v>
      </c>
      <c r="C35" s="65">
        <f t="shared" si="6"/>
        <v>57.272658</v>
      </c>
      <c r="D35" s="65">
        <f t="shared" si="7"/>
        <v>65.078168910000002</v>
      </c>
      <c r="E35" s="65">
        <f t="shared" si="8"/>
        <v>3.5986959884999994</v>
      </c>
      <c r="F35" s="65">
        <f t="shared" si="9"/>
        <v>10.5268527318</v>
      </c>
      <c r="G35" s="65">
        <f t="shared" si="5"/>
        <v>0.24413814</v>
      </c>
      <c r="H35" s="65">
        <f t="shared" si="5"/>
        <v>1.4203004999999997</v>
      </c>
      <c r="I35" s="65">
        <f t="shared" si="5"/>
        <v>0.19423568999999999</v>
      </c>
      <c r="J35" s="65">
        <f t="shared" si="5"/>
        <v>3.4547850000000001E-3</v>
      </c>
      <c r="K35" s="65">
        <f t="shared" si="5"/>
        <v>3.147693E-3</v>
      </c>
      <c r="L35" s="65">
        <f t="shared" si="5"/>
        <v>0.15968784</v>
      </c>
      <c r="M35" s="65">
        <f t="shared" si="5"/>
        <v>0.13512048000000002</v>
      </c>
      <c r="N35" s="65">
        <f t="shared" si="5"/>
        <v>45.526388999999995</v>
      </c>
      <c r="O35" s="65">
        <f t="shared" si="5"/>
        <v>11976.587999999998</v>
      </c>
      <c r="P35" s="65">
        <f t="shared" si="5"/>
        <v>0</v>
      </c>
      <c r="Q35" s="65">
        <f t="shared" si="10"/>
        <v>95.774317500000009</v>
      </c>
      <c r="R35" s="65">
        <f t="shared" si="11"/>
        <v>0</v>
      </c>
      <c r="S35" s="65">
        <f t="shared" si="11"/>
        <v>0.13051410000000002</v>
      </c>
      <c r="T35" s="65">
        <f t="shared" si="11"/>
        <v>0</v>
      </c>
      <c r="U35" s="126">
        <f t="shared" si="11"/>
        <v>0</v>
      </c>
    </row>
    <row r="36" spans="1:21" s="48" customFormat="1" ht="13" x14ac:dyDescent="0.35">
      <c r="A36" s="125">
        <f>H8</f>
        <v>36</v>
      </c>
      <c r="B36" s="11">
        <v>250</v>
      </c>
      <c r="C36" s="65">
        <f t="shared" si="6"/>
        <v>91.198499999999996</v>
      </c>
      <c r="D36" s="65">
        <f t="shared" si="7"/>
        <v>103.6276575</v>
      </c>
      <c r="E36" s="65">
        <f t="shared" si="8"/>
        <v>5.7304076249999998</v>
      </c>
      <c r="F36" s="65">
        <f t="shared" si="9"/>
        <v>16.762504350000004</v>
      </c>
      <c r="G36" s="65">
        <f t="shared" si="5"/>
        <v>0.38875500000000002</v>
      </c>
      <c r="H36" s="65">
        <f t="shared" si="5"/>
        <v>2.2616249999999996</v>
      </c>
      <c r="I36" s="65">
        <f t="shared" si="5"/>
        <v>0.30929249999999997</v>
      </c>
      <c r="J36" s="65">
        <f t="shared" si="5"/>
        <v>5.5012500000000001E-3</v>
      </c>
      <c r="K36" s="65">
        <f t="shared" si="5"/>
        <v>5.0122500000000002E-3</v>
      </c>
      <c r="L36" s="65">
        <f t="shared" si="5"/>
        <v>0.25428000000000001</v>
      </c>
      <c r="M36" s="65">
        <f t="shared" si="5"/>
        <v>0.21516000000000002</v>
      </c>
      <c r="N36" s="65">
        <f t="shared" si="5"/>
        <v>72.494249999999994</v>
      </c>
      <c r="O36" s="65">
        <f t="shared" si="5"/>
        <v>19070.999999999996</v>
      </c>
      <c r="P36" s="65">
        <f t="shared" si="5"/>
        <v>0</v>
      </c>
      <c r="Q36" s="65">
        <f t="shared" si="10"/>
        <v>152.50687500000001</v>
      </c>
      <c r="R36" s="65">
        <f t="shared" si="11"/>
        <v>0</v>
      </c>
      <c r="S36" s="65">
        <f t="shared" si="11"/>
        <v>0.20782500000000004</v>
      </c>
      <c r="T36" s="65">
        <f t="shared" si="11"/>
        <v>0</v>
      </c>
      <c r="U36" s="126">
        <f t="shared" si="11"/>
        <v>0</v>
      </c>
    </row>
    <row r="37" spans="1:21" s="48" customFormat="1" ht="13" x14ac:dyDescent="0.35">
      <c r="A37" s="125">
        <f>I8</f>
        <v>37</v>
      </c>
      <c r="B37" s="11">
        <v>250</v>
      </c>
      <c r="C37" s="65">
        <f t="shared" si="6"/>
        <v>91.198499999999996</v>
      </c>
      <c r="D37" s="65">
        <f t="shared" si="7"/>
        <v>103.6276575</v>
      </c>
      <c r="E37" s="65">
        <f t="shared" si="8"/>
        <v>5.7304076249999998</v>
      </c>
      <c r="F37" s="65">
        <f t="shared" si="9"/>
        <v>16.762504350000004</v>
      </c>
      <c r="G37" s="65">
        <f t="shared" si="5"/>
        <v>0.38875500000000002</v>
      </c>
      <c r="H37" s="65">
        <f t="shared" si="5"/>
        <v>2.2616249999999996</v>
      </c>
      <c r="I37" s="65">
        <f t="shared" si="5"/>
        <v>0.30929249999999997</v>
      </c>
      <c r="J37" s="65">
        <f t="shared" si="5"/>
        <v>5.5012500000000001E-3</v>
      </c>
      <c r="K37" s="65">
        <f t="shared" si="5"/>
        <v>5.0122500000000002E-3</v>
      </c>
      <c r="L37" s="65">
        <f t="shared" si="5"/>
        <v>0.25428000000000001</v>
      </c>
      <c r="M37" s="65">
        <f t="shared" si="5"/>
        <v>0.21516000000000002</v>
      </c>
      <c r="N37" s="65">
        <f t="shared" si="5"/>
        <v>72.494249999999994</v>
      </c>
      <c r="O37" s="65">
        <f t="shared" si="5"/>
        <v>19070.999999999996</v>
      </c>
      <c r="P37" s="65">
        <f t="shared" si="5"/>
        <v>0</v>
      </c>
      <c r="Q37" s="65">
        <f t="shared" si="10"/>
        <v>152.50687500000001</v>
      </c>
      <c r="R37" s="65">
        <f t="shared" si="11"/>
        <v>0</v>
      </c>
      <c r="S37" s="65">
        <f t="shared" si="11"/>
        <v>0.20782500000000004</v>
      </c>
      <c r="T37" s="65">
        <f t="shared" si="11"/>
        <v>0</v>
      </c>
      <c r="U37" s="126">
        <f t="shared" si="11"/>
        <v>0</v>
      </c>
    </row>
    <row r="38" spans="1:21" s="48" customFormat="1" ht="13" x14ac:dyDescent="0.35">
      <c r="A38" s="125">
        <f>J8</f>
        <v>38</v>
      </c>
      <c r="B38" s="11">
        <v>250</v>
      </c>
      <c r="C38" s="65">
        <f t="shared" si="6"/>
        <v>91.198499999999996</v>
      </c>
      <c r="D38" s="65">
        <f t="shared" si="7"/>
        <v>103.6276575</v>
      </c>
      <c r="E38" s="65">
        <f t="shared" si="8"/>
        <v>5.7304076249999998</v>
      </c>
      <c r="F38" s="65">
        <f t="shared" si="9"/>
        <v>16.762504350000004</v>
      </c>
      <c r="G38" s="65">
        <f t="shared" si="5"/>
        <v>0.38875500000000002</v>
      </c>
      <c r="H38" s="65">
        <f t="shared" si="5"/>
        <v>2.2616249999999996</v>
      </c>
      <c r="I38" s="65">
        <f t="shared" si="5"/>
        <v>0.30929249999999997</v>
      </c>
      <c r="J38" s="65">
        <f t="shared" si="5"/>
        <v>5.5012500000000001E-3</v>
      </c>
      <c r="K38" s="65">
        <f t="shared" si="5"/>
        <v>5.0122500000000002E-3</v>
      </c>
      <c r="L38" s="65">
        <f t="shared" si="5"/>
        <v>0.25428000000000001</v>
      </c>
      <c r="M38" s="65">
        <f t="shared" si="5"/>
        <v>0.21516000000000002</v>
      </c>
      <c r="N38" s="65">
        <f t="shared" si="5"/>
        <v>72.494249999999994</v>
      </c>
      <c r="O38" s="65">
        <f t="shared" si="5"/>
        <v>19070.999999999996</v>
      </c>
      <c r="P38" s="65">
        <f t="shared" si="5"/>
        <v>0</v>
      </c>
      <c r="Q38" s="65">
        <f t="shared" si="10"/>
        <v>152.50687500000001</v>
      </c>
      <c r="R38" s="65">
        <f t="shared" si="11"/>
        <v>0</v>
      </c>
      <c r="S38" s="65">
        <f t="shared" si="11"/>
        <v>0.20782500000000004</v>
      </c>
      <c r="T38" s="65">
        <f t="shared" si="11"/>
        <v>0</v>
      </c>
      <c r="U38" s="126">
        <f t="shared" si="11"/>
        <v>0</v>
      </c>
    </row>
    <row r="39" spans="1:21" s="48" customFormat="1" ht="13" x14ac:dyDescent="0.35">
      <c r="A39" s="125">
        <f>K8</f>
        <v>39</v>
      </c>
      <c r="B39" s="11">
        <v>250</v>
      </c>
      <c r="C39" s="65">
        <f t="shared" si="6"/>
        <v>91.198499999999996</v>
      </c>
      <c r="D39" s="65">
        <f t="shared" si="7"/>
        <v>103.6276575</v>
      </c>
      <c r="E39" s="65">
        <f t="shared" si="8"/>
        <v>5.7304076249999998</v>
      </c>
      <c r="F39" s="65">
        <f t="shared" si="9"/>
        <v>16.762504350000004</v>
      </c>
      <c r="G39" s="65">
        <f t="shared" si="5"/>
        <v>0.38875500000000002</v>
      </c>
      <c r="H39" s="65">
        <f t="shared" si="5"/>
        <v>2.2616249999999996</v>
      </c>
      <c r="I39" s="65">
        <f t="shared" si="5"/>
        <v>0.30929249999999997</v>
      </c>
      <c r="J39" s="65">
        <f t="shared" si="5"/>
        <v>5.5012500000000001E-3</v>
      </c>
      <c r="K39" s="65">
        <f t="shared" si="5"/>
        <v>5.0122500000000002E-3</v>
      </c>
      <c r="L39" s="65">
        <f t="shared" si="5"/>
        <v>0.25428000000000001</v>
      </c>
      <c r="M39" s="65">
        <f t="shared" si="5"/>
        <v>0.21516000000000002</v>
      </c>
      <c r="N39" s="65">
        <f t="shared" si="5"/>
        <v>72.494249999999994</v>
      </c>
      <c r="O39" s="65">
        <f t="shared" si="5"/>
        <v>19070.999999999996</v>
      </c>
      <c r="P39" s="65">
        <f t="shared" si="5"/>
        <v>0</v>
      </c>
      <c r="Q39" s="65">
        <f t="shared" si="10"/>
        <v>152.50687500000001</v>
      </c>
      <c r="R39" s="65">
        <f t="shared" si="11"/>
        <v>0</v>
      </c>
      <c r="S39" s="65">
        <f t="shared" si="11"/>
        <v>0.20782500000000004</v>
      </c>
      <c r="T39" s="65">
        <f t="shared" si="11"/>
        <v>0</v>
      </c>
      <c r="U39" s="126">
        <f t="shared" si="11"/>
        <v>0</v>
      </c>
    </row>
    <row r="40" spans="1:21" s="48" customFormat="1" ht="13" x14ac:dyDescent="0.35">
      <c r="A40" s="125">
        <f>L8</f>
        <v>40</v>
      </c>
      <c r="B40" s="11">
        <v>250</v>
      </c>
      <c r="C40" s="65">
        <f t="shared" si="6"/>
        <v>91.198499999999996</v>
      </c>
      <c r="D40" s="65">
        <f t="shared" si="7"/>
        <v>103.6276575</v>
      </c>
      <c r="E40" s="65">
        <f t="shared" si="8"/>
        <v>5.7304076249999998</v>
      </c>
      <c r="F40" s="65">
        <f t="shared" si="9"/>
        <v>16.762504350000004</v>
      </c>
      <c r="G40" s="65">
        <f t="shared" si="5"/>
        <v>0.38875500000000002</v>
      </c>
      <c r="H40" s="65">
        <f t="shared" si="5"/>
        <v>2.2616249999999996</v>
      </c>
      <c r="I40" s="65">
        <f t="shared" si="5"/>
        <v>0.30929249999999997</v>
      </c>
      <c r="J40" s="65">
        <f t="shared" si="5"/>
        <v>5.5012500000000001E-3</v>
      </c>
      <c r="K40" s="65">
        <f t="shared" si="5"/>
        <v>5.0122500000000002E-3</v>
      </c>
      <c r="L40" s="65">
        <f t="shared" si="5"/>
        <v>0.25428000000000001</v>
      </c>
      <c r="M40" s="65">
        <f t="shared" si="5"/>
        <v>0.21516000000000002</v>
      </c>
      <c r="N40" s="65">
        <f t="shared" si="5"/>
        <v>72.494249999999994</v>
      </c>
      <c r="O40" s="65">
        <f t="shared" si="5"/>
        <v>19070.999999999996</v>
      </c>
      <c r="P40" s="65">
        <f t="shared" si="5"/>
        <v>0</v>
      </c>
      <c r="Q40" s="65">
        <f t="shared" si="10"/>
        <v>152.50687500000001</v>
      </c>
      <c r="R40" s="65">
        <f t="shared" si="11"/>
        <v>0</v>
      </c>
      <c r="S40" s="65">
        <f t="shared" si="11"/>
        <v>0.20782500000000004</v>
      </c>
      <c r="T40" s="65">
        <f t="shared" si="11"/>
        <v>0</v>
      </c>
      <c r="U40" s="126">
        <f t="shared" si="11"/>
        <v>0</v>
      </c>
    </row>
    <row r="41" spans="1:21" s="48" customFormat="1" ht="13" x14ac:dyDescent="0.35">
      <c r="A41" s="125">
        <f>M8</f>
        <v>41</v>
      </c>
      <c r="B41" s="11">
        <v>250</v>
      </c>
      <c r="C41" s="65">
        <f t="shared" si="6"/>
        <v>91.198499999999996</v>
      </c>
      <c r="D41" s="65">
        <f t="shared" si="7"/>
        <v>103.6276575</v>
      </c>
      <c r="E41" s="65">
        <f t="shared" si="8"/>
        <v>5.7304076249999998</v>
      </c>
      <c r="F41" s="65">
        <f t="shared" si="9"/>
        <v>16.762504350000004</v>
      </c>
      <c r="G41" s="65">
        <f t="shared" si="5"/>
        <v>0.38875500000000002</v>
      </c>
      <c r="H41" s="65">
        <f t="shared" si="5"/>
        <v>2.2616249999999996</v>
      </c>
      <c r="I41" s="65">
        <f t="shared" si="5"/>
        <v>0.30929249999999997</v>
      </c>
      <c r="J41" s="65">
        <f t="shared" si="5"/>
        <v>5.5012500000000001E-3</v>
      </c>
      <c r="K41" s="65">
        <f t="shared" si="5"/>
        <v>5.0122500000000002E-3</v>
      </c>
      <c r="L41" s="65">
        <f t="shared" si="5"/>
        <v>0.25428000000000001</v>
      </c>
      <c r="M41" s="65">
        <f t="shared" si="5"/>
        <v>0.21516000000000002</v>
      </c>
      <c r="N41" s="65">
        <f t="shared" si="5"/>
        <v>72.494249999999994</v>
      </c>
      <c r="O41" s="65">
        <f t="shared" si="5"/>
        <v>19070.999999999996</v>
      </c>
      <c r="P41" s="65">
        <f t="shared" si="5"/>
        <v>0</v>
      </c>
      <c r="Q41" s="65">
        <f t="shared" si="10"/>
        <v>152.50687500000001</v>
      </c>
      <c r="R41" s="65">
        <f t="shared" si="11"/>
        <v>0</v>
      </c>
      <c r="S41" s="65">
        <f t="shared" si="11"/>
        <v>0.20782500000000004</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39</v>
      </c>
      <c r="K57" s="8">
        <f t="shared" si="13"/>
        <v>40</v>
      </c>
      <c r="L57" s="8">
        <f t="shared" si="13"/>
        <v>41</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6.8</v>
      </c>
      <c r="C60" s="64">
        <f t="shared" ref="C60:U60" si="14">D10</f>
        <v>6.4</v>
      </c>
      <c r="D60" s="64">
        <f t="shared" si="14"/>
        <v>6.4</v>
      </c>
      <c r="E60" s="64">
        <f t="shared" si="14"/>
        <v>6.1</v>
      </c>
      <c r="F60" s="64">
        <f t="shared" si="14"/>
        <v>6.1</v>
      </c>
      <c r="G60" s="64">
        <f t="shared" si="14"/>
        <v>6</v>
      </c>
      <c r="H60" s="64">
        <f t="shared" si="14"/>
        <v>6</v>
      </c>
      <c r="I60" s="64">
        <f t="shared" si="14"/>
        <v>5.9</v>
      </c>
      <c r="J60" s="64">
        <f t="shared" si="14"/>
        <v>6.3</v>
      </c>
      <c r="K60" s="64">
        <f t="shared" si="14"/>
        <v>5.9</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157</v>
      </c>
      <c r="G62" s="65">
        <f>B36</f>
        <v>250</v>
      </c>
      <c r="H62" s="65">
        <f>B37</f>
        <v>250</v>
      </c>
      <c r="I62" s="65">
        <f>B38</f>
        <v>250</v>
      </c>
      <c r="J62" s="65">
        <f>B39</f>
        <v>250</v>
      </c>
      <c r="K62" s="65">
        <f>B40</f>
        <v>250</v>
      </c>
      <c r="L62" s="65">
        <f>B41</f>
        <v>250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-3.5999999999999979</v>
      </c>
      <c r="C64" s="65">
        <f t="shared" ref="C64:U64" si="17">(C59-C60)*C61</f>
        <v>-1.2000000000000011</v>
      </c>
      <c r="D64" s="65">
        <f t="shared" si="17"/>
        <v>-1.2000000000000011</v>
      </c>
      <c r="E64" s="65">
        <f t="shared" si="17"/>
        <v>0.6000000000000032</v>
      </c>
      <c r="F64" s="65">
        <f t="shared" si="17"/>
        <v>0.6000000000000032</v>
      </c>
      <c r="G64" s="65">
        <f t="shared" si="17"/>
        <v>1.2000000000000011</v>
      </c>
      <c r="H64" s="65">
        <f t="shared" si="17"/>
        <v>1.2000000000000011</v>
      </c>
      <c r="I64" s="65">
        <f t="shared" si="17"/>
        <v>1.7999999999999989</v>
      </c>
      <c r="J64" s="65">
        <f t="shared" si="17"/>
        <v>-0.59999999999999787</v>
      </c>
      <c r="K64" s="65">
        <f t="shared" si="17"/>
        <v>1.7999999999999989</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3.5999999999999979</v>
      </c>
      <c r="C65" s="65">
        <f t="shared" ref="C65:U65" si="18">C63-C64</f>
        <v>1.2000000000000011</v>
      </c>
      <c r="D65" s="65">
        <f t="shared" si="18"/>
        <v>1.2000000000000011</v>
      </c>
      <c r="E65" s="65">
        <f t="shared" si="18"/>
        <v>-0.6000000000000032</v>
      </c>
      <c r="F65" s="65">
        <f t="shared" si="18"/>
        <v>-0.6000000000000032</v>
      </c>
      <c r="G65" s="65">
        <f t="shared" si="18"/>
        <v>-1.2000000000000011</v>
      </c>
      <c r="H65" s="65">
        <f t="shared" si="18"/>
        <v>-1.2000000000000011</v>
      </c>
      <c r="I65" s="65">
        <f t="shared" si="18"/>
        <v>-1.7999999999999989</v>
      </c>
      <c r="J65" s="65">
        <f t="shared" si="18"/>
        <v>0.59999999999999787</v>
      </c>
      <c r="K65" s="65">
        <f t="shared" si="18"/>
        <v>-1.7999999999999989</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UNDER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40" operator="greaterThan">
      <formula>$B$51</formula>
    </cfRule>
  </conditionalFormatting>
  <conditionalFormatting sqref="B66:U66">
    <cfRule type="cellIs" dxfId="56" priority="15" operator="equal">
      <formula>"UNDER"</formula>
    </cfRule>
    <cfRule type="cellIs" dxfId="55" priority="16" operator="equal">
      <formula>"OVER"</formula>
    </cfRule>
  </conditionalFormatting>
  <conditionalFormatting sqref="C31:C50">
    <cfRule type="cellIs" dxfId="54" priority="39" operator="greaterThan">
      <formula>$C$51</formula>
    </cfRule>
  </conditionalFormatting>
  <conditionalFormatting sqref="C11:V13">
    <cfRule type="cellIs" dxfId="53" priority="1" operator="greaterThan">
      <formula>2</formula>
    </cfRule>
  </conditionalFormatting>
  <conditionalFormatting sqref="C17:V19">
    <cfRule type="cellIs" dxfId="52" priority="36" operator="equal">
      <formula>0</formula>
    </cfRule>
  </conditionalFormatting>
  <conditionalFormatting sqref="C20:V21">
    <cfRule type="cellIs" dxfId="51" priority="41" operator="equal">
      <formula>"DECREASE"</formula>
    </cfRule>
    <cfRule type="cellIs" dxfId="50" priority="42" operator="equal">
      <formula>"INCREASE"</formula>
    </cfRule>
  </conditionalFormatting>
  <conditionalFormatting sqref="C21:V21">
    <cfRule type="cellIs" dxfId="49" priority="17" operator="equal">
      <formula>0</formula>
    </cfRule>
  </conditionalFormatting>
  <conditionalFormatting sqref="C22:V23">
    <cfRule type="cellIs" dxfId="48" priority="21" operator="equal">
      <formula>0</formula>
    </cfRule>
  </conditionalFormatting>
  <conditionalFormatting sqref="C24:V24">
    <cfRule type="cellIs" dxfId="47" priority="22" operator="equal">
      <formula>"DECREASE"</formula>
    </cfRule>
    <cfRule type="cellIs" dxfId="46" priority="23" operator="equal">
      <formula>"INCREASE"</formula>
    </cfRule>
  </conditionalFormatting>
  <conditionalFormatting sqref="G31:G50">
    <cfRule type="cellIs" dxfId="45" priority="35" operator="greaterThan">
      <formula>$G$51</formula>
    </cfRule>
  </conditionalFormatting>
  <conditionalFormatting sqref="H31:H50">
    <cfRule type="cellIs" dxfId="44" priority="34" operator="greaterThan">
      <formula>$H$51</formula>
    </cfRule>
  </conditionalFormatting>
  <conditionalFormatting sqref="I1">
    <cfRule type="cellIs" dxfId="43" priority="7" operator="between">
      <formula>0.1</formula>
      <formula>5</formula>
    </cfRule>
  </conditionalFormatting>
  <conditionalFormatting sqref="I2">
    <cfRule type="cellIs" dxfId="42" priority="6" operator="greaterThan">
      <formula>5000.1</formula>
    </cfRule>
  </conditionalFormatting>
  <conditionalFormatting sqref="I3">
    <cfRule type="cellIs" dxfId="41" priority="5" operator="greaterThan">
      <formula>40000.01</formula>
    </cfRule>
  </conditionalFormatting>
  <conditionalFormatting sqref="I31:I50">
    <cfRule type="cellIs" dxfId="40" priority="33" operator="greaterThan">
      <formula>$I$51</formula>
    </cfRule>
  </conditionalFormatting>
  <conditionalFormatting sqref="J31:J50">
    <cfRule type="cellIs" dxfId="39" priority="12" operator="greaterThan">
      <formula>$J$51</formula>
    </cfRule>
  </conditionalFormatting>
  <conditionalFormatting sqref="K31:K50">
    <cfRule type="cellIs" dxfId="38" priority="32" operator="greaterThan">
      <formula>$K$51</formula>
    </cfRule>
  </conditionalFormatting>
  <conditionalFormatting sqref="L3">
    <cfRule type="cellIs" dxfId="37" priority="8" operator="lessThan">
      <formula>30</formula>
    </cfRule>
    <cfRule type="cellIs" dxfId="36" priority="9" operator="greaterThanOrEqual">
      <formula>30</formula>
    </cfRule>
  </conditionalFormatting>
  <conditionalFormatting sqref="L31:L50">
    <cfRule type="cellIs" dxfId="35" priority="31" operator="greaterThan">
      <formula>$L$51</formula>
    </cfRule>
  </conditionalFormatting>
  <conditionalFormatting sqref="M31:M50">
    <cfRule type="cellIs" dxfId="34" priority="30" operator="greaterThan">
      <formula>$M$51</formula>
    </cfRule>
  </conditionalFormatting>
  <conditionalFormatting sqref="P31:P50">
    <cfRule type="cellIs" dxfId="33" priority="29" operator="greaterThan">
      <formula>$P$51</formula>
    </cfRule>
  </conditionalFormatting>
  <conditionalFormatting sqref="R31:R50">
    <cfRule type="cellIs" dxfId="32" priority="28" operator="greaterThan">
      <formula>$R$51</formula>
    </cfRule>
  </conditionalFormatting>
  <conditionalFormatting sqref="S31:S50">
    <cfRule type="cellIs" dxfId="31" priority="27" operator="greaterThan">
      <formula>$S$51</formula>
    </cfRule>
  </conditionalFormatting>
  <conditionalFormatting sqref="T31:T50">
    <cfRule type="cellIs" dxfId="30" priority="26" operator="greaterThan">
      <formula>$T$51</formula>
    </cfRule>
  </conditionalFormatting>
  <conditionalFormatting sqref="U31:U50">
    <cfRule type="cellIs" dxfId="29"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B1" zoomScale="90" zoomScaleNormal="90" workbookViewId="0">
      <selection activeCell="F3" sqref="F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1" t="s">
        <v>41</v>
      </c>
      <c r="B1" s="132"/>
      <c r="C1" s="133" t="str">
        <f>'DCWW Elan Valley'!C1:D1</f>
        <v>PAN-033124</v>
      </c>
      <c r="D1" s="134"/>
      <c r="E1" s="106" t="s">
        <v>45</v>
      </c>
      <c r="F1" s="113">
        <f>'DCWW Elan Valley'!F1</f>
        <v>36.54</v>
      </c>
      <c r="G1" s="135" t="s">
        <v>43</v>
      </c>
      <c r="H1" s="136"/>
      <c r="I1" s="109">
        <v>6.7</v>
      </c>
      <c r="J1" s="131" t="s">
        <v>153</v>
      </c>
      <c r="K1" s="132"/>
      <c r="L1" s="109">
        <v>156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7" t="s">
        <v>87</v>
      </c>
      <c r="B2" s="138"/>
      <c r="C2" s="139" t="str">
        <f>'DCWW Elan Valley'!C2:D2</f>
        <v>EPR/GP3792SK</v>
      </c>
      <c r="D2" s="140"/>
      <c r="E2" s="96" t="s">
        <v>109</v>
      </c>
      <c r="F2" s="110" t="s">
        <v>169</v>
      </c>
      <c r="G2" s="141" t="s">
        <v>110</v>
      </c>
      <c r="H2" s="142"/>
      <c r="I2" s="110"/>
      <c r="J2" s="137" t="s">
        <v>158</v>
      </c>
      <c r="K2" s="138"/>
      <c r="L2" s="110">
        <v>1.01</v>
      </c>
      <c r="AB2" s="22" t="s">
        <v>56</v>
      </c>
      <c r="AC2" s="13"/>
      <c r="AD2" s="22" t="s">
        <v>70</v>
      </c>
      <c r="AE2" s="13"/>
      <c r="AF2" s="13"/>
      <c r="AG2" s="34" t="s">
        <v>76</v>
      </c>
      <c r="AH2" s="13"/>
      <c r="AI2" s="35" t="s">
        <v>126</v>
      </c>
      <c r="AJ2" s="36">
        <v>0</v>
      </c>
      <c r="AK2" s="37">
        <v>0</v>
      </c>
      <c r="AL2" s="7">
        <v>0</v>
      </c>
      <c r="AM2" s="9">
        <v>0</v>
      </c>
      <c r="AN2" s="9">
        <v>0</v>
      </c>
    </row>
    <row r="3" spans="1:41" ht="13" x14ac:dyDescent="0.25">
      <c r="A3" s="143" t="s">
        <v>42</v>
      </c>
      <c r="B3" s="144"/>
      <c r="C3" s="139" t="str">
        <f>'DCWW Elan Valley'!C3:D3</f>
        <v>Byproduct Recovery Limited</v>
      </c>
      <c r="D3" s="140"/>
      <c r="E3" s="96" t="s">
        <v>108</v>
      </c>
      <c r="F3" s="111" t="s">
        <v>78</v>
      </c>
      <c r="G3" s="137" t="s">
        <v>159</v>
      </c>
      <c r="H3" s="138"/>
      <c r="I3" s="110"/>
      <c r="J3" s="143" t="s">
        <v>154</v>
      </c>
      <c r="K3" s="144"/>
      <c r="L3" s="110">
        <f>(L1/(L2*10000))*100</f>
        <v>1.5445544554455446</v>
      </c>
      <c r="AB3" s="22" t="s">
        <v>57</v>
      </c>
      <c r="AC3" s="13"/>
      <c r="AD3" s="22" t="s">
        <v>71</v>
      </c>
      <c r="AE3" s="13"/>
      <c r="AF3" s="13"/>
      <c r="AG3" s="34" t="s">
        <v>77</v>
      </c>
      <c r="AH3" s="13"/>
      <c r="AI3" s="38" t="s">
        <v>113</v>
      </c>
      <c r="AJ3" s="39">
        <v>1.7</v>
      </c>
      <c r="AK3" s="40">
        <v>6</v>
      </c>
      <c r="AL3" s="41">
        <v>1</v>
      </c>
      <c r="AM3" s="9">
        <v>6.2</v>
      </c>
      <c r="AN3" s="9" t="s">
        <v>112</v>
      </c>
    </row>
    <row r="4" spans="1:41" ht="13" x14ac:dyDescent="0.25">
      <c r="A4" s="137" t="s">
        <v>0</v>
      </c>
      <c r="B4" s="138"/>
      <c r="C4" s="145" t="str">
        <f>'DCWW Elan Valley'!C4:D4</f>
        <v>Noyadd Farm, Rhayader, LD6 5HH</v>
      </c>
      <c r="D4" s="146"/>
      <c r="E4" s="99" t="s">
        <v>1</v>
      </c>
      <c r="F4" s="110" t="s">
        <v>170</v>
      </c>
      <c r="G4" s="143"/>
      <c r="H4" s="144"/>
      <c r="I4" s="115"/>
      <c r="J4" s="143"/>
      <c r="K4" s="144"/>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9" t="s">
        <v>47</v>
      </c>
      <c r="B5" s="150"/>
      <c r="C5" s="151" t="str">
        <f>'DCWW Elan Valley'!C5:D5</f>
        <v>Owen Clee</v>
      </c>
      <c r="D5" s="152"/>
      <c r="E5" s="107"/>
      <c r="F5" s="114"/>
      <c r="G5" s="153"/>
      <c r="H5" s="154"/>
      <c r="I5" s="114"/>
      <c r="J5" s="153"/>
      <c r="K5" s="154"/>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5" t="s">
        <v>63</v>
      </c>
      <c r="B7" s="156"/>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7" t="s">
        <v>2</v>
      </c>
      <c r="B8" s="138"/>
      <c r="C8" s="49">
        <f>'DCWW Elan Valley'!C8</f>
        <v>29</v>
      </c>
      <c r="D8" s="49">
        <f>'DCWW Elan Valley'!D8</f>
        <v>31</v>
      </c>
      <c r="E8" s="49">
        <f>'DCWW Elan Valley'!E8</f>
        <v>33</v>
      </c>
      <c r="F8" s="49">
        <f>'DCWW Elan Valley'!F8</f>
        <v>34</v>
      </c>
      <c r="G8" s="49">
        <f>'DCWW Elan Valley'!G8</f>
        <v>35</v>
      </c>
      <c r="H8" s="49">
        <f>'DCWW Elan Valley'!H8</f>
        <v>36</v>
      </c>
      <c r="I8" s="49">
        <f>'DCWW Elan Valley'!I8</f>
        <v>37</v>
      </c>
      <c r="J8" s="49">
        <f>'DCWW Elan Valley'!J8</f>
        <v>38</v>
      </c>
      <c r="K8" s="49">
        <f>'DCWW Elan Valley'!K8</f>
        <v>39</v>
      </c>
      <c r="L8" s="49">
        <f>'DCWW Elan Valley'!L8</f>
        <v>40</v>
      </c>
      <c r="M8" s="49">
        <f>'DCWW Elan Valley'!M8</f>
        <v>41</v>
      </c>
      <c r="N8" s="49">
        <f>'DCWW Elan Valley'!N8</f>
        <v>0</v>
      </c>
      <c r="O8" s="49">
        <f>'DCWW Elan Valley'!O8</f>
        <v>0</v>
      </c>
      <c r="P8" s="49">
        <f>'DCWW Elan Valley'!P8</f>
        <v>0</v>
      </c>
      <c r="Q8" s="49">
        <f>'DCWW Elan Valley'!Q8</f>
        <v>0</v>
      </c>
      <c r="R8" s="49">
        <f>'DCWW Elan Valley'!R8</f>
        <v>0</v>
      </c>
      <c r="S8" s="49">
        <f>'DCWW Elan Valley'!S8</f>
        <v>0</v>
      </c>
      <c r="T8" s="49">
        <f>'DCWW Elan Valley'!T8</f>
        <v>0</v>
      </c>
      <c r="U8" s="49">
        <f>'DCWW Elan Valley'!U8</f>
        <v>0</v>
      </c>
      <c r="V8" s="102">
        <f>'DCWW Elan Valley'!V8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7" t="s">
        <v>3</v>
      </c>
      <c r="B9" s="138"/>
      <c r="C9" s="49" t="str">
        <f>'DCWW Elan Valley'!C9</f>
        <v>Moderate</v>
      </c>
      <c r="D9" s="49" t="str">
        <f>'DCWW Elan Valley'!D9</f>
        <v>Moderate</v>
      </c>
      <c r="E9" s="49" t="str">
        <f>'DCWW Elan Valley'!E9</f>
        <v>Moderate</v>
      </c>
      <c r="F9" s="49" t="str">
        <f>'DCWW Elan Valley'!F9</f>
        <v>Moderate</v>
      </c>
      <c r="G9" s="49" t="str">
        <f>'DCWW Elan Valley'!G9</f>
        <v>Moderate</v>
      </c>
      <c r="H9" s="49" t="str">
        <f>'DCWW Elan Valley'!H9</f>
        <v>Moderate</v>
      </c>
      <c r="I9" s="49" t="str">
        <f>'DCWW Elan Valley'!I9</f>
        <v>Moderate</v>
      </c>
      <c r="J9" s="49" t="str">
        <f>'DCWW Elan Valley'!J9</f>
        <v>Moderate</v>
      </c>
      <c r="K9" s="49" t="str">
        <f>'DCWW Elan Valley'!K9</f>
        <v>Moderate</v>
      </c>
      <c r="L9" s="49" t="str">
        <f>'DCWW Elan Valley'!L9</f>
        <v>Moderate</v>
      </c>
      <c r="M9" s="49" t="str">
        <f>'DCWW Elan Valley'!M9</f>
        <v>Moderate</v>
      </c>
      <c r="N9" s="49">
        <f>'DCWW Elan Valley'!N9</f>
        <v>0</v>
      </c>
      <c r="O9" s="49">
        <f>'DCWW Elan Valley'!O9</f>
        <v>0</v>
      </c>
      <c r="P9" s="49">
        <f>'DCWW Elan Valley'!P9</f>
        <v>0</v>
      </c>
      <c r="Q9" s="49">
        <f>'DCWW Elan Valley'!Q9</f>
        <v>0</v>
      </c>
      <c r="R9" s="49">
        <f>'DCWW Elan Valley'!R9</f>
        <v>0</v>
      </c>
      <c r="S9" s="49">
        <f>'DCWW Elan Valley'!S9</f>
        <v>0</v>
      </c>
      <c r="T9" s="49">
        <f>'DCWW Elan Valley'!T9</f>
        <v>0</v>
      </c>
      <c r="U9" s="49">
        <f>'DCWW Elan Valley'!U9</f>
        <v>0</v>
      </c>
      <c r="V9" s="102">
        <f>'DCWW Elan Valley'!V9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7" t="s">
        <v>4</v>
      </c>
      <c r="B10" s="138"/>
      <c r="C10" s="49">
        <f>'DCWW Elan Valley'!C10</f>
        <v>6.8</v>
      </c>
      <c r="D10" s="49">
        <f>'DCWW Elan Valley'!D10</f>
        <v>6.4</v>
      </c>
      <c r="E10" s="49">
        <f>'DCWW Elan Valley'!E10</f>
        <v>6.4</v>
      </c>
      <c r="F10" s="49">
        <f>'DCWW Elan Valley'!F10</f>
        <v>6.1</v>
      </c>
      <c r="G10" s="49">
        <f>'DCWW Elan Valley'!G10</f>
        <v>6.1</v>
      </c>
      <c r="H10" s="49">
        <f>'DCWW Elan Valley'!H10</f>
        <v>6</v>
      </c>
      <c r="I10" s="49">
        <f>'DCWW Elan Valley'!I10</f>
        <v>6</v>
      </c>
      <c r="J10" s="49">
        <f>'DCWW Elan Valley'!J10</f>
        <v>5.9</v>
      </c>
      <c r="K10" s="49">
        <f>'DCWW Elan Valley'!K10</f>
        <v>6.3</v>
      </c>
      <c r="L10" s="49">
        <f>'DCWW Elan Valley'!L10</f>
        <v>5.9</v>
      </c>
      <c r="M10" s="49">
        <f>'DCWW Elan Valley'!M10</f>
        <v>6.1</v>
      </c>
      <c r="N10" s="49">
        <f>'DCWW Elan Valley'!N10</f>
        <v>0</v>
      </c>
      <c r="O10" s="49">
        <f>'DCWW Elan Valley'!O10</f>
        <v>0</v>
      </c>
      <c r="P10" s="49">
        <f>'DCWW Elan Valley'!P10</f>
        <v>0</v>
      </c>
      <c r="Q10" s="49">
        <f>'DCWW Elan Valley'!Q10</f>
        <v>0</v>
      </c>
      <c r="R10" s="49">
        <f>'DCWW Elan Valley'!R10</f>
        <v>0</v>
      </c>
      <c r="S10" s="49">
        <f>'DCWW Elan Valley'!S10</f>
        <v>0</v>
      </c>
      <c r="T10" s="49">
        <f>'DCWW Elan Valley'!T10</f>
        <v>0</v>
      </c>
      <c r="U10" s="49">
        <f>'DCWW Elan Valley'!U10</f>
        <v>0</v>
      </c>
      <c r="V10" s="102">
        <f>'DCWW Elan Valley'!V10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7" t="s">
        <v>5</v>
      </c>
      <c r="B11" s="138"/>
      <c r="C11" s="49">
        <f>'DCWW Elan Valley'!C11</f>
        <v>1</v>
      </c>
      <c r="D11" s="49">
        <f>'DCWW Elan Valley'!D11</f>
        <v>1</v>
      </c>
      <c r="E11" s="49">
        <f>'DCWW Elan Valley'!E11</f>
        <v>1</v>
      </c>
      <c r="F11" s="49">
        <f>'DCWW Elan Valley'!F11</f>
        <v>1</v>
      </c>
      <c r="G11" s="49">
        <f>'DCWW Elan Valley'!G11</f>
        <v>2</v>
      </c>
      <c r="H11" s="49">
        <f>'DCWW Elan Valley'!H11</f>
        <v>1</v>
      </c>
      <c r="I11" s="49">
        <f>'DCWW Elan Valley'!I11</f>
        <v>1</v>
      </c>
      <c r="J11" s="49">
        <f>'DCWW Elan Valley'!J11</f>
        <v>1</v>
      </c>
      <c r="K11" s="49">
        <f>'DCWW Elan Valley'!K11</f>
        <v>1</v>
      </c>
      <c r="L11" s="49">
        <f>'DCWW Elan Valley'!L11</f>
        <v>1</v>
      </c>
      <c r="M11" s="49">
        <f>'DCWW Elan Valley'!M11</f>
        <v>1</v>
      </c>
      <c r="N11" s="49">
        <f>'DCWW Elan Valley'!N11</f>
        <v>0</v>
      </c>
      <c r="O11" s="49">
        <f>'DCWW Elan Valley'!O11</f>
        <v>0</v>
      </c>
      <c r="P11" s="49">
        <f>'DCWW Elan Valley'!P11</f>
        <v>0</v>
      </c>
      <c r="Q11" s="49">
        <f>'DCWW Elan Valley'!Q11</f>
        <v>0</v>
      </c>
      <c r="R11" s="49">
        <f>'DCWW Elan Valley'!R11</f>
        <v>0</v>
      </c>
      <c r="S11" s="49">
        <f>'DCWW Elan Valley'!S11</f>
        <v>0</v>
      </c>
      <c r="T11" s="49">
        <f>'DCWW Elan Valley'!T11</f>
        <v>0</v>
      </c>
      <c r="U11" s="49">
        <f>'DCWW Elan Valley'!U11</f>
        <v>0</v>
      </c>
      <c r="V11" s="102">
        <f>'DCWW Elan Valley'!V11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7" t="s">
        <v>6</v>
      </c>
      <c r="B12" s="138"/>
      <c r="C12" s="49">
        <f>'DCWW Elan Valley'!C12</f>
        <v>1</v>
      </c>
      <c r="D12" s="49">
        <f>'DCWW Elan Valley'!D12</f>
        <v>2</v>
      </c>
      <c r="E12" s="49">
        <f>'DCWW Elan Valley'!E12</f>
        <v>2</v>
      </c>
      <c r="F12" s="49">
        <f>'DCWW Elan Valley'!F12</f>
        <v>2</v>
      </c>
      <c r="G12" s="49">
        <f>'DCWW Elan Valley'!G12</f>
        <v>2</v>
      </c>
      <c r="H12" s="49">
        <f>'DCWW Elan Valley'!H12</f>
        <v>2</v>
      </c>
      <c r="I12" s="49">
        <f>'DCWW Elan Valley'!I12</f>
        <v>2</v>
      </c>
      <c r="J12" s="49">
        <f>'DCWW Elan Valley'!J12</f>
        <v>2</v>
      </c>
      <c r="K12" s="49">
        <f>'DCWW Elan Valley'!K12</f>
        <v>1</v>
      </c>
      <c r="L12" s="49">
        <f>'DCWW Elan Valley'!L12</f>
        <v>2</v>
      </c>
      <c r="M12" s="49">
        <f>'DCWW Elan Valley'!M12</f>
        <v>2</v>
      </c>
      <c r="N12" s="49">
        <f>'DCWW Elan Valley'!N12</f>
        <v>0</v>
      </c>
      <c r="O12" s="49">
        <f>'DCWW Elan Valley'!O12</f>
        <v>0</v>
      </c>
      <c r="P12" s="49">
        <f>'DCWW Elan Valley'!P12</f>
        <v>0</v>
      </c>
      <c r="Q12" s="49">
        <f>'DCWW Elan Valley'!Q12</f>
        <v>0</v>
      </c>
      <c r="R12" s="49">
        <f>'DCWW Elan Valley'!R12</f>
        <v>0</v>
      </c>
      <c r="S12" s="49">
        <f>'DCWW Elan Valley'!S12</f>
        <v>0</v>
      </c>
      <c r="T12" s="49">
        <f>'DCWW Elan Valley'!T12</f>
        <v>0</v>
      </c>
      <c r="U12" s="49">
        <f>'DCWW Elan Valley'!U12</f>
        <v>0</v>
      </c>
      <c r="V12" s="102">
        <f>'DCWW Elan Valley'!V12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7" t="s">
        <v>7</v>
      </c>
      <c r="B13" s="138"/>
      <c r="C13" s="49">
        <f>'DCWW Elan Valley'!C13</f>
        <v>3</v>
      </c>
      <c r="D13" s="49">
        <f>'DCWW Elan Valley'!D13</f>
        <v>2</v>
      </c>
      <c r="E13" s="49">
        <f>'DCWW Elan Valley'!E13</f>
        <v>2</v>
      </c>
      <c r="F13" s="49">
        <f>'DCWW Elan Valley'!F13</f>
        <v>2</v>
      </c>
      <c r="G13" s="49">
        <f>'DCWW Elan Valley'!G13</f>
        <v>2</v>
      </c>
      <c r="H13" s="49">
        <f>'DCWW Elan Valley'!H13</f>
        <v>2</v>
      </c>
      <c r="I13" s="49">
        <f>'DCWW Elan Valley'!I13</f>
        <v>2</v>
      </c>
      <c r="J13" s="49">
        <f>'DCWW Elan Valley'!J13</f>
        <v>2</v>
      </c>
      <c r="K13" s="49">
        <f>'DCWW Elan Valley'!K13</f>
        <v>2</v>
      </c>
      <c r="L13" s="49">
        <f>'DCWW Elan Valley'!L13</f>
        <v>2</v>
      </c>
      <c r="M13" s="49">
        <f>'DCWW Elan Valley'!M13</f>
        <v>3</v>
      </c>
      <c r="N13" s="49">
        <f>'DCWW Elan Valley'!N13</f>
        <v>0</v>
      </c>
      <c r="O13" s="49">
        <f>'DCWW Elan Valley'!O13</f>
        <v>0</v>
      </c>
      <c r="P13" s="49">
        <f>'DCWW Elan Valley'!P13</f>
        <v>0</v>
      </c>
      <c r="Q13" s="49">
        <f>'DCWW Elan Valley'!Q13</f>
        <v>0</v>
      </c>
      <c r="R13" s="49">
        <f>'DCWW Elan Valley'!R13</f>
        <v>0</v>
      </c>
      <c r="S13" s="49">
        <f>'DCWW Elan Valley'!S13</f>
        <v>0</v>
      </c>
      <c r="T13" s="49">
        <f>'DCWW Elan Valley'!T13</f>
        <v>0</v>
      </c>
      <c r="U13" s="49">
        <f>'DCWW Elan Valley'!U13</f>
        <v>0</v>
      </c>
      <c r="V13" s="102">
        <f>'DCWW Elan Valley'!V13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7" t="s">
        <v>8</v>
      </c>
      <c r="B14" s="158"/>
      <c r="C14" s="83" t="str">
        <f>'DCWW Elan Valley'!C14</f>
        <v xml:space="preserve">Grass Silage (25% DM) </v>
      </c>
      <c r="D14" s="83" t="str">
        <f>'DCWW Elan Valley'!D14</f>
        <v xml:space="preserve">Grass Silage (25% DM) </v>
      </c>
      <c r="E14" s="83" t="str">
        <f>'DCWW Elan Valley'!E14</f>
        <v xml:space="preserve">Grass Silage (25% DM) </v>
      </c>
      <c r="F14" s="83" t="str">
        <f>'DCWW Elan Valley'!F14</f>
        <v xml:space="preserve">Grass Silage (25% DM) </v>
      </c>
      <c r="G14" s="83" t="str">
        <f>'DCWW Elan Valley'!G14</f>
        <v xml:space="preserve">Grass Silage (25% DM) </v>
      </c>
      <c r="H14" s="83" t="str">
        <f>'DCWW Elan Valley'!H14</f>
        <v xml:space="preserve">Grass Silage (25% DM) </v>
      </c>
      <c r="I14" s="83" t="str">
        <f>'DCWW Elan Valley'!I14</f>
        <v xml:space="preserve">Grass Silage (25% DM) </v>
      </c>
      <c r="J14" s="83" t="str">
        <f>'DCWW Elan Valley'!J14</f>
        <v xml:space="preserve">Grass Silage (25% DM) </v>
      </c>
      <c r="K14" s="83" t="str">
        <f>'DCWW Elan Valley'!K14</f>
        <v xml:space="preserve">Grass Silage (25% DM) </v>
      </c>
      <c r="L14" s="83" t="str">
        <f>'DCWW Elan Valley'!L14</f>
        <v xml:space="preserve">Grass Silage (25% DM) </v>
      </c>
      <c r="M14" s="83" t="str">
        <f>'DCWW Elan Valley'!M14</f>
        <v xml:space="preserve">Grass Silage (25% DM) </v>
      </c>
      <c r="N14" s="83">
        <f>'DCWW Elan Valley'!N14</f>
        <v>0</v>
      </c>
      <c r="O14" s="83">
        <f>'DCWW Elan Valley'!O14</f>
        <v>0</v>
      </c>
      <c r="P14" s="83">
        <f>'DCWW Elan Valley'!P14</f>
        <v>0</v>
      </c>
      <c r="Q14" s="83">
        <f>'DCWW Elan Valley'!Q14</f>
        <v>0</v>
      </c>
      <c r="R14" s="83">
        <f>'DCWW Elan Valley'!R14</f>
        <v>0</v>
      </c>
      <c r="S14" s="83">
        <f>'DCWW Elan Valley'!S14</f>
        <v>0</v>
      </c>
      <c r="T14" s="83">
        <f>'DCWW Elan Valley'!T14</f>
        <v>0</v>
      </c>
      <c r="U14" s="83">
        <f>'DCWW Elan Valley'!U14</f>
        <v>0</v>
      </c>
      <c r="V14" s="103">
        <f>'DCWW Elan Valley'!V14</f>
        <v>0</v>
      </c>
      <c r="AD14" s="22" t="s">
        <v>138</v>
      </c>
      <c r="AE14" s="22">
        <v>6</v>
      </c>
      <c r="AI14" s="43" t="s">
        <v>119</v>
      </c>
      <c r="AJ14" s="44">
        <v>0.8</v>
      </c>
      <c r="AK14" s="45">
        <v>1.7</v>
      </c>
      <c r="AL14" s="9">
        <v>12</v>
      </c>
      <c r="AM14" s="9">
        <v>6.7</v>
      </c>
      <c r="AN14" s="9" t="s">
        <v>135</v>
      </c>
    </row>
    <row r="15" spans="1:41" ht="13" x14ac:dyDescent="0.25">
      <c r="A15" s="147" t="s">
        <v>9</v>
      </c>
      <c r="B15" s="148"/>
      <c r="C15" s="49">
        <f>'DCWW Elan Valley'!C15</f>
        <v>38</v>
      </c>
      <c r="D15" s="49">
        <f>'DCWW Elan Valley'!D15</f>
        <v>38</v>
      </c>
      <c r="E15" s="49">
        <f>'DCWW Elan Valley'!E15</f>
        <v>38</v>
      </c>
      <c r="F15" s="49">
        <f>'DCWW Elan Valley'!F15</f>
        <v>38</v>
      </c>
      <c r="G15" s="49">
        <f>'DCWW Elan Valley'!G15</f>
        <v>38</v>
      </c>
      <c r="H15" s="49">
        <f>'DCWW Elan Valley'!H15</f>
        <v>38</v>
      </c>
      <c r="I15" s="49">
        <f>'DCWW Elan Valley'!I15</f>
        <v>38</v>
      </c>
      <c r="J15" s="49">
        <f>'DCWW Elan Valley'!J15</f>
        <v>38</v>
      </c>
      <c r="K15" s="49">
        <f>'DCWW Elan Valley'!K15</f>
        <v>38</v>
      </c>
      <c r="L15" s="49">
        <f>'DCWW Elan Valley'!L15</f>
        <v>38</v>
      </c>
      <c r="M15" s="49">
        <f>'DCWW Elan Valley'!M15</f>
        <v>38</v>
      </c>
      <c r="N15" s="49">
        <f>'DCWW Elan Valley'!N15</f>
        <v>0</v>
      </c>
      <c r="O15" s="49">
        <f>'DCWW Elan Valley'!O15</f>
        <v>0</v>
      </c>
      <c r="P15" s="49">
        <f>'DCWW Elan Valley'!P15</f>
        <v>0</v>
      </c>
      <c r="Q15" s="49">
        <f>'DCWW Elan Valley'!Q15</f>
        <v>0</v>
      </c>
      <c r="R15" s="49">
        <f>'DCWW Elan Valley'!R15</f>
        <v>0</v>
      </c>
      <c r="S15" s="49">
        <f>'DCWW Elan Valley'!S15</f>
        <v>0</v>
      </c>
      <c r="T15" s="49">
        <f>'DCWW Elan Valley'!T15</f>
        <v>0</v>
      </c>
      <c r="U15" s="49">
        <f>'DCWW Elan Valley'!U15</f>
        <v>0</v>
      </c>
      <c r="V15" s="102">
        <f>'DCWW Elan Valley'!V15</f>
        <v>0</v>
      </c>
      <c r="AD15" s="22" t="s">
        <v>144</v>
      </c>
      <c r="AE15" s="22">
        <v>7</v>
      </c>
      <c r="AI15" s="43" t="s">
        <v>101</v>
      </c>
      <c r="AJ15" s="51">
        <v>1.8</v>
      </c>
      <c r="AK15" s="45">
        <v>5.4</v>
      </c>
      <c r="AL15" s="9">
        <v>13</v>
      </c>
      <c r="AM15" s="9">
        <v>6.7</v>
      </c>
      <c r="AN15" s="9" t="s">
        <v>135</v>
      </c>
    </row>
    <row r="16" spans="1:41" ht="13.5" thickBot="1" x14ac:dyDescent="0.3">
      <c r="A16" s="165" t="s">
        <v>44</v>
      </c>
      <c r="B16" s="166"/>
      <c r="C16" s="104" t="str">
        <f>'DCWW Elan Valley'!C16</f>
        <v>Medium/Clay</v>
      </c>
      <c r="D16" s="104" t="str">
        <f>'DCWW Elan Valley'!D16</f>
        <v>Medium/Clay</v>
      </c>
      <c r="E16" s="104" t="str">
        <f>'DCWW Elan Valley'!E16</f>
        <v>Medium/Clay</v>
      </c>
      <c r="F16" s="104" t="str">
        <f>'DCWW Elan Valley'!F16</f>
        <v>Medium/Clay</v>
      </c>
      <c r="G16" s="104" t="str">
        <f>'DCWW Elan Valley'!G16</f>
        <v>Medium/Clay</v>
      </c>
      <c r="H16" s="104" t="str">
        <f>'DCWW Elan Valley'!H16</f>
        <v>Medium/Clay</v>
      </c>
      <c r="I16" s="104" t="str">
        <f>'DCWW Elan Valley'!I16</f>
        <v>Medium/Clay</v>
      </c>
      <c r="J16" s="104" t="str">
        <f>'DCWW Elan Valley'!J16</f>
        <v>Medium/Clay</v>
      </c>
      <c r="K16" s="104" t="str">
        <f>'DCWW Elan Valley'!K16</f>
        <v>Medium/Clay</v>
      </c>
      <c r="L16" s="104" t="str">
        <f>'DCWW Elan Valley'!L16</f>
        <v>Medium/Clay</v>
      </c>
      <c r="M16" s="104" t="str">
        <f>'DCWW Elan Valley'!M16</f>
        <v>Medium/Clay</v>
      </c>
      <c r="N16" s="104">
        <f>'DCWW Elan Valley'!N16</f>
        <v>0</v>
      </c>
      <c r="O16" s="104">
        <f>'DCWW Elan Valley'!O16</f>
        <v>0</v>
      </c>
      <c r="P16" s="104">
        <f>'DCWW Elan Valley'!P16</f>
        <v>0</v>
      </c>
      <c r="Q16" s="104">
        <f>'DCWW Elan Valley'!Q16</f>
        <v>0</v>
      </c>
      <c r="R16" s="104">
        <f>'DCWW Elan Valley'!R16</f>
        <v>0</v>
      </c>
      <c r="S16" s="104">
        <f>'DCWW Elan Valley'!S16</f>
        <v>0</v>
      </c>
      <c r="T16" s="104">
        <f>'DCWW Elan Valley'!T16</f>
        <v>0</v>
      </c>
      <c r="U16" s="104">
        <f>'DCWW Elan Valley'!U16</f>
        <v>0</v>
      </c>
      <c r="V16" s="105">
        <f>'DCWW Elan Valley'!V16</f>
        <v>0</v>
      </c>
      <c r="AD16" s="42" t="s">
        <v>145</v>
      </c>
      <c r="AE16" s="22">
        <v>8</v>
      </c>
      <c r="AI16" s="43" t="s">
        <v>118</v>
      </c>
      <c r="AJ16" s="44">
        <v>8</v>
      </c>
      <c r="AK16" s="45">
        <v>5.5</v>
      </c>
      <c r="AL16" s="7">
        <v>14</v>
      </c>
      <c r="AM16" s="9">
        <v>6.7</v>
      </c>
      <c r="AN16" s="9" t="s">
        <v>135</v>
      </c>
    </row>
    <row r="17" spans="1:40" ht="13" x14ac:dyDescent="0.25">
      <c r="A17" s="155" t="s">
        <v>69</v>
      </c>
      <c r="B17" s="156"/>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f t="shared" si="0"/>
        <v>64.599999999999994</v>
      </c>
      <c r="L17" s="20">
        <f t="shared" si="0"/>
        <v>64.599999999999994</v>
      </c>
      <c r="M17" s="20">
        <f t="shared" si="0"/>
        <v>64.599999999999994</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59" t="s">
        <v>23</v>
      </c>
      <c r="B18" s="160"/>
      <c r="C18" s="12">
        <f>$D31</f>
        <v>66.946456499999996</v>
      </c>
      <c r="D18" s="12">
        <f>$D32</f>
        <v>66.946456499999996</v>
      </c>
      <c r="E18" s="12">
        <f>$D33</f>
        <v>66.946456499999996</v>
      </c>
      <c r="F18" s="12">
        <f>$D34</f>
        <v>66.946456499999996</v>
      </c>
      <c r="G18" s="12">
        <f>$D35</f>
        <v>65.339741543999992</v>
      </c>
      <c r="H18" s="12">
        <f>$D36</f>
        <v>66.946456499999996</v>
      </c>
      <c r="I18" s="12">
        <f>$D37</f>
        <v>66.946456499999996</v>
      </c>
      <c r="J18" s="12">
        <f>$D38</f>
        <v>0</v>
      </c>
      <c r="K18" s="12">
        <f>$D39</f>
        <v>66.946456499999996</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59" t="s">
        <v>90</v>
      </c>
      <c r="B19" s="160"/>
      <c r="C19" s="12">
        <f>C18-C17</f>
        <v>2.3464565000000022</v>
      </c>
      <c r="D19" s="12">
        <f t="shared" ref="D19:V19" si="1">D18-D17</f>
        <v>2.3464565000000022</v>
      </c>
      <c r="E19" s="12">
        <f t="shared" si="1"/>
        <v>2.3464565000000022</v>
      </c>
      <c r="F19" s="12">
        <f t="shared" si="1"/>
        <v>2.3464565000000022</v>
      </c>
      <c r="G19" s="12">
        <f t="shared" si="1"/>
        <v>0.73974154399999748</v>
      </c>
      <c r="H19" s="12">
        <f t="shared" si="1"/>
        <v>2.3464565000000022</v>
      </c>
      <c r="I19" s="12">
        <f t="shared" si="1"/>
        <v>2.3464565000000022</v>
      </c>
      <c r="J19" s="12">
        <f t="shared" si="1"/>
        <v>-64.599999999999994</v>
      </c>
      <c r="K19" s="12">
        <f t="shared" si="1"/>
        <v>2.3464565000000022</v>
      </c>
      <c r="L19" s="12">
        <f t="shared" si="1"/>
        <v>-64.599999999999994</v>
      </c>
      <c r="M19" s="12">
        <f t="shared" si="1"/>
        <v>-64.599999999999994</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61" t="s">
        <v>91</v>
      </c>
      <c r="B20" s="162"/>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DECREASE</v>
      </c>
      <c r="K20" s="18" t="str">
        <f>IF($B39="","",IF(K$19&gt;=0,"INCREASE","DECREASE"))</f>
        <v>INCREASE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5" t="s">
        <v>88</v>
      </c>
      <c r="B21" s="156"/>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f t="shared" si="2"/>
        <v>228</v>
      </c>
      <c r="L21" s="20">
        <f t="shared" si="2"/>
        <v>228</v>
      </c>
      <c r="M21" s="20">
        <f t="shared" si="2"/>
        <v>228</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59" t="s">
        <v>89</v>
      </c>
      <c r="B22" s="160"/>
      <c r="C22" s="12">
        <f>$E31</f>
        <v>14.267682000000002</v>
      </c>
      <c r="D22" s="12">
        <f>$E32</f>
        <v>14.267682000000002</v>
      </c>
      <c r="E22" s="12">
        <f>$E33</f>
        <v>14.267682000000002</v>
      </c>
      <c r="F22" s="12">
        <f>$E34</f>
        <v>14.267682000000002</v>
      </c>
      <c r="G22" s="12">
        <f>$E35</f>
        <v>13.925257632000001</v>
      </c>
      <c r="H22" s="12">
        <f>$E36</f>
        <v>14.267682000000002</v>
      </c>
      <c r="I22" s="12">
        <f>$E37</f>
        <v>14.267682000000002</v>
      </c>
      <c r="J22" s="12">
        <f>$E38</f>
        <v>0</v>
      </c>
      <c r="K22" s="12">
        <f>$E39</f>
        <v>14.267682000000002</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59" t="s">
        <v>92</v>
      </c>
      <c r="B23" s="160"/>
      <c r="C23" s="12">
        <f>C22-C21</f>
        <v>-213.73231799999999</v>
      </c>
      <c r="D23" s="12">
        <f t="shared" ref="D23:V23" si="3">D22-D21</f>
        <v>-213.73231799999999</v>
      </c>
      <c r="E23" s="12">
        <f t="shared" si="3"/>
        <v>-213.73231799999999</v>
      </c>
      <c r="F23" s="12">
        <f t="shared" si="3"/>
        <v>-213.73231799999999</v>
      </c>
      <c r="G23" s="12">
        <f t="shared" si="3"/>
        <v>-214.07474236799999</v>
      </c>
      <c r="H23" s="12">
        <f t="shared" si="3"/>
        <v>-213.73231799999999</v>
      </c>
      <c r="I23" s="12">
        <f t="shared" si="3"/>
        <v>-213.73231799999999</v>
      </c>
      <c r="J23" s="12">
        <f t="shared" si="3"/>
        <v>-228</v>
      </c>
      <c r="K23" s="12">
        <f t="shared" si="3"/>
        <v>-213.73231799999999</v>
      </c>
      <c r="L23" s="12">
        <f t="shared" si="3"/>
        <v>-228</v>
      </c>
      <c r="M23" s="12">
        <f t="shared" si="3"/>
        <v>-228</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61" t="s">
        <v>93</v>
      </c>
      <c r="B24" s="162"/>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5.0599999999999996</v>
      </c>
      <c r="C28" s="11">
        <v>1.01</v>
      </c>
      <c r="D28" s="11">
        <v>0.23100000000000001</v>
      </c>
      <c r="E28" s="11">
        <v>9.3600000000000003E-2</v>
      </c>
      <c r="F28" s="11">
        <v>2580</v>
      </c>
      <c r="G28" s="11">
        <v>64.900000000000006</v>
      </c>
      <c r="H28" s="11">
        <v>204</v>
      </c>
      <c r="I28" s="11">
        <v>24.5</v>
      </c>
      <c r="J28" s="11">
        <v>0.45</v>
      </c>
      <c r="K28" s="15">
        <v>0.4</v>
      </c>
      <c r="L28" s="11">
        <v>29.5</v>
      </c>
      <c r="M28" s="11">
        <v>17.8</v>
      </c>
      <c r="N28" s="11">
        <v>156000</v>
      </c>
      <c r="O28" s="11">
        <v>19000</v>
      </c>
      <c r="P28" s="11"/>
      <c r="Q28" s="11">
        <v>4660</v>
      </c>
      <c r="R28" s="11"/>
      <c r="S28" s="11">
        <v>19.899999999999999</v>
      </c>
      <c r="T28" s="11"/>
      <c r="U28" s="97"/>
    </row>
    <row r="29" spans="1:40" s="7" customFormat="1" ht="28" x14ac:dyDescent="0.35">
      <c r="A29" s="163"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4"/>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29</v>
      </c>
      <c r="B31" s="11">
        <v>250</v>
      </c>
      <c r="C31" s="65">
        <f>IF(C$27="%w/w SAR",((C$28*10)*$B31),IF(C$27="%w/w DM",(((C$28*10)*($B$28/100))*$B31),IF(C$27="kg/t SAR",(C$28*$B31),IF(C$27="kg/t DM",((C$28*($B$28/100))*$B31),IF(C$27="mg/kg SAR",((C$28*0.001)*$B31),IF(C$27="mg/kg DM",(((C$28*0.001)*($B$28/100))*$B31),0))))))</f>
        <v>127.76499999999999</v>
      </c>
      <c r="D31" s="65">
        <f>(IF(D$27="%w/w SAR",((D$28*10)*$B31),IF(D$27="%w/w DM",(((D$28*10)*($B$28/100))*$B31),IF(D$27="kg/t SAR",(D$28*$B31),IF(D$27="kg/t DM",((D$28*($B$28/100))*$B31),IF(D$27="mg/kg SAR",((D$28*0.001)*$B31),IF(D$27="mg/kg DM",(((D$28*0.001)*($B$28/100))*$B31),"0")))))))*2.291</f>
        <v>66.946456499999996</v>
      </c>
      <c r="E31" s="65">
        <f>(IF(E$27="%w/w SAR",((E$28*10)*$B31),IF(E$27="%w/w DM",(((E$28*10)*($B$28/100))*$B31),IF(E$27="kg/t SAR",(E$28*$B31),IF(E$27="kg/t DM",((E$28*($B$28/100))*$B31),IF(E$27="mg/kg SAR",((E$28*0.001)*$B31),IF(E$27="mg/kg DM",(((E$28*0.001)*($B$28/100))*$B31),"0")))))))*1.205</f>
        <v>14.267682000000002</v>
      </c>
      <c r="F31" s="65">
        <f>(IF(F$27="%w/w SAR",((F$28*10)*$B31),IF(F$27="%w/w DM",(((F$28*10)*($B$28/100))*$B31),IF(F$27="kg/t SAR",(F$28*$B31),IF(F$27="kg/t DM",((F$28*($B$28/100))*$B31),IF(F$27="mg/kg SAR",((F$28*0.001)*$B31),IF(F$27="mg/kg DM",(((F$28*0.001)*($B$28/100))*$B31),"0")))))))*1.658</f>
        <v>54.112145999999996</v>
      </c>
      <c r="G31" s="65">
        <f t="shared" ref="G31:P46" si="5">IF(G$27="%w/w SAR",((G$28*10)*$B31),IF(G$27="%w/w DM",(((G$28*10)*($B$28/100))*$B31),IF(G$27="kg/t SAR",(G$28*$B31),IF(G$27="kg/t DM",((G$28*($B$28/100))*$B31),IF(G$27="mg/kg SAR",((G$28*0.001)*$B31),IF(G$27="mg/kg DM",(((G$28*0.001)*($B$28/100))*$B31),0))))))</f>
        <v>0.82098500000000019</v>
      </c>
      <c r="H31" s="65">
        <f t="shared" si="5"/>
        <v>2.5806</v>
      </c>
      <c r="I31" s="65">
        <f t="shared" si="5"/>
        <v>0.30992500000000001</v>
      </c>
      <c r="J31" s="65">
        <f t="shared" si="5"/>
        <v>5.6925000000000005E-3</v>
      </c>
      <c r="K31" s="65">
        <f t="shared" si="5"/>
        <v>5.0600000000000003E-3</v>
      </c>
      <c r="L31" s="65">
        <f t="shared" si="5"/>
        <v>0.37317499999999998</v>
      </c>
      <c r="M31" s="65">
        <f t="shared" si="5"/>
        <v>0.22516999999999998</v>
      </c>
      <c r="N31" s="65">
        <f t="shared" si="5"/>
        <v>1973.4</v>
      </c>
      <c r="O31" s="65">
        <f t="shared" si="5"/>
        <v>240.35</v>
      </c>
      <c r="P31" s="65">
        <f t="shared" si="5"/>
        <v>0</v>
      </c>
      <c r="Q31" s="65">
        <f>(IF(Q$27="%w/w SAR",((Q$28*10)*$B31),IF(Q$27="%w/w DM",(((Q$28*10)*($B$28/100))*$B31),IF(Q$27="kg/t SAR",(Q$28*$B31),IF(Q$27="kg/t DM",((Q$28*($B$28/100))*$B31),IF(Q$27="mg/kg SAR",((Q$28*0.001)*$B31),IF(Q$27="mg/kg DM",(((Q$28*0.001)*($B$28/100))*$B31),0)))))))*2.5</f>
        <v>147.3725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0.25173499999999993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31</v>
      </c>
      <c r="B32" s="11">
        <v>250</v>
      </c>
      <c r="C32" s="65">
        <f t="shared" ref="C32:C50" si="6">IF(C$27="%w/w SAR",((C$28*10)*$B32),IF(C$27="%w/w DM",(((C$28*10)*($B$28/100))*$B32),IF(C$27="kg/t SAR",(C$28*$B32),IF(C$27="kg/t DM",((C$28*($B$28/100))*$B32),IF(C$27="mg/kg SAR",((C$28*0.001)*$B32),IF(C$27="mg/kg DM",(((C$28*0.001)*($B$28/100))*$B32),0))))))</f>
        <v>127.76499999999999</v>
      </c>
      <c r="D32" s="65">
        <f t="shared" ref="D32:D50" si="7">(IF(D$27="%w/w SAR",((D$28*10)*$B32),IF(D$27="%w/w DM",(((D$28*10)*($B$28/100))*$B32),IF(D$27="kg/t SAR",(D$28*$B32),IF(D$27="kg/t DM",((D$28*($B$28/100))*$B32),IF(D$27="mg/kg SAR",((D$28*0.001)*$B32),IF(D$27="mg/kg DM",(((D$28*0.001)*($B$28/100))*$B32),"0")))))))*2.291</f>
        <v>66.946456499999996</v>
      </c>
      <c r="E32" s="65">
        <f t="shared" ref="E32:E50" si="8">(IF(E$27="%w/w SAR",((E$28*10)*$B32),IF(E$27="%w/w DM",(((E$28*10)*($B$28/100))*$B32),IF(E$27="kg/t SAR",(E$28*$B32),IF(E$27="kg/t DM",((E$28*($B$28/100))*$B32),IF(E$27="mg/kg SAR",((E$28*0.001)*$B32),IF(E$27="mg/kg DM",(((E$28*0.001)*($B$28/100))*$B32),"0")))))))*1.205</f>
        <v>14.267682000000002</v>
      </c>
      <c r="F32" s="65">
        <f t="shared" ref="F32:F50" si="9">(IF(F$27="%w/w SAR",((F$28*10)*$B32),IF(F$27="%w/w DM",(((F$28*10)*($B$28/100))*$B32),IF(F$27="kg/t SAR",(F$28*$B32),IF(F$27="kg/t DM",((F$28*($B$28/100))*$B32),IF(F$27="mg/kg SAR",((F$28*0.001)*$B32),IF(F$27="mg/kg DM",(((F$28*0.001)*($B$28/100))*$B32),"0")))))))*1.658</f>
        <v>54.112145999999996</v>
      </c>
      <c r="G32" s="65">
        <f t="shared" si="5"/>
        <v>0.82098500000000019</v>
      </c>
      <c r="H32" s="65">
        <f t="shared" si="5"/>
        <v>2.5806</v>
      </c>
      <c r="I32" s="65">
        <f t="shared" si="5"/>
        <v>0.30992500000000001</v>
      </c>
      <c r="J32" s="65">
        <f t="shared" si="5"/>
        <v>5.6925000000000005E-3</v>
      </c>
      <c r="K32" s="65">
        <f t="shared" si="5"/>
        <v>5.0600000000000003E-3</v>
      </c>
      <c r="L32" s="65">
        <f t="shared" si="5"/>
        <v>0.37317499999999998</v>
      </c>
      <c r="M32" s="65">
        <f t="shared" si="5"/>
        <v>0.22516999999999998</v>
      </c>
      <c r="N32" s="65">
        <f t="shared" si="5"/>
        <v>1973.4</v>
      </c>
      <c r="O32" s="65">
        <f t="shared" si="5"/>
        <v>240.35</v>
      </c>
      <c r="P32" s="65">
        <f t="shared" si="5"/>
        <v>0</v>
      </c>
      <c r="Q32" s="65">
        <f t="shared" ref="Q32:Q50" si="10">(IF(Q$27="%w/w SAR",((Q$28*10)*$B32),IF(Q$27="%w/w DM",(((Q$28*10)*($B$28/100))*$B32),IF(Q$27="kg/t SAR",(Q$28*$B32),IF(Q$27="kg/t DM",((Q$28*($B$28/100))*$B32),IF(Q$27="mg/kg SAR",((Q$28*0.001)*$B32),IF(Q$27="mg/kg DM",(((Q$28*0.001)*($B$28/100))*$B32),0)))))))*2.5</f>
        <v>147.3725</v>
      </c>
      <c r="R32" s="65">
        <f t="shared" ref="R32:U50" si="11">IF(R$27="%w/w SAR",((R$28*10)*$B32),IF(R$27="%w/w DM",(((R$28*10)*($B$28/100))*$B32),IF(R$27="kg/t SAR",(R$28*$B32),IF(R$27="kg/t DM",((R$28*($B$28/100))*$B32),IF(R$27="mg/kg SAR",((R$28*0.001)*$B32),IF(R$27="mg/kg DM",(((R$28*0.001)*($B$28/100))*$B32),0))))))</f>
        <v>0</v>
      </c>
      <c r="S32" s="65">
        <f t="shared" si="11"/>
        <v>0.25173499999999993</v>
      </c>
      <c r="T32" s="65">
        <f t="shared" si="11"/>
        <v>0</v>
      </c>
      <c r="U32" s="126">
        <f t="shared" si="11"/>
        <v>0</v>
      </c>
    </row>
    <row r="33" spans="1:21" s="48" customFormat="1" ht="13" x14ac:dyDescent="0.35">
      <c r="A33" s="125">
        <f>E8</f>
        <v>33</v>
      </c>
      <c r="B33" s="11">
        <v>250</v>
      </c>
      <c r="C33" s="65">
        <f t="shared" si="6"/>
        <v>127.76499999999999</v>
      </c>
      <c r="D33" s="65">
        <f t="shared" si="7"/>
        <v>66.946456499999996</v>
      </c>
      <c r="E33" s="65">
        <f t="shared" si="8"/>
        <v>14.267682000000002</v>
      </c>
      <c r="F33" s="65">
        <f t="shared" si="9"/>
        <v>54.112145999999996</v>
      </c>
      <c r="G33" s="65">
        <f t="shared" si="5"/>
        <v>0.82098500000000019</v>
      </c>
      <c r="H33" s="65">
        <f t="shared" si="5"/>
        <v>2.5806</v>
      </c>
      <c r="I33" s="65">
        <f t="shared" si="5"/>
        <v>0.30992500000000001</v>
      </c>
      <c r="J33" s="65">
        <f t="shared" si="5"/>
        <v>5.6925000000000005E-3</v>
      </c>
      <c r="K33" s="65">
        <f t="shared" si="5"/>
        <v>5.0600000000000003E-3</v>
      </c>
      <c r="L33" s="65">
        <f t="shared" si="5"/>
        <v>0.37317499999999998</v>
      </c>
      <c r="M33" s="65">
        <f t="shared" si="5"/>
        <v>0.22516999999999998</v>
      </c>
      <c r="N33" s="65">
        <f t="shared" si="5"/>
        <v>1973.4</v>
      </c>
      <c r="O33" s="65">
        <f t="shared" si="5"/>
        <v>240.35</v>
      </c>
      <c r="P33" s="65">
        <f t="shared" si="5"/>
        <v>0</v>
      </c>
      <c r="Q33" s="65">
        <f t="shared" si="10"/>
        <v>147.3725</v>
      </c>
      <c r="R33" s="65">
        <f t="shared" si="11"/>
        <v>0</v>
      </c>
      <c r="S33" s="65">
        <f t="shared" si="11"/>
        <v>0.25173499999999993</v>
      </c>
      <c r="T33" s="65">
        <f t="shared" si="11"/>
        <v>0</v>
      </c>
      <c r="U33" s="126">
        <f t="shared" si="11"/>
        <v>0</v>
      </c>
    </row>
    <row r="34" spans="1:21" s="48" customFormat="1" ht="13" x14ac:dyDescent="0.35">
      <c r="A34" s="125">
        <f>F8</f>
        <v>34</v>
      </c>
      <c r="B34" s="11">
        <v>250</v>
      </c>
      <c r="C34" s="65">
        <f t="shared" si="6"/>
        <v>127.76499999999999</v>
      </c>
      <c r="D34" s="65">
        <f t="shared" si="7"/>
        <v>66.946456499999996</v>
      </c>
      <c r="E34" s="65">
        <f t="shared" si="8"/>
        <v>14.267682000000002</v>
      </c>
      <c r="F34" s="65">
        <f t="shared" si="9"/>
        <v>54.112145999999996</v>
      </c>
      <c r="G34" s="65">
        <f t="shared" si="5"/>
        <v>0.82098500000000019</v>
      </c>
      <c r="H34" s="65">
        <f t="shared" si="5"/>
        <v>2.5806</v>
      </c>
      <c r="I34" s="65">
        <f t="shared" si="5"/>
        <v>0.30992500000000001</v>
      </c>
      <c r="J34" s="65">
        <f t="shared" si="5"/>
        <v>5.6925000000000005E-3</v>
      </c>
      <c r="K34" s="65">
        <f t="shared" si="5"/>
        <v>5.0600000000000003E-3</v>
      </c>
      <c r="L34" s="65">
        <f t="shared" si="5"/>
        <v>0.37317499999999998</v>
      </c>
      <c r="M34" s="65">
        <f t="shared" si="5"/>
        <v>0.22516999999999998</v>
      </c>
      <c r="N34" s="65">
        <f t="shared" si="5"/>
        <v>1973.4</v>
      </c>
      <c r="O34" s="65">
        <f t="shared" si="5"/>
        <v>240.35</v>
      </c>
      <c r="P34" s="65">
        <f t="shared" si="5"/>
        <v>0</v>
      </c>
      <c r="Q34" s="65">
        <f t="shared" si="10"/>
        <v>147.3725</v>
      </c>
      <c r="R34" s="65">
        <f t="shared" si="11"/>
        <v>0</v>
      </c>
      <c r="S34" s="65">
        <f t="shared" si="11"/>
        <v>0.25173499999999993</v>
      </c>
      <c r="T34" s="65">
        <f t="shared" si="11"/>
        <v>0</v>
      </c>
      <c r="U34" s="126">
        <f t="shared" si="11"/>
        <v>0</v>
      </c>
    </row>
    <row r="35" spans="1:21" s="48" customFormat="1" ht="13" x14ac:dyDescent="0.35">
      <c r="A35" s="125">
        <f>G8</f>
        <v>35</v>
      </c>
      <c r="B35" s="11">
        <v>244</v>
      </c>
      <c r="C35" s="65">
        <f t="shared" si="6"/>
        <v>124.69863999999998</v>
      </c>
      <c r="D35" s="65">
        <f t="shared" si="7"/>
        <v>65.339741543999992</v>
      </c>
      <c r="E35" s="65">
        <f t="shared" si="8"/>
        <v>13.925257632000001</v>
      </c>
      <c r="F35" s="65">
        <f t="shared" si="9"/>
        <v>52.813454495999991</v>
      </c>
      <c r="G35" s="65">
        <f t="shared" si="5"/>
        <v>0.80128136000000016</v>
      </c>
      <c r="H35" s="65">
        <f t="shared" si="5"/>
        <v>2.5186656000000003</v>
      </c>
      <c r="I35" s="65">
        <f t="shared" si="5"/>
        <v>0.3024868</v>
      </c>
      <c r="J35" s="65">
        <f t="shared" si="5"/>
        <v>5.55588E-3</v>
      </c>
      <c r="K35" s="65">
        <f t="shared" si="5"/>
        <v>4.9385599999999998E-3</v>
      </c>
      <c r="L35" s="65">
        <f t="shared" si="5"/>
        <v>0.36421880000000001</v>
      </c>
      <c r="M35" s="65">
        <f t="shared" si="5"/>
        <v>0.21976591999999998</v>
      </c>
      <c r="N35" s="65">
        <f t="shared" si="5"/>
        <v>1926.0384000000001</v>
      </c>
      <c r="O35" s="65">
        <f t="shared" si="5"/>
        <v>234.58160000000001</v>
      </c>
      <c r="P35" s="65">
        <f t="shared" si="5"/>
        <v>0</v>
      </c>
      <c r="Q35" s="65">
        <f t="shared" si="10"/>
        <v>143.83556000000002</v>
      </c>
      <c r="R35" s="65">
        <f t="shared" si="11"/>
        <v>0</v>
      </c>
      <c r="S35" s="65">
        <f t="shared" si="11"/>
        <v>0.24569335999999994</v>
      </c>
      <c r="T35" s="65">
        <f t="shared" si="11"/>
        <v>0</v>
      </c>
      <c r="U35" s="126">
        <f t="shared" si="11"/>
        <v>0</v>
      </c>
    </row>
    <row r="36" spans="1:21" s="48" customFormat="1" ht="13" x14ac:dyDescent="0.35">
      <c r="A36" s="125">
        <f>H8</f>
        <v>36</v>
      </c>
      <c r="B36" s="11">
        <v>250</v>
      </c>
      <c r="C36" s="65">
        <f t="shared" si="6"/>
        <v>127.76499999999999</v>
      </c>
      <c r="D36" s="65">
        <f t="shared" si="7"/>
        <v>66.946456499999996</v>
      </c>
      <c r="E36" s="65">
        <f t="shared" si="8"/>
        <v>14.267682000000002</v>
      </c>
      <c r="F36" s="65">
        <f t="shared" si="9"/>
        <v>54.112145999999996</v>
      </c>
      <c r="G36" s="65">
        <f t="shared" si="5"/>
        <v>0.82098500000000019</v>
      </c>
      <c r="H36" s="65">
        <f t="shared" si="5"/>
        <v>2.5806</v>
      </c>
      <c r="I36" s="65">
        <f t="shared" si="5"/>
        <v>0.30992500000000001</v>
      </c>
      <c r="J36" s="65">
        <f t="shared" si="5"/>
        <v>5.6925000000000005E-3</v>
      </c>
      <c r="K36" s="65">
        <f t="shared" si="5"/>
        <v>5.0600000000000003E-3</v>
      </c>
      <c r="L36" s="65">
        <f t="shared" si="5"/>
        <v>0.37317499999999998</v>
      </c>
      <c r="M36" s="65">
        <f t="shared" si="5"/>
        <v>0.22516999999999998</v>
      </c>
      <c r="N36" s="65">
        <f t="shared" si="5"/>
        <v>1973.4</v>
      </c>
      <c r="O36" s="65">
        <f t="shared" si="5"/>
        <v>240.35</v>
      </c>
      <c r="P36" s="65">
        <f t="shared" si="5"/>
        <v>0</v>
      </c>
      <c r="Q36" s="65">
        <f t="shared" si="10"/>
        <v>147.3725</v>
      </c>
      <c r="R36" s="65">
        <f t="shared" si="11"/>
        <v>0</v>
      </c>
      <c r="S36" s="65">
        <f t="shared" si="11"/>
        <v>0.25173499999999993</v>
      </c>
      <c r="T36" s="65">
        <f t="shared" si="11"/>
        <v>0</v>
      </c>
      <c r="U36" s="126">
        <f t="shared" si="11"/>
        <v>0</v>
      </c>
    </row>
    <row r="37" spans="1:21" s="48" customFormat="1" ht="13" x14ac:dyDescent="0.35">
      <c r="A37" s="125">
        <f>I8</f>
        <v>37</v>
      </c>
      <c r="B37" s="11">
        <v>250</v>
      </c>
      <c r="C37" s="65">
        <f t="shared" si="6"/>
        <v>127.76499999999999</v>
      </c>
      <c r="D37" s="65">
        <f t="shared" si="7"/>
        <v>66.946456499999996</v>
      </c>
      <c r="E37" s="65">
        <f t="shared" si="8"/>
        <v>14.267682000000002</v>
      </c>
      <c r="F37" s="65">
        <f t="shared" si="9"/>
        <v>54.112145999999996</v>
      </c>
      <c r="G37" s="65">
        <f t="shared" si="5"/>
        <v>0.82098500000000019</v>
      </c>
      <c r="H37" s="65">
        <f t="shared" si="5"/>
        <v>2.5806</v>
      </c>
      <c r="I37" s="65">
        <f t="shared" si="5"/>
        <v>0.30992500000000001</v>
      </c>
      <c r="J37" s="65">
        <f t="shared" si="5"/>
        <v>5.6925000000000005E-3</v>
      </c>
      <c r="K37" s="65">
        <f t="shared" si="5"/>
        <v>5.0600000000000003E-3</v>
      </c>
      <c r="L37" s="65">
        <f t="shared" si="5"/>
        <v>0.37317499999999998</v>
      </c>
      <c r="M37" s="65">
        <f t="shared" si="5"/>
        <v>0.22516999999999998</v>
      </c>
      <c r="N37" s="65">
        <f t="shared" si="5"/>
        <v>1973.4</v>
      </c>
      <c r="O37" s="65">
        <f t="shared" si="5"/>
        <v>240.35</v>
      </c>
      <c r="P37" s="65">
        <f t="shared" si="5"/>
        <v>0</v>
      </c>
      <c r="Q37" s="65">
        <f t="shared" si="10"/>
        <v>147.3725</v>
      </c>
      <c r="R37" s="65">
        <f t="shared" si="11"/>
        <v>0</v>
      </c>
      <c r="S37" s="65">
        <f t="shared" si="11"/>
        <v>0.25173499999999993</v>
      </c>
      <c r="T37" s="65">
        <f t="shared" si="11"/>
        <v>0</v>
      </c>
      <c r="U37" s="126">
        <f t="shared" si="11"/>
        <v>0</v>
      </c>
    </row>
    <row r="38" spans="1:21" s="48" customFormat="1" ht="13" x14ac:dyDescent="0.35">
      <c r="A38" s="125">
        <f>J8</f>
        <v>38</v>
      </c>
      <c r="B38" s="11">
        <v>0</v>
      </c>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39</v>
      </c>
      <c r="B39" s="11">
        <v>250</v>
      </c>
      <c r="C39" s="65">
        <f t="shared" si="6"/>
        <v>127.76499999999999</v>
      </c>
      <c r="D39" s="65">
        <f t="shared" si="7"/>
        <v>66.946456499999996</v>
      </c>
      <c r="E39" s="65">
        <f t="shared" si="8"/>
        <v>14.267682000000002</v>
      </c>
      <c r="F39" s="65">
        <f t="shared" si="9"/>
        <v>54.112145999999996</v>
      </c>
      <c r="G39" s="65">
        <f t="shared" si="5"/>
        <v>0.82098500000000019</v>
      </c>
      <c r="H39" s="65">
        <f t="shared" si="5"/>
        <v>2.5806</v>
      </c>
      <c r="I39" s="65">
        <f t="shared" si="5"/>
        <v>0.30992500000000001</v>
      </c>
      <c r="J39" s="65">
        <f t="shared" si="5"/>
        <v>5.6925000000000005E-3</v>
      </c>
      <c r="K39" s="65">
        <f t="shared" si="5"/>
        <v>5.0600000000000003E-3</v>
      </c>
      <c r="L39" s="65">
        <f t="shared" si="5"/>
        <v>0.37317499999999998</v>
      </c>
      <c r="M39" s="65">
        <f t="shared" si="5"/>
        <v>0.22516999999999998</v>
      </c>
      <c r="N39" s="65">
        <f t="shared" si="5"/>
        <v>1973.4</v>
      </c>
      <c r="O39" s="65">
        <f t="shared" si="5"/>
        <v>240.35</v>
      </c>
      <c r="P39" s="65">
        <f t="shared" si="5"/>
        <v>0</v>
      </c>
      <c r="Q39" s="65">
        <f t="shared" si="10"/>
        <v>147.3725</v>
      </c>
      <c r="R39" s="65">
        <f t="shared" si="11"/>
        <v>0</v>
      </c>
      <c r="S39" s="65">
        <f t="shared" si="11"/>
        <v>0.25173499999999993</v>
      </c>
      <c r="T39" s="65">
        <f t="shared" si="11"/>
        <v>0</v>
      </c>
      <c r="U39" s="126">
        <f t="shared" si="11"/>
        <v>0</v>
      </c>
    </row>
    <row r="40" spans="1:21" s="48" customFormat="1" ht="13" x14ac:dyDescent="0.35">
      <c r="A40" s="125">
        <f>L8</f>
        <v>40</v>
      </c>
      <c r="B40" s="11">
        <v>0</v>
      </c>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41</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39</v>
      </c>
      <c r="K57" s="8">
        <f t="shared" si="13"/>
        <v>40</v>
      </c>
      <c r="L57" s="8">
        <f t="shared" si="13"/>
        <v>41</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6.8</v>
      </c>
      <c r="C60" s="64">
        <f t="shared" ref="C60:U60" si="14">D10</f>
        <v>6.4</v>
      </c>
      <c r="D60" s="64">
        <f t="shared" si="14"/>
        <v>6.4</v>
      </c>
      <c r="E60" s="64">
        <f t="shared" si="14"/>
        <v>6.1</v>
      </c>
      <c r="F60" s="64">
        <f t="shared" si="14"/>
        <v>6.1</v>
      </c>
      <c r="G60" s="64">
        <f t="shared" si="14"/>
        <v>6</v>
      </c>
      <c r="H60" s="64">
        <f t="shared" si="14"/>
        <v>6</v>
      </c>
      <c r="I60" s="64">
        <f t="shared" si="14"/>
        <v>5.9</v>
      </c>
      <c r="J60" s="64">
        <f t="shared" si="14"/>
        <v>6.3</v>
      </c>
      <c r="K60" s="64">
        <f t="shared" si="14"/>
        <v>5.9</v>
      </c>
      <c r="L60" s="64">
        <f t="shared" si="14"/>
        <v>6.1</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244</v>
      </c>
      <c r="G62" s="65">
        <f>B36</f>
        <v>250</v>
      </c>
      <c r="H62" s="65">
        <f>B37</f>
        <v>250</v>
      </c>
      <c r="I62" s="65">
        <f>B38</f>
        <v>0</v>
      </c>
      <c r="J62" s="65">
        <f>B39</f>
        <v>250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-3.5999999999999979</v>
      </c>
      <c r="C64" s="65">
        <f t="shared" ref="C64:U64" si="17">(C59-C60)*C61</f>
        <v>-1.2000000000000011</v>
      </c>
      <c r="D64" s="65">
        <f t="shared" si="17"/>
        <v>-1.2000000000000011</v>
      </c>
      <c r="E64" s="65">
        <f t="shared" si="17"/>
        <v>0.6000000000000032</v>
      </c>
      <c r="F64" s="65">
        <f t="shared" si="17"/>
        <v>0.6000000000000032</v>
      </c>
      <c r="G64" s="65">
        <f t="shared" si="17"/>
        <v>1.2000000000000011</v>
      </c>
      <c r="H64" s="65">
        <f t="shared" si="17"/>
        <v>1.2000000000000011</v>
      </c>
      <c r="I64" s="65">
        <f t="shared" si="17"/>
        <v>1.7999999999999989</v>
      </c>
      <c r="J64" s="65">
        <f t="shared" si="17"/>
        <v>-0.59999999999999787</v>
      </c>
      <c r="K64" s="65">
        <f t="shared" si="17"/>
        <v>1.7999999999999989</v>
      </c>
      <c r="L64" s="65">
        <f t="shared" si="17"/>
        <v>0.6000000000000032</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3.5999999999999979</v>
      </c>
      <c r="C65" s="65">
        <f t="shared" ref="C65:U65" si="18">C63-C64</f>
        <v>1.2000000000000011</v>
      </c>
      <c r="D65" s="65">
        <f t="shared" si="18"/>
        <v>1.2000000000000011</v>
      </c>
      <c r="E65" s="65">
        <f t="shared" si="18"/>
        <v>-0.6000000000000032</v>
      </c>
      <c r="F65" s="65">
        <f t="shared" si="18"/>
        <v>-0.6000000000000032</v>
      </c>
      <c r="G65" s="65">
        <f t="shared" si="18"/>
        <v>-1.2000000000000011</v>
      </c>
      <c r="H65" s="65">
        <f t="shared" si="18"/>
        <v>-1.2000000000000011</v>
      </c>
      <c r="I65" s="65">
        <f t="shared" si="18"/>
        <v>-1.7999999999999989</v>
      </c>
      <c r="J65" s="65">
        <f t="shared" si="18"/>
        <v>0.59999999999999787</v>
      </c>
      <c r="K65" s="65">
        <f t="shared" si="18"/>
        <v>-1.7999999999999989</v>
      </c>
      <c r="L65" s="65">
        <f t="shared" si="18"/>
        <v>-0.6000000000000032</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OVER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OVER</v>
      </c>
      <c r="K66" s="66" t="str">
        <f t="shared" si="19"/>
        <v>UNDER</v>
      </c>
      <c r="L66" s="66" t="str">
        <f t="shared" si="19"/>
        <v>UNDER</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S25" sqref="S2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5" t="s">
        <v>84</v>
      </c>
      <c r="B1" s="29" t="str">
        <f>'DCWW Elan Valley'!B29</f>
        <v>Application Rate</v>
      </c>
      <c r="C1" s="29" t="str">
        <f>'DCWW Elan Valley'!C29</f>
        <v>Nitrogen Addition</v>
      </c>
      <c r="D1" s="29" t="str">
        <f>'DCWW Elan Valley'!D29</f>
        <v>Phosphate Addition</v>
      </c>
      <c r="E1" s="29" t="str">
        <f>'DCWW Elan Valley'!E29</f>
        <v>Potash  Addition</v>
      </c>
      <c r="F1" s="29" t="str">
        <f>'DCWW Elan Valley'!F29</f>
        <v>Mg Oxide Addition</v>
      </c>
      <c r="G1" s="29" t="str">
        <f>'DCWW Elan Valley'!G29</f>
        <v>Copper Addition</v>
      </c>
      <c r="H1" s="29" t="str">
        <f>'DCWW Elan Valley'!H29</f>
        <v>Zinc Addition</v>
      </c>
      <c r="I1" s="29" t="str">
        <f>'DCWW Elan Valley'!I29</f>
        <v>Lead Addition</v>
      </c>
      <c r="J1" s="29" t="str">
        <f>'DCWW Elan Valley'!J29</f>
        <v>Cadmium Addition</v>
      </c>
      <c r="K1" s="29" t="str">
        <f>'DCWW Elan Valley'!K29</f>
        <v>Mercury Addition</v>
      </c>
      <c r="L1" s="29" t="str">
        <f>'DCWW Elan Valley'!L29</f>
        <v>Nickel Addition</v>
      </c>
      <c r="M1" s="29" t="str">
        <f>'DCWW Elan Valley'!M29</f>
        <v>Chromium Addition</v>
      </c>
      <c r="N1" s="29" t="str">
        <f>'DCWW Elan Valley'!N29</f>
        <v>Aluminium Addition</v>
      </c>
      <c r="O1" s="29" t="str">
        <f>'DCWW Elan Valley'!O29</f>
        <v>Iron Addition</v>
      </c>
      <c r="P1" s="29" t="str">
        <f>'DCWW Elan Valley'!P29</f>
        <v xml:space="preserve">Sodium Addition                 </v>
      </c>
      <c r="Q1" s="29" t="str">
        <f>'DCWW Elan Valley'!Q29</f>
        <v>SO3  Addition                             kg/ha</v>
      </c>
      <c r="R1" s="29" t="str">
        <f>'DCWW Elan Valley'!R29</f>
        <v xml:space="preserve">Selenium Addition </v>
      </c>
      <c r="S1" s="29" t="str">
        <f>'DCWW Elan Valley'!S29</f>
        <v xml:space="preserve">Arsenic  Addition  </v>
      </c>
      <c r="T1" s="29" t="str">
        <f>'DCWW Elan Valley'!T29</f>
        <v xml:space="preserve">Molybdenum Addition  </v>
      </c>
      <c r="U1" s="29" t="str">
        <f>'DCWW Elan Valley'!U29</f>
        <v xml:space="preserve">Fluoride Addition </v>
      </c>
    </row>
    <row r="2" spans="1:21" ht="25" x14ac:dyDescent="0.25">
      <c r="A2" s="175"/>
      <c r="B2" s="29" t="str">
        <f>'DCWW Elan Valley'!B30</f>
        <v>tonnes/ha</v>
      </c>
      <c r="C2" s="29" t="str">
        <f>'DCWW Elan Valley'!C30</f>
        <v>kg/ha</v>
      </c>
      <c r="D2" s="29" t="str">
        <f>'DCWW Elan Valley'!D30</f>
        <v>P2O5 
kg/ha</v>
      </c>
      <c r="E2" s="29" t="str">
        <f>'DCWW Elan Valley'!E30</f>
        <v>K2O 
kg/ha</v>
      </c>
      <c r="F2" s="29" t="str">
        <f>'DCWW Elan Valley'!F30</f>
        <v>MgO 
kg/ha</v>
      </c>
      <c r="G2" s="29" t="str">
        <f>'DCWW Elan Valley'!G30</f>
        <v>kg/ha</v>
      </c>
      <c r="H2" s="29" t="str">
        <f>'DCWW Elan Valley'!H30</f>
        <v>kg/ha</v>
      </c>
      <c r="I2" s="29" t="str">
        <f>'DCWW Elan Valley'!I30</f>
        <v>kg/ha</v>
      </c>
      <c r="J2" s="29" t="str">
        <f>'DCWW Elan Valley'!J30</f>
        <v>kg/ha</v>
      </c>
      <c r="K2" s="29" t="str">
        <f>'DCWW Elan Valley'!K30</f>
        <v>kg/ha</v>
      </c>
      <c r="L2" s="29" t="str">
        <f>'DCWW Elan Valley'!L30</f>
        <v>kg/ha</v>
      </c>
      <c r="M2" s="29" t="str">
        <f>'DCWW Elan Valley'!M30</f>
        <v>kg/ha</v>
      </c>
      <c r="N2" s="29" t="str">
        <f>'DCWW Elan Valley'!N30</f>
        <v>kg/ha</v>
      </c>
      <c r="O2" s="29" t="str">
        <f>'DCWW Elan Valley'!O30</f>
        <v>kg/ha</v>
      </c>
      <c r="P2" s="29" t="str">
        <f>'DCWW Elan Valley'!P30</f>
        <v>kg/ha</v>
      </c>
      <c r="Q2" s="29" t="str">
        <f>'DCWW Elan Valley'!Q30</f>
        <v>kg/ha</v>
      </c>
      <c r="R2" s="29" t="str">
        <f>'DCWW Elan Valley'!R30</f>
        <v>kg/ha</v>
      </c>
      <c r="S2" s="29" t="str">
        <f>'DCWW Elan Valley'!S30</f>
        <v>kg/ha</v>
      </c>
      <c r="T2" s="29" t="str">
        <f>'DCWW Elan Valley'!T30</f>
        <v>kg/ha</v>
      </c>
      <c r="U2" s="29" t="str">
        <f>'DCWW Elan Valley'!U30</f>
        <v>kg/ha</v>
      </c>
    </row>
    <row r="3" spans="1:21" x14ac:dyDescent="0.25">
      <c r="A3" s="27">
        <v>1</v>
      </c>
      <c r="B3" s="24">
        <f>'DCWW Elan Valley'!B31</f>
        <v>142</v>
      </c>
      <c r="C3" s="24">
        <f>'DCWW Elan Valley'!C31</f>
        <v>30.134671999999998</v>
      </c>
      <c r="D3" s="24">
        <f>'DCWW Elan Valley'!D31</f>
        <v>189.93599647999997</v>
      </c>
      <c r="E3" s="24">
        <f>'DCWW Elan Valley'!E31</f>
        <v>3.0307003200000002</v>
      </c>
      <c r="F3" s="24">
        <f>'DCWW Elan Valley'!F31</f>
        <v>11.109610822912</v>
      </c>
      <c r="G3" s="24">
        <f>'DCWW Elan Valley'!G31</f>
        <v>0.25821734399999996</v>
      </c>
      <c r="H3" s="24">
        <f>'DCWW Elan Valley'!H31</f>
        <v>0.72332527999999996</v>
      </c>
      <c r="I3" s="24">
        <f>'DCWW Elan Valley'!I31</f>
        <v>6.2263262560000001</v>
      </c>
      <c r="J3" s="24">
        <f>'DCWW Elan Valley'!J31</f>
        <v>1.5602959999999997E-2</v>
      </c>
      <c r="K3" s="24">
        <f>'DCWW Elan Valley'!K31</f>
        <v>5.6822719999999986E-3</v>
      </c>
      <c r="L3" s="24">
        <f>'DCWW Elan Valley'!L31</f>
        <v>0.7219279999999999</v>
      </c>
      <c r="M3" s="24">
        <f>'DCWW Elan Valley'!M31</f>
        <v>0.14415271999999996</v>
      </c>
      <c r="N3" s="24">
        <f>'DCWW Elan Valley'!N31</f>
        <v>30.742023039999992</v>
      </c>
      <c r="O3" s="24">
        <f>'DCWW Elan Valley'!O31</f>
        <v>169.59253119999997</v>
      </c>
      <c r="P3" s="24">
        <f>'DCWW Elan Valley'!P31</f>
        <v>0</v>
      </c>
      <c r="Q3" s="24">
        <f>'DCWW Elan Valley'!Q31</f>
        <v>54.705607919999999</v>
      </c>
      <c r="R3" s="24">
        <f>'DCWW Elan Valley'!R31</f>
        <v>0</v>
      </c>
      <c r="S3" s="24">
        <f>'DCWW Elan Valley'!S31</f>
        <v>0.14811167999999997</v>
      </c>
      <c r="T3" s="24">
        <f>'DCWW Elan Valley'!T31</f>
        <v>0</v>
      </c>
      <c r="U3" s="24">
        <f>'DCWW Elan Valley'!U31</f>
        <v>0</v>
      </c>
    </row>
    <row r="4" spans="1:21" x14ac:dyDescent="0.25">
      <c r="A4" s="27">
        <v>2</v>
      </c>
      <c r="B4" s="24">
        <f>'DCWW Talybont'!B31</f>
        <v>250</v>
      </c>
      <c r="C4" s="24">
        <f>'DCWW Talybont'!C31</f>
        <v>91.198499999999996</v>
      </c>
      <c r="D4" s="24">
        <f>'DCWW Talybont'!D31</f>
        <v>103.6276575</v>
      </c>
      <c r="E4" s="24">
        <f>'DCWW Talybont'!E31</f>
        <v>5.7304076249999998</v>
      </c>
      <c r="F4" s="24">
        <f>'DCWW Talybont'!F31</f>
        <v>16.762504350000004</v>
      </c>
      <c r="G4" s="24">
        <f>'DCWW Talybont'!G31</f>
        <v>0.38875500000000002</v>
      </c>
      <c r="H4" s="24">
        <f>'DCWW Talybont'!H31</f>
        <v>2.2616249999999996</v>
      </c>
      <c r="I4" s="24">
        <f>'DCWW Talybont'!I31</f>
        <v>0.30929249999999997</v>
      </c>
      <c r="J4" s="24">
        <f>'DCWW Talybont'!J31</f>
        <v>5.5012500000000001E-3</v>
      </c>
      <c r="K4" s="24">
        <f>'DCWW Talybont'!K31</f>
        <v>5.0122500000000002E-3</v>
      </c>
      <c r="L4" s="24">
        <f>'DCWW Talybont'!L31</f>
        <v>0.25428000000000001</v>
      </c>
      <c r="M4" s="24">
        <f>'DCWW Talybont'!M31</f>
        <v>0.21516000000000002</v>
      </c>
      <c r="N4" s="24">
        <f>'DCWW Talybont'!N31</f>
        <v>72.494249999999994</v>
      </c>
      <c r="O4" s="24">
        <f>'DCWW Talybont'!O31</f>
        <v>19070.999999999996</v>
      </c>
      <c r="P4" s="24">
        <f>'DCWW Talybont'!P31</f>
        <v>0</v>
      </c>
      <c r="Q4" s="24">
        <f>'DCWW Talybont'!Q31</f>
        <v>152.50687500000001</v>
      </c>
      <c r="R4" s="24">
        <f>'DCWW Talybont'!R31</f>
        <v>0</v>
      </c>
      <c r="S4" s="24">
        <f>'DCWW Talybont'!S31</f>
        <v>0.20782500000000004</v>
      </c>
      <c r="T4" s="24">
        <f>'DCWW Talybont'!T31</f>
        <v>0</v>
      </c>
      <c r="U4" s="24">
        <f>'DCWW Talybont'!U31</f>
        <v>0</v>
      </c>
    </row>
    <row r="5" spans="1:21" x14ac:dyDescent="0.25">
      <c r="A5" s="27">
        <v>3</v>
      </c>
      <c r="B5" s="24">
        <f>'DCWW Llyswen'!B31</f>
        <v>250</v>
      </c>
      <c r="C5" s="24">
        <f>'DCWW Llyswen'!C31</f>
        <v>127.76499999999999</v>
      </c>
      <c r="D5" s="24">
        <f>'DCWW Llyswen'!D31</f>
        <v>66.946456499999996</v>
      </c>
      <c r="E5" s="24">
        <f>'DCWW Llyswen'!E31</f>
        <v>14.267682000000002</v>
      </c>
      <c r="F5" s="24">
        <f>'DCWW Llyswen'!F31</f>
        <v>54.112145999999996</v>
      </c>
      <c r="G5" s="24">
        <f>'DCWW Llyswen'!G31</f>
        <v>0.82098500000000019</v>
      </c>
      <c r="H5" s="24">
        <f>'DCWW Llyswen'!H31</f>
        <v>2.5806</v>
      </c>
      <c r="I5" s="24">
        <f>'DCWW Llyswen'!I31</f>
        <v>0.30992500000000001</v>
      </c>
      <c r="J5" s="24">
        <f>'DCWW Llyswen'!J31</f>
        <v>5.6925000000000005E-3</v>
      </c>
      <c r="K5" s="24">
        <f>'DCWW Llyswen'!K31</f>
        <v>5.0600000000000003E-3</v>
      </c>
      <c r="L5" s="24">
        <f>'DCWW Llyswen'!L31</f>
        <v>0.37317499999999998</v>
      </c>
      <c r="M5" s="24">
        <f>'DCWW Llyswen'!M31</f>
        <v>0.22516999999999998</v>
      </c>
      <c r="N5" s="24">
        <f>'DCWW Llyswen'!N31</f>
        <v>1973.4</v>
      </c>
      <c r="O5" s="24">
        <f>'DCWW Llyswen'!O31</f>
        <v>240.35</v>
      </c>
      <c r="P5" s="24">
        <f>'DCWW Llyswen'!P31</f>
        <v>0</v>
      </c>
      <c r="Q5" s="24">
        <f>'DCWW Llyswen'!Q31</f>
        <v>147.3725</v>
      </c>
      <c r="R5" s="24">
        <f>'DCWW Llyswen'!R31</f>
        <v>0</v>
      </c>
      <c r="S5" s="24">
        <f>'DCWW Llyswen'!S31</f>
        <v>0.25173499999999993</v>
      </c>
      <c r="T5" s="24">
        <f>'DCWW Llyswen'!T31</f>
        <v>0</v>
      </c>
      <c r="U5" s="24">
        <f>'DCWW Llyswen'!U31</f>
        <v>0</v>
      </c>
    </row>
    <row r="6" spans="1:21" x14ac:dyDescent="0.25">
      <c r="A6" s="27">
        <v>4</v>
      </c>
      <c r="B6" s="24"/>
      <c r="C6" s="24"/>
      <c r="D6" s="24"/>
      <c r="E6" s="24"/>
      <c r="F6" s="24"/>
      <c r="G6" s="24"/>
      <c r="H6" s="24"/>
      <c r="I6" s="24"/>
      <c r="J6" s="24"/>
      <c r="K6" s="24"/>
      <c r="L6" s="24"/>
      <c r="M6" s="24"/>
      <c r="N6" s="24"/>
      <c r="O6" s="24"/>
      <c r="P6" s="24"/>
      <c r="Q6" s="24"/>
      <c r="R6" s="24"/>
      <c r="S6" s="24"/>
      <c r="T6" s="24"/>
      <c r="U6" s="24"/>
    </row>
    <row r="7" spans="1:21" x14ac:dyDescent="0.25">
      <c r="A7" s="27">
        <v>5</v>
      </c>
      <c r="B7" s="24"/>
      <c r="C7" s="24"/>
      <c r="D7" s="24"/>
      <c r="E7" s="24"/>
      <c r="F7" s="24"/>
      <c r="G7" s="24"/>
      <c r="H7" s="24"/>
      <c r="I7" s="24"/>
      <c r="J7" s="24"/>
      <c r="K7" s="24"/>
      <c r="L7" s="24"/>
      <c r="M7" s="24"/>
      <c r="N7" s="24"/>
      <c r="O7" s="24"/>
      <c r="P7" s="24"/>
      <c r="Q7" s="24"/>
      <c r="R7" s="24"/>
      <c r="S7" s="24"/>
      <c r="T7" s="24"/>
      <c r="U7" s="24"/>
    </row>
    <row r="8" spans="1:21" x14ac:dyDescent="0.25">
      <c r="A8" s="27">
        <v>6</v>
      </c>
      <c r="B8" s="24"/>
      <c r="C8" s="24"/>
      <c r="D8" s="24"/>
      <c r="E8" s="24"/>
      <c r="F8" s="24"/>
      <c r="G8" s="24"/>
      <c r="H8" s="24"/>
      <c r="I8" s="24"/>
      <c r="J8" s="24"/>
      <c r="K8" s="24"/>
      <c r="L8" s="24"/>
      <c r="M8" s="24"/>
      <c r="N8" s="24"/>
      <c r="O8" s="24"/>
      <c r="P8" s="24"/>
      <c r="Q8" s="24"/>
      <c r="R8" s="24"/>
      <c r="S8" s="24"/>
      <c r="T8" s="24"/>
      <c r="U8" s="24"/>
    </row>
    <row r="9" spans="1:21" x14ac:dyDescent="0.25">
      <c r="A9" s="27">
        <v>7</v>
      </c>
      <c r="B9" s="24"/>
      <c r="C9" s="24"/>
      <c r="D9" s="24"/>
      <c r="E9" s="24"/>
      <c r="F9" s="24"/>
      <c r="G9" s="24"/>
      <c r="H9" s="24"/>
      <c r="I9" s="24"/>
      <c r="J9" s="24"/>
      <c r="K9" s="24"/>
      <c r="L9" s="24"/>
      <c r="M9" s="24"/>
      <c r="N9" s="24"/>
      <c r="O9" s="24"/>
      <c r="P9" s="24"/>
      <c r="Q9" s="24"/>
      <c r="R9" s="24"/>
      <c r="S9" s="24"/>
      <c r="T9" s="24"/>
      <c r="U9" s="24"/>
    </row>
    <row r="10" spans="1:21" x14ac:dyDescent="0.25">
      <c r="A10" s="27">
        <v>8</v>
      </c>
      <c r="B10" s="24"/>
      <c r="C10" s="24"/>
      <c r="D10" s="24"/>
      <c r="E10" s="24"/>
      <c r="F10" s="24"/>
      <c r="G10" s="24"/>
      <c r="H10" s="24"/>
      <c r="I10" s="24"/>
      <c r="J10" s="24"/>
      <c r="K10" s="24"/>
      <c r="L10" s="24"/>
      <c r="M10" s="24"/>
      <c r="N10" s="24"/>
      <c r="O10" s="24"/>
      <c r="P10" s="24"/>
      <c r="Q10" s="24"/>
      <c r="R10" s="24"/>
      <c r="S10" s="24"/>
      <c r="T10" s="24"/>
      <c r="U10" s="24"/>
    </row>
    <row r="11" spans="1:21" x14ac:dyDescent="0.25">
      <c r="A11" s="27">
        <v>9</v>
      </c>
      <c r="B11" s="24"/>
      <c r="C11" s="24"/>
      <c r="D11" s="24"/>
      <c r="E11" s="24"/>
      <c r="F11" s="24"/>
      <c r="G11" s="24"/>
      <c r="H11" s="24"/>
      <c r="I11" s="24"/>
      <c r="J11" s="24"/>
      <c r="K11" s="24"/>
      <c r="L11" s="24"/>
      <c r="M11" s="24"/>
      <c r="N11" s="24"/>
      <c r="O11" s="24"/>
      <c r="P11" s="24"/>
      <c r="Q11" s="24"/>
      <c r="R11" s="24"/>
      <c r="S11" s="24"/>
      <c r="T11" s="24"/>
      <c r="U11" s="24"/>
    </row>
    <row r="12" spans="1:21" x14ac:dyDescent="0.25">
      <c r="A12" s="27">
        <v>10</v>
      </c>
      <c r="B12" s="24"/>
      <c r="C12" s="24"/>
      <c r="D12" s="24"/>
      <c r="E12" s="24"/>
      <c r="F12" s="24"/>
      <c r="G12" s="24"/>
      <c r="H12" s="24"/>
      <c r="I12" s="24"/>
      <c r="J12" s="24"/>
      <c r="K12" s="24"/>
      <c r="L12" s="24"/>
      <c r="M12" s="24"/>
      <c r="N12" s="24"/>
      <c r="O12" s="24"/>
      <c r="P12" s="24"/>
      <c r="Q12" s="24"/>
      <c r="R12" s="24"/>
      <c r="S12" s="24"/>
      <c r="T12" s="24"/>
      <c r="U12" s="24"/>
    </row>
    <row r="13" spans="1:21" s="69" customFormat="1" ht="15.5" x14ac:dyDescent="0.35">
      <c r="A13" s="67" t="s">
        <v>85</v>
      </c>
      <c r="B13" s="68">
        <f>SUM(B3:B12)</f>
        <v>642</v>
      </c>
      <c r="C13" s="68">
        <f t="shared" ref="C13:U13" si="0">SUM(C3:C12)</f>
        <v>249.09817199999998</v>
      </c>
      <c r="D13" s="68">
        <f t="shared" si="0"/>
        <v>360.51011047999998</v>
      </c>
      <c r="E13" s="68">
        <f t="shared" si="0"/>
        <v>23.028789945</v>
      </c>
      <c r="F13" s="68">
        <f t="shared" si="0"/>
        <v>81.984261172911999</v>
      </c>
      <c r="G13" s="68">
        <f t="shared" si="0"/>
        <v>1.4679573440000002</v>
      </c>
      <c r="H13" s="68">
        <f t="shared" si="0"/>
        <v>5.5655502800000001</v>
      </c>
      <c r="I13" s="68">
        <f t="shared" si="0"/>
        <v>6.8455437559999996</v>
      </c>
      <c r="J13" s="68">
        <f t="shared" si="0"/>
        <v>2.6796709999999998E-2</v>
      </c>
      <c r="K13" s="68">
        <f t="shared" si="0"/>
        <v>1.5754522E-2</v>
      </c>
      <c r="L13" s="68">
        <f t="shared" si="0"/>
        <v>1.349383</v>
      </c>
      <c r="M13" s="68">
        <f t="shared" si="0"/>
        <v>0.58448272000000001</v>
      </c>
      <c r="N13" s="68">
        <f t="shared" si="0"/>
        <v>2076.6362730400001</v>
      </c>
      <c r="O13" s="68">
        <f t="shared" si="0"/>
        <v>19480.942531199995</v>
      </c>
      <c r="P13" s="68">
        <f t="shared" si="0"/>
        <v>0</v>
      </c>
      <c r="Q13" s="68">
        <f t="shared" si="0"/>
        <v>354.58498292000002</v>
      </c>
      <c r="R13" s="68">
        <f t="shared" si="0"/>
        <v>0</v>
      </c>
      <c r="S13" s="68">
        <f t="shared" si="0"/>
        <v>0.60767167999999994</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6" t="s">
        <v>84</v>
      </c>
      <c r="B1" s="25" t="s">
        <v>152</v>
      </c>
      <c r="C1" s="26" t="str">
        <f>'DCWW Elan Valley'!B29</f>
        <v>Application Rate</v>
      </c>
      <c r="D1" s="26" t="str">
        <f>'DCWW Elan Valley'!C29</f>
        <v>Nitrogen Addition</v>
      </c>
      <c r="E1" s="26" t="str">
        <f>'DCWW Elan Valley'!D29</f>
        <v>Phosphate Addition</v>
      </c>
      <c r="F1" s="26" t="str">
        <f>'DCWW Elan Valley'!E29</f>
        <v>Potash  Addition</v>
      </c>
      <c r="G1" s="26" t="str">
        <f>'DCWW Elan Valley'!F29</f>
        <v>Mg Oxide Addition</v>
      </c>
      <c r="H1" s="26" t="str">
        <f>'DCWW Elan Valley'!G29</f>
        <v>Copper Addition</v>
      </c>
      <c r="I1" s="26" t="str">
        <f>'DCWW Elan Valley'!H29</f>
        <v>Zinc Addition</v>
      </c>
      <c r="J1" s="26" t="str">
        <f>'DCWW Elan Valley'!I29</f>
        <v>Lead Addition</v>
      </c>
      <c r="K1" s="26" t="str">
        <f>'DCWW Elan Valley'!J29</f>
        <v>Cadmium Addition</v>
      </c>
      <c r="L1" s="26" t="str">
        <f>'DCWW Elan Valley'!K29</f>
        <v>Mercury Addition</v>
      </c>
      <c r="M1" s="26" t="str">
        <f>'DCWW Elan Valley'!L29</f>
        <v>Nickel Addition</v>
      </c>
      <c r="N1" s="26" t="str">
        <f>'DCWW Elan Valley'!M29</f>
        <v>Chromium Addition</v>
      </c>
      <c r="O1" s="26" t="str">
        <f>'DCWW Elan Valley'!N29</f>
        <v>Aluminium Addition</v>
      </c>
      <c r="P1" s="26" t="str">
        <f>'DCWW Elan Valley'!O29</f>
        <v>Iron Addition</v>
      </c>
      <c r="Q1" s="26" t="str">
        <f>'DCWW Elan Valley'!P29</f>
        <v xml:space="preserve">Sodium Addition                 </v>
      </c>
      <c r="R1" s="26" t="str">
        <f>'DCWW Elan Valley'!Q29</f>
        <v>SO3  Addition                             kg/ha</v>
      </c>
      <c r="S1" s="26" t="str">
        <f>'DCWW Elan Valley'!R29</f>
        <v xml:space="preserve">Selenium Addition </v>
      </c>
      <c r="T1" s="26" t="str">
        <f>'DCWW Elan Valley'!S29</f>
        <v xml:space="preserve">Arsenic  Addition  </v>
      </c>
      <c r="U1" s="26" t="str">
        <f>'DCWW Elan Valley'!T29</f>
        <v xml:space="preserve">Molybdenum Addition  </v>
      </c>
      <c r="V1" s="26" t="str">
        <f>'DCWW Elan Valley'!U29</f>
        <v xml:space="preserve">Fluoride Addition </v>
      </c>
    </row>
    <row r="2" spans="1:22" s="70" customFormat="1" ht="25" x14ac:dyDescent="0.35">
      <c r="A2" s="176"/>
      <c r="B2" s="23" t="s">
        <v>46</v>
      </c>
      <c r="C2" s="26" t="str">
        <f>'DCWW Elan Valley'!B30</f>
        <v>tonnes/ha</v>
      </c>
      <c r="D2" s="26" t="str">
        <f>'DCWW Elan Valley'!C30</f>
        <v>kg/ha</v>
      </c>
      <c r="E2" s="26" t="str">
        <f>'DCWW Elan Valley'!D30</f>
        <v>P2O5 
kg/ha</v>
      </c>
      <c r="F2" s="26" t="str">
        <f>'DCWW Elan Valley'!E30</f>
        <v>K2O 
kg/ha</v>
      </c>
      <c r="G2" s="26" t="str">
        <f>'DCWW Elan Valley'!F30</f>
        <v>MgO 
kg/ha</v>
      </c>
      <c r="H2" s="26" t="str">
        <f>'DCWW Elan Valley'!G30</f>
        <v>kg/ha</v>
      </c>
      <c r="I2" s="26" t="str">
        <f>'DCWW Elan Valley'!H30</f>
        <v>kg/ha</v>
      </c>
      <c r="J2" s="26" t="str">
        <f>'DCWW Elan Valley'!I30</f>
        <v>kg/ha</v>
      </c>
      <c r="K2" s="26" t="str">
        <f>'DCWW Elan Valley'!J30</f>
        <v>kg/ha</v>
      </c>
      <c r="L2" s="26" t="str">
        <f>'DCWW Elan Valley'!K30</f>
        <v>kg/ha</v>
      </c>
      <c r="M2" s="26" t="str">
        <f>'DCWW Elan Valley'!L30</f>
        <v>kg/ha</v>
      </c>
      <c r="N2" s="26" t="str">
        <f>'DCWW Elan Valley'!M30</f>
        <v>kg/ha</v>
      </c>
      <c r="O2" s="26" t="str">
        <f>'DCWW Elan Valley'!N30</f>
        <v>kg/ha</v>
      </c>
      <c r="P2" s="26" t="str">
        <f>'DCWW Elan Valley'!O30</f>
        <v>kg/ha</v>
      </c>
      <c r="Q2" s="26" t="str">
        <f>'DCWW Elan Valley'!P30</f>
        <v>kg/ha</v>
      </c>
      <c r="R2" s="26" t="str">
        <f>'DCWW Elan Valley'!Q30</f>
        <v>kg/ha</v>
      </c>
      <c r="S2" s="26" t="str">
        <f>'DCWW Elan Valley'!R30</f>
        <v>kg/ha</v>
      </c>
      <c r="T2" s="26" t="str">
        <f>'DCWW Elan Valley'!S30</f>
        <v>kg/ha</v>
      </c>
      <c r="U2" s="26" t="str">
        <f>'DCWW Elan Valley'!T30</f>
        <v>kg/ha</v>
      </c>
      <c r="V2" s="26" t="str">
        <f>'DCWW Elan Valley'!U30</f>
        <v>kg/ha</v>
      </c>
    </row>
    <row r="3" spans="1:22" x14ac:dyDescent="0.25">
      <c r="A3" s="27">
        <v>1</v>
      </c>
      <c r="B3" s="78"/>
      <c r="C3" s="24">
        <f>'DCWW Elan Valley'!B31</f>
        <v>142</v>
      </c>
      <c r="D3" s="24">
        <f>'DCWW Elan Valley'!C31</f>
        <v>30.134671999999998</v>
      </c>
      <c r="E3" s="24">
        <f>'DCWW Elan Valley'!D31</f>
        <v>189.93599647999997</v>
      </c>
      <c r="F3" s="24">
        <f>'DCWW Elan Valley'!E31</f>
        <v>3.0307003200000002</v>
      </c>
      <c r="G3" s="24">
        <f>'DCWW Elan Valley'!F31</f>
        <v>11.109610822912</v>
      </c>
      <c r="H3" s="24">
        <f>'DCWW Elan Valley'!G31</f>
        <v>0.25821734399999996</v>
      </c>
      <c r="I3" s="24">
        <f>'DCWW Elan Valley'!H31</f>
        <v>0.72332527999999996</v>
      </c>
      <c r="J3" s="24">
        <f>'DCWW Elan Valley'!I31</f>
        <v>6.2263262560000001</v>
      </c>
      <c r="K3" s="24">
        <f>'DCWW Elan Valley'!J31</f>
        <v>1.5602959999999997E-2</v>
      </c>
      <c r="L3" s="24">
        <f>'DCWW Elan Valley'!K31</f>
        <v>5.6822719999999986E-3</v>
      </c>
      <c r="M3" s="24">
        <f>'DCWW Elan Valley'!L31</f>
        <v>0.7219279999999999</v>
      </c>
      <c r="N3" s="24">
        <f>'DCWW Elan Valley'!M31</f>
        <v>0.14415271999999996</v>
      </c>
      <c r="O3" s="24">
        <f>'DCWW Elan Valley'!N31</f>
        <v>30.742023039999992</v>
      </c>
      <c r="P3" s="24">
        <f>'DCWW Elan Valley'!O31</f>
        <v>169.59253119999997</v>
      </c>
      <c r="Q3" s="24">
        <f>'DCWW Elan Valley'!P31</f>
        <v>0</v>
      </c>
      <c r="R3" s="24">
        <f>'DCWW Elan Valley'!Q31</f>
        <v>54.705607919999999</v>
      </c>
      <c r="S3" s="24">
        <f>'DCWW Elan Valley'!R31</f>
        <v>0</v>
      </c>
      <c r="T3" s="24">
        <f>'DCWW Elan Valley'!S31</f>
        <v>0.14811167999999997</v>
      </c>
      <c r="U3" s="24">
        <f>'DCWW Elan Valley'!T31</f>
        <v>0</v>
      </c>
      <c r="V3" s="24">
        <f>'DCWW Elan Valley'!U31</f>
        <v>0</v>
      </c>
    </row>
    <row r="4" spans="1:22" x14ac:dyDescent="0.25">
      <c r="A4" s="27">
        <v>2</v>
      </c>
      <c r="B4" s="78"/>
      <c r="C4" s="24">
        <f>'DCWW Talybont'!B31</f>
        <v>250</v>
      </c>
      <c r="D4" s="24">
        <f>'DCWW Talybont'!C31</f>
        <v>91.198499999999996</v>
      </c>
      <c r="E4" s="24">
        <f>'DCWW Talybont'!D31</f>
        <v>103.6276575</v>
      </c>
      <c r="F4" s="24">
        <f>'DCWW Talybont'!E31</f>
        <v>5.7304076249999998</v>
      </c>
      <c r="G4" s="24">
        <f>'DCWW Talybont'!F31</f>
        <v>16.762504350000004</v>
      </c>
      <c r="H4" s="24">
        <f>'DCWW Talybont'!G31</f>
        <v>0.38875500000000002</v>
      </c>
      <c r="I4" s="24">
        <f>'DCWW Talybont'!H31</f>
        <v>2.2616249999999996</v>
      </c>
      <c r="J4" s="24">
        <f>'DCWW Talybont'!I31</f>
        <v>0.30929249999999997</v>
      </c>
      <c r="K4" s="24">
        <f>'DCWW Talybont'!J31</f>
        <v>5.5012500000000001E-3</v>
      </c>
      <c r="L4" s="24">
        <f>'DCWW Talybont'!K31</f>
        <v>5.0122500000000002E-3</v>
      </c>
      <c r="M4" s="24">
        <f>'DCWW Talybont'!L31</f>
        <v>0.25428000000000001</v>
      </c>
      <c r="N4" s="24">
        <f>'DCWW Talybont'!M31</f>
        <v>0.21516000000000002</v>
      </c>
      <c r="O4" s="24">
        <f>'DCWW Talybont'!N31</f>
        <v>72.494249999999994</v>
      </c>
      <c r="P4" s="24">
        <f>'DCWW Talybont'!O31</f>
        <v>19070.999999999996</v>
      </c>
      <c r="Q4" s="24">
        <f>'DCWW Talybont'!P31</f>
        <v>0</v>
      </c>
      <c r="R4" s="24">
        <f>'DCWW Talybont'!Q31</f>
        <v>152.50687500000001</v>
      </c>
      <c r="S4" s="24">
        <f>'DCWW Talybont'!R31</f>
        <v>0</v>
      </c>
      <c r="T4" s="24">
        <f>'DCWW Talybont'!S31</f>
        <v>0.20782500000000004</v>
      </c>
      <c r="U4" s="24">
        <f>'DCWW Talybont'!T31</f>
        <v>0</v>
      </c>
      <c r="V4" s="24">
        <f>'DCWW Talybont'!U31</f>
        <v>0</v>
      </c>
    </row>
    <row r="5" spans="1:22" x14ac:dyDescent="0.25">
      <c r="A5" s="27">
        <v>3</v>
      </c>
      <c r="B5" s="78"/>
      <c r="C5" s="24">
        <f>'DCWW Llyswen'!B31</f>
        <v>250</v>
      </c>
      <c r="D5" s="24">
        <f>'DCWW Llyswen'!C31</f>
        <v>127.76499999999999</v>
      </c>
      <c r="E5" s="24">
        <f>'DCWW Llyswen'!D31</f>
        <v>66.946456499999996</v>
      </c>
      <c r="F5" s="24">
        <f>'DCWW Llyswen'!E31</f>
        <v>14.267682000000002</v>
      </c>
      <c r="G5" s="24">
        <f>'DCWW Llyswen'!F31</f>
        <v>54.112145999999996</v>
      </c>
      <c r="H5" s="24">
        <f>'DCWW Llyswen'!G31</f>
        <v>0.82098500000000019</v>
      </c>
      <c r="I5" s="24">
        <f>'DCWW Llyswen'!H31</f>
        <v>2.5806</v>
      </c>
      <c r="J5" s="24">
        <f>'DCWW Llyswen'!I31</f>
        <v>0.30992500000000001</v>
      </c>
      <c r="K5" s="24">
        <f>'DCWW Llyswen'!J31</f>
        <v>5.6925000000000005E-3</v>
      </c>
      <c r="L5" s="24">
        <f>'DCWW Llyswen'!K31</f>
        <v>5.0600000000000003E-3</v>
      </c>
      <c r="M5" s="24">
        <f>'DCWW Llyswen'!L31</f>
        <v>0.37317499999999998</v>
      </c>
      <c r="N5" s="24">
        <f>'DCWW Llyswen'!M31</f>
        <v>0.22516999999999998</v>
      </c>
      <c r="O5" s="24">
        <f>'DCWW Llyswen'!N31</f>
        <v>1973.4</v>
      </c>
      <c r="P5" s="24">
        <f>'DCWW Llyswen'!O31</f>
        <v>240.35</v>
      </c>
      <c r="Q5" s="24">
        <f>'DCWW Llyswen'!P31</f>
        <v>0</v>
      </c>
      <c r="R5" s="24">
        <f>'DCWW Llyswen'!Q31</f>
        <v>147.3725</v>
      </c>
      <c r="S5" s="24">
        <f>'DCWW Llyswen'!R31</f>
        <v>0</v>
      </c>
      <c r="T5" s="24">
        <f>'DCWW Llyswen'!S31</f>
        <v>0.25173499999999993</v>
      </c>
      <c r="U5" s="24">
        <f>'DCWW Llyswen'!T31</f>
        <v>0</v>
      </c>
      <c r="V5" s="24">
        <f>'DCWW Llyswen'!U31</f>
        <v>0</v>
      </c>
    </row>
    <row r="6" spans="1:22" x14ac:dyDescent="0.25">
      <c r="A6" s="27">
        <v>4</v>
      </c>
      <c r="B6" s="78"/>
      <c r="C6" s="24" t="e">
        <f>#REF!</f>
        <v>#REF!</v>
      </c>
      <c r="D6" s="24" t="e">
        <f>#REF!</f>
        <v>#REF!</v>
      </c>
      <c r="E6" s="24" t="e">
        <f>#REF!</f>
        <v>#REF!</v>
      </c>
      <c r="F6" s="24" t="e">
        <f>#REF!</f>
        <v>#REF!</v>
      </c>
      <c r="G6" s="24" t="e">
        <f>#REF!</f>
        <v>#REF!</v>
      </c>
      <c r="H6" s="24" t="e">
        <f>#REF!</f>
        <v>#REF!</v>
      </c>
      <c r="I6" s="24" t="e">
        <f>#REF!</f>
        <v>#REF!</v>
      </c>
      <c r="J6" s="24" t="e">
        <f>#REF!</f>
        <v>#REF!</v>
      </c>
      <c r="K6" s="24" t="e">
        <f>#REF!</f>
        <v>#REF!</v>
      </c>
      <c r="L6" s="24" t="e">
        <f>#REF!</f>
        <v>#REF!</v>
      </c>
      <c r="M6" s="24" t="e">
        <f>#REF!</f>
        <v>#REF!</v>
      </c>
      <c r="N6" s="24" t="e">
        <f>#REF!</f>
        <v>#REF!</v>
      </c>
      <c r="O6" s="24" t="e">
        <f>#REF!</f>
        <v>#REF!</v>
      </c>
      <c r="P6" s="24" t="e">
        <f>#REF!</f>
        <v>#REF!</v>
      </c>
      <c r="Q6" s="24" t="e">
        <f>#REF!</f>
        <v>#REF!</v>
      </c>
      <c r="R6" s="24" t="e">
        <f>#REF!</f>
        <v>#REF!</v>
      </c>
      <c r="S6" s="24" t="e">
        <f>#REF!</f>
        <v>#REF!</v>
      </c>
      <c r="T6" s="24" t="e">
        <f>#REF!</f>
        <v>#REF!</v>
      </c>
      <c r="U6" s="24" t="e">
        <f>#REF!</f>
        <v>#REF!</v>
      </c>
      <c r="V6" s="24" t="e">
        <f>#REF!</f>
        <v>#REF!</v>
      </c>
    </row>
    <row r="7" spans="1:22" x14ac:dyDescent="0.25">
      <c r="A7" s="27">
        <v>5</v>
      </c>
      <c r="B7" s="78"/>
      <c r="C7" s="24" t="e">
        <f>#REF!</f>
        <v>#REF!</v>
      </c>
      <c r="D7" s="24" t="e">
        <f>#REF!</f>
        <v>#REF!</v>
      </c>
      <c r="E7" s="24" t="e">
        <f>#REF!</f>
        <v>#REF!</v>
      </c>
      <c r="F7" s="24" t="e">
        <f>#REF!</f>
        <v>#REF!</v>
      </c>
      <c r="G7" s="24" t="e">
        <f>#REF!</f>
        <v>#REF!</v>
      </c>
      <c r="H7" s="24" t="e">
        <f>#REF!</f>
        <v>#REF!</v>
      </c>
      <c r="I7" s="24" t="e">
        <f>#REF!</f>
        <v>#REF!</v>
      </c>
      <c r="J7" s="24" t="e">
        <f>#REF!</f>
        <v>#REF!</v>
      </c>
      <c r="K7" s="24" t="e">
        <f>#REF!</f>
        <v>#REF!</v>
      </c>
      <c r="L7" s="24" t="e">
        <f>#REF!</f>
        <v>#REF!</v>
      </c>
      <c r="M7" s="24" t="e">
        <f>#REF!</f>
        <v>#REF!</v>
      </c>
      <c r="N7" s="24" t="e">
        <f>#REF!</f>
        <v>#REF!</v>
      </c>
      <c r="O7" s="24" t="e">
        <f>#REF!</f>
        <v>#REF!</v>
      </c>
      <c r="P7" s="24" t="e">
        <f>#REF!</f>
        <v>#REF!</v>
      </c>
      <c r="Q7" s="24" t="e">
        <f>#REF!</f>
        <v>#REF!</v>
      </c>
      <c r="R7" s="24" t="e">
        <f>#REF!</f>
        <v>#REF!</v>
      </c>
      <c r="S7" s="24" t="e">
        <f>#REF!</f>
        <v>#REF!</v>
      </c>
      <c r="T7" s="24" t="e">
        <f>#REF!</f>
        <v>#REF!</v>
      </c>
      <c r="U7" s="24" t="e">
        <f>#REF!</f>
        <v>#REF!</v>
      </c>
      <c r="V7" s="24" t="e">
        <f>#REF!</f>
        <v>#REF!</v>
      </c>
    </row>
    <row r="8" spans="1:22" x14ac:dyDescent="0.25">
      <c r="A8" s="27">
        <v>6</v>
      </c>
      <c r="B8" s="78"/>
      <c r="C8" s="24" t="e">
        <f>#REF!</f>
        <v>#REF!</v>
      </c>
      <c r="D8" s="24" t="e">
        <f>#REF!</f>
        <v>#REF!</v>
      </c>
      <c r="E8" s="24" t="e">
        <f>#REF!</f>
        <v>#REF!</v>
      </c>
      <c r="F8" s="24" t="e">
        <f>#REF!</f>
        <v>#REF!</v>
      </c>
      <c r="G8" s="24" t="e">
        <f>#REF!</f>
        <v>#REF!</v>
      </c>
      <c r="H8" s="24" t="e">
        <f>#REF!</f>
        <v>#REF!</v>
      </c>
      <c r="I8" s="24" t="e">
        <f>#REF!</f>
        <v>#REF!</v>
      </c>
      <c r="J8" s="24" t="e">
        <f>#REF!</f>
        <v>#REF!</v>
      </c>
      <c r="K8" s="24" t="e">
        <f>#REF!</f>
        <v>#REF!</v>
      </c>
      <c r="L8" s="24" t="e">
        <f>#REF!</f>
        <v>#REF!</v>
      </c>
      <c r="M8" s="24" t="e">
        <f>#REF!</f>
        <v>#REF!</v>
      </c>
      <c r="N8" s="24" t="e">
        <f>#REF!</f>
        <v>#REF!</v>
      </c>
      <c r="O8" s="24" t="e">
        <f>#REF!</f>
        <v>#REF!</v>
      </c>
      <c r="P8" s="24" t="e">
        <f>#REF!</f>
        <v>#REF!</v>
      </c>
      <c r="Q8" s="24" t="e">
        <f>#REF!</f>
        <v>#REF!</v>
      </c>
      <c r="R8" s="24" t="e">
        <f>#REF!</f>
        <v>#REF!</v>
      </c>
      <c r="S8" s="24" t="e">
        <f>#REF!</f>
        <v>#REF!</v>
      </c>
      <c r="T8" s="24" t="e">
        <f>#REF!</f>
        <v>#REF!</v>
      </c>
      <c r="U8" s="24" t="e">
        <f>#REF!</f>
        <v>#REF!</v>
      </c>
      <c r="V8" s="24" t="e">
        <f>#REF!</f>
        <v>#REF!</v>
      </c>
    </row>
    <row r="9" spans="1:22" x14ac:dyDescent="0.25">
      <c r="A9" s="27">
        <v>7</v>
      </c>
      <c r="B9" s="78"/>
      <c r="C9" s="24" t="e">
        <f>#REF!</f>
        <v>#REF!</v>
      </c>
      <c r="D9" s="24" t="e">
        <f>#REF!</f>
        <v>#REF!</v>
      </c>
      <c r="E9" s="24" t="e">
        <f>#REF!</f>
        <v>#REF!</v>
      </c>
      <c r="F9" s="24" t="e">
        <f>#REF!</f>
        <v>#REF!</v>
      </c>
      <c r="G9" s="24" t="e">
        <f>#REF!</f>
        <v>#REF!</v>
      </c>
      <c r="H9" s="24" t="e">
        <f>#REF!</f>
        <v>#REF!</v>
      </c>
      <c r="I9" s="24" t="e">
        <f>#REF!</f>
        <v>#REF!</v>
      </c>
      <c r="J9" s="24" t="e">
        <f>#REF!</f>
        <v>#REF!</v>
      </c>
      <c r="K9" s="24" t="e">
        <f>#REF!</f>
        <v>#REF!</v>
      </c>
      <c r="L9" s="24" t="e">
        <f>#REF!</f>
        <v>#REF!</v>
      </c>
      <c r="M9" s="24" t="e">
        <f>#REF!</f>
        <v>#REF!</v>
      </c>
      <c r="N9" s="24" t="e">
        <f>#REF!</f>
        <v>#REF!</v>
      </c>
      <c r="O9" s="24" t="e">
        <f>#REF!</f>
        <v>#REF!</v>
      </c>
      <c r="P9" s="24" t="e">
        <f>#REF!</f>
        <v>#REF!</v>
      </c>
      <c r="Q9" s="24" t="e">
        <f>#REF!</f>
        <v>#REF!</v>
      </c>
      <c r="R9" s="24" t="e">
        <f>#REF!</f>
        <v>#REF!</v>
      </c>
      <c r="S9" s="24" t="e">
        <f>#REF!</f>
        <v>#REF!</v>
      </c>
      <c r="T9" s="24" t="e">
        <f>#REF!</f>
        <v>#REF!</v>
      </c>
      <c r="U9" s="24" t="e">
        <f>#REF!</f>
        <v>#REF!</v>
      </c>
      <c r="V9" s="24" t="e">
        <f>#REF!</f>
        <v>#REF!</v>
      </c>
    </row>
    <row r="10" spans="1:22" x14ac:dyDescent="0.25">
      <c r="A10" s="27">
        <v>8</v>
      </c>
      <c r="B10" s="78"/>
      <c r="C10" s="24" t="e">
        <f>#REF!</f>
        <v>#REF!</v>
      </c>
      <c r="D10" s="24" t="e">
        <f>#REF!</f>
        <v>#REF!</v>
      </c>
      <c r="E10" s="24" t="e">
        <f>#REF!</f>
        <v>#REF!</v>
      </c>
      <c r="F10" s="24" t="e">
        <f>#REF!</f>
        <v>#REF!</v>
      </c>
      <c r="G10" s="24" t="e">
        <f>#REF!</f>
        <v>#REF!</v>
      </c>
      <c r="H10" s="24" t="e">
        <f>#REF!</f>
        <v>#REF!</v>
      </c>
      <c r="I10" s="24" t="e">
        <f>#REF!</f>
        <v>#REF!</v>
      </c>
      <c r="J10" s="24" t="e">
        <f>#REF!</f>
        <v>#REF!</v>
      </c>
      <c r="K10" s="24" t="e">
        <f>#REF!</f>
        <v>#REF!</v>
      </c>
      <c r="L10" s="24" t="e">
        <f>#REF!</f>
        <v>#REF!</v>
      </c>
      <c r="M10" s="24" t="e">
        <f>#REF!</f>
        <v>#REF!</v>
      </c>
      <c r="N10" s="24" t="e">
        <f>#REF!</f>
        <v>#REF!</v>
      </c>
      <c r="O10" s="24" t="e">
        <f>#REF!</f>
        <v>#REF!</v>
      </c>
      <c r="P10" s="24" t="e">
        <f>#REF!</f>
        <v>#REF!</v>
      </c>
      <c r="Q10" s="24" t="e">
        <f>#REF!</f>
        <v>#REF!</v>
      </c>
      <c r="R10" s="24" t="e">
        <f>#REF!</f>
        <v>#REF!</v>
      </c>
      <c r="S10" s="24" t="e">
        <f>#REF!</f>
        <v>#REF!</v>
      </c>
      <c r="T10" s="24" t="e">
        <f>#REF!</f>
        <v>#REF!</v>
      </c>
      <c r="U10" s="24" t="e">
        <f>#REF!</f>
        <v>#REF!</v>
      </c>
      <c r="V10" s="24" t="e">
        <f>#REF!</f>
        <v>#REF!</v>
      </c>
    </row>
    <row r="11" spans="1:22" x14ac:dyDescent="0.25">
      <c r="A11" s="27">
        <v>9</v>
      </c>
      <c r="B11" s="78"/>
      <c r="C11" s="24" t="e">
        <f>#REF!</f>
        <v>#REF!</v>
      </c>
      <c r="D11" s="24" t="e">
        <f>#REF!</f>
        <v>#REF!</v>
      </c>
      <c r="E11" s="24" t="e">
        <f>#REF!</f>
        <v>#REF!</v>
      </c>
      <c r="F11" s="24" t="e">
        <f>#REF!</f>
        <v>#REF!</v>
      </c>
      <c r="G11" s="24" t="e">
        <f>#REF!</f>
        <v>#REF!</v>
      </c>
      <c r="H11" s="24" t="e">
        <f>#REF!</f>
        <v>#REF!</v>
      </c>
      <c r="I11" s="24" t="e">
        <f>#REF!</f>
        <v>#REF!</v>
      </c>
      <c r="J11" s="24" t="e">
        <f>#REF!</f>
        <v>#REF!</v>
      </c>
      <c r="K11" s="24" t="e">
        <f>#REF!</f>
        <v>#REF!</v>
      </c>
      <c r="L11" s="24" t="e">
        <f>#REF!</f>
        <v>#REF!</v>
      </c>
      <c r="M11" s="24" t="e">
        <f>#REF!</f>
        <v>#REF!</v>
      </c>
      <c r="N11" s="24" t="e">
        <f>#REF!</f>
        <v>#REF!</v>
      </c>
      <c r="O11" s="24" t="e">
        <f>#REF!</f>
        <v>#REF!</v>
      </c>
      <c r="P11" s="24" t="e">
        <f>#REF!</f>
        <v>#REF!</v>
      </c>
      <c r="Q11" s="24" t="e">
        <f>#REF!</f>
        <v>#REF!</v>
      </c>
      <c r="R11" s="24" t="e">
        <f>#REF!</f>
        <v>#REF!</v>
      </c>
      <c r="S11" s="24" t="e">
        <f>#REF!</f>
        <v>#REF!</v>
      </c>
      <c r="T11" s="24" t="e">
        <f>#REF!</f>
        <v>#REF!</v>
      </c>
      <c r="U11" s="24" t="e">
        <f>#REF!</f>
        <v>#REF!</v>
      </c>
      <c r="V11" s="24" t="e">
        <f>#REF!</f>
        <v>#REF!</v>
      </c>
    </row>
    <row r="12" spans="1:22" x14ac:dyDescent="0.25">
      <c r="A12" s="27">
        <v>10</v>
      </c>
      <c r="B12" s="78"/>
      <c r="C12" s="24" t="e">
        <f>#REF!</f>
        <v>#REF!</v>
      </c>
      <c r="D12" s="24" t="e">
        <f>#REF!</f>
        <v>#REF!</v>
      </c>
      <c r="E12" s="24" t="e">
        <f>#REF!</f>
        <v>#REF!</v>
      </c>
      <c r="F12" s="24" t="e">
        <f>#REF!</f>
        <v>#REF!</v>
      </c>
      <c r="G12" s="24" t="e">
        <f>#REF!</f>
        <v>#REF!</v>
      </c>
      <c r="H12" s="24" t="e">
        <f>#REF!</f>
        <v>#REF!</v>
      </c>
      <c r="I12" s="24" t="e">
        <f>#REF!</f>
        <v>#REF!</v>
      </c>
      <c r="J12" s="24" t="e">
        <f>#REF!</f>
        <v>#REF!</v>
      </c>
      <c r="K12" s="24" t="e">
        <f>#REF!</f>
        <v>#REF!</v>
      </c>
      <c r="L12" s="24" t="e">
        <f>#REF!</f>
        <v>#REF!</v>
      </c>
      <c r="M12" s="24" t="e">
        <f>#REF!</f>
        <v>#REF!</v>
      </c>
      <c r="N12" s="24" t="e">
        <f>#REF!</f>
        <v>#REF!</v>
      </c>
      <c r="O12" s="24" t="e">
        <f>#REF!</f>
        <v>#REF!</v>
      </c>
      <c r="P12" s="24" t="e">
        <f>#REF!</f>
        <v>#REF!</v>
      </c>
      <c r="Q12" s="24" t="e">
        <f>#REF!</f>
        <v>#REF!</v>
      </c>
      <c r="R12" s="24" t="e">
        <f>#REF!</f>
        <v>#REF!</v>
      </c>
      <c r="S12" s="24" t="e">
        <f>#REF!</f>
        <v>#REF!</v>
      </c>
      <c r="T12" s="24" t="e">
        <f>#REF!</f>
        <v>#REF!</v>
      </c>
      <c r="U12" s="24" t="e">
        <f>#REF!</f>
        <v>#REF!</v>
      </c>
      <c r="V12" s="24" t="e">
        <f>#REF!</f>
        <v>#REF!</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5" t="s">
        <v>84</v>
      </c>
      <c r="B15" s="26" t="s">
        <v>152</v>
      </c>
      <c r="C15" s="26">
        <f>'DCWW Elan Valley'!B43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5"/>
      <c r="B16" s="23" t="s">
        <v>46</v>
      </c>
      <c r="C16" s="26">
        <f>'DCWW Elan Valley'!B44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142</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t="e">
        <f t="shared" si="7"/>
        <v>#REF!</v>
      </c>
      <c r="D20" s="75" t="e">
        <f>D6*$B$6</f>
        <v>#REF!</v>
      </c>
      <c r="E20" s="75" t="e">
        <f t="shared" ref="E20:V20" si="8">E6*$B$6</f>
        <v>#REF!</v>
      </c>
      <c r="F20" s="75" t="e">
        <f t="shared" si="8"/>
        <v>#REF!</v>
      </c>
      <c r="G20" s="75" t="e">
        <f t="shared" si="8"/>
        <v>#REF!</v>
      </c>
      <c r="H20" s="75" t="e">
        <f t="shared" si="8"/>
        <v>#REF!</v>
      </c>
      <c r="I20" s="75" t="e">
        <f t="shared" si="8"/>
        <v>#REF!</v>
      </c>
      <c r="J20" s="75" t="e">
        <f t="shared" si="8"/>
        <v>#REF!</v>
      </c>
      <c r="K20" s="75" t="e">
        <f t="shared" si="8"/>
        <v>#REF!</v>
      </c>
      <c r="L20" s="75" t="e">
        <f t="shared" si="8"/>
        <v>#REF!</v>
      </c>
      <c r="M20" s="75" t="e">
        <f t="shared" si="8"/>
        <v>#REF!</v>
      </c>
      <c r="N20" s="75" t="e">
        <f t="shared" si="8"/>
        <v>#REF!</v>
      </c>
      <c r="O20" s="75" t="e">
        <f t="shared" si="8"/>
        <v>#REF!</v>
      </c>
      <c r="P20" s="75" t="e">
        <f t="shared" si="8"/>
        <v>#REF!</v>
      </c>
      <c r="Q20" s="75" t="e">
        <f t="shared" si="8"/>
        <v>#REF!</v>
      </c>
      <c r="R20" s="75" t="e">
        <f t="shared" si="8"/>
        <v>#REF!</v>
      </c>
      <c r="S20" s="75" t="e">
        <f t="shared" si="8"/>
        <v>#REF!</v>
      </c>
      <c r="T20" s="75" t="e">
        <f t="shared" si="8"/>
        <v>#REF!</v>
      </c>
      <c r="U20" s="75" t="e">
        <f t="shared" si="8"/>
        <v>#REF!</v>
      </c>
      <c r="V20" s="75" t="e">
        <f t="shared" si="8"/>
        <v>#REF!</v>
      </c>
    </row>
    <row r="21" spans="1:22" x14ac:dyDescent="0.25">
      <c r="A21" s="72">
        <v>5</v>
      </c>
      <c r="B21" s="73">
        <f t="shared" ref="B21:C21" si="9">B7</f>
        <v>0</v>
      </c>
      <c r="C21" s="74" t="e">
        <f t="shared" si="9"/>
        <v>#REF!</v>
      </c>
      <c r="D21" s="75" t="e">
        <f>D7*$B$7</f>
        <v>#REF!</v>
      </c>
      <c r="E21" s="75" t="e">
        <f t="shared" ref="E21:V21" si="10">E7*$B$7</f>
        <v>#REF!</v>
      </c>
      <c r="F21" s="75" t="e">
        <f t="shared" si="10"/>
        <v>#REF!</v>
      </c>
      <c r="G21" s="75" t="e">
        <f t="shared" si="10"/>
        <v>#REF!</v>
      </c>
      <c r="H21" s="75" t="e">
        <f t="shared" si="10"/>
        <v>#REF!</v>
      </c>
      <c r="I21" s="75" t="e">
        <f t="shared" si="10"/>
        <v>#REF!</v>
      </c>
      <c r="J21" s="75" t="e">
        <f t="shared" si="10"/>
        <v>#REF!</v>
      </c>
      <c r="K21" s="75" t="e">
        <f t="shared" si="10"/>
        <v>#REF!</v>
      </c>
      <c r="L21" s="75" t="e">
        <f t="shared" si="10"/>
        <v>#REF!</v>
      </c>
      <c r="M21" s="75" t="e">
        <f t="shared" si="10"/>
        <v>#REF!</v>
      </c>
      <c r="N21" s="75" t="e">
        <f t="shared" si="10"/>
        <v>#REF!</v>
      </c>
      <c r="O21" s="75" t="e">
        <f t="shared" si="10"/>
        <v>#REF!</v>
      </c>
      <c r="P21" s="75" t="e">
        <f t="shared" si="10"/>
        <v>#REF!</v>
      </c>
      <c r="Q21" s="75" t="e">
        <f t="shared" si="10"/>
        <v>#REF!</v>
      </c>
      <c r="R21" s="75" t="e">
        <f t="shared" si="10"/>
        <v>#REF!</v>
      </c>
      <c r="S21" s="75" t="e">
        <f t="shared" si="10"/>
        <v>#REF!</v>
      </c>
      <c r="T21" s="75" t="e">
        <f t="shared" si="10"/>
        <v>#REF!</v>
      </c>
      <c r="U21" s="75" t="e">
        <f t="shared" si="10"/>
        <v>#REF!</v>
      </c>
      <c r="V21" s="75" t="e">
        <f t="shared" si="10"/>
        <v>#REF!</v>
      </c>
    </row>
    <row r="22" spans="1:22" x14ac:dyDescent="0.25">
      <c r="A22" s="72">
        <v>6</v>
      </c>
      <c r="B22" s="73">
        <f t="shared" ref="B22:C22" si="11">B8</f>
        <v>0</v>
      </c>
      <c r="C22" s="74" t="e">
        <f t="shared" si="11"/>
        <v>#REF!</v>
      </c>
      <c r="D22" s="75" t="e">
        <f>D8*$B$8</f>
        <v>#REF!</v>
      </c>
      <c r="E22" s="75" t="e">
        <f t="shared" ref="E22:V22" si="12">E8*$B$8</f>
        <v>#REF!</v>
      </c>
      <c r="F22" s="75" t="e">
        <f t="shared" si="12"/>
        <v>#REF!</v>
      </c>
      <c r="G22" s="75" t="e">
        <f t="shared" si="12"/>
        <v>#REF!</v>
      </c>
      <c r="H22" s="75" t="e">
        <f t="shared" si="12"/>
        <v>#REF!</v>
      </c>
      <c r="I22" s="75" t="e">
        <f t="shared" si="12"/>
        <v>#REF!</v>
      </c>
      <c r="J22" s="75" t="e">
        <f t="shared" si="12"/>
        <v>#REF!</v>
      </c>
      <c r="K22" s="75" t="e">
        <f t="shared" si="12"/>
        <v>#REF!</v>
      </c>
      <c r="L22" s="75" t="e">
        <f t="shared" si="12"/>
        <v>#REF!</v>
      </c>
      <c r="M22" s="75" t="e">
        <f t="shared" si="12"/>
        <v>#REF!</v>
      </c>
      <c r="N22" s="75" t="e">
        <f t="shared" si="12"/>
        <v>#REF!</v>
      </c>
      <c r="O22" s="75" t="e">
        <f t="shared" si="12"/>
        <v>#REF!</v>
      </c>
      <c r="P22" s="75" t="e">
        <f t="shared" si="12"/>
        <v>#REF!</v>
      </c>
      <c r="Q22" s="75" t="e">
        <f t="shared" si="12"/>
        <v>#REF!</v>
      </c>
      <c r="R22" s="75" t="e">
        <f t="shared" si="12"/>
        <v>#REF!</v>
      </c>
      <c r="S22" s="75" t="e">
        <f t="shared" si="12"/>
        <v>#REF!</v>
      </c>
      <c r="T22" s="75" t="e">
        <f t="shared" si="12"/>
        <v>#REF!</v>
      </c>
      <c r="U22" s="75" t="e">
        <f t="shared" si="12"/>
        <v>#REF!</v>
      </c>
      <c r="V22" s="75" t="e">
        <f t="shared" si="12"/>
        <v>#REF!</v>
      </c>
    </row>
    <row r="23" spans="1:22" x14ac:dyDescent="0.25">
      <c r="A23" s="72">
        <v>7</v>
      </c>
      <c r="B23" s="73">
        <f t="shared" ref="B23:C23" si="13">B9</f>
        <v>0</v>
      </c>
      <c r="C23" s="74" t="e">
        <f t="shared" si="13"/>
        <v>#REF!</v>
      </c>
      <c r="D23" s="75" t="e">
        <f>D9*$B$9</f>
        <v>#REF!</v>
      </c>
      <c r="E23" s="75" t="e">
        <f t="shared" ref="E23:V23" si="14">E9*$B$9</f>
        <v>#REF!</v>
      </c>
      <c r="F23" s="75" t="e">
        <f t="shared" si="14"/>
        <v>#REF!</v>
      </c>
      <c r="G23" s="75" t="e">
        <f t="shared" si="14"/>
        <v>#REF!</v>
      </c>
      <c r="H23" s="75" t="e">
        <f t="shared" si="14"/>
        <v>#REF!</v>
      </c>
      <c r="I23" s="75" t="e">
        <f t="shared" si="14"/>
        <v>#REF!</v>
      </c>
      <c r="J23" s="75" t="e">
        <f t="shared" si="14"/>
        <v>#REF!</v>
      </c>
      <c r="K23" s="75" t="e">
        <f t="shared" si="14"/>
        <v>#REF!</v>
      </c>
      <c r="L23" s="75" t="e">
        <f t="shared" si="14"/>
        <v>#REF!</v>
      </c>
      <c r="M23" s="75" t="e">
        <f t="shared" si="14"/>
        <v>#REF!</v>
      </c>
      <c r="N23" s="75" t="e">
        <f t="shared" si="14"/>
        <v>#REF!</v>
      </c>
      <c r="O23" s="75" t="e">
        <f t="shared" si="14"/>
        <v>#REF!</v>
      </c>
      <c r="P23" s="75" t="e">
        <f t="shared" si="14"/>
        <v>#REF!</v>
      </c>
      <c r="Q23" s="75" t="e">
        <f t="shared" si="14"/>
        <v>#REF!</v>
      </c>
      <c r="R23" s="75" t="e">
        <f t="shared" si="14"/>
        <v>#REF!</v>
      </c>
      <c r="S23" s="75" t="e">
        <f t="shared" si="14"/>
        <v>#REF!</v>
      </c>
      <c r="T23" s="75" t="e">
        <f t="shared" si="14"/>
        <v>#REF!</v>
      </c>
      <c r="U23" s="75" t="e">
        <f t="shared" si="14"/>
        <v>#REF!</v>
      </c>
      <c r="V23" s="75" t="e">
        <f t="shared" si="14"/>
        <v>#REF!</v>
      </c>
    </row>
    <row r="24" spans="1:22" x14ac:dyDescent="0.25">
      <c r="A24" s="72">
        <v>8</v>
      </c>
      <c r="B24" s="73">
        <f t="shared" ref="B24:C24" si="15">B10</f>
        <v>0</v>
      </c>
      <c r="C24" s="74" t="e">
        <f t="shared" si="15"/>
        <v>#REF!</v>
      </c>
      <c r="D24" s="75" t="e">
        <f>D10*$B$10</f>
        <v>#REF!</v>
      </c>
      <c r="E24" s="75" t="e">
        <f t="shared" ref="E24:V24" si="16">E10*$B$10</f>
        <v>#REF!</v>
      </c>
      <c r="F24" s="75" t="e">
        <f t="shared" si="16"/>
        <v>#REF!</v>
      </c>
      <c r="G24" s="75" t="e">
        <f t="shared" si="16"/>
        <v>#REF!</v>
      </c>
      <c r="H24" s="75" t="e">
        <f t="shared" si="16"/>
        <v>#REF!</v>
      </c>
      <c r="I24" s="75" t="e">
        <f t="shared" si="16"/>
        <v>#REF!</v>
      </c>
      <c r="J24" s="75" t="e">
        <f t="shared" si="16"/>
        <v>#REF!</v>
      </c>
      <c r="K24" s="75" t="e">
        <f t="shared" si="16"/>
        <v>#REF!</v>
      </c>
      <c r="L24" s="75" t="e">
        <f t="shared" si="16"/>
        <v>#REF!</v>
      </c>
      <c r="M24" s="75" t="e">
        <f t="shared" si="16"/>
        <v>#REF!</v>
      </c>
      <c r="N24" s="75" t="e">
        <f t="shared" si="16"/>
        <v>#REF!</v>
      </c>
      <c r="O24" s="75" t="e">
        <f t="shared" si="16"/>
        <v>#REF!</v>
      </c>
      <c r="P24" s="75" t="e">
        <f t="shared" si="16"/>
        <v>#REF!</v>
      </c>
      <c r="Q24" s="75" t="e">
        <f t="shared" si="16"/>
        <v>#REF!</v>
      </c>
      <c r="R24" s="75" t="e">
        <f t="shared" si="16"/>
        <v>#REF!</v>
      </c>
      <c r="S24" s="75" t="e">
        <f t="shared" si="16"/>
        <v>#REF!</v>
      </c>
      <c r="T24" s="75" t="e">
        <f t="shared" si="16"/>
        <v>#REF!</v>
      </c>
      <c r="U24" s="75" t="e">
        <f t="shared" si="16"/>
        <v>#REF!</v>
      </c>
      <c r="V24" s="75" t="e">
        <f t="shared" si="16"/>
        <v>#REF!</v>
      </c>
    </row>
    <row r="25" spans="1:22" x14ac:dyDescent="0.25">
      <c r="A25" s="72">
        <v>9</v>
      </c>
      <c r="B25" s="73">
        <f t="shared" ref="B25:C25" si="17">B11</f>
        <v>0</v>
      </c>
      <c r="C25" s="74" t="e">
        <f t="shared" si="17"/>
        <v>#REF!</v>
      </c>
      <c r="D25" s="75" t="e">
        <f>D11*$B$11</f>
        <v>#REF!</v>
      </c>
      <c r="E25" s="75" t="e">
        <f t="shared" ref="E25:V25" si="18">E11*$B$11</f>
        <v>#REF!</v>
      </c>
      <c r="F25" s="75" t="e">
        <f t="shared" si="18"/>
        <v>#REF!</v>
      </c>
      <c r="G25" s="75" t="e">
        <f t="shared" si="18"/>
        <v>#REF!</v>
      </c>
      <c r="H25" s="75" t="e">
        <f t="shared" si="18"/>
        <v>#REF!</v>
      </c>
      <c r="I25" s="75" t="e">
        <f t="shared" si="18"/>
        <v>#REF!</v>
      </c>
      <c r="J25" s="75" t="e">
        <f t="shared" si="18"/>
        <v>#REF!</v>
      </c>
      <c r="K25" s="75" t="e">
        <f t="shared" si="18"/>
        <v>#REF!</v>
      </c>
      <c r="L25" s="75" t="e">
        <f t="shared" si="18"/>
        <v>#REF!</v>
      </c>
      <c r="M25" s="75" t="e">
        <f t="shared" si="18"/>
        <v>#REF!</v>
      </c>
      <c r="N25" s="75" t="e">
        <f t="shared" si="18"/>
        <v>#REF!</v>
      </c>
      <c r="O25" s="75" t="e">
        <f t="shared" si="18"/>
        <v>#REF!</v>
      </c>
      <c r="P25" s="75" t="e">
        <f t="shared" si="18"/>
        <v>#REF!</v>
      </c>
      <c r="Q25" s="75" t="e">
        <f t="shared" si="18"/>
        <v>#REF!</v>
      </c>
      <c r="R25" s="75" t="e">
        <f t="shared" si="18"/>
        <v>#REF!</v>
      </c>
      <c r="S25" s="75" t="e">
        <f t="shared" si="18"/>
        <v>#REF!</v>
      </c>
      <c r="T25" s="75" t="e">
        <f t="shared" si="18"/>
        <v>#REF!</v>
      </c>
      <c r="U25" s="75" t="e">
        <f t="shared" si="18"/>
        <v>#REF!</v>
      </c>
      <c r="V25" s="75" t="e">
        <f t="shared" si="18"/>
        <v>#REF!</v>
      </c>
    </row>
    <row r="26" spans="1:22" x14ac:dyDescent="0.25">
      <c r="A26" s="72">
        <v>10</v>
      </c>
      <c r="B26" s="73">
        <f t="shared" ref="B26:C26" si="19">B12</f>
        <v>0</v>
      </c>
      <c r="C26" s="74" t="e">
        <f t="shared" si="19"/>
        <v>#REF!</v>
      </c>
      <c r="D26" s="75" t="e">
        <f>D12*$B$12</f>
        <v>#REF!</v>
      </c>
      <c r="E26" s="75" t="e">
        <f t="shared" ref="E26:V26" si="20">E12*$B$12</f>
        <v>#REF!</v>
      </c>
      <c r="F26" s="75" t="e">
        <f t="shared" si="20"/>
        <v>#REF!</v>
      </c>
      <c r="G26" s="75" t="e">
        <f t="shared" si="20"/>
        <v>#REF!</v>
      </c>
      <c r="H26" s="75" t="e">
        <f t="shared" si="20"/>
        <v>#REF!</v>
      </c>
      <c r="I26" s="75" t="e">
        <f t="shared" si="20"/>
        <v>#REF!</v>
      </c>
      <c r="J26" s="75" t="e">
        <f t="shared" si="20"/>
        <v>#REF!</v>
      </c>
      <c r="K26" s="75" t="e">
        <f t="shared" si="20"/>
        <v>#REF!</v>
      </c>
      <c r="L26" s="75" t="e">
        <f t="shared" si="20"/>
        <v>#REF!</v>
      </c>
      <c r="M26" s="75" t="e">
        <f t="shared" si="20"/>
        <v>#REF!</v>
      </c>
      <c r="N26" s="75" t="e">
        <f t="shared" si="20"/>
        <v>#REF!</v>
      </c>
      <c r="O26" s="75" t="e">
        <f t="shared" si="20"/>
        <v>#REF!</v>
      </c>
      <c r="P26" s="75" t="e">
        <f t="shared" si="20"/>
        <v>#REF!</v>
      </c>
      <c r="Q26" s="75" t="e">
        <f t="shared" si="20"/>
        <v>#REF!</v>
      </c>
      <c r="R26" s="75" t="e">
        <f t="shared" si="20"/>
        <v>#REF!</v>
      </c>
      <c r="S26" s="75" t="e">
        <f t="shared" si="20"/>
        <v>#REF!</v>
      </c>
      <c r="T26" s="75" t="e">
        <f t="shared" si="20"/>
        <v>#REF!</v>
      </c>
      <c r="U26" s="75" t="e">
        <f t="shared" si="20"/>
        <v>#REF!</v>
      </c>
      <c r="V26" s="75" t="e">
        <f t="shared" si="20"/>
        <v>#REF!</v>
      </c>
    </row>
    <row r="27" spans="1:22" s="77" customFormat="1" ht="15.5" x14ac:dyDescent="0.35">
      <c r="A27" s="177" t="s">
        <v>85</v>
      </c>
      <c r="B27" s="177"/>
      <c r="C27" s="177"/>
      <c r="D27" s="76" t="e">
        <f>SUM(D17:D26)</f>
        <v>#REF!</v>
      </c>
      <c r="E27" s="76" t="e">
        <f t="shared" ref="E27:V27" si="21">SUM(E17:E26)</f>
        <v>#REF!</v>
      </c>
      <c r="F27" s="76" t="e">
        <f t="shared" si="21"/>
        <v>#REF!</v>
      </c>
      <c r="G27" s="76" t="e">
        <f t="shared" si="21"/>
        <v>#REF!</v>
      </c>
      <c r="H27" s="76" t="e">
        <f t="shared" si="21"/>
        <v>#REF!</v>
      </c>
      <c r="I27" s="76" t="e">
        <f t="shared" si="21"/>
        <v>#REF!</v>
      </c>
      <c r="J27" s="76" t="e">
        <f t="shared" si="21"/>
        <v>#REF!</v>
      </c>
      <c r="K27" s="76" t="e">
        <f t="shared" si="21"/>
        <v>#REF!</v>
      </c>
      <c r="L27" s="76" t="e">
        <f t="shared" si="21"/>
        <v>#REF!</v>
      </c>
      <c r="M27" s="76" t="e">
        <f t="shared" si="21"/>
        <v>#REF!</v>
      </c>
      <c r="N27" s="76" t="e">
        <f t="shared" si="21"/>
        <v>#REF!</v>
      </c>
      <c r="O27" s="76" t="e">
        <f t="shared" si="21"/>
        <v>#REF!</v>
      </c>
      <c r="P27" s="76" t="e">
        <f t="shared" si="21"/>
        <v>#REF!</v>
      </c>
      <c r="Q27" s="76" t="e">
        <f t="shared" si="21"/>
        <v>#REF!</v>
      </c>
      <c r="R27" s="76" t="e">
        <f t="shared" si="21"/>
        <v>#REF!</v>
      </c>
      <c r="S27" s="76" t="e">
        <f t="shared" si="21"/>
        <v>#REF!</v>
      </c>
      <c r="T27" s="76" t="e">
        <f t="shared" si="21"/>
        <v>#REF!</v>
      </c>
      <c r="U27" s="76" t="e">
        <f t="shared" si="21"/>
        <v>#REF!</v>
      </c>
      <c r="V27" s="76"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REGU-415-1633814</_dlc_DocId>
    <_dlc_DocIdUrl xmlns="9be56660-2c31-41ef-bc00-23e72f632f2a">
      <Url>https://cyfoethnaturiolcymru.sharepoint.com/teams/Regulatory/Permitting/_layouts/15/DocIdRedir.aspx?ID=REGU-415-1633814</Url>
      <Description>REGU-415-1633814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2026-09-09T23:00:00+00:00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1793AC4D-BB63-498A-8D27-A5B8293FF8AB}"/>
</file>

<file path=customXml/itemProps2.xml><?xml version="1.0" encoding="utf-8"?>
<ds:datastoreItem xmlns:ds="http://schemas.openxmlformats.org/officeDocument/2006/customXml" ds:itemID="{014563CD-4F59-4D5D-89DD-F444B354CF14}"/>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3EB88BFD-E29A-4849-A8E6-116EB74B98EA}">
  <ds:schemaRefs>
    <ds:schemaRef ds:uri="9be56660-2c31-41ef-bc00-23e72f632f2a"/>
    <ds:schemaRef ds:uri="http://schemas.microsoft.com/office/2006/documentManagement/types"/>
    <ds:schemaRef ds:uri="http://schemas.microsoft.com/office/2006/metadata/properties"/>
    <ds:schemaRef ds:uri="http://www.w3.org/XML/1998/namespace"/>
    <ds:schemaRef ds:uri="http://purl.org/dc/dcmitype/"/>
    <ds:schemaRef ds:uri="http://purl.org/dc/elements/1.1/"/>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DCWW Elan Valley</vt:lpstr>
      <vt:lpstr>DCWW Talybont</vt:lpstr>
      <vt:lpstr>DCWW Llyswen</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2026-08-13T12:01:51Z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d47b693f-40ee-47e2-9205-0d3eed7f4fb0</vt:lpwstr>
  </property>
  <property fmtid="{D5CDD505-2E9C-101B-9397-08002B2CF9AE}" pid="4" name="MediaServiceImageTags">
    <vt:lpwstr/>
  </property>
</Properties>
</file>