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SW Water Resources/PAN-006133/"/>
    </mc:Choice>
  </mc:AlternateContent>
  <xr:revisionPtr revIDLastSave="0" documentId="13_ncr:1_{2881D032-9FAD-4C2F-973A-33BAB2E707BC}" xr6:coauthVersionLast="47" xr6:coauthVersionMax="47" xr10:uidLastSave="{00000000-0000-0000-0000-000000000000}"/>
  <bookViews>
    <workbookView xWindow="-110" yWindow="-110" windowWidth="19420" windowHeight="10420" tabRatio="547" activeTab="2" xr2:uid="{25EA8F04-25DE-4D02-B7CC-9B6FCF971051}"/>
  </bookViews>
  <sheets>
    <sheet name="READ ME" sheetId="1" r:id="rId1"/>
    <sheet name="Annual Summary " sheetId="2" r:id="rId2"/>
    <sheet name="Abstraction Volumes '11-'17 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4" l="1"/>
  <c r="E5" i="2" l="1"/>
  <c r="V13" i="4"/>
  <c r="V7" i="4"/>
  <c r="W7" i="4" s="1"/>
  <c r="J7" i="4"/>
  <c r="X7" i="4" l="1"/>
  <c r="E6" i="2"/>
  <c r="E7" i="2"/>
  <c r="E8" i="2"/>
  <c r="E9" i="2"/>
  <c r="E10" i="2"/>
  <c r="E11" i="2"/>
  <c r="AE11" i="4" l="1"/>
  <c r="AE12" i="4"/>
  <c r="AC8" i="4"/>
  <c r="AE8" i="4" s="1"/>
  <c r="AC9" i="4"/>
  <c r="AE9" i="4" s="1"/>
  <c r="AC10" i="4"/>
  <c r="AE10" i="4" s="1"/>
  <c r="AC11" i="4"/>
  <c r="AC12" i="4"/>
  <c r="AC13" i="4"/>
  <c r="AE13" i="4" s="1"/>
  <c r="AC7" i="4"/>
  <c r="AE7" i="4" s="1"/>
  <c r="V8" i="4"/>
  <c r="V9" i="4"/>
  <c r="X9" i="4" s="1"/>
  <c r="V10" i="4"/>
  <c r="X10" i="4" s="1"/>
  <c r="V11" i="4"/>
  <c r="X11" i="4" s="1"/>
  <c r="V12" i="4"/>
  <c r="X12" i="4" s="1"/>
  <c r="X13" i="4"/>
  <c r="W10" i="4" l="1"/>
  <c r="W12" i="4"/>
  <c r="X8" i="4"/>
  <c r="W8" i="4"/>
  <c r="W11" i="4"/>
  <c r="W9" i="4"/>
  <c r="AF7" i="4"/>
  <c r="AG7" i="4" s="1"/>
  <c r="W13" i="4"/>
  <c r="G7" i="4" l="1"/>
  <c r="E8" i="4"/>
  <c r="E9" i="4"/>
  <c r="E10" i="4"/>
  <c r="E11" i="4"/>
  <c r="E12" i="4"/>
  <c r="E13" i="4"/>
  <c r="E7" i="4"/>
  <c r="K7" i="4" s="1"/>
  <c r="L7" i="4" l="1"/>
  <c r="I8" i="4"/>
  <c r="J8" i="4" s="1"/>
  <c r="I9" i="4"/>
  <c r="J9" i="4" s="1"/>
  <c r="I10" i="4"/>
  <c r="J10" i="4" s="1"/>
  <c r="I11" i="4"/>
  <c r="J11" i="4" s="1"/>
  <c r="I12" i="4"/>
  <c r="J12" i="4" s="1"/>
  <c r="I13" i="4"/>
  <c r="J13" i="4" s="1"/>
  <c r="G8" i="4"/>
  <c r="K8" i="4" s="1"/>
  <c r="G9" i="4"/>
  <c r="K9" i="4" s="1"/>
  <c r="G10" i="4"/>
  <c r="K10" i="4" s="1"/>
  <c r="G11" i="4"/>
  <c r="K11" i="4" s="1"/>
  <c r="G12" i="4"/>
  <c r="K12" i="4" s="1"/>
  <c r="G13" i="4"/>
  <c r="K13" i="4" s="1"/>
  <c r="L12" i="4" l="1"/>
  <c r="L13" i="4"/>
  <c r="L11" i="4"/>
  <c r="L10" i="4"/>
  <c r="L9" i="4"/>
  <c r="L8" i="4"/>
  <c r="P7" i="4"/>
  <c r="Q7" i="4" s="1"/>
  <c r="F5" i="2" s="1"/>
  <c r="G5" i="2" s="1"/>
  <c r="AF11" i="4" l="1"/>
  <c r="AG11" i="4" s="1"/>
  <c r="AF10" i="4"/>
  <c r="AG10" i="4" s="1"/>
  <c r="AF13" i="4"/>
  <c r="AG13" i="4" s="1"/>
  <c r="AF9" i="4"/>
  <c r="AG9" i="4" s="1"/>
  <c r="AF12" i="4"/>
  <c r="AG12" i="4" s="1"/>
  <c r="AF8" i="4"/>
  <c r="AG8" i="4" s="1"/>
  <c r="P13" i="4"/>
  <c r="Q13" i="4" s="1"/>
  <c r="P12" i="4"/>
  <c r="Q12" i="4" s="1"/>
  <c r="P11" i="4"/>
  <c r="Q11" i="4" s="1"/>
  <c r="P10" i="4"/>
  <c r="Q10" i="4" s="1"/>
  <c r="P9" i="4"/>
  <c r="Q9" i="4" s="1"/>
  <c r="P8" i="4"/>
  <c r="Q8" i="4" s="1"/>
  <c r="R7" i="4"/>
  <c r="R12" i="4" l="1"/>
  <c r="F10" i="2"/>
  <c r="G10" i="2" s="1"/>
  <c r="R11" i="4"/>
  <c r="F9" i="2"/>
  <c r="G9" i="2" s="1"/>
  <c r="R13" i="4"/>
  <c r="AI13" i="4" s="1"/>
  <c r="F11" i="2"/>
  <c r="G11" i="2" s="1"/>
  <c r="R8" i="4"/>
  <c r="AI8" i="4" s="1"/>
  <c r="B6" i="2" s="1"/>
  <c r="F6" i="2"/>
  <c r="G6" i="2" s="1"/>
  <c r="R9" i="4"/>
  <c r="AI9" i="4" s="1"/>
  <c r="B7" i="2" s="1"/>
  <c r="F7" i="2"/>
  <c r="G7" i="2" s="1"/>
  <c r="R10" i="4"/>
  <c r="F8" i="2"/>
  <c r="G8" i="2" s="1"/>
  <c r="AI7" i="4"/>
  <c r="B5" i="2" s="1"/>
  <c r="B11" i="2"/>
  <c r="AI10" i="4"/>
  <c r="B8" i="2" s="1"/>
  <c r="AI11" i="4"/>
  <c r="B9" i="2" s="1"/>
  <c r="AI12" i="4"/>
  <c r="B10" i="2" s="1"/>
  <c r="B12" i="2" l="1"/>
</calcChain>
</file>

<file path=xl/sharedStrings.xml><?xml version="1.0" encoding="utf-8"?>
<sst xmlns="http://schemas.openxmlformats.org/spreadsheetml/2006/main" count="59" uniqueCount="57">
  <si>
    <t>The Water Resources (Transitional Provisions) Regulations 2017</t>
  </si>
  <si>
    <t xml:space="preserve">APPLICATION FOR NEW GROUNDWATER ABSTRACTION </t>
  </si>
  <si>
    <t>MAX</t>
  </si>
  <si>
    <t>Year</t>
  </si>
  <si>
    <t>Number of people present all year</t>
  </si>
  <si>
    <t>NEW HOUSE FARM, LUDCHURCH, NARBERTH, PEMBROKESHIRE</t>
  </si>
  <si>
    <t>Quantity (tonne)</t>
  </si>
  <si>
    <t>Water Usage (m3/day)</t>
  </si>
  <si>
    <t>Number of Followers</t>
  </si>
  <si>
    <t>Number of Adults</t>
  </si>
  <si>
    <t>Number of vehicles/machinery</t>
  </si>
  <si>
    <t>Total Annual Abstraction - all uses (m3/year)</t>
  </si>
  <si>
    <t>*Standard usage figures from ‘R&amp;D Best Practice Manual W6-056/TR for industry and agriculture’</t>
  </si>
  <si>
    <t>Daily Water Usage for Drinking - Adults (m3/day)</t>
  </si>
  <si>
    <t>Typical Drinking Requirement - Adults (l/day/animal)</t>
  </si>
  <si>
    <t>Typical drinking water requirement - Followers (l/day/animal)</t>
  </si>
  <si>
    <t>Typical Water Requirement - Cleaning with Power hose (l/day/animal)</t>
  </si>
  <si>
    <t>Daily Water Usage for Drinking - Followers (m3/day)</t>
  </si>
  <si>
    <t>Daily Water Usage for Washdown (m3/day)</t>
  </si>
  <si>
    <t>Water Usage  (l/day/pp)</t>
  </si>
  <si>
    <t>*from British Water - Codes of Practice: Flows and Loads</t>
  </si>
  <si>
    <t>Annual Abstraction for Domestic Use (m3/year)</t>
  </si>
  <si>
    <t>Water Usage (m3/day/pp)</t>
  </si>
  <si>
    <t>LICENCE FOR A PREVIOUSLY EXEMPT ABSTRACTION AT NEW HOUSE FARM</t>
  </si>
  <si>
    <t>HG &amp; E JONES</t>
  </si>
  <si>
    <t>GROUNDWATER ABSTRACTION - ANNUAL SUMMARY 'POINT A' 2011 - 2017</t>
  </si>
  <si>
    <t>Flow rate - Pressure Washer (m3/hr)</t>
  </si>
  <si>
    <t>*From equipment spec</t>
  </si>
  <si>
    <t>Water Usage (l/hr)</t>
  </si>
  <si>
    <t>Washing hours (20 tonnes/hr)</t>
  </si>
  <si>
    <t>Annual Abstraction for Fodder Beet (m3/year)</t>
  </si>
  <si>
    <t>Time to wash 1 vehicle (mins)</t>
  </si>
  <si>
    <t>* Pump capacity</t>
  </si>
  <si>
    <t>Max Water Usage  (m3/d)</t>
  </si>
  <si>
    <t>Water Usage (m3/week)</t>
  </si>
  <si>
    <t>Max Vehicles per day</t>
  </si>
  <si>
    <t>Max Washing (m3/d)</t>
  </si>
  <si>
    <t>Abstraction Hrs per day</t>
  </si>
  <si>
    <t>Peak Instantaneous Flow Rate (l/s)</t>
  </si>
  <si>
    <t>Maximum Abstraction Rate (m3/hr)</t>
  </si>
  <si>
    <t>Fodder Beet Washing</t>
  </si>
  <si>
    <t>Milk production (Cattle Drinking and Washdown)</t>
  </si>
  <si>
    <t>Flow rate - Pressure Washer (litres/min)</t>
  </si>
  <si>
    <r>
      <t>Total Historic Abstraction (m</t>
    </r>
    <r>
      <rPr>
        <b/>
        <vertAlign val="superscript"/>
        <sz val="11"/>
        <color theme="1"/>
        <rFont val="Arial"/>
        <family val="2"/>
      </rPr>
      <t>3</t>
    </r>
    <r>
      <rPr>
        <b/>
        <sz val="11"/>
        <color theme="1"/>
        <rFont val="Arial"/>
        <family val="2"/>
      </rPr>
      <t>/year)</t>
    </r>
  </si>
  <si>
    <r>
      <t>Maximum Abstraction Rate (m</t>
    </r>
    <r>
      <rPr>
        <b/>
        <vertAlign val="superscript"/>
        <sz val="11"/>
        <color theme="1"/>
        <rFont val="Arial"/>
        <family val="2"/>
      </rPr>
      <t>3</t>
    </r>
    <r>
      <rPr>
        <b/>
        <sz val="11"/>
        <color theme="1"/>
        <rFont val="Arial"/>
        <family val="2"/>
      </rPr>
      <t>/d)</t>
    </r>
  </si>
  <si>
    <t>Total Annual Abstraction for Milk Production (m3/yr)</t>
  </si>
  <si>
    <t>Annual Abstraction for Cattle Drinking (m3/yr)</t>
  </si>
  <si>
    <t>Annual Abstraction for Machinery Washdown (m3/year)</t>
  </si>
  <si>
    <t>Agricultural Vehicle Washdown</t>
  </si>
  <si>
    <t>Domestic</t>
  </si>
  <si>
    <t>GROUNDWATER ABSTRACTION - ANNUAL HISTORIC / PLANNED SUMMARY 'POINT A' 2011 - 2017</t>
  </si>
  <si>
    <t>Dairy Cows drinking</t>
  </si>
  <si>
    <t>45-70l/d/head</t>
  </si>
  <si>
    <t>Calves/ followers drinking</t>
  </si>
  <si>
    <t>15-25l/d/head</t>
  </si>
  <si>
    <t>Annual Abstraction for Parlour Washdown (m3/yr)</t>
  </si>
  <si>
    <t>*From equipment spec / borehole pump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</si>
</sst>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yyyy"/>
    <numFmt numFmtId="165" formatCode="#,##0_ ;\-#,##0\ "/>
    <numFmt numFmtId="166" formatCode="#,##0.0_ ;\-#,##0.0\ "/>
    <numFmt numFmtId="167" formatCode="0.0"/>
    <numFmt numFmtId="168" formatCode="#,##0.000000000"/>
    <numFmt numFmtId="169" formatCode="0.00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Arial"/>
      <family val="2"/>
    </font>
    <font>
      <b/>
      <vertAlign val="superscript"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/>
    <xf numFmtId="3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3" fontId="0" fillId="0" borderId="0" xfId="0" applyNumberFormat="1"/>
    <xf numFmtId="3" fontId="0" fillId="0" borderId="3" xfId="0" applyNumberFormat="1" applyBorder="1" applyAlignment="1">
      <alignment horizontal="center" vertical="center" wrapText="1"/>
    </xf>
    <xf numFmtId="164" fontId="0" fillId="0" borderId="3" xfId="0" applyNumberFormat="1" applyFill="1" applyBorder="1" applyAlignment="1">
      <alignment horizontal="center"/>
    </xf>
    <xf numFmtId="165" fontId="0" fillId="0" borderId="3" xfId="1" applyNumberFormat="1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/>
    </xf>
    <xf numFmtId="3" fontId="2" fillId="0" borderId="0" xfId="0" applyNumberFormat="1" applyFont="1" applyFill="1" applyBorder="1" applyAlignment="1">
      <alignment horizontal="center" vertical="center" wrapText="1"/>
    </xf>
    <xf numFmtId="165" fontId="0" fillId="0" borderId="0" xfId="1" applyNumberFormat="1" applyFont="1" applyFill="1" applyBorder="1" applyAlignment="1">
      <alignment horizontal="center" vertical="center"/>
    </xf>
    <xf numFmtId="0" fontId="0" fillId="0" borderId="0" xfId="0" applyFill="1"/>
    <xf numFmtId="0" fontId="0" fillId="0" borderId="3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3" fontId="2" fillId="2" borderId="3" xfId="0" applyNumberFormat="1" applyFont="1" applyFill="1" applyBorder="1" applyAlignment="1">
      <alignment horizontal="center" vertical="center" wrapText="1"/>
    </xf>
    <xf numFmtId="165" fontId="0" fillId="0" borderId="3" xfId="1" applyNumberFormat="1" applyFont="1" applyFill="1" applyBorder="1" applyAlignment="1">
      <alignment horizontal="center" vertical="center"/>
    </xf>
    <xf numFmtId="165" fontId="0" fillId="0" borderId="3" xfId="0" applyNumberForma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3" fontId="0" fillId="0" borderId="0" xfId="0" applyNumberFormat="1" applyFill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3" fontId="2" fillId="2" borderId="4" xfId="0" applyNumberFormat="1" applyFont="1" applyFill="1" applyBorder="1" applyAlignment="1">
      <alignment horizontal="center" vertical="center" wrapText="1"/>
    </xf>
    <xf numFmtId="166" fontId="0" fillId="0" borderId="3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3" fontId="0" fillId="0" borderId="3" xfId="0" applyNumberFormat="1" applyFill="1" applyBorder="1" applyAlignment="1">
      <alignment horizontal="center" vertical="center" wrapText="1"/>
    </xf>
    <xf numFmtId="3" fontId="0" fillId="0" borderId="0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3" fontId="4" fillId="0" borderId="0" xfId="2" applyNumberFormat="1"/>
    <xf numFmtId="165" fontId="0" fillId="0" borderId="0" xfId="3" applyNumberFormat="1" applyFont="1" applyFill="1" applyBorder="1" applyAlignment="1">
      <alignment horizontal="left" vertical="center"/>
    </xf>
    <xf numFmtId="0" fontId="0" fillId="0" borderId="0" xfId="0"/>
    <xf numFmtId="0" fontId="0" fillId="0" borderId="0" xfId="0" applyFill="1" applyBorder="1"/>
    <xf numFmtId="0" fontId="0" fillId="0" borderId="0" xfId="0" applyFill="1"/>
    <xf numFmtId="3" fontId="2" fillId="2" borderId="3" xfId="0" applyNumberFormat="1" applyFont="1" applyFill="1" applyBorder="1" applyAlignment="1">
      <alignment horizontal="center" vertical="center" wrapText="1"/>
    </xf>
    <xf numFmtId="3" fontId="2" fillId="2" borderId="3" xfId="0" applyNumberFormat="1" applyFont="1" applyFill="1" applyBorder="1" applyAlignment="1">
      <alignment horizontal="center" vertical="center" wrapText="1"/>
    </xf>
    <xf numFmtId="3" fontId="0" fillId="0" borderId="0" xfId="0" quotePrefix="1" applyNumberFormat="1"/>
    <xf numFmtId="0" fontId="0" fillId="0" borderId="0" xfId="0" quotePrefix="1"/>
    <xf numFmtId="3" fontId="2" fillId="2" borderId="6" xfId="0" applyNumberFormat="1" applyFont="1" applyFill="1" applyBorder="1" applyAlignment="1">
      <alignment horizontal="center" vertical="center" wrapText="1"/>
    </xf>
    <xf numFmtId="0" fontId="5" fillId="0" borderId="0" xfId="0" applyFont="1"/>
    <xf numFmtId="1" fontId="0" fillId="0" borderId="3" xfId="0" applyNumberFormat="1" applyFill="1" applyBorder="1" applyAlignment="1">
      <alignment horizontal="center"/>
    </xf>
    <xf numFmtId="0" fontId="5" fillId="0" borderId="0" xfId="0" applyFont="1" applyFill="1"/>
    <xf numFmtId="0" fontId="0" fillId="0" borderId="0" xfId="0" quotePrefix="1" applyFill="1" applyBorder="1"/>
    <xf numFmtId="0" fontId="6" fillId="0" borderId="3" xfId="0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3" xfId="0" applyFont="1" applyFill="1" applyBorder="1" applyAlignment="1">
      <alignment horizontal="center" vertical="center"/>
    </xf>
    <xf numFmtId="3" fontId="8" fillId="0" borderId="3" xfId="0" applyNumberFormat="1" applyFont="1" applyFill="1" applyBorder="1" applyAlignment="1">
      <alignment horizontal="center"/>
    </xf>
    <xf numFmtId="0" fontId="8" fillId="0" borderId="3" xfId="0" applyFont="1" applyBorder="1" applyAlignment="1">
      <alignment horizontal="center"/>
    </xf>
    <xf numFmtId="167" fontId="8" fillId="0" borderId="3" xfId="0" applyNumberFormat="1" applyFont="1" applyBorder="1" applyAlignment="1">
      <alignment horizontal="center"/>
    </xf>
    <xf numFmtId="3" fontId="8" fillId="0" borderId="3" xfId="0" applyNumberFormat="1" applyFont="1" applyBorder="1" applyAlignment="1">
      <alignment horizontal="center"/>
    </xf>
    <xf numFmtId="1" fontId="8" fillId="0" borderId="3" xfId="0" applyNumberFormat="1" applyFont="1" applyBorder="1" applyAlignment="1">
      <alignment horizontal="center"/>
    </xf>
    <xf numFmtId="3" fontId="8" fillId="0" borderId="0" xfId="0" applyNumberFormat="1" applyFont="1" applyFill="1" applyAlignment="1">
      <alignment horizontal="center" vertical="center"/>
    </xf>
    <xf numFmtId="3" fontId="8" fillId="0" borderId="0" xfId="0" applyNumberFormat="1" applyFont="1" applyFill="1" applyAlignment="1">
      <alignment horizontal="center"/>
    </xf>
    <xf numFmtId="0" fontId="8" fillId="0" borderId="0" xfId="0" quotePrefix="1" applyFont="1"/>
    <xf numFmtId="165" fontId="0" fillId="0" borderId="0" xfId="0" applyNumberFormat="1" applyFill="1" applyBorder="1"/>
    <xf numFmtId="2" fontId="0" fillId="0" borderId="0" xfId="0" applyNumberFormat="1" applyFill="1" applyBorder="1"/>
    <xf numFmtId="168" fontId="0" fillId="0" borderId="0" xfId="0" applyNumberFormat="1"/>
    <xf numFmtId="169" fontId="0" fillId="0" borderId="0" xfId="0" applyNumberFormat="1"/>
    <xf numFmtId="2" fontId="0" fillId="0" borderId="0" xfId="0" applyNumberFormat="1"/>
    <xf numFmtId="0" fontId="0" fillId="0" borderId="0" xfId="0" applyBorder="1"/>
    <xf numFmtId="2" fontId="8" fillId="0" borderId="0" xfId="0" applyNumberFormat="1" applyFont="1" applyBorder="1" applyAlignment="1">
      <alignment horizontal="center"/>
    </xf>
    <xf numFmtId="0" fontId="0" fillId="0" borderId="0" xfId="0" applyAlignment="1">
      <alignment horizontal="right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67" fontId="0" fillId="0" borderId="3" xfId="0" applyNumberFormat="1" applyFill="1" applyBorder="1" applyAlignment="1">
      <alignment horizontal="center"/>
    </xf>
    <xf numFmtId="167" fontId="0" fillId="0" borderId="3" xfId="0" applyNumberFormat="1" applyBorder="1" applyAlignment="1">
      <alignment horizontal="center"/>
    </xf>
  </cellXfs>
  <cellStyles count="4">
    <cellStyle name="Comma" xfId="1" builtinId="3"/>
    <cellStyle name="Comma 2" xfId="3" xr:uid="{D1C7094D-C247-4ADF-B239-6209F7540F8E}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7B833-EBDB-446E-B8D9-4516ACC880D7}">
  <dimension ref="A1:A6"/>
  <sheetViews>
    <sheetView workbookViewId="0">
      <selection activeCell="C20" sqref="C20"/>
    </sheetView>
  </sheetViews>
  <sheetFormatPr defaultRowHeight="14.5" x14ac:dyDescent="0.35"/>
  <sheetData>
    <row r="1" spans="1:1" x14ac:dyDescent="0.35">
      <c r="A1" s="1" t="s">
        <v>24</v>
      </c>
    </row>
    <row r="2" spans="1:1" x14ac:dyDescent="0.35">
      <c r="A2" s="1"/>
    </row>
    <row r="3" spans="1:1" x14ac:dyDescent="0.35">
      <c r="A3" s="1" t="s">
        <v>0</v>
      </c>
    </row>
    <row r="4" spans="1:1" x14ac:dyDescent="0.35">
      <c r="A4" s="1"/>
    </row>
    <row r="5" spans="1:1" x14ac:dyDescent="0.35">
      <c r="A5" s="1" t="s">
        <v>1</v>
      </c>
    </row>
    <row r="6" spans="1:1" x14ac:dyDescent="0.35">
      <c r="A6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C7705-9E76-45F8-B341-982AF3C3744B}">
  <dimension ref="A1:L15"/>
  <sheetViews>
    <sheetView workbookViewId="0">
      <selection activeCell="G8" sqref="G8"/>
    </sheetView>
  </sheetViews>
  <sheetFormatPr defaultRowHeight="14.5" x14ac:dyDescent="0.35"/>
  <cols>
    <col min="1" max="1" width="17.26953125" customWidth="1"/>
    <col min="2" max="2" width="14.81640625" customWidth="1"/>
    <col min="3" max="3" width="15.54296875" customWidth="1"/>
    <col min="4" max="5" width="17.1796875" customWidth="1"/>
    <col min="6" max="6" width="22.7265625" style="30" customWidth="1"/>
    <col min="7" max="7" width="17.1796875" customWidth="1"/>
    <col min="8" max="8" width="12.54296875" customWidth="1"/>
  </cols>
  <sheetData>
    <row r="1" spans="1:12" x14ac:dyDescent="0.35">
      <c r="A1" s="1" t="s">
        <v>5</v>
      </c>
    </row>
    <row r="2" spans="1:12" x14ac:dyDescent="0.35">
      <c r="A2" s="1" t="s">
        <v>50</v>
      </c>
    </row>
    <row r="3" spans="1:12" x14ac:dyDescent="0.35">
      <c r="A3" s="1"/>
    </row>
    <row r="4" spans="1:12" ht="86.5" customHeight="1" x14ac:dyDescent="0.35">
      <c r="A4" s="42" t="s">
        <v>3</v>
      </c>
      <c r="B4" s="42" t="s">
        <v>43</v>
      </c>
      <c r="C4" s="43"/>
      <c r="D4" s="42" t="s">
        <v>39</v>
      </c>
      <c r="E4" s="42" t="s">
        <v>38</v>
      </c>
      <c r="F4" s="42" t="s">
        <v>44</v>
      </c>
      <c r="G4" s="42" t="s">
        <v>37</v>
      </c>
      <c r="K4" s="58"/>
      <c r="L4" s="58"/>
    </row>
    <row r="5" spans="1:12" x14ac:dyDescent="0.35">
      <c r="A5" s="44">
        <v>2011</v>
      </c>
      <c r="B5" s="45">
        <f>'Abstraction Volumes ''11-''17 '!AI7</f>
        <v>7069.85</v>
      </c>
      <c r="C5" s="43"/>
      <c r="D5" s="46">
        <v>4.2</v>
      </c>
      <c r="E5" s="47">
        <f>(D5/60/60)*1000</f>
        <v>1.1666666666666667</v>
      </c>
      <c r="F5" s="48">
        <f>'Abstraction Volumes ''11-''17 '!E7+'Abstraction Volumes ''11-''17 '!G7+'Abstraction Volumes ''11-''17 '!I7+'Abstraction Volumes ''11-''17 '!Q7+'Abstraction Volumes ''11-''17 '!W7+'Abstraction Volumes ''11-''17 '!AE7</f>
        <v>45.55</v>
      </c>
      <c r="G5" s="49">
        <f>F5/D5</f>
        <v>10.845238095238095</v>
      </c>
      <c r="K5" s="59"/>
      <c r="L5" s="58"/>
    </row>
    <row r="6" spans="1:12" x14ac:dyDescent="0.35">
      <c r="A6" s="44">
        <v>2012</v>
      </c>
      <c r="B6" s="45">
        <f>'Abstraction Volumes ''11-''17 '!AI8</f>
        <v>8352.6</v>
      </c>
      <c r="C6" s="43"/>
      <c r="D6" s="46">
        <v>4.2</v>
      </c>
      <c r="E6" s="47">
        <f t="shared" ref="E6:E11" si="0">(D6/60/60)*1000</f>
        <v>1.1666666666666667</v>
      </c>
      <c r="F6" s="48">
        <f>'Abstraction Volumes ''11-''17 '!E8+'Abstraction Volumes ''11-''17 '!G8+'Abstraction Volumes ''11-''17 '!I8+'Abstraction Volumes ''11-''17 '!Q8+'Abstraction Volumes ''11-''17 '!W8+'Abstraction Volumes ''11-''17 '!AE8</f>
        <v>54.3</v>
      </c>
      <c r="G6" s="49">
        <f t="shared" ref="G6:G11" si="1">F6/D6</f>
        <v>12.928571428571427</v>
      </c>
      <c r="K6" s="58"/>
      <c r="L6" s="58"/>
    </row>
    <row r="7" spans="1:12" x14ac:dyDescent="0.35">
      <c r="A7" s="44">
        <v>2013</v>
      </c>
      <c r="B7" s="45">
        <f>'Abstraction Volumes ''11-''17 '!AI9</f>
        <v>9635.35</v>
      </c>
      <c r="C7" s="43"/>
      <c r="D7" s="46">
        <v>4.2</v>
      </c>
      <c r="E7" s="47">
        <f t="shared" si="0"/>
        <v>1.1666666666666667</v>
      </c>
      <c r="F7" s="48">
        <f>'Abstraction Volumes ''11-''17 '!E9+'Abstraction Volumes ''11-''17 '!G9+'Abstraction Volumes ''11-''17 '!I9+'Abstraction Volumes ''11-''17 '!Q9+'Abstraction Volumes ''11-''17 '!W9+'Abstraction Volumes ''11-''17 '!AE9</f>
        <v>63.05</v>
      </c>
      <c r="G7" s="49">
        <f t="shared" si="1"/>
        <v>15.011904761904761</v>
      </c>
      <c r="K7" s="58"/>
      <c r="L7" s="58"/>
    </row>
    <row r="8" spans="1:12" x14ac:dyDescent="0.35">
      <c r="A8" s="44">
        <v>2014</v>
      </c>
      <c r="B8" s="45">
        <f>'Abstraction Volumes ''11-''17 '!AI10</f>
        <v>11019.65</v>
      </c>
      <c r="C8" s="43"/>
      <c r="D8" s="46">
        <v>4.2</v>
      </c>
      <c r="E8" s="47">
        <f t="shared" si="0"/>
        <v>1.1666666666666667</v>
      </c>
      <c r="F8" s="48">
        <f>'Abstraction Volumes ''11-''17 '!E10+'Abstraction Volumes ''11-''17 '!G10+'Abstraction Volumes ''11-''17 '!I10+'Abstraction Volumes ''11-''17 '!Q10+'Abstraction Volumes ''11-''17 '!W10+'Abstraction Volumes ''11-''17 '!AE10</f>
        <v>72.849999999999994</v>
      </c>
      <c r="G8" s="49">
        <f t="shared" si="1"/>
        <v>17.345238095238095</v>
      </c>
      <c r="K8" s="58"/>
      <c r="L8" s="58"/>
    </row>
    <row r="9" spans="1:12" x14ac:dyDescent="0.35">
      <c r="A9" s="44">
        <v>2015</v>
      </c>
      <c r="B9" s="45">
        <f>'Abstraction Volumes ''11-''17 '!AI11</f>
        <v>11019.65</v>
      </c>
      <c r="C9" s="43"/>
      <c r="D9" s="46">
        <v>4.2</v>
      </c>
      <c r="E9" s="47">
        <f t="shared" si="0"/>
        <v>1.1666666666666667</v>
      </c>
      <c r="F9" s="48">
        <f>'Abstraction Volumes ''11-''17 '!E11+'Abstraction Volumes ''11-''17 '!G11+'Abstraction Volumes ''11-''17 '!I11+'Abstraction Volumes ''11-''17 '!Q11+'Abstraction Volumes ''11-''17 '!W11+'Abstraction Volumes ''11-''17 '!AE11</f>
        <v>72.849999999999994</v>
      </c>
      <c r="G9" s="49">
        <f t="shared" si="1"/>
        <v>17.345238095238095</v>
      </c>
      <c r="K9" s="58"/>
      <c r="L9" s="58"/>
    </row>
    <row r="10" spans="1:12" x14ac:dyDescent="0.35">
      <c r="A10" s="44">
        <v>2016</v>
      </c>
      <c r="B10" s="45">
        <f>'Abstraction Volumes ''11-''17 '!AI12</f>
        <v>11019.65</v>
      </c>
      <c r="C10" s="43"/>
      <c r="D10" s="46">
        <v>4.2</v>
      </c>
      <c r="E10" s="47">
        <f t="shared" si="0"/>
        <v>1.1666666666666667</v>
      </c>
      <c r="F10" s="48">
        <f>'Abstraction Volumes ''11-''17 '!E12+'Abstraction Volumes ''11-''17 '!G12+'Abstraction Volumes ''11-''17 '!I12+'Abstraction Volumes ''11-''17 '!Q12+'Abstraction Volumes ''11-''17 '!W12+'Abstraction Volumes ''11-''17 '!AE12</f>
        <v>72.849999999999994</v>
      </c>
      <c r="G10" s="49">
        <f t="shared" si="1"/>
        <v>17.345238095238095</v>
      </c>
      <c r="K10" s="58"/>
      <c r="L10" s="58"/>
    </row>
    <row r="11" spans="1:12" x14ac:dyDescent="0.35">
      <c r="A11" s="44">
        <v>2017</v>
      </c>
      <c r="B11" s="45">
        <f>'Abstraction Volumes ''11-''17 '!AI13</f>
        <v>11019.65</v>
      </c>
      <c r="C11" s="43"/>
      <c r="D11" s="46">
        <v>4.2</v>
      </c>
      <c r="E11" s="47">
        <f t="shared" si="0"/>
        <v>1.1666666666666667</v>
      </c>
      <c r="F11" s="48">
        <f>'Abstraction Volumes ''11-''17 '!E13+'Abstraction Volumes ''11-''17 '!G13+'Abstraction Volumes ''11-''17 '!I13+'Abstraction Volumes ''11-''17 '!Q13+'Abstraction Volumes ''11-''17 '!W13+'Abstraction Volumes ''11-''17 '!AE13</f>
        <v>72.849999999999994</v>
      </c>
      <c r="G11" s="49">
        <f t="shared" si="1"/>
        <v>17.345238095238095</v>
      </c>
    </row>
    <row r="12" spans="1:12" x14ac:dyDescent="0.35">
      <c r="A12" s="50" t="s">
        <v>2</v>
      </c>
      <c r="B12" s="51">
        <f>MAX(B5:B11)</f>
        <v>11019.65</v>
      </c>
      <c r="C12" s="43"/>
      <c r="D12" s="52" t="s">
        <v>32</v>
      </c>
      <c r="E12" s="52"/>
      <c r="F12" s="43"/>
      <c r="G12" s="43"/>
    </row>
    <row r="13" spans="1:12" x14ac:dyDescent="0.35">
      <c r="A13" s="43"/>
      <c r="B13" s="43"/>
      <c r="C13" s="43"/>
    </row>
    <row r="15" spans="1:12" x14ac:dyDescent="0.35">
      <c r="F15" s="56"/>
      <c r="G15" s="57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4DED7-3719-472B-80AF-E02E0DE47A62}">
  <dimension ref="A1:AI26"/>
  <sheetViews>
    <sheetView tabSelected="1" topLeftCell="I6" workbookViewId="0">
      <selection activeCell="J13" sqref="J7:J13"/>
    </sheetView>
  </sheetViews>
  <sheetFormatPr defaultRowHeight="14.5" x14ac:dyDescent="0.35"/>
  <cols>
    <col min="1" max="1" width="11.1796875" customWidth="1"/>
    <col min="2" max="2" width="12.453125" customWidth="1"/>
    <col min="3" max="3" width="11.453125" customWidth="1"/>
    <col min="4" max="4" width="18.1796875" customWidth="1"/>
    <col min="5" max="5" width="18.1796875" style="30" customWidth="1"/>
    <col min="6" max="6" width="18.453125" style="4" customWidth="1"/>
    <col min="7" max="7" width="14.453125" customWidth="1"/>
    <col min="8" max="8" width="17.81640625" customWidth="1"/>
    <col min="9" max="9" width="14.54296875" style="9" customWidth="1"/>
    <col min="10" max="10" width="16.453125" style="31" customWidth="1"/>
    <col min="11" max="11" width="14.54296875" style="31" customWidth="1"/>
    <col min="12" max="12" width="15.453125" customWidth="1"/>
    <col min="13" max="13" width="3.26953125" customWidth="1"/>
    <col min="14" max="14" width="10.81640625" customWidth="1"/>
    <col min="15" max="15" width="11.1796875" customWidth="1"/>
    <col min="16" max="16" width="15.453125" customWidth="1"/>
    <col min="17" max="17" width="10.453125" customWidth="1"/>
    <col min="18" max="18" width="14" customWidth="1"/>
    <col min="19" max="19" width="3.26953125" customWidth="1"/>
    <col min="22" max="22" width="11.453125" customWidth="1"/>
    <col min="23" max="23" width="11.453125" style="30" customWidth="1"/>
    <col min="24" max="24" width="14.1796875" customWidth="1"/>
    <col min="25" max="25" width="2.7265625" customWidth="1"/>
    <col min="26" max="26" width="12.54296875" customWidth="1"/>
    <col min="27" max="27" width="9.7265625" customWidth="1"/>
    <col min="28" max="28" width="13.26953125" customWidth="1"/>
    <col min="29" max="31" width="9.81640625" style="30" customWidth="1"/>
    <col min="32" max="32" width="13.453125" customWidth="1"/>
    <col min="33" max="33" width="13.26953125" customWidth="1"/>
    <col min="34" max="34" width="2.54296875" customWidth="1"/>
    <col min="35" max="35" width="12.453125" customWidth="1"/>
  </cols>
  <sheetData>
    <row r="1" spans="1:35" x14ac:dyDescent="0.35">
      <c r="A1" s="1" t="s">
        <v>5</v>
      </c>
      <c r="B1" s="1"/>
      <c r="C1" s="1"/>
      <c r="D1" s="1"/>
      <c r="E1" s="1"/>
    </row>
    <row r="2" spans="1:35" x14ac:dyDescent="0.35">
      <c r="A2" s="1" t="s">
        <v>25</v>
      </c>
    </row>
    <row r="3" spans="1:35" s="30" customFormat="1" x14ac:dyDescent="0.35">
      <c r="A3" s="1"/>
      <c r="F3" s="4"/>
      <c r="I3" s="31"/>
      <c r="J3" s="31"/>
      <c r="K3" s="31"/>
    </row>
    <row r="4" spans="1:35" s="30" customFormat="1" x14ac:dyDescent="0.35">
      <c r="A4" s="1"/>
      <c r="B4" s="40"/>
      <c r="F4" s="4"/>
      <c r="I4" s="31"/>
      <c r="J4" s="31"/>
      <c r="K4" s="31"/>
      <c r="T4" s="38"/>
    </row>
    <row r="5" spans="1:35" ht="19.149999999999999" customHeight="1" x14ac:dyDescent="0.35">
      <c r="A5" s="61" t="s">
        <v>41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3"/>
      <c r="N5" s="64" t="s">
        <v>49</v>
      </c>
      <c r="O5" s="64"/>
      <c r="P5" s="64"/>
      <c r="Q5" s="64"/>
      <c r="R5" s="64"/>
      <c r="S5" s="10"/>
      <c r="T5" s="64" t="s">
        <v>40</v>
      </c>
      <c r="U5" s="64"/>
      <c r="V5" s="64"/>
      <c r="W5" s="64"/>
      <c r="X5" s="64"/>
      <c r="Y5" s="10"/>
      <c r="Z5" s="61" t="s">
        <v>48</v>
      </c>
      <c r="AA5" s="62"/>
      <c r="AB5" s="62"/>
      <c r="AC5" s="62"/>
      <c r="AD5" s="62"/>
      <c r="AE5" s="62"/>
      <c r="AF5" s="62"/>
      <c r="AG5" s="63"/>
      <c r="AH5" s="19"/>
      <c r="AI5" s="13"/>
    </row>
    <row r="6" spans="1:35" ht="85" customHeight="1" x14ac:dyDescent="0.35">
      <c r="A6" s="21" t="s">
        <v>3</v>
      </c>
      <c r="B6" s="34" t="s">
        <v>9</v>
      </c>
      <c r="C6" s="34" t="s">
        <v>8</v>
      </c>
      <c r="D6" s="22" t="s">
        <v>14</v>
      </c>
      <c r="E6" s="22" t="s">
        <v>13</v>
      </c>
      <c r="F6" s="22" t="s">
        <v>15</v>
      </c>
      <c r="G6" s="22" t="s">
        <v>17</v>
      </c>
      <c r="H6" s="34" t="s">
        <v>16</v>
      </c>
      <c r="I6" s="22" t="s">
        <v>18</v>
      </c>
      <c r="J6" s="37" t="s">
        <v>55</v>
      </c>
      <c r="K6" s="37" t="s">
        <v>46</v>
      </c>
      <c r="L6" s="37" t="s">
        <v>45</v>
      </c>
      <c r="N6" s="16" t="s">
        <v>4</v>
      </c>
      <c r="O6" s="16" t="s">
        <v>19</v>
      </c>
      <c r="P6" s="16" t="s">
        <v>22</v>
      </c>
      <c r="Q6" s="16" t="s">
        <v>7</v>
      </c>
      <c r="R6" s="34" t="s">
        <v>21</v>
      </c>
      <c r="S6" s="11"/>
      <c r="T6" s="16" t="s">
        <v>6</v>
      </c>
      <c r="U6" s="16" t="s">
        <v>28</v>
      </c>
      <c r="V6" s="16" t="s">
        <v>29</v>
      </c>
      <c r="W6" s="34" t="s">
        <v>36</v>
      </c>
      <c r="X6" s="16" t="s">
        <v>30</v>
      </c>
      <c r="Y6" s="11"/>
      <c r="Z6" s="16" t="s">
        <v>10</v>
      </c>
      <c r="AA6" s="33" t="s">
        <v>31</v>
      </c>
      <c r="AB6" s="16" t="s">
        <v>42</v>
      </c>
      <c r="AC6" s="34" t="s">
        <v>26</v>
      </c>
      <c r="AD6" s="34" t="s">
        <v>35</v>
      </c>
      <c r="AE6" s="34" t="s">
        <v>33</v>
      </c>
      <c r="AF6" s="16" t="s">
        <v>34</v>
      </c>
      <c r="AG6" s="16" t="s">
        <v>47</v>
      </c>
      <c r="AH6" s="11"/>
      <c r="AI6" s="16" t="s">
        <v>11</v>
      </c>
    </row>
    <row r="7" spans="1:35" s="32" customFormat="1" x14ac:dyDescent="0.35">
      <c r="A7" s="6">
        <v>40544</v>
      </c>
      <c r="B7" s="25">
        <v>125</v>
      </c>
      <c r="C7" s="25">
        <v>125</v>
      </c>
      <c r="D7" s="25">
        <v>70</v>
      </c>
      <c r="E7" s="17">
        <f>B7*(D7/1000)</f>
        <v>8.75</v>
      </c>
      <c r="F7" s="25">
        <v>25</v>
      </c>
      <c r="G7" s="25">
        <f>C7*(F7/1000)</f>
        <v>3.125</v>
      </c>
      <c r="H7" s="25">
        <v>45</v>
      </c>
      <c r="I7" s="17">
        <f>B7*(H7/1000)</f>
        <v>5.625</v>
      </c>
      <c r="J7" s="23">
        <f>I7*365</f>
        <v>2053.125</v>
      </c>
      <c r="K7" s="23">
        <f>(E7*365)+(G7*365)</f>
        <v>4334.375</v>
      </c>
      <c r="L7" s="23">
        <f>J7+K7</f>
        <v>6387.5</v>
      </c>
      <c r="N7" s="14">
        <v>6</v>
      </c>
      <c r="O7" s="14">
        <v>150</v>
      </c>
      <c r="P7" s="14">
        <f>O7/1000</f>
        <v>0.15</v>
      </c>
      <c r="Q7" s="14">
        <f>P7*N7</f>
        <v>0.89999999999999991</v>
      </c>
      <c r="R7" s="65">
        <f>Q7*365</f>
        <v>328.49999999999994</v>
      </c>
      <c r="S7" s="15"/>
      <c r="T7" s="14">
        <v>125</v>
      </c>
      <c r="U7" s="14">
        <v>4200</v>
      </c>
      <c r="V7" s="14">
        <f>T7/20</f>
        <v>6.25</v>
      </c>
      <c r="W7" s="39">
        <f>(U7/1000)*V7</f>
        <v>26.25</v>
      </c>
      <c r="X7" s="39">
        <f>(U7/1000)*V7</f>
        <v>26.25</v>
      </c>
      <c r="Y7" s="15"/>
      <c r="Z7" s="14">
        <v>7</v>
      </c>
      <c r="AA7" s="14">
        <v>60</v>
      </c>
      <c r="AB7" s="14">
        <v>15</v>
      </c>
      <c r="AC7" s="14">
        <f>(AB7/1000)*60</f>
        <v>0.89999999999999991</v>
      </c>
      <c r="AD7" s="14">
        <v>1</v>
      </c>
      <c r="AE7" s="14">
        <f>AC7*AD7</f>
        <v>0.89999999999999991</v>
      </c>
      <c r="AF7" s="23">
        <f t="shared" ref="AF7:AF13" si="0">Z7*AC7</f>
        <v>6.2999999999999989</v>
      </c>
      <c r="AG7" s="23">
        <f>AF7*52</f>
        <v>327.59999999999997</v>
      </c>
      <c r="AH7" s="12"/>
      <c r="AI7" s="18">
        <f t="shared" ref="AI7:AI12" si="1">L7+R7+X7+AG7</f>
        <v>7069.85</v>
      </c>
    </row>
    <row r="8" spans="1:35" s="32" customFormat="1" x14ac:dyDescent="0.35">
      <c r="A8" s="6">
        <v>40909</v>
      </c>
      <c r="B8" s="25">
        <v>150</v>
      </c>
      <c r="C8" s="25">
        <v>150</v>
      </c>
      <c r="D8" s="25">
        <v>70</v>
      </c>
      <c r="E8" s="17">
        <f t="shared" ref="E8:E13" si="2">B8*(D8/1000)</f>
        <v>10.500000000000002</v>
      </c>
      <c r="F8" s="25">
        <v>25</v>
      </c>
      <c r="G8" s="25">
        <f t="shared" ref="G8:G13" si="3">C8*(F8/1000)</f>
        <v>3.75</v>
      </c>
      <c r="H8" s="25">
        <v>45</v>
      </c>
      <c r="I8" s="17">
        <f t="shared" ref="I8:I13" si="4">B8*(H8/1000)</f>
        <v>6.75</v>
      </c>
      <c r="J8" s="23">
        <f t="shared" ref="J8:J13" si="5">I8*365</f>
        <v>2463.75</v>
      </c>
      <c r="K8" s="23">
        <f t="shared" ref="K8:K13" si="6">(E8*365)+(G8*365)</f>
        <v>5201.25</v>
      </c>
      <c r="L8" s="23">
        <f t="shared" ref="L8:L13" si="7">J8+K8</f>
        <v>7665</v>
      </c>
      <c r="N8" s="14">
        <v>6</v>
      </c>
      <c r="O8" s="14">
        <v>150</v>
      </c>
      <c r="P8" s="14">
        <f t="shared" ref="P8:P13" si="8">O8/1000</f>
        <v>0.15</v>
      </c>
      <c r="Q8" s="14">
        <f t="shared" ref="Q8:Q13" si="9">P8*N8</f>
        <v>0.89999999999999991</v>
      </c>
      <c r="R8" s="65">
        <f t="shared" ref="R8:R13" si="10">Q8*365</f>
        <v>328.49999999999994</v>
      </c>
      <c r="S8" s="15"/>
      <c r="T8" s="14">
        <v>150</v>
      </c>
      <c r="U8" s="14">
        <v>4200</v>
      </c>
      <c r="V8" s="14">
        <f t="shared" ref="V8:V12" si="11">T8/20</f>
        <v>7.5</v>
      </c>
      <c r="W8" s="39">
        <f>(U8/1000)*V8</f>
        <v>31.5</v>
      </c>
      <c r="X8" s="39">
        <f t="shared" ref="X8:X13" si="12">(U8/1000)*V8</f>
        <v>31.5</v>
      </c>
      <c r="Y8" s="15"/>
      <c r="Z8" s="14">
        <v>7</v>
      </c>
      <c r="AA8" s="14">
        <v>60</v>
      </c>
      <c r="AB8" s="14">
        <v>15</v>
      </c>
      <c r="AC8" s="14">
        <f t="shared" ref="AC8:AC13" si="13">(AB8/1000)*60</f>
        <v>0.89999999999999991</v>
      </c>
      <c r="AD8" s="14">
        <v>1</v>
      </c>
      <c r="AE8" s="14">
        <f t="shared" ref="AE8:AE13" si="14">AC8*AD8</f>
        <v>0.89999999999999991</v>
      </c>
      <c r="AF8" s="23">
        <f t="shared" si="0"/>
        <v>6.2999999999999989</v>
      </c>
      <c r="AG8" s="23">
        <f t="shared" ref="AG8:AG13" si="15">AF8*52</f>
        <v>327.59999999999997</v>
      </c>
      <c r="AH8" s="12"/>
      <c r="AI8" s="18">
        <f t="shared" si="1"/>
        <v>8352.6</v>
      </c>
    </row>
    <row r="9" spans="1:35" s="32" customFormat="1" x14ac:dyDescent="0.35">
      <c r="A9" s="6">
        <v>41275</v>
      </c>
      <c r="B9" s="25">
        <v>175</v>
      </c>
      <c r="C9" s="25">
        <v>175</v>
      </c>
      <c r="D9" s="25">
        <v>70</v>
      </c>
      <c r="E9" s="17">
        <f t="shared" si="2"/>
        <v>12.250000000000002</v>
      </c>
      <c r="F9" s="25">
        <v>25</v>
      </c>
      <c r="G9" s="25">
        <f t="shared" si="3"/>
        <v>4.375</v>
      </c>
      <c r="H9" s="25">
        <v>45</v>
      </c>
      <c r="I9" s="17">
        <f t="shared" si="4"/>
        <v>7.875</v>
      </c>
      <c r="J9" s="23">
        <f t="shared" si="5"/>
        <v>2874.375</v>
      </c>
      <c r="K9" s="23">
        <f t="shared" si="6"/>
        <v>6068.1250000000009</v>
      </c>
      <c r="L9" s="23">
        <f t="shared" si="7"/>
        <v>8942.5</v>
      </c>
      <c r="N9" s="14">
        <v>6</v>
      </c>
      <c r="O9" s="14">
        <v>150</v>
      </c>
      <c r="P9" s="14">
        <f t="shared" si="8"/>
        <v>0.15</v>
      </c>
      <c r="Q9" s="14">
        <f t="shared" si="9"/>
        <v>0.89999999999999991</v>
      </c>
      <c r="R9" s="65">
        <f t="shared" si="10"/>
        <v>328.49999999999994</v>
      </c>
      <c r="S9" s="15"/>
      <c r="T9" s="14">
        <v>175</v>
      </c>
      <c r="U9" s="14">
        <v>4200</v>
      </c>
      <c r="V9" s="14">
        <f t="shared" si="11"/>
        <v>8.75</v>
      </c>
      <c r="W9" s="39">
        <f t="shared" ref="W9:W13" si="16">(U9/1000)*V9</f>
        <v>36.75</v>
      </c>
      <c r="X9" s="39">
        <f t="shared" si="12"/>
        <v>36.75</v>
      </c>
      <c r="Y9" s="15"/>
      <c r="Z9" s="14">
        <v>7</v>
      </c>
      <c r="AA9" s="14">
        <v>60</v>
      </c>
      <c r="AB9" s="14">
        <v>15</v>
      </c>
      <c r="AC9" s="14">
        <f t="shared" si="13"/>
        <v>0.89999999999999991</v>
      </c>
      <c r="AD9" s="14">
        <v>1</v>
      </c>
      <c r="AE9" s="14">
        <f t="shared" si="14"/>
        <v>0.89999999999999991</v>
      </c>
      <c r="AF9" s="23">
        <f t="shared" si="0"/>
        <v>6.2999999999999989</v>
      </c>
      <c r="AG9" s="23">
        <f t="shared" si="15"/>
        <v>327.59999999999997</v>
      </c>
      <c r="AH9" s="12"/>
      <c r="AI9" s="18">
        <f t="shared" si="1"/>
        <v>9635.35</v>
      </c>
    </row>
    <row r="10" spans="1:35" s="32" customFormat="1" x14ac:dyDescent="0.35">
      <c r="A10" s="6">
        <v>41640</v>
      </c>
      <c r="B10" s="25">
        <v>200</v>
      </c>
      <c r="C10" s="25">
        <v>200</v>
      </c>
      <c r="D10" s="25">
        <v>70</v>
      </c>
      <c r="E10" s="17">
        <f t="shared" si="2"/>
        <v>14.000000000000002</v>
      </c>
      <c r="F10" s="25">
        <v>25</v>
      </c>
      <c r="G10" s="25">
        <f t="shared" si="3"/>
        <v>5</v>
      </c>
      <c r="H10" s="25">
        <v>45</v>
      </c>
      <c r="I10" s="17">
        <f t="shared" si="4"/>
        <v>9</v>
      </c>
      <c r="J10" s="23">
        <f t="shared" si="5"/>
        <v>3285</v>
      </c>
      <c r="K10" s="23">
        <f t="shared" si="6"/>
        <v>6935.0000000000009</v>
      </c>
      <c r="L10" s="23">
        <f t="shared" si="7"/>
        <v>10220</v>
      </c>
      <c r="N10" s="14">
        <v>7</v>
      </c>
      <c r="O10" s="14">
        <v>150</v>
      </c>
      <c r="P10" s="14">
        <f>O10/1000</f>
        <v>0.15</v>
      </c>
      <c r="Q10" s="14">
        <f t="shared" si="9"/>
        <v>1.05</v>
      </c>
      <c r="R10" s="65">
        <f t="shared" si="10"/>
        <v>383.25</v>
      </c>
      <c r="S10" s="15"/>
      <c r="T10" s="14">
        <v>200</v>
      </c>
      <c r="U10" s="14">
        <v>4200</v>
      </c>
      <c r="V10" s="14">
        <f t="shared" si="11"/>
        <v>10</v>
      </c>
      <c r="W10" s="14">
        <f t="shared" si="16"/>
        <v>42</v>
      </c>
      <c r="X10" s="39">
        <f t="shared" si="12"/>
        <v>42</v>
      </c>
      <c r="Y10" s="15"/>
      <c r="Z10" s="14">
        <v>8</v>
      </c>
      <c r="AA10" s="14">
        <v>60</v>
      </c>
      <c r="AB10" s="14">
        <v>15</v>
      </c>
      <c r="AC10" s="14">
        <f t="shared" si="13"/>
        <v>0.89999999999999991</v>
      </c>
      <c r="AD10" s="14">
        <v>2</v>
      </c>
      <c r="AE10" s="14">
        <f t="shared" si="14"/>
        <v>1.7999999999999998</v>
      </c>
      <c r="AF10" s="23">
        <f t="shared" si="0"/>
        <v>7.1999999999999993</v>
      </c>
      <c r="AG10" s="23">
        <f t="shared" si="15"/>
        <v>374.4</v>
      </c>
      <c r="AH10" s="12"/>
      <c r="AI10" s="18">
        <f t="shared" si="1"/>
        <v>11019.65</v>
      </c>
    </row>
    <row r="11" spans="1:35" x14ac:dyDescent="0.35">
      <c r="A11" s="6">
        <v>42005</v>
      </c>
      <c r="B11" s="25">
        <v>200</v>
      </c>
      <c r="C11" s="25">
        <v>200</v>
      </c>
      <c r="D11" s="25">
        <v>70</v>
      </c>
      <c r="E11" s="7">
        <f t="shared" si="2"/>
        <v>14.000000000000002</v>
      </c>
      <c r="F11" s="25">
        <v>25</v>
      </c>
      <c r="G11" s="5">
        <f t="shared" si="3"/>
        <v>5</v>
      </c>
      <c r="H11" s="25">
        <v>45</v>
      </c>
      <c r="I11" s="7">
        <f t="shared" si="4"/>
        <v>9</v>
      </c>
      <c r="J11" s="23">
        <f t="shared" si="5"/>
        <v>3285</v>
      </c>
      <c r="K11" s="23">
        <f t="shared" si="6"/>
        <v>6935.0000000000009</v>
      </c>
      <c r="L11" s="23">
        <f t="shared" si="7"/>
        <v>10220</v>
      </c>
      <c r="N11" s="8">
        <v>7</v>
      </c>
      <c r="O11" s="8">
        <v>150</v>
      </c>
      <c r="P11" s="8">
        <f t="shared" si="8"/>
        <v>0.15</v>
      </c>
      <c r="Q11" s="8">
        <f t="shared" si="9"/>
        <v>1.05</v>
      </c>
      <c r="R11" s="66">
        <f t="shared" si="10"/>
        <v>383.25</v>
      </c>
      <c r="S11" s="15"/>
      <c r="T11" s="14">
        <v>200</v>
      </c>
      <c r="U11" s="14">
        <v>4200</v>
      </c>
      <c r="V11" s="14">
        <f t="shared" si="11"/>
        <v>10</v>
      </c>
      <c r="W11" s="14">
        <f t="shared" si="16"/>
        <v>42</v>
      </c>
      <c r="X11" s="39">
        <f t="shared" si="12"/>
        <v>42</v>
      </c>
      <c r="Y11" s="15"/>
      <c r="Z11" s="14">
        <v>8</v>
      </c>
      <c r="AA11" s="14">
        <v>60</v>
      </c>
      <c r="AB11" s="14">
        <v>15</v>
      </c>
      <c r="AC11" s="14">
        <f t="shared" si="13"/>
        <v>0.89999999999999991</v>
      </c>
      <c r="AD11" s="14">
        <v>2</v>
      </c>
      <c r="AE11" s="14">
        <f t="shared" si="14"/>
        <v>1.7999999999999998</v>
      </c>
      <c r="AF11" s="23">
        <f t="shared" si="0"/>
        <v>7.1999999999999993</v>
      </c>
      <c r="AG11" s="23">
        <f t="shared" si="15"/>
        <v>374.4</v>
      </c>
      <c r="AH11" s="12"/>
      <c r="AI11" s="18">
        <f t="shared" si="1"/>
        <v>11019.65</v>
      </c>
    </row>
    <row r="12" spans="1:35" x14ac:dyDescent="0.35">
      <c r="A12" s="6">
        <v>42370</v>
      </c>
      <c r="B12" s="25">
        <v>200</v>
      </c>
      <c r="C12" s="25">
        <v>200</v>
      </c>
      <c r="D12" s="25">
        <v>70</v>
      </c>
      <c r="E12" s="7">
        <f t="shared" si="2"/>
        <v>14.000000000000002</v>
      </c>
      <c r="F12" s="25">
        <v>25</v>
      </c>
      <c r="G12" s="5">
        <f t="shared" si="3"/>
        <v>5</v>
      </c>
      <c r="H12" s="25">
        <v>45</v>
      </c>
      <c r="I12" s="7">
        <f t="shared" si="4"/>
        <v>9</v>
      </c>
      <c r="J12" s="23">
        <f t="shared" si="5"/>
        <v>3285</v>
      </c>
      <c r="K12" s="23">
        <f t="shared" si="6"/>
        <v>6935.0000000000009</v>
      </c>
      <c r="L12" s="23">
        <f t="shared" si="7"/>
        <v>10220</v>
      </c>
      <c r="N12" s="8">
        <v>7</v>
      </c>
      <c r="O12" s="8">
        <v>150</v>
      </c>
      <c r="P12" s="8">
        <f t="shared" si="8"/>
        <v>0.15</v>
      </c>
      <c r="Q12" s="8">
        <f t="shared" si="9"/>
        <v>1.05</v>
      </c>
      <c r="R12" s="66">
        <f t="shared" si="10"/>
        <v>383.25</v>
      </c>
      <c r="S12" s="15"/>
      <c r="T12" s="14">
        <v>200</v>
      </c>
      <c r="U12" s="14">
        <v>4200</v>
      </c>
      <c r="V12" s="14">
        <f t="shared" si="11"/>
        <v>10</v>
      </c>
      <c r="W12" s="14">
        <f t="shared" si="16"/>
        <v>42</v>
      </c>
      <c r="X12" s="39">
        <f t="shared" si="12"/>
        <v>42</v>
      </c>
      <c r="Y12" s="15"/>
      <c r="Z12" s="14">
        <v>8</v>
      </c>
      <c r="AA12" s="14">
        <v>60</v>
      </c>
      <c r="AB12" s="14">
        <v>15</v>
      </c>
      <c r="AC12" s="14">
        <f t="shared" si="13"/>
        <v>0.89999999999999991</v>
      </c>
      <c r="AD12" s="14">
        <v>2</v>
      </c>
      <c r="AE12" s="14">
        <f t="shared" si="14"/>
        <v>1.7999999999999998</v>
      </c>
      <c r="AF12" s="23">
        <f t="shared" si="0"/>
        <v>7.1999999999999993</v>
      </c>
      <c r="AG12" s="23">
        <f t="shared" si="15"/>
        <v>374.4</v>
      </c>
      <c r="AH12" s="12"/>
      <c r="AI12" s="18">
        <f t="shared" si="1"/>
        <v>11019.65</v>
      </c>
    </row>
    <row r="13" spans="1:35" x14ac:dyDescent="0.35">
      <c r="A13" s="6">
        <v>42736</v>
      </c>
      <c r="B13" s="25">
        <v>200</v>
      </c>
      <c r="C13" s="25">
        <v>200</v>
      </c>
      <c r="D13" s="25">
        <v>70</v>
      </c>
      <c r="E13" s="7">
        <f t="shared" si="2"/>
        <v>14.000000000000002</v>
      </c>
      <c r="F13" s="25">
        <v>25</v>
      </c>
      <c r="G13" s="5">
        <f t="shared" si="3"/>
        <v>5</v>
      </c>
      <c r="H13" s="25">
        <v>45</v>
      </c>
      <c r="I13" s="7">
        <f t="shared" si="4"/>
        <v>9</v>
      </c>
      <c r="J13" s="23">
        <f t="shared" si="5"/>
        <v>3285</v>
      </c>
      <c r="K13" s="23">
        <f t="shared" si="6"/>
        <v>6935.0000000000009</v>
      </c>
      <c r="L13" s="23">
        <f t="shared" si="7"/>
        <v>10220</v>
      </c>
      <c r="N13" s="8">
        <v>7</v>
      </c>
      <c r="O13" s="8">
        <v>150</v>
      </c>
      <c r="P13" s="8">
        <f t="shared" si="8"/>
        <v>0.15</v>
      </c>
      <c r="Q13" s="8">
        <f t="shared" si="9"/>
        <v>1.05</v>
      </c>
      <c r="R13" s="66">
        <f t="shared" si="10"/>
        <v>383.25</v>
      </c>
      <c r="S13" s="15"/>
      <c r="T13" s="14">
        <v>200</v>
      </c>
      <c r="U13" s="14">
        <v>4200</v>
      </c>
      <c r="V13" s="14">
        <f>T13/20</f>
        <v>10</v>
      </c>
      <c r="W13" s="14">
        <f t="shared" si="16"/>
        <v>42</v>
      </c>
      <c r="X13" s="39">
        <f t="shared" si="12"/>
        <v>42</v>
      </c>
      <c r="Y13" s="15"/>
      <c r="Z13" s="14">
        <v>8</v>
      </c>
      <c r="AA13" s="14">
        <v>60</v>
      </c>
      <c r="AB13" s="14">
        <v>15</v>
      </c>
      <c r="AC13" s="14">
        <f t="shared" si="13"/>
        <v>0.89999999999999991</v>
      </c>
      <c r="AD13" s="14">
        <v>2</v>
      </c>
      <c r="AE13" s="14">
        <f t="shared" si="14"/>
        <v>1.7999999999999998</v>
      </c>
      <c r="AF13" s="23">
        <f t="shared" si="0"/>
        <v>7.1999999999999993</v>
      </c>
      <c r="AG13" s="23">
        <f t="shared" si="15"/>
        <v>374.4</v>
      </c>
      <c r="AH13" s="12"/>
      <c r="AI13" s="18">
        <f>L13+R13+X13+AG13</f>
        <v>11019.65</v>
      </c>
    </row>
    <row r="14" spans="1:35" x14ac:dyDescent="0.35">
      <c r="D14" s="35" t="s">
        <v>12</v>
      </c>
      <c r="O14" s="36" t="s">
        <v>20</v>
      </c>
      <c r="S14" s="9"/>
      <c r="T14" s="9"/>
      <c r="U14" s="41" t="s">
        <v>56</v>
      </c>
      <c r="V14" s="9"/>
      <c r="W14" s="31"/>
      <c r="X14" s="9"/>
      <c r="Y14" s="9"/>
      <c r="Z14" s="29"/>
      <c r="AA14" s="9"/>
      <c r="AB14" s="41" t="s">
        <v>27</v>
      </c>
      <c r="AC14" s="31"/>
      <c r="AD14" s="31"/>
      <c r="AE14" s="31"/>
      <c r="AF14" s="13"/>
      <c r="AG14" s="13"/>
      <c r="AH14" s="9"/>
      <c r="AI14" s="13"/>
    </row>
    <row r="15" spans="1:35" x14ac:dyDescent="0.35">
      <c r="A15" s="20"/>
      <c r="B15" s="24"/>
      <c r="C15" s="60" t="s">
        <v>51</v>
      </c>
      <c r="D15" s="27" t="s">
        <v>52</v>
      </c>
      <c r="F15" s="27"/>
      <c r="G15" s="13"/>
      <c r="H15" s="13"/>
      <c r="S15" s="9"/>
      <c r="T15" s="9"/>
      <c r="U15" s="9"/>
      <c r="V15" s="9"/>
      <c r="W15" s="31"/>
      <c r="X15" s="9"/>
      <c r="Y15" s="9"/>
      <c r="Z15" s="30"/>
      <c r="AA15" s="9"/>
      <c r="AB15" s="9"/>
      <c r="AC15" s="31"/>
      <c r="AD15" s="31"/>
      <c r="AE15" s="31"/>
      <c r="AF15" s="13"/>
      <c r="AG15" s="13"/>
      <c r="AH15" s="9"/>
      <c r="AI15" s="13"/>
    </row>
    <row r="16" spans="1:35" x14ac:dyDescent="0.35">
      <c r="A16" s="20"/>
      <c r="B16" s="13"/>
      <c r="C16" s="60" t="s">
        <v>53</v>
      </c>
      <c r="D16" s="27" t="s">
        <v>54</v>
      </c>
      <c r="F16" s="26"/>
      <c r="G16" s="24"/>
      <c r="H16" s="24"/>
      <c r="S16" s="9"/>
      <c r="T16" s="9"/>
      <c r="U16" s="9"/>
      <c r="V16" s="9"/>
      <c r="W16" s="31"/>
      <c r="X16" s="9"/>
      <c r="Y16" s="9"/>
      <c r="Z16" s="9"/>
      <c r="AA16" s="9"/>
      <c r="AB16" s="9"/>
      <c r="AC16" s="31"/>
      <c r="AD16" s="31"/>
      <c r="AE16" s="31"/>
      <c r="AF16" s="13"/>
      <c r="AG16" s="13"/>
      <c r="AH16" s="9"/>
      <c r="AI16" s="13"/>
    </row>
    <row r="17" spans="1:35" x14ac:dyDescent="0.35">
      <c r="A17" s="20"/>
      <c r="B17" s="13"/>
      <c r="F17" s="3"/>
      <c r="G17" s="13"/>
      <c r="H17" s="13"/>
      <c r="S17" s="9"/>
      <c r="T17" s="54"/>
      <c r="U17" s="9"/>
      <c r="V17" s="9"/>
      <c r="W17" s="31"/>
      <c r="X17" s="9"/>
      <c r="Y17" s="9"/>
      <c r="Z17" s="9"/>
      <c r="AA17" s="9"/>
      <c r="AB17" s="9"/>
      <c r="AC17" s="31"/>
      <c r="AD17" s="31"/>
      <c r="AE17" s="31"/>
      <c r="AF17" s="13"/>
      <c r="AG17" s="13"/>
      <c r="AH17" s="9"/>
      <c r="AI17" s="13"/>
    </row>
    <row r="18" spans="1:35" x14ac:dyDescent="0.35">
      <c r="A18" s="2"/>
      <c r="F18" s="3"/>
      <c r="G18" s="13"/>
      <c r="H18" s="13"/>
      <c r="J18" s="53"/>
      <c r="K18" s="53"/>
      <c r="S18" s="9"/>
      <c r="T18" s="9"/>
      <c r="U18" s="9"/>
      <c r="V18" s="9"/>
      <c r="W18" s="31"/>
      <c r="X18" s="9"/>
      <c r="Y18" s="9"/>
      <c r="Z18" s="9"/>
      <c r="AA18" s="9"/>
      <c r="AB18" s="9"/>
      <c r="AC18" s="31"/>
      <c r="AD18" s="31"/>
      <c r="AE18" s="31"/>
      <c r="AF18" s="13"/>
      <c r="AG18" s="13"/>
      <c r="AH18" s="9"/>
      <c r="AI18" s="13"/>
    </row>
    <row r="19" spans="1:35" x14ac:dyDescent="0.35">
      <c r="F19" s="55"/>
      <c r="J19" s="53"/>
      <c r="S19" s="9"/>
      <c r="T19" s="9"/>
      <c r="U19" s="9"/>
      <c r="V19" s="9"/>
      <c r="W19" s="31"/>
      <c r="X19" s="9"/>
      <c r="Y19" s="9"/>
      <c r="Z19" s="9"/>
      <c r="AA19" s="9"/>
      <c r="AB19" s="9"/>
      <c r="AC19" s="31"/>
      <c r="AD19" s="31"/>
      <c r="AE19" s="31"/>
      <c r="AF19" s="13"/>
      <c r="AG19" s="32"/>
      <c r="AH19" s="9"/>
      <c r="AI19" s="13"/>
    </row>
    <row r="20" spans="1:35" x14ac:dyDescent="0.35">
      <c r="A20" s="13"/>
      <c r="F20" s="13"/>
      <c r="J20" s="53"/>
      <c r="S20" s="9"/>
      <c r="T20" s="9"/>
      <c r="U20" s="9"/>
      <c r="V20" s="9"/>
      <c r="W20" s="31"/>
      <c r="X20" s="9"/>
      <c r="Y20" s="9"/>
      <c r="Z20" s="9"/>
      <c r="AA20" s="9"/>
      <c r="AB20" s="9"/>
      <c r="AC20" s="31"/>
      <c r="AD20" s="31"/>
      <c r="AE20" s="31"/>
      <c r="AF20" s="13"/>
      <c r="AG20" s="13"/>
      <c r="AH20" s="9"/>
      <c r="AI20" s="13"/>
    </row>
    <row r="21" spans="1:35" x14ac:dyDescent="0.35">
      <c r="I21" s="31"/>
      <c r="J21" s="53"/>
      <c r="S21" s="9"/>
      <c r="T21" s="9"/>
      <c r="U21" s="9"/>
      <c r="V21" s="31"/>
      <c r="X21" s="9"/>
      <c r="Y21" s="9"/>
      <c r="Z21" s="9"/>
      <c r="AA21" s="9"/>
      <c r="AB21" s="9"/>
      <c r="AC21" s="31"/>
      <c r="AD21" s="31"/>
      <c r="AE21" s="31"/>
      <c r="AF21" s="28"/>
      <c r="AG21" s="13"/>
      <c r="AH21" s="9"/>
      <c r="AI21" s="13"/>
    </row>
    <row r="22" spans="1:35" x14ac:dyDescent="0.35">
      <c r="I22" s="31"/>
      <c r="J22" s="53"/>
      <c r="V22" s="31"/>
    </row>
    <row r="23" spans="1:35" x14ac:dyDescent="0.35">
      <c r="I23" s="31"/>
      <c r="J23" s="53"/>
      <c r="V23" s="31"/>
    </row>
    <row r="24" spans="1:35" x14ac:dyDescent="0.35">
      <c r="I24" s="31"/>
      <c r="J24" s="53"/>
      <c r="V24" s="31"/>
    </row>
    <row r="25" spans="1:35" x14ac:dyDescent="0.35">
      <c r="I25" s="31"/>
      <c r="J25" s="53"/>
      <c r="V25" s="31"/>
    </row>
    <row r="26" spans="1:35" x14ac:dyDescent="0.35">
      <c r="V26" s="31"/>
    </row>
  </sheetData>
  <mergeCells count="4">
    <mergeCell ref="A5:L5"/>
    <mergeCell ref="N5:R5"/>
    <mergeCell ref="T5:X5"/>
    <mergeCell ref="Z5:AG5"/>
  </mergeCells>
  <pageMargins left="0.7" right="0.7" top="0.75" bottom="0.75" header="0.3" footer="0.3"/>
  <pageSetup paperSize="9" orientation="portrait" copies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New House Farm</Site_x0020_Name>
    <Internal_x002f_External xmlns="859f7ad6-93f6-4205-b62b-a17f28acbbac">Incoming document</Internal_x002f_External>
    <Post_x0020_code xmlns="859f7ad6-93f6-4205-b62b-a17f28acbbac">SA67 8JD</Post_x0020_code>
    <IconOverlay xmlns="http://schemas.microsoft.com/sharepoint/v4" xsi:nil="true"/>
    <Document_x0020_Type xmlns="859f7ad6-93f6-4205-b62b-a17f28acbbac">Report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New House Farm, Ludchurch, Narberth, SA67 8JD</Addressee>
    <Process_x0020_Type xmlns="859f7ad6-93f6-4205-b62b-a17f28acbbac">Application</Process_x0020_Type>
    <License_x002f_Activity_x0020_Type xmlns="859f7ad6-93f6-4205-b62b-a17f28acbbac">5. WRA Water Resources Regulations</License_x002f_Activity_x0020_Type>
    <Surrendered_x002f_Expired xmlns="859f7ad6-93f6-4205-b62b-a17f28acbbac" xsi:nil="true"/>
    <Document_x0020_Date xmlns="859f7ad6-93f6-4205-b62b-a17f28acbbac">2019-07-21T23:00:00+00:00</Document_x0020_Date>
    <Facility_x0020_Address xmlns="859f7ad6-93f6-4205-b62b-a17f28acbbac">Ludchurch, Narberth</Facility_x0020_Address>
    <Environment_x0020_Sub_x0020_Folder xmlns="859f7ad6-93f6-4205-b62b-a17f28acbbac">Licences applications</Environment_x0020_Sub_x0020_Folder>
    <Customer_x0020_Name xmlns="859f7ad6-93f6-4205-b62b-a17f28acbbac">H G &amp; E Jones</Customer_x0020_Name>
    <Surrendered_x002f_Expired_x0020_Date xmlns="859f7ad6-93f6-4205-b62b-a17f28acbbac" xsi:nil="true"/>
    <_dlc_DocId xmlns="9be56660-2c31-41ef-bc00-23e72f632f2a">REGU-425-39753</_dlc_DocId>
    <_dlc_DocIdUrl xmlns="9be56660-2c31-41ef-bc00-23e72f632f2a">
      <Url>https://cyfoethnaturiolcymru.sharepoint.com/teams/Regulatory/Permitting/_layouts/15/DocIdRedir.aspx?ID=REGU-425-39753</Url>
      <Description>REGU-425-39753</Description>
    </_dlc_DocIdUrl>
    <TaxCatchAll xmlns="859f7ad6-93f6-4205-b62b-a17f28acbbac" xsi:nil="true"/>
    <lcf76f155ced4ddcb4097134ff3c332f xmlns="c2f70a08-1207-42db-a706-3a2f4cfa4a8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52CE240CB7C1F24EB39EB80B9C7A5E5C" ma:contentTypeVersion="776" ma:contentTypeDescription="Permitting &amp; Compliance Word Document" ma:contentTypeScope="" ma:versionID="f7637bac457526e74a72e3edec0839d4">
  <xsd:schema xmlns:xsd="http://www.w3.org/2001/XMLSchema" xmlns:xs="http://www.w3.org/2001/XMLSchema" xmlns:p="http://schemas.microsoft.com/office/2006/metadata/properties" xmlns:ns2="859f7ad6-93f6-4205-b62b-a17f28acbbac" xmlns:ns4="c2f70a08-1207-42db-a706-3a2f4cfa4a88" xmlns:ns5="http://schemas.microsoft.com/sharepoint/v4" xmlns:ns6="6e121689-de5b-41b9-a751-bfeda7fa2b07" xmlns:ns7="9be56660-2c31-41ef-bc00-23e72f632f2a" targetNamespace="http://schemas.microsoft.com/office/2006/metadata/properties" ma:root="true" ma:fieldsID="5fdb58ef849907d815ab23ad399b09db" ns2:_="" ns4:_="" ns5:_="" ns6:_="" ns7:_="">
    <xsd:import namespace="859f7ad6-93f6-4205-b62b-a17f28acbbac"/>
    <xsd:import namespace="c2f70a08-1207-42db-a706-3a2f4cfa4a88"/>
    <xsd:import namespace="http://schemas.microsoft.com/sharepoint/v4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IconOverlay" minOccurs="0"/>
                <xsd:element ref="ns6:LastSharedByUser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Location" minOccurs="0"/>
                <xsd:element ref="ns6:LastSharedByTime" minOccurs="0"/>
                <xsd:element ref="ns7:_dlc_DocId" minOccurs="0"/>
                <xsd:element ref="ns7:_dlc_DocIdUrl" minOccurs="0"/>
                <xsd:element ref="ns7:_dlc_DocIdPersistId" minOccurs="0"/>
                <xsd:element ref="ns4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f70a08-1207-42db-a706-3a2f4cfa4a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6" nillable="true" ma:displayName="Tags" ma:internalName="MediaServiceAutoTags" ma:readOnly="true">
      <xsd:simpleType>
        <xsd:restriction base="dms:Text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3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30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6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FF8B064-417E-406C-B38A-EAC6C243A0F3}">
  <ds:schemaRefs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sharepoint/v4"/>
    <ds:schemaRef ds:uri="9be56660-2c31-41ef-bc00-23e72f632f2a"/>
    <ds:schemaRef ds:uri="859f7ad6-93f6-4205-b62b-a17f28acbbac"/>
    <ds:schemaRef ds:uri="http://purl.org/dc/terms/"/>
    <ds:schemaRef ds:uri="c2f70a08-1207-42db-a706-3a2f4cfa4a88"/>
    <ds:schemaRef ds:uri="6e121689-de5b-41b9-a751-bfeda7fa2b07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07D7172-B89E-4ED9-A020-5B052EC0537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E30B81-C4DA-4529-AE52-44704C9F4777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E148A937-AE0A-42DD-BAFE-BE9EAC7A06EC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CEC90DD1-5A78-4F18-A3DC-AA84151B77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c2f70a08-1207-42db-a706-3a2f4cfa4a88"/>
    <ds:schemaRef ds:uri="http://schemas.microsoft.com/sharepoint/v4"/>
    <ds:schemaRef ds:uri="6e121689-de5b-41b9-a751-bfeda7fa2b07"/>
    <ds:schemaRef ds:uri="9be56660-2c31-41ef-bc00-23e72f632f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READ ME</vt:lpstr>
      <vt:lpstr>Annual Summary </vt:lpstr>
      <vt:lpstr>Abstraction Volumes '11-'17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>Beckett, Mary</cp:lastModifiedBy>
  <dcterms:created xsi:type="dcterms:W3CDTF">2019-05-14T08:57:16Z</dcterms:created>
  <dcterms:modified xsi:type="dcterms:W3CDTF">2022-11-15T12:11:18Z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0x01010067EB80C5FE939D4A9B3D8BA62129B7F501020052CE240CB7C1F24EB39EB80B9C7A5E5C</vt:lpwstr>
  </property>
  <property fmtid="{D5CDD505-2E9C-101B-9397-08002B2CF9AE}" pid="3" name="_dlc_DocId">
    <vt:lpwstr>REGU-425-39753</vt:lpwstr>
  </property>
  <property fmtid="{D5CDD505-2E9C-101B-9397-08002B2CF9AE}" pid="4" name="_dlc_DocIdItemGuid">
    <vt:lpwstr>cc3994cd-fe38-4f07-8eaa-ffe901010642</vt:lpwstr>
  </property>
  <property fmtid="{D5CDD505-2E9C-101B-9397-08002B2CF9AE}" pid="5" name="_dlc_DocIdUrl">
    <vt:lpwstr>https://cyfoethnaturiolcymru.sharepoint.com/teams/Regulatory/Permitting/_layouts/15/DocIdRedir.aspx?ID=REGU-425-39753, REGU-425-39753</vt:lpwstr>
  </property>
  <property fmtid="{D5CDD505-2E9C-101B-9397-08002B2CF9AE}" pid="6" name="MediaServiceImageTags">
    <vt:lpwstr/>
  </property>
</Properties>
</file>