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8832/"/>
    </mc:Choice>
  </mc:AlternateContent>
  <xr:revisionPtr revIDLastSave="0" documentId="13_ncr:1_{C48FE5EC-E257-4E95-A2CE-A8A8F7A1161D}" xr6:coauthVersionLast="41" xr6:coauthVersionMax="41" xr10:uidLastSave="{00000000-0000-0000-0000-000000000000}"/>
  <bookViews>
    <workbookView minimized="1" xWindow="1140" yWindow="1140" windowWidth="14400" windowHeight="7360" tabRatio="870" activeTab="1" xr2:uid="{00000000-000D-0000-FFFF-FFFF00000000}"/>
  </bookViews>
  <sheets>
    <sheet name="Black Liquor" sheetId="1" r:id="rId1"/>
    <sheet name="Encirc Sludge Cake"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R14" i="18"/>
  <c r="Q14" i="18"/>
  <c r="Q17" i="18" s="1"/>
  <c r="P14" i="18"/>
  <c r="P17" i="18" s="1"/>
  <c r="O14" i="18"/>
  <c r="O17" i="18" s="1"/>
  <c r="N14" i="18"/>
  <c r="N17" i="18" s="1"/>
  <c r="M14" i="18"/>
  <c r="M17" i="18" s="1"/>
  <c r="L14" i="18"/>
  <c r="K14" i="18"/>
  <c r="J14" i="18"/>
  <c r="I14" i="18"/>
  <c r="I17" i="18" s="1"/>
  <c r="H14" i="18"/>
  <c r="H17" i="18" s="1"/>
  <c r="G14" i="18"/>
  <c r="G17" i="18" s="1"/>
  <c r="F14" i="18"/>
  <c r="F17" i="18" s="1"/>
  <c r="E14" i="18"/>
  <c r="E17" i="18" s="1"/>
  <c r="D14" i="18"/>
  <c r="C14" i="18"/>
  <c r="C17" i="18" s="1"/>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H18" i="17"/>
  <c r="E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S17" i="17" s="1"/>
  <c r="R14" i="17"/>
  <c r="R17" i="17" s="1"/>
  <c r="Q14" i="17"/>
  <c r="Q17" i="17" s="1"/>
  <c r="P14" i="17"/>
  <c r="O14" i="17"/>
  <c r="N14" i="17"/>
  <c r="M14" i="17"/>
  <c r="L14" i="17"/>
  <c r="L17" i="17" s="1"/>
  <c r="K14" i="17"/>
  <c r="K17" i="17" s="1"/>
  <c r="J14" i="17"/>
  <c r="J17" i="17" s="1"/>
  <c r="I14" i="17"/>
  <c r="I17" i="17" s="1"/>
  <c r="H14" i="17"/>
  <c r="G14" i="17"/>
  <c r="F14" i="17"/>
  <c r="E14" i="17"/>
  <c r="D14" i="17"/>
  <c r="D17" i="17" s="1"/>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S14" i="16"/>
  <c r="R14" i="16"/>
  <c r="Q14" i="16"/>
  <c r="Q17" i="16" s="1"/>
  <c r="P14" i="16"/>
  <c r="P17" i="16" s="1"/>
  <c r="O14" i="16"/>
  <c r="O17" i="16" s="1"/>
  <c r="N14" i="16"/>
  <c r="N17" i="16" s="1"/>
  <c r="M14" i="16"/>
  <c r="L14" i="16"/>
  <c r="K14" i="16"/>
  <c r="J14" i="16"/>
  <c r="I14" i="16"/>
  <c r="I17" i="16" s="1"/>
  <c r="H14" i="16"/>
  <c r="H17" i="16" s="1"/>
  <c r="G14" i="16"/>
  <c r="G17" i="16" s="1"/>
  <c r="F14" i="16"/>
  <c r="F17" i="16" s="1"/>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O18" i="15"/>
  <c r="G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R14" i="15"/>
  <c r="Q14" i="15"/>
  <c r="P14" i="15"/>
  <c r="O14" i="15"/>
  <c r="O17" i="15" s="1"/>
  <c r="N14" i="15"/>
  <c r="N17" i="15" s="1"/>
  <c r="M14" i="15"/>
  <c r="M17" i="15" s="1"/>
  <c r="L14" i="15"/>
  <c r="L17" i="15" s="1"/>
  <c r="K14" i="15"/>
  <c r="J14" i="15"/>
  <c r="I14" i="15"/>
  <c r="H14" i="15"/>
  <c r="G14" i="15"/>
  <c r="G17" i="15" s="1"/>
  <c r="F14" i="15"/>
  <c r="F17" i="15" s="1"/>
  <c r="E14" i="15"/>
  <c r="E17" i="15" s="1"/>
  <c r="D14" i="15"/>
  <c r="D17" i="15" s="1"/>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K18"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R17" i="14" s="1"/>
  <c r="Q14" i="14"/>
  <c r="Q17" i="14" s="1"/>
  <c r="P14" i="14"/>
  <c r="P17" i="14" s="1"/>
  <c r="O14" i="14"/>
  <c r="O17" i="14" s="1"/>
  <c r="N14" i="14"/>
  <c r="M14" i="14"/>
  <c r="L14" i="14"/>
  <c r="K14" i="14"/>
  <c r="J14" i="14"/>
  <c r="J17" i="14" s="1"/>
  <c r="I14" i="14"/>
  <c r="I17" i="14" s="1"/>
  <c r="H14" i="14"/>
  <c r="H17" i="14" s="1"/>
  <c r="G14" i="14"/>
  <c r="G17" i="14" s="1"/>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P18" i="13"/>
  <c r="M18" i="13"/>
  <c r="H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R17" i="13" s="1"/>
  <c r="Q14" i="13"/>
  <c r="Q17" i="13" s="1"/>
  <c r="P14" i="13"/>
  <c r="P17" i="13" s="1"/>
  <c r="O14" i="13"/>
  <c r="O17" i="13" s="1"/>
  <c r="N14" i="13"/>
  <c r="M14" i="13"/>
  <c r="L14" i="13"/>
  <c r="K14" i="13"/>
  <c r="J14" i="13"/>
  <c r="J17" i="13" s="1"/>
  <c r="I14" i="13"/>
  <c r="I17" i="13" s="1"/>
  <c r="H14" i="13"/>
  <c r="H17" i="13" s="1"/>
  <c r="G14" i="13"/>
  <c r="G17" i="13" s="1"/>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Q14" i="12"/>
  <c r="P14" i="12"/>
  <c r="O14" i="12"/>
  <c r="N14" i="12"/>
  <c r="N17" i="12" s="1"/>
  <c r="M14" i="12"/>
  <c r="M17" i="12" s="1"/>
  <c r="L14" i="12"/>
  <c r="L17" i="12" s="1"/>
  <c r="K14" i="12"/>
  <c r="K17" i="12" s="1"/>
  <c r="J14" i="12"/>
  <c r="I14" i="12"/>
  <c r="H14" i="12"/>
  <c r="G14" i="12"/>
  <c r="F14" i="12"/>
  <c r="F17" i="12" s="1"/>
  <c r="E14" i="12"/>
  <c r="E17" i="12" s="1"/>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H20" i="11"/>
  <c r="G20" i="11"/>
  <c r="F20" i="11"/>
  <c r="E20" i="11"/>
  <c r="D20" i="11"/>
  <c r="C20" i="11"/>
  <c r="U18" i="11"/>
  <c r="I18" i="11"/>
  <c r="E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S17" i="11" s="1"/>
  <c r="R14" i="11"/>
  <c r="R17" i="11" s="1"/>
  <c r="Q14" i="11"/>
  <c r="Q17" i="11" s="1"/>
  <c r="P14" i="11"/>
  <c r="P17" i="11" s="1"/>
  <c r="O14" i="11"/>
  <c r="N14" i="11"/>
  <c r="M14" i="11"/>
  <c r="L14" i="11"/>
  <c r="K14" i="11"/>
  <c r="K17" i="11" s="1"/>
  <c r="J14" i="11"/>
  <c r="J17" i="11" s="1"/>
  <c r="I14" i="11"/>
  <c r="I17" i="11" s="1"/>
  <c r="H14" i="11"/>
  <c r="H17" i="11" s="1"/>
  <c r="G14" i="11"/>
  <c r="F14" i="11"/>
  <c r="E14" i="11"/>
  <c r="D14" i="1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G17" i="2" s="1"/>
  <c r="H14" i="2"/>
  <c r="H17" i="2" s="1"/>
  <c r="I14" i="2"/>
  <c r="J14" i="2"/>
  <c r="K14" i="2"/>
  <c r="L14" i="2"/>
  <c r="M14" i="2"/>
  <c r="N14" i="2"/>
  <c r="N17" i="2" s="1"/>
  <c r="O14" i="2"/>
  <c r="O17" i="2" s="1"/>
  <c r="P14" i="2"/>
  <c r="P17" i="2" s="1"/>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D17" i="12" l="1"/>
  <c r="D19" i="12" s="1"/>
  <c r="D20" i="12" s="1"/>
  <c r="T17" i="2"/>
  <c r="D17" i="2"/>
  <c r="S17" i="2"/>
  <c r="K17" i="2"/>
  <c r="D17" i="11"/>
  <c r="D19" i="11" s="1"/>
  <c r="L17" i="11"/>
  <c r="L19" i="11" s="1"/>
  <c r="T17" i="11"/>
  <c r="G17" i="12"/>
  <c r="O17" i="12"/>
  <c r="C17" i="13"/>
  <c r="K17" i="13"/>
  <c r="K19" i="13" s="1"/>
  <c r="S17" i="13"/>
  <c r="C17" i="14"/>
  <c r="C19" i="14" s="1"/>
  <c r="K17" i="14"/>
  <c r="H17" i="15"/>
  <c r="H19" i="15" s="1"/>
  <c r="P17" i="15"/>
  <c r="J17" i="16"/>
  <c r="R17" i="16"/>
  <c r="R19" i="16" s="1"/>
  <c r="E17" i="17"/>
  <c r="E19" i="17" s="1"/>
  <c r="M17" i="17"/>
  <c r="U17" i="17"/>
  <c r="J17" i="18"/>
  <c r="J19" i="18" s="1"/>
  <c r="R17" i="18"/>
  <c r="R19" i="18" s="1"/>
  <c r="R17" i="2"/>
  <c r="J17" i="2"/>
  <c r="E17" i="11"/>
  <c r="E19" i="11" s="1"/>
  <c r="M17" i="11"/>
  <c r="U17" i="11"/>
  <c r="H17" i="12"/>
  <c r="P17" i="12"/>
  <c r="P19" i="12" s="1"/>
  <c r="D17" i="13"/>
  <c r="D19" i="13" s="1"/>
  <c r="L17" i="13"/>
  <c r="T17" i="13"/>
  <c r="D17" i="14"/>
  <c r="D19" i="14" s="1"/>
  <c r="L17" i="14"/>
  <c r="L19" i="14" s="1"/>
  <c r="T17" i="14"/>
  <c r="I17" i="15"/>
  <c r="Q17" i="15"/>
  <c r="C17" i="16"/>
  <c r="K17" i="16"/>
  <c r="S17" i="16"/>
  <c r="F17" i="17"/>
  <c r="F19" i="17" s="1"/>
  <c r="N17" i="17"/>
  <c r="N19" i="17" s="1"/>
  <c r="K17" i="18"/>
  <c r="S17" i="18"/>
  <c r="F17" i="11"/>
  <c r="F19" i="11" s="1"/>
  <c r="N17" i="11"/>
  <c r="I17" i="12"/>
  <c r="Q17" i="12"/>
  <c r="E17" i="13"/>
  <c r="E19" i="13" s="1"/>
  <c r="M17" i="13"/>
  <c r="M19" i="13" s="1"/>
  <c r="U17" i="13"/>
  <c r="E17" i="14"/>
  <c r="E19" i="14" s="1"/>
  <c r="M17" i="14"/>
  <c r="U17" i="14"/>
  <c r="U19" i="14" s="1"/>
  <c r="J17" i="15"/>
  <c r="D17" i="16"/>
  <c r="D19" i="16" s="1"/>
  <c r="L17" i="16"/>
  <c r="L19" i="16" s="1"/>
  <c r="T17" i="16"/>
  <c r="T19" i="16" s="1"/>
  <c r="G17" i="17"/>
  <c r="O17" i="17"/>
  <c r="D17" i="18"/>
  <c r="L17" i="18"/>
  <c r="T17" i="18"/>
  <c r="L17" i="2"/>
  <c r="G17" i="11"/>
  <c r="G19" i="11" s="1"/>
  <c r="O17" i="11"/>
  <c r="J17" i="12"/>
  <c r="R17" i="12"/>
  <c r="F17" i="13"/>
  <c r="F19" i="13" s="1"/>
  <c r="N17" i="13"/>
  <c r="N19" i="13" s="1"/>
  <c r="F17" i="14"/>
  <c r="N17" i="14"/>
  <c r="C17" i="15"/>
  <c r="C19" i="15" s="1"/>
  <c r="K17" i="15"/>
  <c r="K19" i="15" s="1"/>
  <c r="S17" i="15"/>
  <c r="M17" i="16"/>
  <c r="U17" i="16"/>
  <c r="H17" i="17"/>
  <c r="H19" i="17" s="1"/>
  <c r="P17" i="17"/>
  <c r="U17" i="18"/>
  <c r="E17" i="16"/>
  <c r="E19" i="16" s="1"/>
  <c r="S19" i="14"/>
  <c r="S17" i="14"/>
  <c r="U17" i="2"/>
  <c r="Q17" i="2"/>
  <c r="Q19" i="2" s="1"/>
  <c r="Q20" i="2" s="1"/>
  <c r="M17" i="2"/>
  <c r="I17" i="2"/>
  <c r="E17" i="2"/>
  <c r="R17" i="15"/>
  <c r="R19" i="15" s="1"/>
  <c r="V17" i="14"/>
  <c r="V17" i="16"/>
  <c r="V17" i="17"/>
  <c r="V19" i="17" s="1"/>
  <c r="V17" i="18"/>
  <c r="V19" i="18" s="1"/>
  <c r="V17" i="12"/>
  <c r="V19" i="12" s="1"/>
  <c r="V17" i="2"/>
  <c r="V17" i="11"/>
  <c r="V19" i="11" s="1"/>
  <c r="V17" i="13"/>
  <c r="V19" i="13" s="1"/>
  <c r="V17" i="15"/>
  <c r="V19" i="15" s="1"/>
  <c r="C17" i="2"/>
  <c r="G19" i="2"/>
  <c r="G20" i="2" s="1"/>
  <c r="H19" i="12"/>
  <c r="H20" i="12" s="1"/>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J19" i="2"/>
  <c r="J20" i="2" s="1"/>
  <c r="F19" i="2"/>
  <c r="F20" i="2" s="1"/>
  <c r="L19" i="2"/>
  <c r="L20" i="2" s="1"/>
  <c r="D19" i="2"/>
  <c r="D20" i="2" s="1"/>
  <c r="F19" i="12"/>
  <c r="F20" i="12" s="1"/>
  <c r="J19" i="13"/>
  <c r="U19" i="13"/>
  <c r="I19" i="16"/>
  <c r="G19" i="18"/>
  <c r="O19" i="18"/>
  <c r="S19" i="2"/>
  <c r="S20" i="2" s="1"/>
  <c r="K19" i="2"/>
  <c r="K20" i="2" s="1"/>
  <c r="U19" i="2"/>
  <c r="U20" i="2" s="1"/>
  <c r="M19" i="2"/>
  <c r="M20" i="2" s="1"/>
  <c r="I19" i="2"/>
  <c r="I20" i="2" s="1"/>
  <c r="E19" i="2"/>
  <c r="E20" i="2" s="1"/>
  <c r="G19" i="12"/>
  <c r="G20" i="12" s="1"/>
  <c r="I19" i="13"/>
  <c r="T19" i="13"/>
  <c r="K19" i="14"/>
  <c r="F19" i="14"/>
  <c r="T19" i="2"/>
  <c r="T20" i="2" s="1"/>
  <c r="P19" i="15"/>
  <c r="Q19" i="15"/>
  <c r="D19" i="15"/>
  <c r="H19" i="18"/>
  <c r="P19" i="18"/>
  <c r="G19" i="14"/>
  <c r="V19" i="14"/>
  <c r="Q19" i="16"/>
  <c r="O19" i="11"/>
  <c r="J19" i="11"/>
  <c r="R19" i="11"/>
  <c r="N19" i="14"/>
  <c r="L19" i="15"/>
  <c r="H19" i="16"/>
  <c r="M19" i="16"/>
  <c r="I19" i="17"/>
  <c r="M19" i="17"/>
  <c r="Q19" i="17"/>
  <c r="U19" i="17"/>
  <c r="D19" i="18"/>
  <c r="L19" i="18"/>
  <c r="T19" i="18"/>
  <c r="I19" i="18"/>
  <c r="Q19" i="18"/>
  <c r="C19" i="18"/>
  <c r="K19" i="18"/>
  <c r="S19" i="18"/>
  <c r="F19" i="18"/>
  <c r="N19" i="18"/>
  <c r="E19" i="18"/>
  <c r="M19" i="18"/>
  <c r="U19" i="18"/>
  <c r="J19" i="15"/>
  <c r="F19" i="15"/>
  <c r="H19" i="14"/>
  <c r="P19" i="14"/>
  <c r="E19" i="15"/>
  <c r="O19" i="15"/>
  <c r="U19" i="15"/>
  <c r="F19" i="16"/>
  <c r="V19" i="16"/>
  <c r="G19" i="16"/>
  <c r="O19" i="16"/>
  <c r="C19" i="17"/>
  <c r="L19" i="17"/>
  <c r="P19" i="17"/>
  <c r="T19" i="17"/>
  <c r="M19" i="14"/>
  <c r="D19" i="17"/>
  <c r="T19" i="14"/>
  <c r="G19" i="15"/>
  <c r="M19" i="15"/>
  <c r="T19" i="15"/>
  <c r="N19" i="16"/>
  <c r="K19" i="16"/>
  <c r="S19" i="16"/>
  <c r="J19" i="17"/>
  <c r="R19" i="17"/>
  <c r="I19" i="14"/>
  <c r="Q19" i="14"/>
  <c r="J19" i="14"/>
  <c r="R19" i="14"/>
  <c r="I19" i="15"/>
  <c r="S19" i="15"/>
  <c r="J19" i="16"/>
  <c r="P19" i="16"/>
  <c r="U19" i="16"/>
  <c r="G19" i="17"/>
  <c r="K19" i="17"/>
  <c r="O19" i="17"/>
  <c r="S19" i="17"/>
  <c r="S19" i="13"/>
  <c r="M19" i="12"/>
  <c r="P19" i="13"/>
  <c r="G19" i="13"/>
  <c r="I19" i="12"/>
  <c r="N19" i="12"/>
  <c r="K19" i="12"/>
  <c r="S19" i="12"/>
  <c r="L19" i="13"/>
  <c r="Q19" i="13"/>
  <c r="Q19" i="12"/>
  <c r="R19" i="12"/>
  <c r="E19" i="12"/>
  <c r="E20" i="12" s="1"/>
  <c r="J19" i="12"/>
  <c r="U19" i="12"/>
  <c r="H19" i="13"/>
  <c r="R19" i="13"/>
  <c r="O19" i="13"/>
  <c r="H19" i="11"/>
  <c r="P19" i="11"/>
  <c r="K19" i="11"/>
  <c r="S19" i="11"/>
  <c r="N19" i="11"/>
  <c r="T19" i="11"/>
  <c r="I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3" l="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<sst xmlns="http://schemas.openxmlformats.org/spreadsheetml/2006/main" count="1281" uniqueCount="121">
  <si>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</si>
  <si>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</si>
  <si>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</si>
  <si>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</si>
  <si>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</si>
  <si>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</si>
  <si>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</si>
  <si>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</si>
  <si>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</si>
  <si>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</si>
  <si>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</si>
  <si>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</si>
  <si>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</si>
  <si>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</si>
  <si>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</si>
  <si>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</si>
  <si>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</si>
  <si>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</si>
  <si>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</si>
  <si>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</si>
  <si>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</si>
  <si>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</si>
  <si>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</si>
  <si>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</si>
  <si>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</si>
  <si>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</si>
  <si>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</si>
  <si>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</si>
  <si>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</si>
  <si>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</si>
  <si>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</si>
  <si>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</si>
  <si>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</si>
  <si>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</si>
  <si>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</si>
  <si>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</si>
  <si>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</si>
  <si>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</si>
  <si>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</si>
  <si>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</si>
  <si>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</si>
  <si>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</si>
  <si>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</si>
  <si>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</si>
  <si>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</si>
  <si>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</si>
  <si>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</si>
  <si>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</si>
  <si>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</si>
  <si>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</si>
  <si>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</si>
  <si>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</si>
  <si>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</si>
  <si>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</si>
  <si>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</si>
  <si>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</si>
  <si>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</si>
  <si>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</si>
  <si>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</si>
  <si>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</si>
  <si>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</si>
  <si>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</si>
  <si>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</si>
  <si>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</si>
  <si>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</si>
  <si>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</si>
  <si>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</si>
  <si>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</si>
  <si>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</si>
  <si>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</si>
  <si>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</si>
  <si>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</si>
  <si>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</si>
  <si>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</si>
  <si>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</si>
  <si>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</si>
  <si>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</si>
  <si>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</si>
  <si>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</si>
  <si>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</si>
  <si>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</si>
  <si>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</si>
  <si>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</si>
  <si>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</si>
  <si>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</si>
  <si>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</si>
  <si>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</si>
  <si>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</si>
  <si>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</si>
  <si>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</si>
  <si>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</si>
  <si>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</si>
  <si>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</si>
  <si>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</si>
  <si>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</si>
  <si>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</si>
  <si>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</si>
  <si>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</si>
  <si>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</si>
  <si>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</si>
  <si>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</si>
  <si>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</si>
  <si>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</si>
  <si>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</si>
  <si>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</si>
  <si>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</si>
  <si>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</si>
  <si>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</si>
  <si>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</si>
  <si>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</si>
  <si>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</si>
  <si>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PAN-008832</t>
  </si>
  <si>
    <t>FB3606GC</t>
  </si>
  <si>
    <t>Agrispread Ltd</t>
  </si>
  <si>
    <t>Maesgwyn Farm, Green Lane, Sealand, CH5 2LH</t>
  </si>
  <si>
    <t>Rhiannon Smith</t>
  </si>
  <si>
    <t>03 03 11</t>
  </si>
  <si>
    <t>Ahlstrom black liquor</t>
  </si>
  <si>
    <t>M</t>
  </si>
  <si>
    <t>02 07 05</t>
  </si>
  <si>
    <t>Encirc Sludge Cake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</si>
</sst>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opLeftCell="L22" zoomScale="90" zoomScaleNormal="90" workbookViewId="0">
      <selection activeCell="E14" sqref="E1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8" t="s">
        <v>43</v>
      </c>
      <c r="B1" s="88"/>
      <c r="C1" s="92" t="s">
        <v>111</v>
      </c>
      <c r="D1" s="92"/>
      <c r="E1" s="92"/>
      <c r="F1" s="88" t="s">
        <v>47</v>
      </c>
      <c r="G1" s="88"/>
      <c r="H1" s="92">
        <v>24.9</v>
      </c>
      <c r="I1" s="92"/>
      <c r="J1" s="92"/>
      <c r="AB1" s="47"/>
      <c r="AC1" s="47"/>
      <c r="AD1" s="47"/>
      <c r="AE1" s="47" t="s">
        <v>91</v>
      </c>
      <c r="AF1" s="47" t="s">
        <v>92</v>
      </c>
    </row>
    <row r="2" spans="1:32" ht="13" x14ac:dyDescent="0.25">
      <c r="A2" s="88" t="s">
        <v>106</v>
      </c>
      <c r="B2" s="88"/>
      <c r="C2" s="97" t="s">
        <v>112</v>
      </c>
      <c r="D2" s="92"/>
      <c r="E2" s="92"/>
      <c r="F2" s="88" t="s">
        <v>52</v>
      </c>
      <c r="G2" s="88"/>
      <c r="H2" s="92" t="s">
        <v>116</v>
      </c>
      <c r="I2" s="92"/>
      <c r="J2" s="92"/>
      <c r="AB2" s="46" t="s">
        <v>61</v>
      </c>
      <c r="AC2" s="46" t="s">
        <v>80</v>
      </c>
      <c r="AD2" s="47" t="s">
        <v>88</v>
      </c>
      <c r="AE2" s="47" t="s">
        <v>73</v>
      </c>
      <c r="AF2" s="82">
        <v>8.4</v>
      </c>
    </row>
    <row r="3" spans="1:32" ht="13" x14ac:dyDescent="0.25">
      <c r="A3" s="89" t="s">
        <v>44</v>
      </c>
      <c r="B3" s="90"/>
      <c r="C3" s="97" t="s">
        <v>113</v>
      </c>
      <c r="D3" s="92"/>
      <c r="E3" s="92"/>
      <c r="F3" s="88" t="s">
        <v>107</v>
      </c>
      <c r="G3" s="88"/>
      <c r="H3" s="92" t="s">
        <v>89</v>
      </c>
      <c r="I3" s="92"/>
      <c r="J3" s="92"/>
      <c r="AB3" s="46" t="s">
        <v>62</v>
      </c>
      <c r="AC3" s="46" t="s">
        <v>81</v>
      </c>
      <c r="AD3" s="47" t="s">
        <v>89</v>
      </c>
      <c r="AE3" s="47" t="s">
        <v>74</v>
      </c>
      <c r="AF3" s="82">
        <v>8.6</v>
      </c>
    </row>
    <row r="4" spans="1:32" ht="13" x14ac:dyDescent="0.25">
      <c r="A4" s="88" t="s">
        <v>0</v>
      </c>
      <c r="B4" s="88"/>
      <c r="C4" s="93" t="s">
        <v>114</v>
      </c>
      <c r="D4" s="94"/>
      <c r="E4" s="95"/>
      <c r="F4" s="96" t="s">
        <v>1</v>
      </c>
      <c r="G4" s="96"/>
      <c r="H4" s="92" t="s">
        <v>117</v>
      </c>
      <c r="I4" s="92"/>
      <c r="J4" s="92"/>
      <c r="AB4" s="46" t="s">
        <v>57</v>
      </c>
      <c r="AC4" s="47" t="s">
        <v>82</v>
      </c>
      <c r="AD4" s="47" t="s">
        <v>90</v>
      </c>
      <c r="AE4" s="47" t="s">
        <v>75</v>
      </c>
      <c r="AF4" s="82">
        <v>8.8000000000000007</v>
      </c>
    </row>
    <row r="5" spans="1:32" ht="13" x14ac:dyDescent="0.25">
      <c r="A5" s="88" t="s">
        <v>51</v>
      </c>
      <c r="B5" s="88"/>
      <c r="C5" s="93" t="s">
        <v>115</v>
      </c>
      <c r="D5" s="94"/>
      <c r="E5" s="95"/>
      <c r="F5" s="88" t="s">
        <v>45</v>
      </c>
      <c r="G5" s="88"/>
      <c r="H5" s="92">
        <v>9.34</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39">
        <v>1</v>
      </c>
      <c r="D8" s="39">
        <v>5</v>
      </c>
      <c r="E8" s="39">
        <v>6</v>
      </c>
      <c r="F8" s="39"/>
      <c r="G8" s="39"/>
      <c r="H8" s="39"/>
      <c r="I8" s="39"/>
      <c r="J8" s="39"/>
      <c r="K8" s="39"/>
      <c r="L8" s="39"/>
      <c r="M8" s="39"/>
      <c r="N8" s="39"/>
      <c r="O8" s="39"/>
      <c r="P8" s="39"/>
      <c r="Q8" s="39"/>
      <c r="R8" s="39"/>
      <c r="S8" s="39"/>
      <c r="T8" s="39"/>
      <c r="U8" s="39"/>
      <c r="V8" s="39"/>
      <c r="AB8" s="52"/>
      <c r="AC8" s="46"/>
      <c r="AD8" s="47"/>
      <c r="AE8" s="49" t="s">
        <v>76</v>
      </c>
      <c r="AF8" s="83">
        <v>1.4</v>
      </c>
    </row>
    <row r="9" spans="1:32" ht="13" x14ac:dyDescent="0.25">
      <c r="A9" s="88" t="s">
        <v>3</v>
      </c>
      <c r="B9" s="88"/>
      <c r="C9" s="39" t="s">
        <v>118</v>
      </c>
      <c r="D9" s="39" t="s">
        <v>118</v>
      </c>
      <c r="E9" s="39" t="s">
        <v>118</v>
      </c>
      <c r="F9" s="39"/>
      <c r="G9" s="39"/>
      <c r="H9" s="39"/>
      <c r="I9" s="39"/>
      <c r="J9" s="39"/>
      <c r="K9" s="39"/>
      <c r="L9" s="39"/>
      <c r="M9" s="39"/>
      <c r="N9" s="39"/>
      <c r="O9" s="39"/>
      <c r="P9" s="39"/>
      <c r="Q9" s="39"/>
      <c r="R9" s="39"/>
      <c r="S9" s="39"/>
      <c r="T9" s="39"/>
      <c r="U9" s="39"/>
      <c r="V9" s="39"/>
      <c r="AB9" s="46"/>
      <c r="AC9" s="46"/>
      <c r="AD9" s="47"/>
      <c r="AE9" s="47" t="s">
        <v>97</v>
      </c>
      <c r="AF9" s="82">
        <v>1.7</v>
      </c>
    </row>
    <row r="10" spans="1:32" ht="13" x14ac:dyDescent="0.25">
      <c r="A10" s="88" t="s">
        <v>4</v>
      </c>
      <c r="B10" s="88"/>
      <c r="C10" s="39">
        <v>7.9</v>
      </c>
      <c r="D10" s="39">
        <v>6.8</v>
      </c>
      <c r="E10" s="39">
        <v>6.9</v>
      </c>
      <c r="F10" s="39"/>
      <c r="G10" s="39"/>
      <c r="H10" s="39"/>
      <c r="I10" s="39"/>
      <c r="J10" s="39"/>
      <c r="K10" s="39"/>
      <c r="L10" s="39"/>
      <c r="M10" s="39"/>
      <c r="N10" s="39"/>
      <c r="O10" s="39"/>
      <c r="P10" s="39"/>
      <c r="Q10" s="39"/>
      <c r="R10" s="39"/>
      <c r="S10" s="39"/>
      <c r="T10" s="39"/>
      <c r="U10" s="39"/>
      <c r="V10" s="39"/>
      <c r="AB10" s="46"/>
      <c r="AC10" s="46"/>
      <c r="AD10" s="47"/>
      <c r="AE10" s="47" t="s">
        <v>98</v>
      </c>
      <c r="AF10" s="82">
        <v>2.1</v>
      </c>
    </row>
    <row r="11" spans="1:32" ht="13" x14ac:dyDescent="0.25">
      <c r="A11" s="88" t="s">
        <v>5</v>
      </c>
      <c r="B11" s="88"/>
      <c r="C11" s="39">
        <v>3</v>
      </c>
      <c r="D11" s="39">
        <v>4</v>
      </c>
      <c r="E11" s="39">
        <v>4</v>
      </c>
      <c r="F11" s="39"/>
      <c r="G11" s="39"/>
      <c r="H11" s="39"/>
      <c r="I11" s="39"/>
      <c r="J11" s="39"/>
      <c r="K11" s="39"/>
      <c r="L11" s="39"/>
      <c r="M11" s="39"/>
      <c r="N11" s="39"/>
      <c r="O11" s="39"/>
      <c r="P11" s="39"/>
      <c r="Q11" s="39"/>
      <c r="R11" s="39"/>
      <c r="S11" s="39"/>
      <c r="T11" s="39"/>
      <c r="U11" s="39"/>
      <c r="V11" s="39"/>
      <c r="AB11" s="46"/>
      <c r="AC11" s="46"/>
      <c r="AD11" s="47"/>
      <c r="AE11" s="47" t="s">
        <v>77</v>
      </c>
      <c r="AF11" s="82">
        <v>5.9</v>
      </c>
    </row>
    <row r="12" spans="1:32" ht="13" x14ac:dyDescent="0.25">
      <c r="A12" s="88" t="s">
        <v>6</v>
      </c>
      <c r="B12" s="88"/>
      <c r="C12" s="39">
        <v>0</v>
      </c>
      <c r="D12" s="39">
        <v>2</v>
      </c>
      <c r="E12" s="39">
        <v>3</v>
      </c>
      <c r="F12" s="39"/>
      <c r="G12" s="39"/>
      <c r="H12" s="39"/>
      <c r="I12" s="39"/>
      <c r="J12" s="39"/>
      <c r="K12" s="39"/>
      <c r="L12" s="39"/>
      <c r="M12" s="39"/>
      <c r="N12" s="39"/>
      <c r="O12" s="39"/>
      <c r="P12" s="39"/>
      <c r="Q12" s="39"/>
      <c r="R12" s="39"/>
      <c r="S12" s="39"/>
      <c r="T12" s="39"/>
      <c r="U12" s="39"/>
      <c r="V12" s="39"/>
      <c r="AB12" s="46"/>
      <c r="AC12" s="46"/>
      <c r="AD12" s="47"/>
      <c r="AE12" s="17" t="s">
        <v>110</v>
      </c>
      <c r="AF12" s="80">
        <v>3.2</v>
      </c>
    </row>
    <row r="13" spans="1:32" ht="13" x14ac:dyDescent="0.25">
      <c r="A13" s="88" t="s">
        <v>7</v>
      </c>
      <c r="B13" s="88"/>
      <c r="C13" s="39">
        <v>2</v>
      </c>
      <c r="D13" s="39">
        <v>2</v>
      </c>
      <c r="E13" s="39">
        <v>3</v>
      </c>
      <c r="F13" s="39"/>
      <c r="G13" s="39"/>
      <c r="H13" s="39"/>
      <c r="I13" s="39"/>
      <c r="J13" s="39"/>
      <c r="K13" s="39"/>
      <c r="L13" s="39"/>
      <c r="M13" s="39"/>
      <c r="N13" s="39"/>
      <c r="O13" s="39"/>
      <c r="P13" s="39"/>
      <c r="Q13" s="39"/>
      <c r="R13" s="39"/>
      <c r="S13" s="39"/>
      <c r="T13" s="39"/>
      <c r="U13" s="39"/>
      <c r="V13" s="39"/>
      <c r="AB13" s="46"/>
      <c r="AC13" s="46"/>
      <c r="AD13" s="47"/>
      <c r="AE13" s="47"/>
      <c r="AF13" s="47"/>
    </row>
    <row r="14" spans="1:32" ht="13" x14ac:dyDescent="0.35">
      <c r="A14" s="87" t="s">
        <v>8</v>
      </c>
      <c r="B14" s="87"/>
      <c r="C14" s="84" t="s">
        <v>97</v>
      </c>
      <c r="D14" s="84" t="s">
        <v>97</v>
      </c>
      <c r="E14" s="84" t="s">
        <v>76</v>
      </c>
      <c r="F14" s="84"/>
      <c r="G14" s="84"/>
      <c r="H14" s="84"/>
      <c r="I14" s="84"/>
      <c r="J14" s="84"/>
      <c r="K14" s="84"/>
      <c r="L14" s="84"/>
      <c r="M14" s="84"/>
      <c r="N14" s="84"/>
      <c r="O14" s="84"/>
      <c r="P14" s="84"/>
      <c r="Q14" s="84"/>
      <c r="R14" s="84"/>
      <c r="S14" s="84"/>
      <c r="T14" s="84"/>
      <c r="U14" s="84"/>
      <c r="V14" s="84"/>
    </row>
    <row r="15" spans="1:32" ht="13" x14ac:dyDescent="0.35">
      <c r="A15" s="96" t="s">
        <v>9</v>
      </c>
      <c r="B15" s="96"/>
      <c r="C15" s="39">
        <v>38</v>
      </c>
      <c r="D15" s="39">
        <v>38</v>
      </c>
      <c r="E15" s="39">
        <v>38</v>
      </c>
      <c r="F15" s="39"/>
      <c r="G15" s="39"/>
      <c r="H15" s="39"/>
      <c r="I15" s="39"/>
      <c r="J15" s="39"/>
      <c r="K15" s="39"/>
      <c r="L15" s="39"/>
      <c r="M15" s="39"/>
      <c r="N15" s="39"/>
      <c r="O15" s="39"/>
      <c r="P15" s="39"/>
      <c r="Q15" s="39"/>
      <c r="R15" s="39"/>
      <c r="S15" s="39"/>
      <c r="T15" s="39"/>
      <c r="U15" s="39"/>
      <c r="V15" s="39"/>
    </row>
    <row r="16" spans="1:32" ht="13" x14ac:dyDescent="0.35">
      <c r="A16" s="87" t="s">
        <v>46</v>
      </c>
      <c r="B16" s="87"/>
      <c r="C16" s="84" t="s">
        <v>82</v>
      </c>
      <c r="D16" s="84" t="s">
        <v>82</v>
      </c>
      <c r="E16" s="84" t="s">
        <v>82</v>
      </c>
      <c r="F16" s="84"/>
      <c r="G16" s="84"/>
      <c r="H16" s="84"/>
      <c r="I16" s="84"/>
      <c r="J16" s="84"/>
      <c r="K16" s="84"/>
      <c r="L16" s="84"/>
      <c r="M16" s="84"/>
      <c r="N16" s="84"/>
      <c r="O16" s="84"/>
      <c r="P16" s="84"/>
      <c r="Q16" s="84"/>
      <c r="R16" s="84"/>
      <c r="S16" s="84"/>
      <c r="T16" s="84"/>
      <c r="U16" s="84"/>
      <c r="V16" s="84"/>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0.53907229999999995</v>
      </c>
      <c r="D18" s="43">
        <f>$D28</f>
        <v>0.53907229999999995</v>
      </c>
      <c r="E18" s="43">
        <f>$D29</f>
        <v>0.53907229999999995</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-64.060927699999993</v>
      </c>
      <c r="D19" s="43">
        <f t="shared" ref="D19:V19" si="1">D18-D17</f>
        <v>-64.060927699999993</v>
      </c>
      <c r="E19" s="43">
        <f t="shared" si="1"/>
        <v>-52.660927699999995</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79"/>
      <c r="C24" s="39">
        <v>0.02</v>
      </c>
      <c r="D24" s="39">
        <v>9.0500000000000007</v>
      </c>
      <c r="E24" s="39">
        <v>1550</v>
      </c>
      <c r="F24" s="39">
        <v>10</v>
      </c>
      <c r="G24" s="39">
        <v>0.57999999999999996</v>
      </c>
      <c r="H24" s="39">
        <v>0.56000000000000005</v>
      </c>
      <c r="I24" s="39">
        <v>0.5</v>
      </c>
      <c r="J24" s="39">
        <v>0.01</v>
      </c>
      <c r="K24" s="78">
        <v>0.05</v>
      </c>
      <c r="L24" s="39">
        <v>0.27</v>
      </c>
      <c r="M24" s="39">
        <v>0.55000000000000004</v>
      </c>
      <c r="N24" s="39"/>
      <c r="O24" s="39"/>
      <c r="P24" s="39">
        <v>16588</v>
      </c>
      <c r="Q24" s="39">
        <v>8933</v>
      </c>
      <c r="R24" s="39"/>
      <c r="S24" s="39"/>
      <c r="T24" s="39"/>
      <c r="U24" s="39"/>
      <c r="V24" s="39">
        <v>8237</v>
      </c>
      <c r="W24" s="39"/>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26</v>
      </c>
      <c r="C27" s="3">
        <f>IF(C$23="%w/w SAR",((C$24*10)*$B27),IF(C$23="%w/w DM",(((C$24*10)*($B$24/100))*$B27),IF(C$23="kg/t SAR",(C$24*$B27),IF(C$23="kg/t DM",((C$24*($B$24/100))*$B27),IF(C$23="mg/kg SAR",((C$24*0.001)*$B27),IF(C$23="mg/kg DM",(((C$24*0.001)*($B$24/100))*$B27),0))))))</f>
        <v>5.2</v>
      </c>
      <c r="D27" s="3">
        <f>(IF(D$23="%w/w SAR",((D$24*10)*$B27),IF(D$23="%w/w DM",(((D$24*10)*($B$24/100))*$B27),IF(D$23="kg/t SAR",(D$24*$B27),IF(D$23="kg/t DM",((D$24*($B$24/100))*$B27),IF(D$23="mg/kg SAR",((D$24*0.001)*$B27),IF(D$23="mg/kg DM",(((D$24*0.001)*($B$24/100))*$B27),"0")))))))*2.291</f>
        <v>0.53907229999999995</v>
      </c>
      <c r="E27" s="3">
        <f>(IF(E$23="%w/w SAR",((E$24*10)*$B27),IF(E$23="%w/w DM",(((E$24*10)*($B$24/100))*$B27),IF(E$23="kg/t SAR",(E$24*$B27),IF(E$23="kg/t DM",((E$24*($B$24/100))*$B27),IF(E$23="mg/kg SAR",((E$24*0.001)*$B27),IF(E$23="mg/kg DM",(((E$24*0.001)*($B$24/100))*$B27),"0")))))))*1.205</f>
        <v>48.561500000000009</v>
      </c>
      <c r="F27" s="3">
        <f>(IF(F$23="%w/w SAR",((F$24*10)*$B27),IF(F$23="%w/w DM",(((F$24*10)*($B$24/100))*$B27),IF(F$23="kg/t SAR",(F$24*$B27),IF(F$23="kg/t DM",((F$24*($B$24/100))*$B27),IF(F$23="mg/kg SAR",((F$24*0.001)*$B27),IF(F$23="mg/kg DM",(((F$24*0.001)*($B$24/100))*$B27),"0")))))))*1.658</f>
        <v>0.43108000000000002</v>
      </c>
      <c r="G27" s="3">
        <f t="shared" ref="G27:P27" si="2">IF(G$23="%w/w SAR",((G$24*10)*$B27),IF(G$23="%w/w DM",(((G$24*10)*($B$24/100))*$B27),IF(G$23="kg/t SAR",(G$24*$B27),IF(G$23="kg/t DM",((G$24*($B$24/100))*$B27),IF(G$23="mg/kg SAR",((G$24*0.001)*$B27),IF(G$23="mg/kg DM",(((G$24*0.001)*($B$24/100))*$B27),0))))))</f>
        <v>1.508E-2</v>
      </c>
      <c r="H27" s="3">
        <f t="shared" si="2"/>
        <v>1.4560000000000002E-2</v>
      </c>
      <c r="I27" s="3">
        <f t="shared" si="2"/>
        <v>1.3000000000000001E-2</v>
      </c>
      <c r="J27" s="3">
        <f t="shared" si="2"/>
        <v>2.6000000000000003E-4</v>
      </c>
      <c r="K27" s="3">
        <f t="shared" si="2"/>
        <v>1.3000000000000002E-3</v>
      </c>
      <c r="L27" s="3">
        <f t="shared" si="2"/>
        <v>7.0200000000000002E-3</v>
      </c>
      <c r="M27" s="3">
        <f t="shared" si="2"/>
        <v>1.43E-2</v>
      </c>
      <c r="N27" s="3">
        <f t="shared" si="2"/>
        <v>0</v>
      </c>
      <c r="O27" s="3">
        <f t="shared" si="2"/>
        <v>0</v>
      </c>
      <c r="P27" s="3">
        <f t="shared" si="2"/>
        <v>431.28800000000001</v>
      </c>
      <c r="Q27" s="3">
        <f>(IF(Q$23="%w/w SAR",((Q$24*10)*$B27),IF(Q$23="%w/w DM",(((Q$24*10)*($B$24/100))*$B27),IF(Q$23="kg/t SAR",(Q$24*$B27),IF(Q$23="kg/t DM",((Q$24*($B$24/100))*$B27),IF(Q$23="mg/kg SAR",((Q$24*0.001)*$B27),IF(Q$23="mg/kg DM",(((Q$24*0.001)*($B$24/100))*$B27),0)))))))*2.5</f>
        <v>580.64499999999998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NOT OK</v>
      </c>
      <c r="W27" s="3">
        <f>IF($W$24="",0,IF($W$24&gt;4,"Not OK","OK"))</f>
        <v>0</v>
      </c>
      <c r="AB27" s="16"/>
      <c r="AC27" s="16"/>
      <c r="AD27" s="16"/>
      <c r="AE27" s="16"/>
      <c r="AF27" s="16"/>
    </row>
    <row r="28" spans="1:32" s="20" customFormat="1" ht="13" x14ac:dyDescent="0.35">
      <c r="A28" s="33">
        <f>D8</f>
        <v>5</v>
      </c>
      <c r="B28" s="39">
        <v>26</v>
      </c>
      <c r="C28" s="3">
        <f t="shared" ref="C28:C46" si="3">IF(C$23="%w/w SAR",((C$24*10)*$B28),IF(C$23="%w/w DM",(((C$24*10)*($B$24/100))*$B28),IF(C$23="kg/t SAR",(C$24*$B28),IF(C$23="kg/t DM",((C$24*($B$24/100))*$B28),IF(C$23="mg/kg SAR",((C$24*0.001)*$B28),IF(C$23="mg/kg DM",(((C$24*0.001)*($B$24/100))*$B28),0))))))</f>
        <v>5.2</v>
      </c>
      <c r="D28" s="3">
        <f t="shared" ref="D28:D46" si="4">(IF(D$23="%w/w SAR",((D$24*10)*$B28),IF(D$23="%w/w DM",(((D$24*10)*($B$24/100))*$B28),IF(D$23="kg/t SAR",(D$24*$B28),IF(D$23="kg/t DM",((D$24*($B$24/100))*$B28),IF(D$23="mg/kg SAR",((D$24*0.001)*$B28),IF(D$23="mg/kg DM",(((D$24*0.001)*($B$24/100))*$B28),"0")))))))*2.291</f>
        <v>0.53907229999999995</v>
      </c>
      <c r="E28" s="3">
        <f t="shared" ref="E28:E46" si="5">(IF(E$23="%w/w SAR",((E$24*10)*$B28),IF(E$23="%w/w DM",(((E$24*10)*($B$24/100))*$B28),IF(E$23="kg/t SAR",(E$24*$B28),IF(E$23="kg/t DM",((E$24*($B$24/100))*$B28),IF(E$23="mg/kg SAR",((E$24*0.001)*$B28),IF(E$23="mg/kg DM",(((E$24*0.001)*($B$24/100))*$B28),"0")))))))*1.205</f>
        <v>48.561500000000009</v>
      </c>
      <c r="F28" s="3">
        <f t="shared" ref="F28:F46" si="6">(IF(F$23="%w/w SAR",((F$24*10)*$B28),IF(F$23="%w/w DM",(((F$24*10)*($B$24/100))*$B28),IF(F$23="kg/t SAR",(F$24*$B28),IF(F$23="kg/t DM",((F$24*($B$24/100))*$B28),IF(F$23="mg/kg SAR",((F$24*0.001)*$B28),IF(F$23="mg/kg DM",(((F$24*0.001)*($B$24/100))*$B28),"0")))))))*1.658</f>
        <v>0.43108000000000002</v>
      </c>
      <c r="G28" s="3">
        <f t="shared" ref="G28:P46" si="7">IF(G$23="%w/w SAR",((G$24*10)*$B28),IF(G$23="%w/w DM",(((G$24*10)*($B$24/100))*$B28),IF(G$23="kg/t SAR",(G$24*$B28),IF(G$23="kg/t DM",((G$24*($B$24/100))*$B28),IF(G$23="mg/kg SAR",((G$24*0.001)*$B28),IF(G$23="mg/kg DM",(((G$24*0.001)*($B$24/100))*$B28),0))))))</f>
        <v>1.508E-2</v>
      </c>
      <c r="H28" s="3">
        <f t="shared" si="7"/>
        <v>1.4560000000000002E-2</v>
      </c>
      <c r="I28" s="3">
        <f t="shared" si="7"/>
        <v>1.3000000000000001E-2</v>
      </c>
      <c r="J28" s="3">
        <f t="shared" si="7"/>
        <v>2.6000000000000003E-4</v>
      </c>
      <c r="K28" s="3">
        <f t="shared" si="7"/>
        <v>1.3000000000000002E-3</v>
      </c>
      <c r="L28" s="3">
        <f t="shared" si="7"/>
        <v>7.0200000000000002E-3</v>
      </c>
      <c r="M28" s="3">
        <f t="shared" si="7"/>
        <v>1.43E-2</v>
      </c>
      <c r="N28" s="3">
        <f t="shared" si="7"/>
        <v>0</v>
      </c>
      <c r="O28" s="3">
        <f t="shared" si="7"/>
        <v>0</v>
      </c>
      <c r="P28" s="3">
        <f t="shared" si="7"/>
        <v>431.28800000000001</v>
      </c>
      <c r="Q28" s="3">
        <f t="shared" ref="Q28:Q46" si="8">(IF(Q$23="%w/w SAR",((Q$24*10)*$B28),IF(Q$23="%w/w DM",(((Q$24*10)*($B$24/100))*$B28),IF(Q$23="kg/t SAR",(Q$24*$B28),IF(Q$23="kg/t DM",((Q$24*($B$24/100))*$B28),IF(Q$23="mg/kg SAR",((Q$24*0.001)*$B28),IF(Q$23="mg/kg DM",(((Q$24*0.001)*($B$24/100))*$B28),0)))))))*2.5</f>
        <v>580.64499999999998</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NOT OK</v>
      </c>
      <c r="W28" s="3">
        <f t="shared" ref="W28:W46" si="11">IF($W$24="",0,IF($W$24&gt;4,"Not OK","OK"))</f>
        <v>0</v>
      </c>
      <c r="AB28" s="16"/>
      <c r="AC28" s="16"/>
      <c r="AD28" s="16"/>
      <c r="AE28" s="16"/>
      <c r="AF28" s="16"/>
    </row>
    <row r="29" spans="1:32" s="20" customFormat="1" ht="13" x14ac:dyDescent="0.35">
      <c r="A29" s="33">
        <f>E8</f>
        <v>6</v>
      </c>
      <c r="B29" s="39">
        <v>26</v>
      </c>
      <c r="C29" s="3">
        <f t="shared" si="3"/>
        <v>5.2</v>
      </c>
      <c r="D29" s="3">
        <f t="shared" si="4"/>
        <v>0.53907229999999995</v>
      </c>
      <c r="E29" s="3">
        <f t="shared" si="5"/>
        <v>48.561500000000009</v>
      </c>
      <c r="F29" s="3">
        <f t="shared" si="6"/>
        <v>0.43108000000000002</v>
      </c>
      <c r="G29" s="3">
        <f t="shared" si="7"/>
        <v>1.508E-2</v>
      </c>
      <c r="H29" s="3">
        <f t="shared" si="7"/>
        <v>1.4560000000000002E-2</v>
      </c>
      <c r="I29" s="3">
        <f t="shared" si="7"/>
        <v>1.3000000000000001E-2</v>
      </c>
      <c r="J29" s="3">
        <f t="shared" si="7"/>
        <v>2.6000000000000003E-4</v>
      </c>
      <c r="K29" s="3">
        <f t="shared" si="7"/>
        <v>1.3000000000000002E-3</v>
      </c>
      <c r="L29" s="3">
        <f t="shared" si="7"/>
        <v>7.0200000000000002E-3</v>
      </c>
      <c r="M29" s="3">
        <f t="shared" si="7"/>
        <v>1.43E-2</v>
      </c>
      <c r="N29" s="3">
        <f t="shared" si="7"/>
        <v>0</v>
      </c>
      <c r="O29" s="3">
        <f t="shared" si="7"/>
        <v>0</v>
      </c>
      <c r="P29" s="3">
        <f t="shared" si="7"/>
        <v>431.28800000000001</v>
      </c>
      <c r="Q29" s="3">
        <f t="shared" si="8"/>
        <v>580.64499999999998</v>
      </c>
      <c r="R29" s="3">
        <f t="shared" si="9"/>
        <v>0</v>
      </c>
      <c r="S29" s="3">
        <f t="shared" si="9"/>
        <v>0</v>
      </c>
      <c r="T29" s="3">
        <f t="shared" si="9"/>
        <v>0</v>
      </c>
      <c r="U29" s="3">
        <f t="shared" si="9"/>
        <v>0</v>
      </c>
      <c r="V29" s="3" t="str">
        <f t="shared" si="10"/>
        <v>NOT OK</v>
      </c>
      <c r="W29" s="3">
        <f t="shared" si="11"/>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7"/>
        <v>0</v>
      </c>
      <c r="H30" s="3">
        <f t="shared" si="7"/>
        <v>0</v>
      </c>
      <c r="I30" s="3">
        <f t="shared" si="7"/>
        <v>0</v>
      </c>
      <c r="J30" s="3">
        <f t="shared" si="7"/>
        <v>0</v>
      </c>
      <c r="K30" s="3">
        <f t="shared" si="7"/>
        <v>0</v>
      </c>
      <c r="L30" s="3">
        <f t="shared" si="7"/>
        <v>0</v>
      </c>
      <c r="M30" s="3">
        <f t="shared" si="7"/>
        <v>0</v>
      </c>
      <c r="N30" s="3">
        <f t="shared" si="7"/>
        <v>0</v>
      </c>
      <c r="O30" s="3">
        <f t="shared" si="7"/>
        <v>0</v>
      </c>
      <c r="P30" s="3">
        <f t="shared" si="7"/>
        <v>0</v>
      </c>
      <c r="Q30" s="3">
        <f t="shared" si="8"/>
        <v>0</v>
      </c>
      <c r="R30" s="3">
        <f t="shared" si="9"/>
        <v>0</v>
      </c>
      <c r="S30" s="3">
        <f t="shared" si="9"/>
        <v>0</v>
      </c>
      <c r="T30" s="3">
        <f t="shared" si="9"/>
        <v>0</v>
      </c>
      <c r="U30" s="3">
        <f t="shared" si="9"/>
        <v>0</v>
      </c>
      <c r="V30" s="3" t="str">
        <f t="shared" si="10"/>
        <v>NOT OK</v>
      </c>
      <c r="W30" s="3">
        <f t="shared" si="11"/>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7"/>
        <v>0</v>
      </c>
      <c r="H31" s="3">
        <f t="shared" si="7"/>
        <v>0</v>
      </c>
      <c r="I31" s="3">
        <f t="shared" si="7"/>
        <v>0</v>
      </c>
      <c r="J31" s="3">
        <f t="shared" si="7"/>
        <v>0</v>
      </c>
      <c r="K31" s="3">
        <f t="shared" si="7"/>
        <v>0</v>
      </c>
      <c r="L31" s="3">
        <f t="shared" si="7"/>
        <v>0</v>
      </c>
      <c r="M31" s="3">
        <f t="shared" si="7"/>
        <v>0</v>
      </c>
      <c r="N31" s="3">
        <f t="shared" si="7"/>
        <v>0</v>
      </c>
      <c r="O31" s="3">
        <f t="shared" si="7"/>
        <v>0</v>
      </c>
      <c r="P31" s="3">
        <f t="shared" si="7"/>
        <v>0</v>
      </c>
      <c r="Q31" s="3">
        <f t="shared" si="8"/>
        <v>0</v>
      </c>
      <c r="R31" s="3">
        <f t="shared" si="9"/>
        <v>0</v>
      </c>
      <c r="S31" s="3">
        <f t="shared" si="9"/>
        <v>0</v>
      </c>
      <c r="T31" s="3">
        <f t="shared" si="9"/>
        <v>0</v>
      </c>
      <c r="U31" s="3">
        <f t="shared" si="9"/>
        <v>0</v>
      </c>
      <c r="V31" s="3" t="str">
        <f t="shared" si="10"/>
        <v>NOT OK</v>
      </c>
      <c r="W31" s="3">
        <f t="shared" si="11"/>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7"/>
        <v>0</v>
      </c>
      <c r="H32" s="3">
        <f t="shared" si="7"/>
        <v>0</v>
      </c>
      <c r="I32" s="3">
        <f t="shared" si="7"/>
        <v>0</v>
      </c>
      <c r="J32" s="3">
        <f t="shared" si="7"/>
        <v>0</v>
      </c>
      <c r="K32" s="3">
        <f t="shared" si="7"/>
        <v>0</v>
      </c>
      <c r="L32" s="3">
        <f t="shared" si="7"/>
        <v>0</v>
      </c>
      <c r="M32" s="3">
        <f t="shared" si="7"/>
        <v>0</v>
      </c>
      <c r="N32" s="3">
        <f t="shared" si="7"/>
        <v>0</v>
      </c>
      <c r="O32" s="3">
        <f t="shared" si="7"/>
        <v>0</v>
      </c>
      <c r="P32" s="3">
        <f t="shared" si="7"/>
        <v>0</v>
      </c>
      <c r="Q32" s="3">
        <f t="shared" si="8"/>
        <v>0</v>
      </c>
      <c r="R32" s="3">
        <f t="shared" si="9"/>
        <v>0</v>
      </c>
      <c r="S32" s="3">
        <f t="shared" si="9"/>
        <v>0</v>
      </c>
      <c r="T32" s="3">
        <f t="shared" si="9"/>
        <v>0</v>
      </c>
      <c r="U32" s="3">
        <f t="shared" si="9"/>
        <v>0</v>
      </c>
      <c r="V32" s="3" t="str">
        <f t="shared" si="10"/>
        <v>NOT OK</v>
      </c>
      <c r="W32" s="3">
        <f t="shared" si="11"/>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t="str">
        <f t="shared" si="10"/>
        <v>NOT OK</v>
      </c>
      <c r="W33" s="3">
        <f t="shared" si="11"/>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t="str">
        <f t="shared" si="10"/>
        <v>NOT OK</v>
      </c>
      <c r="W34" s="3">
        <f t="shared" si="11"/>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t="str">
        <f t="shared" si="10"/>
        <v>NOT OK</v>
      </c>
      <c r="W35" s="3">
        <f t="shared" si="11"/>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t="str">
        <f t="shared" si="10"/>
        <v>NOT OK</v>
      </c>
      <c r="W36" s="3">
        <f t="shared" si="11"/>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t="str">
        <f t="shared" si="10"/>
        <v>NOT OK</v>
      </c>
      <c r="W37" s="3">
        <f t="shared" si="11"/>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NOT OK</v>
      </c>
      <c r="W38" s="3">
        <f t="shared" si="11"/>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NOT OK</v>
      </c>
      <c r="W39" s="3">
        <f t="shared" si="11"/>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NOT OK</v>
      </c>
      <c r="W40" s="3">
        <f t="shared" si="11"/>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NOT OK</v>
      </c>
      <c r="W41" s="3">
        <f t="shared" si="11"/>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NOT OK</v>
      </c>
      <c r="W42" s="3">
        <f t="shared" si="11"/>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NOT OK</v>
      </c>
      <c r="W43" s="3">
        <f t="shared" si="11"/>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NOT OK</v>
      </c>
      <c r="W44" s="3">
        <f t="shared" si="11"/>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NOT OK</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NOT OK</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abSelected="1" topLeftCell="J22" zoomScale="90" zoomScaleNormal="90" workbookViewId="0">
      <selection activeCell="D14" sqref="D1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8" t="s">
        <v>43</v>
      </c>
      <c r="B1" s="88"/>
      <c r="C1" s="99" t="str">
        <f>'Black Liquor'!C1:E1</f>
        <v>PAN-008832</v>
      </c>
      <c r="D1" s="99"/>
      <c r="E1" s="99"/>
      <c r="F1" s="88" t="s">
        <v>47</v>
      </c>
      <c r="G1" s="88"/>
      <c r="H1" s="98">
        <f>'Black Liquor'!H1:J1</f>
        <v>24.9</v>
      </c>
      <c r="I1" s="98"/>
      <c r="J1" s="98"/>
      <c r="AB1" s="47"/>
      <c r="AC1" s="47"/>
      <c r="AD1" s="47"/>
      <c r="AE1" s="47" t="s">
        <v>91</v>
      </c>
      <c r="AF1" s="47" t="s">
        <v>92</v>
      </c>
    </row>
    <row r="2" spans="1:32" ht="13" x14ac:dyDescent="0.25">
      <c r="A2" s="88" t="s">
        <v>106</v>
      </c>
      <c r="B2" s="88"/>
      <c r="C2" s="100" t="str">
        <f>'Black Liquor'!C2:E2</f>
        <v>FB3606GC</v>
      </c>
      <c r="D2" s="99"/>
      <c r="E2" s="99"/>
      <c r="F2" s="88" t="s">
        <v>52</v>
      </c>
      <c r="G2" s="88"/>
      <c r="H2" s="92" t="s">
        <v>119</v>
      </c>
      <c r="I2" s="92"/>
      <c r="J2" s="92"/>
      <c r="AB2" s="46" t="s">
        <v>61</v>
      </c>
      <c r="AC2" s="46" t="s">
        <v>80</v>
      </c>
      <c r="AD2" s="47" t="s">
        <v>88</v>
      </c>
      <c r="AE2" s="47" t="s">
        <v>73</v>
      </c>
      <c r="AF2" s="82">
        <v>8.4</v>
      </c>
    </row>
    <row r="3" spans="1:32" ht="13" x14ac:dyDescent="0.25">
      <c r="A3" s="89" t="s">
        <v>44</v>
      </c>
      <c r="B3" s="90"/>
      <c r="C3" s="98" t="str">
        <f>'Black Liquor'!C3:E3</f>
        <v>Agrispread Ltd</v>
      </c>
      <c r="D3" s="98"/>
      <c r="E3" s="98"/>
      <c r="F3" s="88" t="s">
        <v>107</v>
      </c>
      <c r="G3" s="88"/>
      <c r="H3" s="92" t="s">
        <v>90</v>
      </c>
      <c r="I3" s="92"/>
      <c r="J3" s="92"/>
      <c r="AB3" s="46" t="s">
        <v>62</v>
      </c>
      <c r="AC3" s="46" t="s">
        <v>81</v>
      </c>
      <c r="AD3" s="47" t="s">
        <v>89</v>
      </c>
      <c r="AE3" s="47" t="s">
        <v>74</v>
      </c>
      <c r="AF3" s="82">
        <v>8.6</v>
      </c>
    </row>
    <row r="4" spans="1:32" ht="13" x14ac:dyDescent="0.25">
      <c r="A4" s="88" t="s">
        <v>0</v>
      </c>
      <c r="B4" s="88"/>
      <c r="C4" s="98" t="str">
        <f>'Black Liquor'!C4:E4</f>
        <v>Maesgwyn Farm, Green Lane, Sealand, CH5 2LH</v>
      </c>
      <c r="D4" s="98"/>
      <c r="E4" s="98"/>
      <c r="F4" s="96" t="s">
        <v>1</v>
      </c>
      <c r="G4" s="96"/>
      <c r="H4" s="92" t="s">
        <v>120</v>
      </c>
      <c r="I4" s="92"/>
      <c r="J4" s="92"/>
      <c r="AB4" s="46" t="s">
        <v>57</v>
      </c>
      <c r="AC4" s="47" t="s">
        <v>82</v>
      </c>
      <c r="AD4" s="47" t="s">
        <v>90</v>
      </c>
      <c r="AE4" s="47" t="s">
        <v>75</v>
      </c>
      <c r="AF4" s="82">
        <v>8.8000000000000007</v>
      </c>
    </row>
    <row r="5" spans="1:32" ht="13" x14ac:dyDescent="0.25">
      <c r="A5" s="88" t="s">
        <v>51</v>
      </c>
      <c r="B5" s="88"/>
      <c r="C5" s="98" t="str">
        <f>'Black Liquor'!C5:E5</f>
        <v>Rhiannon Smith</v>
      </c>
      <c r="D5" s="98"/>
      <c r="E5" s="98"/>
      <c r="F5" s="88" t="s">
        <v>45</v>
      </c>
      <c r="G5" s="88"/>
      <c r="H5" s="92">
        <v>5.88</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46"/>
      <c r="AD8" s="47"/>
      <c r="AE8" s="49" t="s">
        <v>76</v>
      </c>
      <c r="AF8" s="83">
        <v>1.4</v>
      </c>
    </row>
    <row r="9" spans="1:32" ht="13" x14ac:dyDescent="0.25">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46"/>
      <c r="AD9" s="47"/>
      <c r="AE9" s="47" t="s">
        <v>97</v>
      </c>
      <c r="AF9" s="82">
        <v>1.7</v>
      </c>
    </row>
    <row r="10" spans="1:32" ht="13" x14ac:dyDescent="0.25">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46"/>
      <c r="AD10" s="47"/>
      <c r="AE10" s="47" t="s">
        <v>98</v>
      </c>
      <c r="AF10" s="82">
        <v>2.1</v>
      </c>
    </row>
    <row r="11" spans="1:32" ht="13" x14ac:dyDescent="0.2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46"/>
      <c r="AC11" s="46"/>
      <c r="AD11" s="47"/>
      <c r="AE11" s="47" t="s">
        <v>77</v>
      </c>
      <c r="AF11" s="82">
        <v>5.9</v>
      </c>
    </row>
    <row r="12" spans="1:32" ht="13" x14ac:dyDescent="0.25">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46"/>
      <c r="AD12" s="47"/>
      <c r="AE12" s="17" t="s">
        <v>110</v>
      </c>
      <c r="AF12" s="80">
        <v>3.2</v>
      </c>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49.082237376000002</v>
      </c>
      <c r="D18" s="43">
        <f>$D28</f>
        <v>49.082237376000002</v>
      </c>
      <c r="E18" s="43">
        <f>$D29</f>
        <v>49.082237376000002</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-15.517762623999992</v>
      </c>
      <c r="D19" s="43">
        <f t="shared" ref="D19:V19" si="1">D18-D17</f>
        <v>-15.517762623999992</v>
      </c>
      <c r="E19" s="43">
        <f t="shared" si="1"/>
        <v>-4.1177626239999938</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62</v>
      </c>
      <c r="G23" s="37" t="s">
        <v>60</v>
      </c>
      <c r="H23" s="37" t="s">
        <v>60</v>
      </c>
      <c r="I23" s="37" t="s">
        <v>60</v>
      </c>
      <c r="J23" s="37" t="s">
        <v>60</v>
      </c>
      <c r="K23" s="37" t="s">
        <v>60</v>
      </c>
      <c r="L23" s="37" t="s">
        <v>60</v>
      </c>
      <c r="M23" s="37" t="s">
        <v>60</v>
      </c>
      <c r="N23" s="37"/>
      <c r="O23" s="37"/>
      <c r="P23" s="37" t="s">
        <v>62</v>
      </c>
      <c r="Q23" s="37" t="s">
        <v>62</v>
      </c>
      <c r="R23" s="37"/>
      <c r="S23" s="37"/>
      <c r="T23" s="37"/>
      <c r="U23" s="37"/>
      <c r="V23" s="38"/>
      <c r="W23" s="38"/>
    </row>
    <row r="24" spans="1:32" s="14" customFormat="1" x14ac:dyDescent="0.35">
      <c r="A24" s="19"/>
      <c r="B24" s="41">
        <v>9.64</v>
      </c>
      <c r="C24" s="40">
        <v>7.62</v>
      </c>
      <c r="D24" s="40">
        <v>0.92600000000000005</v>
      </c>
      <c r="E24" s="40">
        <v>0.55400000000000005</v>
      </c>
      <c r="F24" s="40">
        <v>0.14499999999999999</v>
      </c>
      <c r="G24" s="40">
        <v>36.6</v>
      </c>
      <c r="H24" s="40">
        <v>220</v>
      </c>
      <c r="I24" s="40">
        <v>2.67</v>
      </c>
      <c r="J24" s="40">
        <v>0.1</v>
      </c>
      <c r="K24" s="1">
        <v>0.1</v>
      </c>
      <c r="L24" s="40">
        <v>15.9</v>
      </c>
      <c r="M24" s="40">
        <v>45.2</v>
      </c>
      <c r="N24" s="40"/>
      <c r="O24" s="40"/>
      <c r="P24" s="40">
        <v>0.59699999999999998</v>
      </c>
      <c r="Q24" s="40">
        <v>1.34</v>
      </c>
      <c r="R24" s="40"/>
      <c r="S24" s="40"/>
      <c r="T24" s="40"/>
      <c r="U24" s="40"/>
      <c r="V24" s="40">
        <v>1037</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24</v>
      </c>
      <c r="C27" s="3">
        <f>IF(C$23="%w/w SAR",((C$24*10)*$B27),IF(C$23="%w/w DM",(((C$24*10)*($B$24/100))*$B27),IF(C$23="kg/t SAR",(C$24*$B27),IF(C$23="kg/t DM",((C$24*($B$24/100))*$B27),IF(C$23="mg/kg SAR",((C$24*0.001)*$B27),IF(C$23="mg/kg DM",(((C$24*0.001)*($B$24/100))*$B27),0))))))</f>
        <v>176.29632000000001</v>
      </c>
      <c r="D27" s="3">
        <f>(IF(D$23="%w/w SAR",((D$24*10)*$B27),IF(D$23="%w/w DM",(((D$24*10)*($B$24/100))*$B27),IF(D$23="kg/t SAR",(D$24*$B27),IF(D$23="kg/t DM",((D$24*($B$24/100))*$B27),IF(D$23="mg/kg SAR",((D$24*0.001)*$B27),IF(D$23="mg/kg DM",(((D$24*0.001)*($B$24/100))*$B27),"0")))))))*2.291</f>
        <v>49.082237376000002</v>
      </c>
      <c r="E27" s="3">
        <f>(IF(E$23="%w/w SAR",((E$24*10)*$B27),IF(E$23="%w/w DM",(((E$24*10)*($B$24/100))*$B27),IF(E$23="kg/t SAR",(E$24*$B27),IF(E$23="kg/t DM",((E$24*($B$24/100))*$B27),IF(E$23="mg/kg SAR",((E$24*0.001)*$B27),IF(E$23="mg/kg DM",(((E$24*0.001)*($B$24/100))*$B27),"0")))))))*1.205</f>
        <v>15.444899520000003</v>
      </c>
      <c r="F27" s="3">
        <f>(IF(F$23="%w/w SAR",((F$24*10)*$B27),IF(F$23="%w/w DM",(((F$24*10)*($B$24/100))*$B27),IF(F$23="kg/t SAR",(F$24*$B27),IF(F$23="kg/t DM",((F$24*($B$24/100))*$B27),IF(F$23="mg/kg SAR",((F$24*0.001)*$B27),IF(F$23="mg/kg DM",(((F$24*0.001)*($B$24/100))*$B27),"0")))))))*1.658</f>
        <v>5.5621257599999989</v>
      </c>
      <c r="G27" s="3">
        <f t="shared" ref="G27:P42" si="2">IF(G$23="%w/w SAR",((G$24*10)*$B27),IF(G$23="%w/w DM",(((G$24*10)*($B$24/100))*$B27),IF(G$23="kg/t SAR",(G$24*$B27),IF(G$23="kg/t DM",((G$24*($B$24/100))*$B27),IF(G$23="mg/kg SAR",((G$24*0.001)*$B27),IF(G$23="mg/kg DM",(((G$24*0.001)*($B$24/100))*$B27),0))))))</f>
        <v>8.4677760000000005E-2</v>
      </c>
      <c r="H27" s="3">
        <f t="shared" si="2"/>
        <v>0.508992</v>
      </c>
      <c r="I27" s="3">
        <f t="shared" si="2"/>
        <v>6.1773119999999999E-3</v>
      </c>
      <c r="J27" s="3">
        <f t="shared" si="2"/>
        <v>2.3136000000000001E-4</v>
      </c>
      <c r="K27" s="3">
        <f t="shared" si="2"/>
        <v>2.3136000000000001E-4</v>
      </c>
      <c r="L27" s="3">
        <f t="shared" si="2"/>
        <v>3.6786239999999998E-2</v>
      </c>
      <c r="M27" s="3">
        <f t="shared" si="2"/>
        <v>0.10457472000000001</v>
      </c>
      <c r="N27" s="3">
        <f t="shared" si="2"/>
        <v>0</v>
      </c>
      <c r="O27" s="3">
        <f t="shared" si="2"/>
        <v>0</v>
      </c>
      <c r="P27" s="3">
        <f t="shared" si="2"/>
        <v>13.812192</v>
      </c>
      <c r="Q27" s="3">
        <f>(IF(Q$23="%w/w SAR",((Q$24*10)*$B27),IF(Q$23="%w/w DM",(((Q$24*10)*($B$24/100))*$B27),IF(Q$23="kg/t SAR",(Q$24*$B27),IF(Q$23="kg/t DM",((Q$24*($B$24/100))*$B27),IF(Q$23="mg/kg SAR",((Q$24*0.001)*$B27),IF(Q$23="mg/kg DM",(((Q$24*0.001)*($B$24/100))*$B27),0)))))))*2.5</f>
        <v>77.505600000000001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33">
        <f>D8</f>
        <v>5</v>
      </c>
      <c r="B28" s="39">
        <v>24</v>
      </c>
      <c r="C28" s="3">
        <f t="shared" ref="C28:C46" si="3">IF(C$23="%w/w SAR",((C$24*10)*$B28),IF(C$23="%w/w DM",(((C$24*10)*($B$24/100))*$B28),IF(C$23="kg/t SAR",(C$24*$B28),IF(C$23="kg/t DM",((C$24*($B$24/100))*$B28),IF(C$23="mg/kg SAR",((C$24*0.001)*$B28),IF(C$23="mg/kg DM",(((C$24*0.001)*($B$24/100))*$B28),0))))))</f>
        <v>176.29632000000001</v>
      </c>
      <c r="D28" s="3">
        <f t="shared" ref="D28:D46" si="4">(IF(D$23="%w/w SAR",((D$24*10)*$B28),IF(D$23="%w/w DM",(((D$24*10)*($B$24/100))*$B28),IF(D$23="kg/t SAR",(D$24*$B28),IF(D$23="kg/t DM",((D$24*($B$24/100))*$B28),IF(D$23="mg/kg SAR",((D$24*0.001)*$B28),IF(D$23="mg/kg DM",(((D$24*0.001)*($B$24/100))*$B28),"0")))))))*2.291</f>
        <v>49.082237376000002</v>
      </c>
      <c r="E28" s="3">
        <f t="shared" ref="E28:E46" si="5">(IF(E$23="%w/w SAR",((E$24*10)*$B28),IF(E$23="%w/w DM",(((E$24*10)*($B$24/100))*$B28),IF(E$23="kg/t SAR",(E$24*$B28),IF(E$23="kg/t DM",((E$24*($B$24/100))*$B28),IF(E$23="mg/kg SAR",((E$24*0.001)*$B28),IF(E$23="mg/kg DM",(((E$24*0.001)*($B$24/100))*$B28),"0")))))))*1.205</f>
        <v>15.444899520000003</v>
      </c>
      <c r="F28" s="3">
        <f t="shared" ref="F28:F46" si="6">(IF(F$23="%w/w SAR",((F$24*10)*$B28),IF(F$23="%w/w DM",(((F$24*10)*($B$24/100))*$B28),IF(F$23="kg/t SAR",(F$24*$B28),IF(F$23="kg/t DM",((F$24*($B$24/100))*$B28),IF(F$23="mg/kg SAR",((F$24*0.001)*$B28),IF(F$23="mg/kg DM",(((F$24*0.001)*($B$24/100))*$B28),"0")))))))*1.658</f>
        <v>5.5621257599999989</v>
      </c>
      <c r="G28" s="3">
        <f t="shared" si="2"/>
        <v>8.4677760000000005E-2</v>
      </c>
      <c r="H28" s="3">
        <f t="shared" si="2"/>
        <v>0.508992</v>
      </c>
      <c r="I28" s="3">
        <f t="shared" si="2"/>
        <v>6.1773119999999999E-3</v>
      </c>
      <c r="J28" s="3">
        <f t="shared" si="2"/>
        <v>2.3136000000000001E-4</v>
      </c>
      <c r="K28" s="3">
        <f t="shared" si="2"/>
        <v>2.3136000000000001E-4</v>
      </c>
      <c r="L28" s="3">
        <f t="shared" si="2"/>
        <v>3.6786239999999998E-2</v>
      </c>
      <c r="M28" s="3">
        <f t="shared" si="2"/>
        <v>0.10457472000000001</v>
      </c>
      <c r="N28" s="3">
        <f t="shared" si="2"/>
        <v>0</v>
      </c>
      <c r="O28" s="3">
        <f t="shared" si="2"/>
        <v>0</v>
      </c>
      <c r="P28" s="3">
        <f t="shared" si="2"/>
        <v>13.812192</v>
      </c>
      <c r="Q28" s="3">
        <f t="shared" ref="Q28:Q46" si="7">(IF(Q$23="%w/w SAR",((Q$24*10)*$B28),IF(Q$23="%w/w DM",(((Q$24*10)*($B$24/100))*$B28),IF(Q$23="kg/t SAR",(Q$24*$B28),IF(Q$23="kg/t DM",((Q$24*($B$24/100))*$B28),IF(Q$23="mg/kg SAR",((Q$24*0.001)*$B28),IF(Q$23="mg/kg DM",(((Q$24*0.001)*($B$24/100))*$B28),0)))))))*2.5</f>
        <v>77.505600000000001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6</v>
      </c>
      <c r="B29" s="39">
        <v>24</v>
      </c>
      <c r="C29" s="3">
        <f t="shared" si="3"/>
        <v>176.29632000000001</v>
      </c>
      <c r="D29" s="3">
        <f t="shared" si="4"/>
        <v>49.082237376000002</v>
      </c>
      <c r="E29" s="3">
        <f t="shared" si="5"/>
        <v>15.444899520000003</v>
      </c>
      <c r="F29" s="3">
        <f t="shared" si="6"/>
        <v>5.5621257599999989</v>
      </c>
      <c r="G29" s="3">
        <f t="shared" si="2"/>
        <v>8.4677760000000005E-2</v>
      </c>
      <c r="H29" s="3">
        <f t="shared" si="2"/>
        <v>0.508992</v>
      </c>
      <c r="I29" s="3">
        <f t="shared" si="2"/>
        <v>6.1773119999999999E-3</v>
      </c>
      <c r="J29" s="3">
        <f t="shared" si="2"/>
        <v>2.3136000000000001E-4</v>
      </c>
      <c r="K29" s="3">
        <f t="shared" si="2"/>
        <v>2.3136000000000001E-4</v>
      </c>
      <c r="L29" s="3">
        <f t="shared" si="2"/>
        <v>3.6786239999999998E-2</v>
      </c>
      <c r="M29" s="3">
        <f t="shared" si="2"/>
        <v>0.10457472000000001</v>
      </c>
      <c r="N29" s="3">
        <f t="shared" si="2"/>
        <v>0</v>
      </c>
      <c r="O29" s="3">
        <f t="shared" si="2"/>
        <v>0</v>
      </c>
      <c r="P29" s="3">
        <f t="shared" si="2"/>
        <v>13.812192</v>
      </c>
      <c r="Q29" s="3">
        <f t="shared" si="7"/>
        <v>77.505600000000001</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16384:16384"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'Black Liquor'!C1:E1</f>
        <v>PAN-008832</v>
      </c>
      <c r="D1" s="99"/>
      <c r="E1" s="99"/>
      <c r="F1" s="88" t="s">
        <v>47</v>
      </c>
      <c r="G1" s="88"/>
      <c r="H1" s="98">
        <f>'Black Liquor'!H1:J1</f>
        <v>24.9</v>
      </c>
      <c r="I1" s="98"/>
      <c r="J1" s="98"/>
      <c r="AB1" s="45"/>
      <c r="AC1" s="45"/>
      <c r="AD1" s="45"/>
      <c r="AE1" s="45" t="s">
        <v>91</v>
      </c>
      <c r="AF1" s="45" t="s">
        <v>92</v>
      </c>
    </row>
    <row r="2" spans="1:32" ht="14" x14ac:dyDescent="0.3">
      <c r="A2" s="88" t="s">
        <v>106</v>
      </c>
      <c r="B2" s="88"/>
      <c r="C2" s="100" t="str">
        <f>'Black Liquor'!C2:E2</f>
        <v>FB3606GC</v>
      </c>
      <c r="D2" s="99"/>
      <c r="E2" s="99"/>
      <c r="F2" s="88" t="s">
        <v>52</v>
      </c>
      <c r="G2" s="88"/>
      <c r="H2" s="92"/>
      <c r="I2" s="92"/>
      <c r="J2" s="92"/>
      <c r="AB2" s="46" t="s">
        <v>61</v>
      </c>
      <c r="AC2" s="46" t="s">
        <v>80</v>
      </c>
      <c r="AD2" s="45" t="s">
        <v>88</v>
      </c>
      <c r="AE2" s="45" t="s">
        <v>73</v>
      </c>
      <c r="AF2" s="45">
        <v>8.4</v>
      </c>
    </row>
    <row r="3" spans="1:32" ht="14" x14ac:dyDescent="0.3">
      <c r="A3" s="89" t="s">
        <v>44</v>
      </c>
      <c r="B3" s="90"/>
      <c r="C3" s="98" t="str">
        <f>'Black Liquor'!C3:E3</f>
        <v>Agrispread Ltd</v>
      </c>
      <c r="D3" s="98"/>
      <c r="E3" s="98"/>
      <c r="F3" s="88" t="s">
        <v>107</v>
      </c>
      <c r="G3" s="88"/>
      <c r="H3" s="92"/>
      <c r="I3" s="92"/>
      <c r="J3" s="92"/>
      <c r="AB3" s="46" t="s">
        <v>62</v>
      </c>
      <c r="AC3" s="46" t="s">
        <v>81</v>
      </c>
      <c r="AD3" s="45" t="s">
        <v>89</v>
      </c>
      <c r="AE3" s="45" t="s">
        <v>74</v>
      </c>
      <c r="AF3" s="45">
        <v>8.6</v>
      </c>
    </row>
    <row r="4" spans="1:32" ht="14" x14ac:dyDescent="0.3">
      <c r="A4" s="88" t="s">
        <v>0</v>
      </c>
      <c r="B4" s="88"/>
      <c r="C4" s="98" t="str">
        <f>'Black Liquor'!C4:E4</f>
        <v>Maesgwyn Farm, Green Lane, Sealand, CH5 2LH</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'Black Liquor'!C5:E5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f>'Black Liquor'!C8</f>
        <v>1</v>
      </c>
      <c r="D8" s="56">
        <f>'Black Liquor'!D8</f>
        <v>5</v>
      </c>
      <c r="E8" s="56">
        <f>'Black Liquor'!E8</f>
        <v>6</v>
      </c>
      <c r="F8" s="56">
        <f>'Black Liquor'!F8</f>
        <v>0</v>
      </c>
      <c r="G8" s="56">
        <f>'Black Liquor'!G8</f>
        <v>0</v>
      </c>
      <c r="H8" s="56">
        <f>'Black Liquor'!H8</f>
        <v>0</v>
      </c>
      <c r="I8" s="56">
        <f>'Black Liquor'!I8</f>
        <v>0</v>
      </c>
      <c r="J8" s="56">
        <f>'Black Liquor'!J8</f>
        <v>0</v>
      </c>
      <c r="K8" s="56">
        <f>'Black Liquor'!K8</f>
        <v>0</v>
      </c>
      <c r="L8" s="56">
        <f>'Black Liquor'!L8</f>
        <v>0</v>
      </c>
      <c r="M8" s="56">
        <f>'Black Liquor'!M8</f>
        <v>0</v>
      </c>
      <c r="N8" s="56">
        <f>'Black Liquor'!N8</f>
        <v>0</v>
      </c>
      <c r="O8" s="56">
        <f>'Black Liquor'!O8</f>
        <v>0</v>
      </c>
      <c r="P8" s="56">
        <f>'Black Liquor'!P8</f>
        <v>0</v>
      </c>
      <c r="Q8" s="56">
        <f>'Black Liquor'!Q8</f>
        <v>0</v>
      </c>
      <c r="R8" s="56">
        <f>'Black Liquor'!R8</f>
        <v>0</v>
      </c>
      <c r="S8" s="56">
        <f>'Black Liquor'!S8</f>
        <v>0</v>
      </c>
      <c r="T8" s="56">
        <f>'Black Liquor'!T8</f>
        <v>0</v>
      </c>
      <c r="U8" s="56">
        <f>'Black Liquor'!U8</f>
        <v>0</v>
      </c>
      <c r="V8" s="56">
        <f>'Black Liquor'!V8</f>
        <v>0</v>
      </c>
      <c r="AB8" s="52"/>
      <c r="AC8" s="51"/>
      <c r="AD8" s="45"/>
      <c r="AE8" s="45" t="s">
        <v>98</v>
      </c>
      <c r="AF8" s="45">
        <v>2.1</v>
      </c>
    </row>
    <row r="9" spans="1:32" ht="14" x14ac:dyDescent="0.3">
      <c r="A9" s="88" t="s">
        <v>3</v>
      </c>
      <c r="B9" s="88"/>
      <c r="C9" s="56" t="str">
        <f>'Black Liquor'!C9</f>
        <v>M</v>
      </c>
      <c r="D9" s="56" t="str">
        <f>'Black Liquor'!D9</f>
        <v>M</v>
      </c>
      <c r="E9" s="56" t="str">
        <f>'Black Liquor'!E9</f>
        <v>M</v>
      </c>
      <c r="F9" s="56">
        <f>'Black Liquor'!F9</f>
        <v>0</v>
      </c>
      <c r="G9" s="56">
        <f>'Black Liquor'!G9</f>
        <v>0</v>
      </c>
      <c r="H9" s="56">
        <f>'Black Liquor'!H9</f>
        <v>0</v>
      </c>
      <c r="I9" s="56">
        <f>'Black Liquor'!I9</f>
        <v>0</v>
      </c>
      <c r="J9" s="56">
        <f>'Black Liquor'!J9</f>
        <v>0</v>
      </c>
      <c r="K9" s="56">
        <f>'Black Liquor'!K9</f>
        <v>0</v>
      </c>
      <c r="L9" s="56">
        <f>'Black Liquor'!L9</f>
        <v>0</v>
      </c>
      <c r="M9" s="56">
        <f>'Black Liquor'!M9</f>
        <v>0</v>
      </c>
      <c r="N9" s="56">
        <f>'Black Liquor'!N9</f>
        <v>0</v>
      </c>
      <c r="O9" s="56">
        <f>'Black Liquor'!O9</f>
        <v>0</v>
      </c>
      <c r="P9" s="56">
        <f>'Black Liquor'!P9</f>
        <v>0</v>
      </c>
      <c r="Q9" s="56">
        <f>'Black Liquor'!Q9</f>
        <v>0</v>
      </c>
      <c r="R9" s="56">
        <f>'Black Liquor'!R9</f>
        <v>0</v>
      </c>
      <c r="S9" s="56">
        <f>'Black Liquor'!S9</f>
        <v>0</v>
      </c>
      <c r="T9" s="56">
        <f>'Black Liquor'!T9</f>
        <v>0</v>
      </c>
      <c r="U9" s="56">
        <f>'Black Liquor'!U9</f>
        <v>0</v>
      </c>
      <c r="V9" s="56">
        <f>'Black Liquor'!V9</f>
        <v>0</v>
      </c>
      <c r="AB9" s="46"/>
      <c r="AC9" s="51"/>
      <c r="AD9" s="45"/>
      <c r="AE9" s="45" t="s">
        <v>77</v>
      </c>
      <c r="AF9" s="45">
        <v>5.9</v>
      </c>
    </row>
    <row r="10" spans="1:32" ht="14" x14ac:dyDescent="0.3">
      <c r="A10" s="88" t="s">
        <v>4</v>
      </c>
      <c r="B10" s="88"/>
      <c r="C10" s="56">
        <f>'Black Liquor'!C10</f>
        <v>7.9</v>
      </c>
      <c r="D10" s="56">
        <f>'Black Liquor'!D10</f>
        <v>6.8</v>
      </c>
      <c r="E10" s="56">
        <f>'Black Liquor'!E10</f>
        <v>6.9</v>
      </c>
      <c r="F10" s="56">
        <f>'Black Liquor'!F10</f>
        <v>0</v>
      </c>
      <c r="G10" s="56">
        <f>'Black Liquor'!G10</f>
        <v>0</v>
      </c>
      <c r="H10" s="56">
        <f>'Black Liquor'!H10</f>
        <v>0</v>
      </c>
      <c r="I10" s="56">
        <f>'Black Liquor'!I10</f>
        <v>0</v>
      </c>
      <c r="J10" s="56">
        <f>'Black Liquor'!J10</f>
        <v>0</v>
      </c>
      <c r="K10" s="56">
        <f>'Black Liquor'!K10</f>
        <v>0</v>
      </c>
      <c r="L10" s="56">
        <f>'Black Liquor'!L10</f>
        <v>0</v>
      </c>
      <c r="M10" s="56">
        <f>'Black Liquor'!M10</f>
        <v>0</v>
      </c>
      <c r="N10" s="56">
        <f>'Black Liquor'!N10</f>
        <v>0</v>
      </c>
      <c r="O10" s="56">
        <f>'Black Liquor'!O10</f>
        <v>0</v>
      </c>
      <c r="P10" s="56">
        <f>'Black Liquor'!P10</f>
        <v>0</v>
      </c>
      <c r="Q10" s="56">
        <f>'Black Liquor'!Q10</f>
        <v>0</v>
      </c>
      <c r="R10" s="56">
        <f>'Black Liquor'!R10</f>
        <v>0</v>
      </c>
      <c r="S10" s="56">
        <f>'Black Liquor'!S10</f>
        <v>0</v>
      </c>
      <c r="T10" s="56">
        <f>'Black Liquor'!T10</f>
        <v>0</v>
      </c>
      <c r="U10" s="56">
        <f>'Black Liquor'!U10</f>
        <v>0</v>
      </c>
      <c r="V10" s="56">
        <f>'Black Liquor'!V10</f>
        <v>0</v>
      </c>
      <c r="AB10" s="46"/>
      <c r="AC10" s="51"/>
      <c r="AD10" s="45"/>
      <c r="AE10" s="45" t="s">
        <v>78</v>
      </c>
      <c r="AF10" s="45">
        <v>1.4</v>
      </c>
    </row>
    <row r="11" spans="1:32" ht="13" x14ac:dyDescent="0.35">
      <c r="A11" s="88" t="s">
        <v>5</v>
      </c>
      <c r="B11" s="88"/>
      <c r="C11" s="56">
        <f>'Black Liquor'!C11</f>
        <v>3</v>
      </c>
      <c r="D11" s="56">
        <f>'Black Liquor'!D11</f>
        <v>4</v>
      </c>
      <c r="E11" s="56">
        <f>'Black Liquor'!E11</f>
        <v>4</v>
      </c>
      <c r="F11" s="56">
        <f>'Black Liquor'!F11</f>
        <v>0</v>
      </c>
      <c r="G11" s="56">
        <f>'Black Liquor'!G11</f>
        <v>0</v>
      </c>
      <c r="H11" s="56">
        <f>'Black Liquor'!H11</f>
        <v>0</v>
      </c>
      <c r="I11" s="56">
        <f>'Black Liquor'!I11</f>
        <v>0</v>
      </c>
      <c r="J11" s="56">
        <f>'Black Liquor'!J11</f>
        <v>0</v>
      </c>
      <c r="K11" s="56">
        <f>'Black Liquor'!K11</f>
        <v>0</v>
      </c>
      <c r="L11" s="56">
        <f>'Black Liquor'!L11</f>
        <v>0</v>
      </c>
      <c r="M11" s="56">
        <f>'Black Liquor'!M11</f>
        <v>0</v>
      </c>
      <c r="N11" s="56">
        <f>'Black Liquor'!N11</f>
        <v>0</v>
      </c>
      <c r="O11" s="56">
        <f>'Black Liquor'!O11</f>
        <v>0</v>
      </c>
      <c r="P11" s="56">
        <f>'Black Liquor'!P11</f>
        <v>0</v>
      </c>
      <c r="Q11" s="56">
        <f>'Black Liquor'!Q11</f>
        <v>0</v>
      </c>
      <c r="R11" s="56">
        <f>'Black Liquor'!R11</f>
        <v>0</v>
      </c>
      <c r="S11" s="56">
        <f>'Black Liquor'!S11</f>
        <v>0</v>
      </c>
      <c r="T11" s="56">
        <f>'Black Liquor'!T11</f>
        <v>0</v>
      </c>
      <c r="U11" s="56">
        <f>'Black Liquor'!U11</f>
        <v>0</v>
      </c>
      <c r="V11" s="56">
        <f>'Black Liquor'!V11</f>
        <v>0</v>
      </c>
      <c r="AB11" s="12"/>
      <c r="AC11" s="12"/>
      <c r="AD11" s="12"/>
      <c r="AE11" s="12"/>
      <c r="AF11" s="12"/>
    </row>
    <row r="12" spans="1:32" ht="14" x14ac:dyDescent="0.3">
      <c r="A12" s="88" t="s">
        <v>6</v>
      </c>
      <c r="B12" s="88"/>
      <c r="C12" s="56">
        <f>'Black Liquor'!C12</f>
        <v>0</v>
      </c>
      <c r="D12" s="56">
        <f>'Black Liquor'!D12</f>
        <v>2</v>
      </c>
      <c r="E12" s="56">
        <f>'Black Liquor'!E12</f>
        <v>3</v>
      </c>
      <c r="F12" s="56">
        <f>'Black Liquor'!F12</f>
        <v>0</v>
      </c>
      <c r="G12" s="56">
        <f>'Black Liquor'!G12</f>
        <v>0</v>
      </c>
      <c r="H12" s="56">
        <f>'Black Liquor'!H12</f>
        <v>0</v>
      </c>
      <c r="I12" s="56">
        <f>'Black Liquor'!I12</f>
        <v>0</v>
      </c>
      <c r="J12" s="56">
        <f>'Black Liquor'!J12</f>
        <v>0</v>
      </c>
      <c r="K12" s="56">
        <f>'Black Liquor'!K12</f>
        <v>0</v>
      </c>
      <c r="L12" s="56">
        <f>'Black Liquor'!L12</f>
        <v>0</v>
      </c>
      <c r="M12" s="56">
        <f>'Black Liquor'!M12</f>
        <v>0</v>
      </c>
      <c r="N12" s="56">
        <f>'Black Liquor'!N12</f>
        <v>0</v>
      </c>
      <c r="O12" s="56">
        <f>'Black Liquor'!O12</f>
        <v>0</v>
      </c>
      <c r="P12" s="56">
        <f>'Black Liquor'!P12</f>
        <v>0</v>
      </c>
      <c r="Q12" s="56">
        <f>'Black Liquor'!Q12</f>
        <v>0</v>
      </c>
      <c r="R12" s="56">
        <f>'Black Liquor'!R12</f>
        <v>0</v>
      </c>
      <c r="S12" s="56">
        <f>'Black Liquor'!S12</f>
        <v>0</v>
      </c>
      <c r="T12" s="56">
        <f>'Black Liquor'!T12</f>
        <v>0</v>
      </c>
      <c r="U12" s="56">
        <f>'Black Liquor'!U12</f>
        <v>0</v>
      </c>
      <c r="V12" s="56">
        <f>'Black Liquor'!V12</f>
        <v>0</v>
      </c>
      <c r="AB12" s="46"/>
      <c r="AC12" s="51"/>
      <c r="AD12" s="45"/>
      <c r="AE12" s="45"/>
      <c r="AF12" s="45"/>
    </row>
    <row r="13" spans="1:32" ht="14" x14ac:dyDescent="0.3">
      <c r="A13" s="88" t="s">
        <v>7</v>
      </c>
      <c r="B13" s="88"/>
      <c r="C13" s="56">
        <f>'Black Liquor'!C13</f>
        <v>2</v>
      </c>
      <c r="D13" s="56">
        <f>'Black Liquor'!D13</f>
        <v>2</v>
      </c>
      <c r="E13" s="56">
        <f>'Black Liquor'!E13</f>
        <v>3</v>
      </c>
      <c r="F13" s="56">
        <f>'Black Liquor'!F13</f>
        <v>0</v>
      </c>
      <c r="G13" s="56">
        <f>'Black Liquor'!G13</f>
        <v>0</v>
      </c>
      <c r="H13" s="56">
        <f>'Black Liquor'!H13</f>
        <v>0</v>
      </c>
      <c r="I13" s="56">
        <f>'Black Liquor'!I13</f>
        <v>0</v>
      </c>
      <c r="J13" s="56">
        <f>'Black Liquor'!J13</f>
        <v>0</v>
      </c>
      <c r="K13" s="56">
        <f>'Black Liquor'!K13</f>
        <v>0</v>
      </c>
      <c r="L13" s="56">
        <f>'Black Liquor'!L13</f>
        <v>0</v>
      </c>
      <c r="M13" s="56">
        <f>'Black Liquor'!M13</f>
        <v>0</v>
      </c>
      <c r="N13" s="56">
        <f>'Black Liquor'!N13</f>
        <v>0</v>
      </c>
      <c r="O13" s="56">
        <f>'Black Liquor'!O13</f>
        <v>0</v>
      </c>
      <c r="P13" s="56">
        <f>'Black Liquor'!P13</f>
        <v>0</v>
      </c>
      <c r="Q13" s="56">
        <f>'Black Liquor'!Q13</f>
        <v>0</v>
      </c>
      <c r="R13" s="56">
        <f>'Black Liquor'!R13</f>
        <v>0</v>
      </c>
      <c r="S13" s="56">
        <f>'Black Liquor'!S13</f>
        <v>0</v>
      </c>
      <c r="T13" s="56">
        <f>'Black Liquor'!T13</f>
        <v>0</v>
      </c>
      <c r="U13" s="56">
        <f>'Black Liquor'!U13</f>
        <v>0</v>
      </c>
      <c r="V13" s="56">
        <f>'Black Liquor'!V13</f>
        <v>0</v>
      </c>
      <c r="AB13" s="46"/>
      <c r="AC13" s="51"/>
      <c r="AD13" s="45"/>
      <c r="AE13" s="45"/>
      <c r="AF13" s="45"/>
    </row>
    <row r="14" spans="1:32" ht="13" x14ac:dyDescent="0.35">
      <c r="A14" s="87" t="s">
        <v>8</v>
      </c>
      <c r="B14" s="87"/>
      <c r="C14" s="57" t="str">
        <f>'Black Liquor'!C14</f>
        <v>Grass Silage (25% DM)</v>
      </c>
      <c r="D14" s="57" t="str">
        <f>'Black Liquor'!D14</f>
        <v>Grass Silage (25% DM)</v>
      </c>
      <c r="E14" s="57" t="str">
        <f>'Black Liquor'!E14</f>
        <v>Grass fresh (15%-20% DM)</v>
      </c>
      <c r="F14" s="57">
        <f>'Black Liquor'!F14</f>
        <v>0</v>
      </c>
      <c r="G14" s="57">
        <f>'Black Liquor'!G14</f>
        <v>0</v>
      </c>
      <c r="H14" s="57">
        <f>'Black Liquor'!H14</f>
        <v>0</v>
      </c>
      <c r="I14" s="57">
        <f>'Black Liquor'!I14</f>
        <v>0</v>
      </c>
      <c r="J14" s="57">
        <f>'Black Liquor'!J14</f>
        <v>0</v>
      </c>
      <c r="K14" s="57">
        <f>'Black Liquor'!K14</f>
        <v>0</v>
      </c>
      <c r="L14" s="57">
        <f>'Black Liquor'!L14</f>
        <v>0</v>
      </c>
      <c r="M14" s="57">
        <f>'Black Liquor'!M14</f>
        <v>0</v>
      </c>
      <c r="N14" s="57">
        <f>'Black Liquor'!N14</f>
        <v>0</v>
      </c>
      <c r="O14" s="57">
        <f>'Black Liquor'!O14</f>
        <v>0</v>
      </c>
      <c r="P14" s="57">
        <f>'Black Liquor'!P14</f>
        <v>0</v>
      </c>
      <c r="Q14" s="57">
        <f>'Black Liquor'!Q14</f>
        <v>0</v>
      </c>
      <c r="R14" s="57">
        <f>'Black Liquor'!R14</f>
        <v>0</v>
      </c>
      <c r="S14" s="57">
        <f>'Black Liquor'!S14</f>
        <v>0</v>
      </c>
      <c r="T14" s="57">
        <f>'Black Liquor'!T14</f>
        <v>0</v>
      </c>
      <c r="U14" s="57">
        <f>'Black Liquor'!U14</f>
        <v>0</v>
      </c>
      <c r="V14" s="57">
        <f>'Black Liquor'!V14</f>
        <v>0</v>
      </c>
    </row>
    <row r="15" spans="1:32" ht="13" x14ac:dyDescent="0.35">
      <c r="A15" s="96" t="s">
        <v>9</v>
      </c>
      <c r="B15" s="96"/>
      <c r="C15" s="56">
        <f>'Black Liquor'!C15</f>
        <v>38</v>
      </c>
      <c r="D15" s="56">
        <f>'Black Liquor'!D15</f>
        <v>38</v>
      </c>
      <c r="E15" s="56">
        <f>'Black Liquor'!E15</f>
        <v>38</v>
      </c>
      <c r="F15" s="56">
        <f>'Black Liquor'!F15</f>
        <v>0</v>
      </c>
      <c r="G15" s="56">
        <f>'Black Liquor'!G15</f>
        <v>0</v>
      </c>
      <c r="H15" s="56">
        <f>'Black Liquor'!H15</f>
        <v>0</v>
      </c>
      <c r="I15" s="56">
        <f>'Black Liquor'!I15</f>
        <v>0</v>
      </c>
      <c r="J15" s="56">
        <f>'Black Liquor'!J15</f>
        <v>0</v>
      </c>
      <c r="K15" s="56">
        <f>'Black Liquor'!K15</f>
        <v>0</v>
      </c>
      <c r="L15" s="56">
        <f>'Black Liquor'!L15</f>
        <v>0</v>
      </c>
      <c r="M15" s="56">
        <f>'Black Liquor'!M15</f>
        <v>0</v>
      </c>
      <c r="N15" s="56">
        <f>'Black Liquor'!N15</f>
        <v>0</v>
      </c>
      <c r="O15" s="56">
        <f>'Black Liquor'!O15</f>
        <v>0</v>
      </c>
      <c r="P15" s="56">
        <f>'Black Liquor'!P15</f>
        <v>0</v>
      </c>
      <c r="Q15" s="56">
        <f>'Black Liquor'!Q15</f>
        <v>0</v>
      </c>
      <c r="R15" s="56">
        <f>'Black Liquor'!R15</f>
        <v>0</v>
      </c>
      <c r="S15" s="56">
        <f>'Black Liquor'!S15</f>
        <v>0</v>
      </c>
      <c r="T15" s="56">
        <f>'Black Liquor'!T15</f>
        <v>0</v>
      </c>
      <c r="U15" s="56">
        <f>'Black Liquor'!U15</f>
        <v>0</v>
      </c>
      <c r="V15" s="56">
        <f>'Black Liquor'!V15</f>
        <v>0</v>
      </c>
    </row>
    <row r="16" spans="1:32" ht="13" x14ac:dyDescent="0.35">
      <c r="A16" s="87" t="s">
        <v>46</v>
      </c>
      <c r="B16" s="87"/>
      <c r="C16" s="57" t="str">
        <f>'Black Liquor'!C16</f>
        <v>Medium/Clay</v>
      </c>
      <c r="D16" s="57" t="str">
        <f>'Black Liquor'!D16</f>
        <v>Medium/Clay</v>
      </c>
      <c r="E16" s="57" t="str">
        <f>'Black Liquor'!E16</f>
        <v>Medium/Clay</v>
      </c>
      <c r="F16" s="57">
        <f>'Black Liquor'!F16</f>
        <v>0</v>
      </c>
      <c r="G16" s="57">
        <f>'Black Liquor'!G16</f>
        <v>0</v>
      </c>
      <c r="H16" s="57">
        <f>'Black Liquor'!H16</f>
        <v>0</v>
      </c>
      <c r="I16" s="57">
        <f>'Black Liquor'!I16</f>
        <v>0</v>
      </c>
      <c r="J16" s="57">
        <f>'Black Liquor'!J16</f>
        <v>0</v>
      </c>
      <c r="K16" s="57">
        <f>'Black Liquor'!K16</f>
        <v>0</v>
      </c>
      <c r="L16" s="57">
        <f>'Black Liquor'!L16</f>
        <v>0</v>
      </c>
      <c r="M16" s="57">
        <f>'Black Liquor'!M16</f>
        <v>0</v>
      </c>
      <c r="N16" s="57">
        <f>'Black Liquor'!N16</f>
        <v>0</v>
      </c>
      <c r="O16" s="57">
        <f>'Black Liquor'!O16</f>
        <v>0</v>
      </c>
      <c r="P16" s="57">
        <f>'Black Liquor'!P16</f>
        <v>0</v>
      </c>
      <c r="Q16" s="57">
        <f>'Black Liquor'!Q16</f>
        <v>0</v>
      </c>
      <c r="R16" s="57">
        <f>'Black Liquor'!R16</f>
        <v>0</v>
      </c>
      <c r="S16" s="57">
        <f>'Black Liquor'!S16</f>
        <v>0</v>
      </c>
      <c r="T16" s="57">
        <f>'Black Liquor'!T16</f>
        <v>0</v>
      </c>
      <c r="U16" s="57">
        <f>'Black Liquor'!U16</f>
        <v>0</v>
      </c>
      <c r="V16" s="57">
        <f>'Black Liquor'!V16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53.199999999999996</v>
      </c>
      <c r="F17" s="42">
        <f t="shared" si="0"/>
        <v>0</v>
      </c>
      <c r="G17" s="42">
        <f t="shared" si="0"/>
        <v>0</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-64.599999999999994</v>
      </c>
      <c r="D19" s="43">
        <f t="shared" ref="D19:V19" si="1">D18-D17</f>
        <v>-64.599999999999994</v>
      </c>
      <c r="E19" s="43">
        <f t="shared" si="1"/>
        <v>-53.199999999999996</v>
      </c>
      <c r="F19" s="43">
        <f t="shared" si="1"/>
        <v>0</v>
      </c>
      <c r="G19" s="43">
        <f t="shared" si="1"/>
        <v>0</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f>D8</f>
        <v>5</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f>E8</f>
        <v>6</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f>F8</f>
        <v>0</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f>G8</f>
        <v>0</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'Black Liquor'!B25</f>
        <v>Application Rate</v>
      </c>
      <c r="C2" s="67" t="str">
        <f>'Black Liquor'!C25</f>
        <v>Nitrogen Addition</v>
      </c>
      <c r="D2" s="67" t="str">
        <f>'Black Liquor'!D25</f>
        <v>Phosphate Addition</v>
      </c>
      <c r="E2" s="67" t="str">
        <f>'Black Liquor'!E25</f>
        <v>Potash  Addition</v>
      </c>
      <c r="F2" s="67" t="str">
        <f>'Black Liquor'!F25</f>
        <v>Mg Oxide Addition</v>
      </c>
      <c r="G2" s="67" t="str">
        <f>'Black Liquor'!G25</f>
        <v>Copper Addition</v>
      </c>
      <c r="H2" s="67" t="str">
        <f>'Black Liquor'!H25</f>
        <v>Zinc Addition</v>
      </c>
      <c r="I2" s="67" t="str">
        <f>'Black Liquor'!I25</f>
        <v>Lead Addition</v>
      </c>
      <c r="J2" s="67" t="str">
        <f>'Black Liquor'!J25</f>
        <v>Cadmium Addition</v>
      </c>
      <c r="K2" s="67" t="str">
        <f>'Black Liquor'!K25</f>
        <v>Mercury Addition</v>
      </c>
      <c r="L2" s="67" t="str">
        <f>'Black Liquor'!L25</f>
        <v>Nickel Addition</v>
      </c>
      <c r="M2" s="67" t="str">
        <f>'Black Liquor'!M25</f>
        <v>Chromium Addition</v>
      </c>
      <c r="N2" s="67" t="str">
        <f>'Black Liquor'!N25</f>
        <v>Aluminium Addition</v>
      </c>
      <c r="O2" s="67" t="str">
        <f>'Black Liquor'!O25</f>
        <v>Iron Addition</v>
      </c>
      <c r="P2" s="67" t="str">
        <f>'Black Liquor'!P25</f>
        <v xml:space="preserve">Sodium Addition                 </v>
      </c>
      <c r="Q2" s="67" t="str">
        <f>'Black Liquor'!Q25</f>
        <v>SO3  Addition                             kg/ha</v>
      </c>
      <c r="R2" s="67" t="str">
        <f>'Black Liquor'!R25</f>
        <v xml:space="preserve">Selenium Addition </v>
      </c>
      <c r="S2" s="67" t="str">
        <f>'Black Liquor'!S25</f>
        <v xml:space="preserve">Arsenic  Addition  </v>
      </c>
      <c r="T2" s="67" t="str">
        <f>'Black Liquor'!T25</f>
        <v xml:space="preserve">Molybdenum Addition  </v>
      </c>
      <c r="U2" s="67" t="str">
        <f>'Black Liquor'!U25</f>
        <v xml:space="preserve">Fluoride Addition </v>
      </c>
    </row>
    <row r="3" spans="1:21" ht="26" x14ac:dyDescent="0.35">
      <c r="A3" s="101"/>
      <c r="B3" s="67" t="str">
        <f>'Black Liquor'!B26</f>
        <v>tonnes/ha</v>
      </c>
      <c r="C3" s="67" t="str">
        <f>'Black Liquor'!C26</f>
        <v>kg/ha</v>
      </c>
      <c r="D3" s="67" t="str">
        <f>'Black Liquor'!D26</f>
        <v>P2O5 
kg/ha</v>
      </c>
      <c r="E3" s="67" t="str">
        <f>'Black Liquor'!E26</f>
        <v>K2O 
kg/ha</v>
      </c>
      <c r="F3" s="67" t="str">
        <f>'Black Liquor'!F26</f>
        <v>MgO 
kg/ha</v>
      </c>
      <c r="G3" s="67" t="str">
        <f>'Black Liquor'!G26</f>
        <v>kg/ha</v>
      </c>
      <c r="H3" s="67" t="str">
        <f>'Black Liquor'!H26</f>
        <v>kg/ha</v>
      </c>
      <c r="I3" s="67" t="str">
        <f>'Black Liquor'!I26</f>
        <v>kg/ha</v>
      </c>
      <c r="J3" s="67" t="str">
        <f>'Black Liquor'!J26</f>
        <v>kg/ha</v>
      </c>
      <c r="K3" s="67" t="str">
        <f>'Black Liquor'!K26</f>
        <v>kg/ha</v>
      </c>
      <c r="L3" s="67" t="str">
        <f>'Black Liquor'!L26</f>
        <v>kg/ha</v>
      </c>
      <c r="M3" s="67" t="str">
        <f>'Black Liquor'!M26</f>
        <v>kg/ha</v>
      </c>
      <c r="N3" s="67" t="str">
        <f>'Black Liquor'!N26</f>
        <v>kg/ha</v>
      </c>
      <c r="O3" s="67" t="str">
        <f>'Black Liquor'!O26</f>
        <v>kg/ha</v>
      </c>
      <c r="P3" s="67" t="str">
        <f>'Black Liquor'!P26</f>
        <v>kg/ha</v>
      </c>
      <c r="Q3" s="67" t="str">
        <f>'Black Liquor'!Q26</f>
        <v>kg/ha</v>
      </c>
      <c r="R3" s="67" t="str">
        <f>'Black Liquor'!R26</f>
        <v>kg/ha</v>
      </c>
      <c r="S3" s="67" t="str">
        <f>'Black Liquor'!S26</f>
        <v>kg/ha</v>
      </c>
      <c r="T3" s="67" t="str">
        <f>'Black Liquor'!T26</f>
        <v>kg/ha</v>
      </c>
      <c r="U3" s="67" t="str">
        <f>'Black Liquor'!U26</f>
        <v>kg/ha</v>
      </c>
    </row>
    <row r="4" spans="1:21" x14ac:dyDescent="0.35">
      <c r="A4" s="60">
        <v>1</v>
      </c>
      <c r="B4" s="68">
        <f>'Black Liquor'!B27</f>
        <v>26</v>
      </c>
      <c r="C4" s="68">
        <f>'Black Liquor'!C27</f>
        <v>5.2</v>
      </c>
      <c r="D4" s="68">
        <f>'Black Liquor'!D27</f>
        <v>0.53907229999999995</v>
      </c>
      <c r="E4" s="68">
        <f>'Black Liquor'!E27</f>
        <v>48.561500000000009</v>
      </c>
      <c r="F4" s="68">
        <f>'Black Liquor'!F27</f>
        <v>0.43108000000000002</v>
      </c>
      <c r="G4" s="68">
        <f>'Black Liquor'!G27</f>
        <v>1.508E-2</v>
      </c>
      <c r="H4" s="68">
        <f>'Black Liquor'!H27</f>
        <v>1.4560000000000002E-2</v>
      </c>
      <c r="I4" s="68">
        <f>'Black Liquor'!I27</f>
        <v>1.3000000000000001E-2</v>
      </c>
      <c r="J4" s="68">
        <f>'Black Liquor'!J27</f>
        <v>2.6000000000000003E-4</v>
      </c>
      <c r="K4" s="68">
        <f>'Black Liquor'!K27</f>
        <v>1.3000000000000002E-3</v>
      </c>
      <c r="L4" s="68">
        <f>'Black Liquor'!L27</f>
        <v>7.0200000000000002E-3</v>
      </c>
      <c r="M4" s="68">
        <f>'Black Liquor'!M27</f>
        <v>1.43E-2</v>
      </c>
      <c r="N4" s="68">
        <f>'Black Liquor'!N27</f>
        <v>0</v>
      </c>
      <c r="O4" s="68">
        <f>'Black Liquor'!O27</f>
        <v>0</v>
      </c>
      <c r="P4" s="68">
        <f>'Black Liquor'!P27</f>
        <v>431.28800000000001</v>
      </c>
      <c r="Q4" s="68">
        <f>'Black Liquor'!Q27</f>
        <v>580.64499999999998</v>
      </c>
      <c r="R4" s="68">
        <f>'Black Liquor'!R27</f>
        <v>0</v>
      </c>
      <c r="S4" s="68">
        <f>'Black Liquor'!S27</f>
        <v>0</v>
      </c>
      <c r="T4" s="68">
        <f>'Black Liquor'!T27</f>
        <v>0</v>
      </c>
      <c r="U4" s="68">
        <f>'Black Liquor'!U27</f>
        <v>0</v>
      </c>
    </row>
    <row r="5" spans="1:21" x14ac:dyDescent="0.35">
      <c r="A5" s="60">
        <v>2</v>
      </c>
      <c r="B5" s="68">
        <f>'Encirc Sludge Cake'!B27</f>
        <v>24</v>
      </c>
      <c r="C5" s="68">
        <f>'Encirc Sludge Cake'!C27</f>
        <v>176.29632000000001</v>
      </c>
      <c r="D5" s="68">
        <f>'Encirc Sludge Cake'!D27</f>
        <v>49.082237376000002</v>
      </c>
      <c r="E5" s="68">
        <f>'Encirc Sludge Cake'!E27</f>
        <v>15.444899520000003</v>
      </c>
      <c r="F5" s="68">
        <f>'Encirc Sludge Cake'!F27</f>
        <v>5.5621257599999989</v>
      </c>
      <c r="G5" s="68">
        <f>'Encirc Sludge Cake'!G27</f>
        <v>8.4677760000000005E-2</v>
      </c>
      <c r="H5" s="68">
        <f>'Encirc Sludge Cake'!H27</f>
        <v>0.508992</v>
      </c>
      <c r="I5" s="68">
        <f>'Encirc Sludge Cake'!I27</f>
        <v>6.1773119999999999E-3</v>
      </c>
      <c r="J5" s="68">
        <f>'Encirc Sludge Cake'!J27</f>
        <v>2.3136000000000001E-4</v>
      </c>
      <c r="K5" s="68">
        <f>'Encirc Sludge Cake'!K27</f>
        <v>2.3136000000000001E-4</v>
      </c>
      <c r="L5" s="68">
        <f>'Encirc Sludge Cake'!L27</f>
        <v>3.6786239999999998E-2</v>
      </c>
      <c r="M5" s="68">
        <f>'Encirc Sludge Cake'!M27</f>
        <v>0.10457472000000001</v>
      </c>
      <c r="N5" s="68">
        <f>'Encirc Sludge Cake'!N27</f>
        <v>0</v>
      </c>
      <c r="O5" s="68">
        <f>'Encirc Sludge Cake'!O27</f>
        <v>0</v>
      </c>
      <c r="P5" s="68">
        <f>'Encirc Sludge Cake'!P27</f>
        <v>13.812192</v>
      </c>
      <c r="Q5" s="68">
        <f>'Encirc Sludge Cake'!Q27</f>
        <v>77.505600000000001</v>
      </c>
      <c r="R5" s="68">
        <f>'Encirc Sludge Cake'!R27</f>
        <v>0</v>
      </c>
      <c r="S5" s="68">
        <f>'Encirc Sludge Cake'!S27</f>
        <v>0</v>
      </c>
      <c r="T5" s="68">
        <f>'Encirc Sludge Cake'!T27</f>
        <v>0</v>
      </c>
      <c r="U5" s="68">
        <f>'Encirc Sludge Cake'!U27</f>
        <v>0</v>
      </c>
    </row>
    <row r="6" spans="1:21" x14ac:dyDescent="0.35">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5" x14ac:dyDescent="0.35">
      <c r="A14" s="64" t="s">
        <v>101</v>
      </c>
      <c r="B14" s="73">
        <f>SUM(B4:B13)</f>
        <v>50</v>
      </c>
      <c r="C14" s="73">
        <f t="shared" ref="C14:U14" si="0">SUM(C4:C13)</f>
        <v>181.49632</v>
      </c>
      <c r="D14" s="73">
        <f t="shared" si="0"/>
        <v>49.621309676000003</v>
      </c>
      <c r="E14" s="73">
        <f t="shared" si="0"/>
        <v>64.006399520000016</v>
      </c>
      <c r="F14" s="73">
        <f t="shared" si="0"/>
        <v>5.9932057599999986</v>
      </c>
      <c r="G14" s="73">
        <f t="shared" si="0"/>
        <v>9.9757760000000001E-2</v>
      </c>
      <c r="H14" s="73">
        <f t="shared" si="0"/>
        <v>0.52355200000000002</v>
      </c>
      <c r="I14" s="73">
        <f t="shared" si="0"/>
        <v>1.9177312000000002E-2</v>
      </c>
      <c r="J14" s="73">
        <f t="shared" si="0"/>
        <v>4.9136000000000004E-4</v>
      </c>
      <c r="K14" s="73">
        <f t="shared" si="0"/>
        <v>1.5313600000000003E-3</v>
      </c>
      <c r="L14" s="73">
        <f t="shared" si="0"/>
        <v>4.3806239999999996E-2</v>
      </c>
      <c r="M14" s="73">
        <f t="shared" si="0"/>
        <v>0.11887472000000002</v>
      </c>
      <c r="N14" s="73">
        <f t="shared" si="0"/>
        <v>0</v>
      </c>
      <c r="O14" s="73">
        <f t="shared" si="0"/>
        <v>0</v>
      </c>
      <c r="P14" s="73">
        <f t="shared" si="0"/>
        <v>445.10019199999999</v>
      </c>
      <c r="Q14" s="73">
        <f t="shared" si="0"/>
        <v>658.15059999999994</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'Black Liquor'!B25</f>
        <v>Application Rate</v>
      </c>
      <c r="C2" s="67" t="str">
        <f>'Black Liquor'!C25</f>
        <v>Nitrogen Addition</v>
      </c>
      <c r="D2" s="67" t="str">
        <f>'Black Liquor'!D25</f>
        <v>Phosphate Addition</v>
      </c>
      <c r="E2" s="67" t="str">
        <f>'Black Liquor'!E25</f>
        <v>Potash  Addition</v>
      </c>
      <c r="F2" s="67" t="str">
        <f>'Black Liquor'!F25</f>
        <v>Mg Oxide Addition</v>
      </c>
      <c r="G2" s="67" t="str">
        <f>'Black Liquor'!G25</f>
        <v>Copper Addition</v>
      </c>
      <c r="H2" s="67" t="str">
        <f>'Black Liquor'!H25</f>
        <v>Zinc Addition</v>
      </c>
      <c r="I2" s="67" t="str">
        <f>'Black Liquor'!I25</f>
        <v>Lead Addition</v>
      </c>
      <c r="J2" s="67" t="str">
        <f>'Black Liquor'!J25</f>
        <v>Cadmium Addition</v>
      </c>
      <c r="K2" s="67" t="str">
        <f>'Black Liquor'!K25</f>
        <v>Mercury Addition</v>
      </c>
      <c r="L2" s="67" t="str">
        <f>'Black Liquor'!L25</f>
        <v>Nickel Addition</v>
      </c>
      <c r="M2" s="67" t="str">
        <f>'Black Liquor'!M25</f>
        <v>Chromium Addition</v>
      </c>
      <c r="N2" s="67" t="str">
        <f>'Black Liquor'!N25</f>
        <v>Aluminium Addition</v>
      </c>
      <c r="O2" s="67" t="str">
        <f>'Black Liquor'!O25</f>
        <v>Iron Addition</v>
      </c>
      <c r="P2" s="67" t="str">
        <f>'Black Liquor'!P25</f>
        <v xml:space="preserve">Sodium Addition                 </v>
      </c>
      <c r="Q2" s="67" t="str">
        <f>'Black Liquor'!Q25</f>
        <v>SO3  Addition                             kg/ha</v>
      </c>
      <c r="R2" s="67" t="str">
        <f>'Black Liquor'!R25</f>
        <v xml:space="preserve">Selenium Addition </v>
      </c>
      <c r="S2" s="67" t="str">
        <f>'Black Liquor'!S25</f>
        <v xml:space="preserve">Arsenic  Addition  </v>
      </c>
      <c r="T2" s="67" t="str">
        <f>'Black Liquor'!T25</f>
        <v xml:space="preserve">Molybdenum Addition  </v>
      </c>
      <c r="U2" s="67" t="str">
        <f>'Black Liquor'!U25</f>
        <v xml:space="preserve">Fluoride Addition </v>
      </c>
    </row>
    <row r="3" spans="1:21" ht="26" x14ac:dyDescent="0.35">
      <c r="A3" s="101"/>
      <c r="B3" s="67" t="str">
        <f>'Black Liquor'!B26</f>
        <v>tonnes/ha</v>
      </c>
      <c r="C3" s="67" t="str">
        <f>'Black Liquor'!C26</f>
        <v>kg/ha</v>
      </c>
      <c r="D3" s="67" t="str">
        <f>'Black Liquor'!D26</f>
        <v>P2O5 
kg/ha</v>
      </c>
      <c r="E3" s="67" t="str">
        <f>'Black Liquor'!E26</f>
        <v>K2O 
kg/ha</v>
      </c>
      <c r="F3" s="67" t="str">
        <f>'Black Liquor'!F26</f>
        <v>MgO 
kg/ha</v>
      </c>
      <c r="G3" s="67" t="str">
        <f>'Black Liquor'!G26</f>
        <v>kg/ha</v>
      </c>
      <c r="H3" s="67" t="str">
        <f>'Black Liquor'!H26</f>
        <v>kg/ha</v>
      </c>
      <c r="I3" s="67" t="str">
        <f>'Black Liquor'!I26</f>
        <v>kg/ha</v>
      </c>
      <c r="J3" s="67" t="str">
        <f>'Black Liquor'!J26</f>
        <v>kg/ha</v>
      </c>
      <c r="K3" s="67" t="str">
        <f>'Black Liquor'!K26</f>
        <v>kg/ha</v>
      </c>
      <c r="L3" s="67" t="str">
        <f>'Black Liquor'!L26</f>
        <v>kg/ha</v>
      </c>
      <c r="M3" s="67" t="str">
        <f>'Black Liquor'!M26</f>
        <v>kg/ha</v>
      </c>
      <c r="N3" s="67" t="str">
        <f>'Black Liquor'!N26</f>
        <v>kg/ha</v>
      </c>
      <c r="O3" s="67" t="str">
        <f>'Black Liquor'!O26</f>
        <v>kg/ha</v>
      </c>
      <c r="P3" s="67" t="str">
        <f>'Black Liquor'!P26</f>
        <v>kg/ha</v>
      </c>
      <c r="Q3" s="67" t="str">
        <f>'Black Liquor'!Q26</f>
        <v>kg/ha</v>
      </c>
      <c r="R3" s="67" t="str">
        <f>'Black Liquor'!R26</f>
        <v>kg/ha</v>
      </c>
      <c r="S3" s="67" t="str">
        <f>'Black Liquor'!S26</f>
        <v>kg/ha</v>
      </c>
      <c r="T3" s="67" t="str">
        <f>'Black Liquor'!T26</f>
        <v>kg/ha</v>
      </c>
      <c r="U3" s="67" t="str">
        <f>'Black Liquor'!U26</f>
        <v>kg/ha</v>
      </c>
    </row>
    <row r="4" spans="1:21" x14ac:dyDescent="0.35">
      <c r="A4" s="60">
        <v>1</v>
      </c>
      <c r="B4" s="68">
        <f>'Black Liquor'!B27</f>
        <v>26</v>
      </c>
      <c r="C4" s="68">
        <f>'Black Liquor'!C27</f>
        <v>5.2</v>
      </c>
      <c r="D4" s="68">
        <f>'Black Liquor'!D27</f>
        <v>0.53907229999999995</v>
      </c>
      <c r="E4" s="68">
        <f>'Black Liquor'!E27</f>
        <v>48.561500000000009</v>
      </c>
      <c r="F4" s="68">
        <f>'Black Liquor'!F27</f>
        <v>0.43108000000000002</v>
      </c>
      <c r="G4" s="68">
        <f>'Black Liquor'!G27</f>
        <v>1.508E-2</v>
      </c>
      <c r="H4" s="68">
        <f>'Black Liquor'!H27</f>
        <v>1.4560000000000002E-2</v>
      </c>
      <c r="I4" s="68">
        <f>'Black Liquor'!I27</f>
        <v>1.3000000000000001E-2</v>
      </c>
      <c r="J4" s="68">
        <f>'Black Liquor'!J27</f>
        <v>2.6000000000000003E-4</v>
      </c>
      <c r="K4" s="68">
        <f>'Black Liquor'!K27</f>
        <v>1.3000000000000002E-3</v>
      </c>
      <c r="L4" s="68">
        <f>'Black Liquor'!L27</f>
        <v>7.0200000000000002E-3</v>
      </c>
      <c r="M4" s="68">
        <f>'Black Liquor'!M27</f>
        <v>1.43E-2</v>
      </c>
      <c r="N4" s="68">
        <f>'Black Liquor'!N27</f>
        <v>0</v>
      </c>
      <c r="O4" s="68">
        <f>'Black Liquor'!O27</f>
        <v>0</v>
      </c>
      <c r="P4" s="68">
        <f>'Black Liquor'!P27</f>
        <v>431.28800000000001</v>
      </c>
      <c r="Q4" s="68">
        <f>'Black Liquor'!Q27</f>
        <v>580.64499999999998</v>
      </c>
      <c r="R4" s="68">
        <f>'Black Liquor'!R27</f>
        <v>0</v>
      </c>
      <c r="S4" s="68">
        <f>'Black Liquor'!S27</f>
        <v>0</v>
      </c>
      <c r="T4" s="68">
        <f>'Black Liquor'!T27</f>
        <v>0</v>
      </c>
      <c r="U4" s="68">
        <f>'Black Liquor'!U27</f>
        <v>0</v>
      </c>
    </row>
    <row r="5" spans="1:21" x14ac:dyDescent="0.35">
      <c r="A5" s="60">
        <v>2</v>
      </c>
      <c r="B5" s="68">
        <f>'Encirc Sludge Cake'!B27</f>
        <v>24</v>
      </c>
      <c r="C5" s="68">
        <f>'Encirc Sludge Cake'!C27</f>
        <v>176.29632000000001</v>
      </c>
      <c r="D5" s="68">
        <f>'Encirc Sludge Cake'!D27</f>
        <v>49.082237376000002</v>
      </c>
      <c r="E5" s="68">
        <f>'Encirc Sludge Cake'!E27</f>
        <v>15.444899520000003</v>
      </c>
      <c r="F5" s="68">
        <f>'Encirc Sludge Cake'!F27</f>
        <v>5.5621257599999989</v>
      </c>
      <c r="G5" s="68">
        <f>'Encirc Sludge Cake'!G27</f>
        <v>8.4677760000000005E-2</v>
      </c>
      <c r="H5" s="68">
        <f>'Encirc Sludge Cake'!H27</f>
        <v>0.508992</v>
      </c>
      <c r="I5" s="68">
        <f>'Encirc Sludge Cake'!I27</f>
        <v>6.1773119999999999E-3</v>
      </c>
      <c r="J5" s="68">
        <f>'Encirc Sludge Cake'!J27</f>
        <v>2.3136000000000001E-4</v>
      </c>
      <c r="K5" s="68">
        <f>'Encirc Sludge Cake'!K27</f>
        <v>2.3136000000000001E-4</v>
      </c>
      <c r="L5" s="68">
        <f>'Encirc Sludge Cake'!L27</f>
        <v>3.6786239999999998E-2</v>
      </c>
      <c r="M5" s="68">
        <f>'Encirc Sludge Cake'!M27</f>
        <v>0.10457472000000001</v>
      </c>
      <c r="N5" s="68">
        <f>'Encirc Sludge Cake'!N27</f>
        <v>0</v>
      </c>
      <c r="O5" s="68">
        <f>'Encirc Sludge Cake'!O27</f>
        <v>0</v>
      </c>
      <c r="P5" s="68">
        <f>'Encirc Sludge Cake'!P27</f>
        <v>13.812192</v>
      </c>
      <c r="Q5" s="68">
        <f>'Encirc Sludge Cake'!Q27</f>
        <v>77.505600000000001</v>
      </c>
      <c r="R5" s="68">
        <f>'Encirc Sludge Cake'!R27</f>
        <v>0</v>
      </c>
      <c r="S5" s="68">
        <f>'Encirc Sludge Cake'!S27</f>
        <v>0</v>
      </c>
      <c r="T5" s="68">
        <f>'Encirc Sludge Cake'!T27</f>
        <v>0</v>
      </c>
      <c r="U5" s="68">
        <f>'Encirc Sludge Cake'!U27</f>
        <v>0</v>
      </c>
    </row>
    <row r="6" spans="1:21" x14ac:dyDescent="0.35">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3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
    <License_x002f_Activity_x0020_Type xmlns="859f7ad6-93f6-4205-b62b-a17f28acbbac">2. EPR Mobile Deployments</License_x002f_Activity_x0020_Type>
    <Surrendered_x002f_Expired xmlns="859f7ad6-93f6-4205-b62b-a17f28acbbac" xsi:nil="true"/>
    <Document_x0020_Date xmlns="859f7ad6-93f6-4205-b62b-a17f28acbbac">2020-02-13T00:00:00+00:00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8FF5A3D9-2F5A-471F-8497-8CBED12C83A2}"/>
</file>

<file path=customXml/itemProps2.xml><?xml version="1.0" encoding="utf-8"?>
<ds:datastoreItem xmlns:ds="http://schemas.openxmlformats.org/officeDocument/2006/customXml" ds:itemID="{7D01CC3D-F44D-4184-9F60-46D000315FB1}"/>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Black Liquor</vt:lpstr>
      <vt:lpstr>Encirc Sludge Cake</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lastModifiedBy>rhiannon.smith</cp:lastModifiedBy>
  <dcterms:created xsi:type="dcterms:W3CDTF">2016-09-26T10:07:59Z</dcterms:created>
  <dcterms:modified xsi:type="dcterms:W3CDTF">2020-02-03T12:58:05Z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3acd10de-1d91-4f32-9805-5ca975108777</vt:lpwstr>
  </property>
  <property fmtid="{D5CDD505-2E9C-101B-9397-08002B2CF9AE}" pid="4" name="_dlc_DocId">
    <vt:lpwstr>REGU-415-13511</vt:lpwstr>
  </property>
  <property fmtid="{D5CDD505-2E9C-101B-9397-08002B2CF9AE}" pid="5" name="_dlc_DocIdUrl">
    <vt:lpwstr>https://cyfoethnaturiolcymru.sharepoint.com/teams/Regulatory/Permitting/_layouts/15/DocIdRedir.aspx?ID=REGU-415-13511, REGU-415-13511</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