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08831/"/>
    </mc:Choice>
  </mc:AlternateContent>
  <xr:revisionPtr revIDLastSave="0" documentId="13_ncr:1_{ACFD5F42-09B9-4F39-B4E9-B21327B4FCE4}" xr6:coauthVersionLast="41" xr6:coauthVersionMax="41" xr10:uidLastSave="{00000000-0000-0000-0000-000000000000}"/>
  <bookViews>
    <workbookView xWindow="28680" yWindow="-120" windowWidth="25440" windowHeight="15390" tabRatio="870" activeTab="6" xr2:uid="{00000000-000D-0000-FFFF-FFFF00000000}"/>
  </bookViews>
  <sheets>
    <sheet name="Secanim" sheetId="1" r:id="rId1"/>
    <sheet name="English Provender" sheetId="2" r:id="rId2"/>
    <sheet name="Croda Goole" sheetId="11" r:id="rId3"/>
    <sheet name="Meadow Foods" sheetId="12" r:id="rId4"/>
    <sheet name="Maelor Foods" sheetId="13" r:id="rId5"/>
    <sheet name="Nimbus Foods" sheetId="14" r:id="rId6"/>
    <sheet name="Beechdean" sheetId="15" r:id="rId7"/>
    <sheet name="Croda Widnes" sheetId="16" r:id="rId8"/>
    <sheet name="Rowan Foods" sheetId="17" r:id="rId9"/>
    <sheet name="Kelloggs"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S18" i="18" s="1"/>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G18" i="18" s="1"/>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K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U17" i="18" s="1"/>
  <c r="T14" i="18"/>
  <c r="S14" i="18"/>
  <c r="R14" i="18"/>
  <c r="Q14" i="18"/>
  <c r="P14" i="18"/>
  <c r="P17" i="18" s="1"/>
  <c r="O14" i="18"/>
  <c r="O17" i="18" s="1"/>
  <c r="N14" i="18"/>
  <c r="N17" i="18" s="1"/>
  <c r="M14" i="18"/>
  <c r="M17" i="18" s="1"/>
  <c r="L14" i="18"/>
  <c r="K14" i="18"/>
  <c r="J14" i="18"/>
  <c r="I14" i="18"/>
  <c r="H14" i="18"/>
  <c r="H17" i="18" s="1"/>
  <c r="G14" i="18"/>
  <c r="G17" i="18" s="1"/>
  <c r="F14" i="18"/>
  <c r="F17" i="18" s="1"/>
  <c r="E14" i="18"/>
  <c r="E17" i="18" s="1"/>
  <c r="D14" i="18"/>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V18" i="17" s="1"/>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M20" i="17"/>
  <c r="L20" i="17"/>
  <c r="K20" i="17"/>
  <c r="J20" i="17"/>
  <c r="I20" i="17"/>
  <c r="Q18" i="17"/>
  <c r="P18" i="17"/>
  <c r="L18" i="17"/>
  <c r="E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S14" i="17"/>
  <c r="R14" i="17"/>
  <c r="R17" i="17" s="1"/>
  <c r="Q14" i="17"/>
  <c r="Q17" i="17" s="1"/>
  <c r="P14" i="17"/>
  <c r="P17" i="17" s="1"/>
  <c r="O14" i="17"/>
  <c r="O17" i="17" s="1"/>
  <c r="N14" i="17"/>
  <c r="M14" i="17"/>
  <c r="L14" i="17"/>
  <c r="K14" i="17"/>
  <c r="J14" i="17"/>
  <c r="J17" i="17" s="1"/>
  <c r="I14" i="17"/>
  <c r="I17" i="17" s="1"/>
  <c r="H14" i="17"/>
  <c r="H17" i="17" s="1"/>
  <c r="G14" i="17"/>
  <c r="G17" i="17" s="1"/>
  <c r="F14" i="17"/>
  <c r="E14" i="17"/>
  <c r="D14" i="17"/>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V18" i="16" s="1"/>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L18" i="16" s="1"/>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J18" i="16" s="1"/>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P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U17" i="16" s="1"/>
  <c r="T14" i="16"/>
  <c r="T17" i="16" s="1"/>
  <c r="S14" i="16"/>
  <c r="R14" i="16"/>
  <c r="Q14" i="16"/>
  <c r="P14" i="16"/>
  <c r="O14" i="16"/>
  <c r="N14" i="16"/>
  <c r="N17" i="16" s="1"/>
  <c r="M14" i="16"/>
  <c r="M17" i="16" s="1"/>
  <c r="L14" i="16"/>
  <c r="L17" i="16" s="1"/>
  <c r="K14" i="16"/>
  <c r="J14" i="16"/>
  <c r="I14" i="16"/>
  <c r="H14" i="16"/>
  <c r="G14" i="16"/>
  <c r="F14" i="16"/>
  <c r="F17" i="16" s="1"/>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V18" i="15" s="1"/>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O18" i="15" s="1"/>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T14" i="15"/>
  <c r="S14" i="15"/>
  <c r="R14" i="15"/>
  <c r="Q14" i="15"/>
  <c r="P14" i="15"/>
  <c r="O14" i="15"/>
  <c r="N14" i="15"/>
  <c r="M14" i="15"/>
  <c r="L14" i="15"/>
  <c r="K14" i="15"/>
  <c r="J14" i="15"/>
  <c r="I14" i="15"/>
  <c r="H14" i="15"/>
  <c r="G14" i="15"/>
  <c r="F14" i="15"/>
  <c r="E14" i="15"/>
  <c r="D14" i="15"/>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K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Q14" i="14"/>
  <c r="P14" i="14"/>
  <c r="O14" i="14"/>
  <c r="N14" i="14"/>
  <c r="M14" i="14"/>
  <c r="L14" i="14"/>
  <c r="K14" i="14"/>
  <c r="J14" i="14"/>
  <c r="I14" i="14"/>
  <c r="H14" i="14"/>
  <c r="G14" i="14"/>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P18" i="13"/>
  <c r="N18" i="13"/>
  <c r="M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Q14" i="13"/>
  <c r="P14" i="13"/>
  <c r="P17" i="13" s="1"/>
  <c r="O14" i="13"/>
  <c r="O17" i="13" s="1"/>
  <c r="N14" i="13"/>
  <c r="M14" i="13"/>
  <c r="L14" i="13"/>
  <c r="K14" i="13"/>
  <c r="J14" i="13"/>
  <c r="I14" i="13"/>
  <c r="H14" i="13"/>
  <c r="H17" i="13" s="1"/>
  <c r="G14" i="13"/>
  <c r="G17" i="13" s="1"/>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T14" i="12"/>
  <c r="T17" i="12" s="1"/>
  <c r="S14" i="12"/>
  <c r="S17" i="12" s="1"/>
  <c r="R14" i="12"/>
  <c r="R17" i="12" s="1"/>
  <c r="Q14" i="12"/>
  <c r="P14" i="12"/>
  <c r="O14" i="12"/>
  <c r="N14" i="12"/>
  <c r="M14" i="12"/>
  <c r="L14" i="12"/>
  <c r="L17" i="12" s="1"/>
  <c r="K14" i="12"/>
  <c r="K17" i="12" s="1"/>
  <c r="J14" i="12"/>
  <c r="J17" i="12" s="1"/>
  <c r="I14" i="12"/>
  <c r="H14" i="12"/>
  <c r="G14" i="12"/>
  <c r="F14" i="12"/>
  <c r="F17" i="12" s="1"/>
  <c r="E14" i="12"/>
  <c r="D14" i="12"/>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Q14" i="11"/>
  <c r="Q17" i="11" s="1"/>
  <c r="P14" i="11"/>
  <c r="P17" i="11" s="1"/>
  <c r="O14" i="11"/>
  <c r="O17" i="11" s="1"/>
  <c r="N14" i="11"/>
  <c r="N17" i="11" s="1"/>
  <c r="M14" i="11"/>
  <c r="L14" i="11"/>
  <c r="K14" i="11"/>
  <c r="J14" i="11"/>
  <c r="I14" i="11"/>
  <c r="I17" i="11" s="1"/>
  <c r="H14" i="11"/>
  <c r="H17" i="11" s="1"/>
  <c r="G14" i="11"/>
  <c r="G17" i="11" s="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G17" i="2" s="1"/>
  <c r="H14" i="2"/>
  <c r="I14" i="2"/>
  <c r="J14" i="2"/>
  <c r="K14" i="2"/>
  <c r="L14" i="2"/>
  <c r="M14" i="2"/>
  <c r="N14" i="2"/>
  <c r="N17" i="2" s="1"/>
  <c r="O14" i="2"/>
  <c r="O17" i="2" s="1"/>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F17" i="11" l="1"/>
  <c r="F17" i="13"/>
  <c r="F19" i="13" s="1"/>
  <c r="F20" i="13" s="1"/>
  <c r="N17" i="13"/>
  <c r="D17" i="18"/>
  <c r="N17" i="12"/>
  <c r="K17" i="11"/>
  <c r="S17" i="11"/>
  <c r="S19" i="11" s="1"/>
  <c r="E17" i="14"/>
  <c r="M17" i="14"/>
  <c r="M19" i="14" s="1"/>
  <c r="U17" i="14"/>
  <c r="J17" i="15"/>
  <c r="G17" i="16"/>
  <c r="G19" i="16" s="1"/>
  <c r="G20" i="16" s="1"/>
  <c r="O17" i="16"/>
  <c r="C17" i="17"/>
  <c r="C19" i="17" s="1"/>
  <c r="C20" i="17" s="1"/>
  <c r="K17" i="17"/>
  <c r="K19" i="17" s="1"/>
  <c r="S17" i="17"/>
  <c r="I17" i="18"/>
  <c r="I19" i="18" s="1"/>
  <c r="Q17" i="18"/>
  <c r="F17" i="14"/>
  <c r="F19" i="14" s="1"/>
  <c r="F20" i="14" s="1"/>
  <c r="N17" i="14"/>
  <c r="N19" i="14" s="1"/>
  <c r="K17" i="15"/>
  <c r="S17" i="15"/>
  <c r="H17" i="16"/>
  <c r="H19" i="16" s="1"/>
  <c r="H20" i="16" s="1"/>
  <c r="P17" i="16"/>
  <c r="D17" i="17"/>
  <c r="D19" i="17" s="1"/>
  <c r="D20" i="17" s="1"/>
  <c r="L17" i="17"/>
  <c r="T17" i="17"/>
  <c r="I17" i="12"/>
  <c r="I19" i="12" s="1"/>
  <c r="Q17" i="12"/>
  <c r="M17" i="13"/>
  <c r="U17" i="13"/>
  <c r="U19" i="13" s="1"/>
  <c r="G17" i="14"/>
  <c r="G19" i="14" s="1"/>
  <c r="G20" i="14" s="1"/>
  <c r="O17" i="14"/>
  <c r="O19" i="14" s="1"/>
  <c r="D17" i="15"/>
  <c r="L17" i="15"/>
  <c r="T17" i="15"/>
  <c r="T19" i="15" s="1"/>
  <c r="I17" i="16"/>
  <c r="Q17" i="16"/>
  <c r="H17" i="14"/>
  <c r="H19" i="14" s="1"/>
  <c r="H20" i="14" s="1"/>
  <c r="P17" i="14"/>
  <c r="E17" i="15"/>
  <c r="E19" i="15" s="1"/>
  <c r="E20" i="15" s="1"/>
  <c r="M17" i="15"/>
  <c r="U17" i="15"/>
  <c r="L17" i="18"/>
  <c r="L19" i="18" s="1"/>
  <c r="E17" i="13"/>
  <c r="E19" i="13" s="1"/>
  <c r="E20" i="13" s="1"/>
  <c r="D17" i="12"/>
  <c r="D17" i="16"/>
  <c r="D19" i="16" s="1"/>
  <c r="D20" i="16" s="1"/>
  <c r="C17" i="11"/>
  <c r="C17" i="15"/>
  <c r="C19" i="15" s="1"/>
  <c r="C20" i="15" s="1"/>
  <c r="J17" i="11"/>
  <c r="R17" i="11"/>
  <c r="E17" i="12"/>
  <c r="E19" i="12" s="1"/>
  <c r="E20" i="12" s="1"/>
  <c r="M17" i="12"/>
  <c r="U17" i="12"/>
  <c r="I17" i="13"/>
  <c r="I19" i="13" s="1"/>
  <c r="Q17" i="13"/>
  <c r="Q19" i="13" s="1"/>
  <c r="I17" i="14"/>
  <c r="I19" i="14" s="1"/>
  <c r="Q17" i="14"/>
  <c r="F17" i="15"/>
  <c r="F19" i="15" s="1"/>
  <c r="F20" i="15" s="1"/>
  <c r="N17" i="15"/>
  <c r="N19" i="15" s="1"/>
  <c r="T17" i="2"/>
  <c r="L17" i="2"/>
  <c r="D17" i="2"/>
  <c r="D19" i="2" s="1"/>
  <c r="D20" i="2" s="1"/>
  <c r="J17" i="13"/>
  <c r="R17" i="13"/>
  <c r="R19" i="13" s="1"/>
  <c r="J17" i="14"/>
  <c r="R17" i="14"/>
  <c r="G17" i="15"/>
  <c r="G19" i="15" s="1"/>
  <c r="G20" i="15" s="1"/>
  <c r="O17" i="15"/>
  <c r="K17" i="2"/>
  <c r="D17" i="11"/>
  <c r="D19" i="11" s="1"/>
  <c r="D20" i="11" s="1"/>
  <c r="G17" i="12"/>
  <c r="G19" i="12" s="1"/>
  <c r="G20" i="12" s="1"/>
  <c r="C17" i="13"/>
  <c r="K17" i="13"/>
  <c r="S17" i="13"/>
  <c r="C17" i="14"/>
  <c r="C19" i="14" s="1"/>
  <c r="C20" i="14" s="1"/>
  <c r="K17" i="14"/>
  <c r="H17" i="15"/>
  <c r="H19" i="15" s="1"/>
  <c r="H20" i="15" s="1"/>
  <c r="P17" i="15"/>
  <c r="P19" i="15" s="1"/>
  <c r="J17" i="16"/>
  <c r="R17" i="16"/>
  <c r="R19" i="16" s="1"/>
  <c r="E17" i="17"/>
  <c r="M17" i="17"/>
  <c r="U17" i="17"/>
  <c r="U19" i="17" s="1"/>
  <c r="J17" i="18"/>
  <c r="R17" i="18"/>
  <c r="L17" i="11"/>
  <c r="L19" i="11" s="1"/>
  <c r="O17" i="12"/>
  <c r="O19" i="12" s="1"/>
  <c r="R17" i="2"/>
  <c r="R19" i="2" s="1"/>
  <c r="R20" i="2" s="1"/>
  <c r="J17" i="2"/>
  <c r="E17" i="11"/>
  <c r="M17" i="11"/>
  <c r="M19" i="11" s="1"/>
  <c r="U17" i="11"/>
  <c r="H17" i="12"/>
  <c r="H19" i="12" s="1"/>
  <c r="H20" i="12" s="1"/>
  <c r="P17" i="12"/>
  <c r="P19" i="12" s="1"/>
  <c r="D17" i="13"/>
  <c r="D19" i="13" s="1"/>
  <c r="D20" i="13" s="1"/>
  <c r="L17" i="13"/>
  <c r="L19" i="13" s="1"/>
  <c r="T17" i="13"/>
  <c r="D17" i="14"/>
  <c r="L17" i="14"/>
  <c r="L19" i="14" s="1"/>
  <c r="T17" i="14"/>
  <c r="I17" i="15"/>
  <c r="I19" i="15" s="1"/>
  <c r="Q17" i="15"/>
  <c r="Q19" i="15" s="1"/>
  <c r="C17" i="16"/>
  <c r="K17" i="16"/>
  <c r="K19" i="16" s="1"/>
  <c r="S17" i="16"/>
  <c r="F17" i="17"/>
  <c r="F19" i="17" s="1"/>
  <c r="F20" i="17" s="1"/>
  <c r="N17" i="17"/>
  <c r="N19" i="17" s="1"/>
  <c r="C17" i="18"/>
  <c r="C19" i="18" s="1"/>
  <c r="C20" i="18" s="1"/>
  <c r="K17" i="18"/>
  <c r="K19" i="18" s="1"/>
  <c r="S17" i="18"/>
  <c r="S19" i="18" s="1"/>
  <c r="S17" i="2"/>
  <c r="T17" i="11"/>
  <c r="T19" i="11" s="1"/>
  <c r="T17" i="18"/>
  <c r="P17" i="2"/>
  <c r="H17" i="2"/>
  <c r="H19" i="2" s="1"/>
  <c r="H20" i="2" s="1"/>
  <c r="E17" i="16"/>
  <c r="E19" i="16" s="1"/>
  <c r="E20" i="16" s="1"/>
  <c r="S17" i="14"/>
  <c r="S19" i="14" s="1"/>
  <c r="U17" i="2"/>
  <c r="U19" i="2" s="1"/>
  <c r="U20" i="2" s="1"/>
  <c r="Q17" i="2"/>
  <c r="Q19" i="2" s="1"/>
  <c r="Q20" i="2" s="1"/>
  <c r="M17" i="2"/>
  <c r="M19" i="2" s="1"/>
  <c r="M20" i="2" s="1"/>
  <c r="I17" i="2"/>
  <c r="I19" i="2" s="1"/>
  <c r="I20" i="2" s="1"/>
  <c r="E17" i="2"/>
  <c r="E19" i="2" s="1"/>
  <c r="E20" i="2" s="1"/>
  <c r="R17" i="15"/>
  <c r="R19" i="15" s="1"/>
  <c r="V17" i="14"/>
  <c r="V17" i="16"/>
  <c r="V19" i="16" s="1"/>
  <c r="V17" i="17"/>
  <c r="V19" i="17" s="1"/>
  <c r="V17" i="18"/>
  <c r="V19" i="18" s="1"/>
  <c r="V17" i="12"/>
  <c r="V19" i="12" s="1"/>
  <c r="V17" i="2"/>
  <c r="V19" i="2" s="1"/>
  <c r="V20" i="2" s="1"/>
  <c r="V17" i="11"/>
  <c r="V19" i="11" s="1"/>
  <c r="V17" i="13"/>
  <c r="V19" i="13" s="1"/>
  <c r="V17" i="15"/>
  <c r="C17" i="2"/>
  <c r="G19" i="2"/>
  <c r="G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E20" i="11" s="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J19" i="2"/>
  <c r="J20" i="2" s="1"/>
  <c r="F19" i="2"/>
  <c r="F20" i="2" s="1"/>
  <c r="L19" i="2"/>
  <c r="L20" i="2" s="1"/>
  <c r="F19" i="12"/>
  <c r="F20" i="12" s="1"/>
  <c r="J19" i="13"/>
  <c r="K19" i="15"/>
  <c r="I19" i="16"/>
  <c r="G19" i="18"/>
  <c r="G20" i="18" s="1"/>
  <c r="O19" i="18"/>
  <c r="J19" i="18"/>
  <c r="R19" i="18"/>
  <c r="S19" i="2"/>
  <c r="S20" i="2" s="1"/>
  <c r="K19" i="2"/>
  <c r="K20" i="2" s="1"/>
  <c r="N19" i="13"/>
  <c r="T19" i="13"/>
  <c r="K19" i="14"/>
  <c r="T19" i="2"/>
  <c r="T20" i="2" s="1"/>
  <c r="D19" i="15"/>
  <c r="D20" i="15" s="1"/>
  <c r="H19" i="18"/>
  <c r="H20" i="18" s="1"/>
  <c r="P19" i="18"/>
  <c r="V19" i="14"/>
  <c r="Q19" i="16"/>
  <c r="G19" i="11"/>
  <c r="G20" i="11" s="1"/>
  <c r="O19" i="11"/>
  <c r="J19" i="11"/>
  <c r="R19" i="11"/>
  <c r="L19" i="15"/>
  <c r="M19" i="16"/>
  <c r="I19" i="17"/>
  <c r="M19" i="17"/>
  <c r="Q19" i="17"/>
  <c r="D19" i="18"/>
  <c r="D20" i="18" s="1"/>
  <c r="T19" i="18"/>
  <c r="Q19" i="18"/>
  <c r="F19" i="18"/>
  <c r="F20" i="18" s="1"/>
  <c r="N19" i="18"/>
  <c r="E19" i="18"/>
  <c r="E20" i="18" s="1"/>
  <c r="M19" i="18"/>
  <c r="U19" i="18"/>
  <c r="J19" i="15"/>
  <c r="V19" i="15"/>
  <c r="P19" i="14"/>
  <c r="O19" i="15"/>
  <c r="U19" i="15"/>
  <c r="F19" i="16"/>
  <c r="F20" i="16" s="1"/>
  <c r="L19" i="16"/>
  <c r="O19" i="16"/>
  <c r="H19" i="17"/>
  <c r="H20" i="17" s="1"/>
  <c r="L19" i="17"/>
  <c r="P19" i="17"/>
  <c r="T19" i="17"/>
  <c r="D19" i="14"/>
  <c r="D20" i="14" s="1"/>
  <c r="T19" i="14"/>
  <c r="M19" i="15"/>
  <c r="N19" i="16"/>
  <c r="T19" i="16"/>
  <c r="S19" i="16"/>
  <c r="E19" i="17"/>
  <c r="E20" i="17" s="1"/>
  <c r="J19" i="17"/>
  <c r="R19" i="17"/>
  <c r="E19" i="14"/>
  <c r="E20" i="14" s="1"/>
  <c r="U19" i="14"/>
  <c r="Q19" i="14"/>
  <c r="J19" i="14"/>
  <c r="R19" i="14"/>
  <c r="S19" i="15"/>
  <c r="J19" i="16"/>
  <c r="P19" i="16"/>
  <c r="U19" i="16"/>
  <c r="G19" i="17"/>
  <c r="G20" i="17" s="1"/>
  <c r="O19" i="17"/>
  <c r="S19" i="17"/>
  <c r="S19" i="13"/>
  <c r="M19" i="12"/>
  <c r="P19" i="13"/>
  <c r="G19" i="13"/>
  <c r="G20" i="13" s="1"/>
  <c r="D19" i="12"/>
  <c r="D20" i="12" s="1"/>
  <c r="N19" i="12"/>
  <c r="K19" i="12"/>
  <c r="S19" i="12"/>
  <c r="K19" i="13"/>
  <c r="Q19" i="12"/>
  <c r="R19" i="12"/>
  <c r="J19" i="12"/>
  <c r="U19" i="12"/>
  <c r="H19" i="13"/>
  <c r="H20" i="13" s="1"/>
  <c r="M19" i="13"/>
  <c r="O19" i="13"/>
  <c r="H19" i="11"/>
  <c r="H20" i="11" s="1"/>
  <c r="P19" i="11"/>
  <c r="K19" i="11"/>
  <c r="F19" i="11"/>
  <c r="F20" i="11" s="1"/>
  <c r="N19" i="11"/>
  <c r="I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16"/>
  <c r="C20" i="16" s="1"/>
  <c r="C19" i="13"/>
  <c r="C20" i="13"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<sst xmlns="http://schemas.openxmlformats.org/spreadsheetml/2006/main" count="1414" uniqueCount="136">
  <si>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</si>
  <si>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</si>
  <si>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</si>
  <si>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</si>
  <si>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</si>
  <si>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</si>
  <si>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</si>
  <si>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</si>
  <si>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</si>
  <si>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</si>
  <si>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</si>
  <si>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</si>
  <si>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</si>
  <si>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</si>
  <si>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</si>
  <si>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</si>
  <si>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</si>
  <si>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</si>
  <si>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</si>
  <si>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</si>
  <si>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</si>
  <si>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</si>
  <si>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</si>
  <si>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</si>
  <si>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</si>
  <si>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</si>
  <si>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</si>
  <si>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</si>
  <si>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</si>
  <si>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</si>
  <si>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</si>
  <si>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</si>
  <si>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</si>
  <si>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</si>
  <si>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</si>
  <si>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</si>
  <si>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</si>
  <si>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</si>
  <si>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</si>
  <si>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</si>
  <si>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</si>
  <si>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</si>
  <si>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</si>
  <si>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</si>
  <si>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</si>
  <si>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</si>
  <si>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</si>
  <si>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</si>
  <si>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</si>
  <si>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</si>
  <si>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</si>
  <si>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</si>
  <si>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</si>
  <si>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</si>
  <si>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</si>
  <si>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</si>
  <si>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</si>
  <si>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</si>
  <si>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</si>
  <si>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</si>
  <si>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</si>
  <si>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</si>
  <si>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</si>
  <si>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</si>
  <si>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</si>
  <si>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</si>
  <si>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</si>
  <si>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</si>
  <si>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</si>
  <si>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</si>
  <si>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</si>
  <si>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</si>
  <si>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</si>
  <si>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</si>
  <si>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</si>
  <si>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</si>
  <si>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</si>
  <si>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</si>
  <si>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</si>
  <si>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</si>
  <si>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</si>
  <si>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</si>
  <si>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</si>
  <si>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</si>
  <si>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</si>
  <si>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</si>
  <si>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</si>
  <si>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</si>
  <si>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</si>
  <si>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</si>
  <si>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</si>
  <si>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</si>
  <si>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</si>
  <si>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</si>
  <si>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</si>
  <si>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</si>
  <si>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</si>
  <si>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</si>
  <si>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</si>
  <si>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</si>
  <si>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</si>
  <si>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</si>
  <si>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</si>
  <si>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</si>
  <si>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</si>
  <si>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</si>
  <si>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</si>
  <si>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</si>
  <si>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</si>
  <si>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</si>
  <si>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</si>
  <si>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PAN-008832</t>
  </si>
  <si>
    <t>EPR/FB3605GC</t>
  </si>
  <si>
    <t>Agrispread Ltd</t>
  </si>
  <si>
    <t>Manor Farm, Eyton, Wrexham, LL13 0SN</t>
  </si>
  <si>
    <t>Rhiannon Smith</t>
  </si>
  <si>
    <t>26.3ha</t>
  </si>
  <si>
    <t>02 02 04</t>
  </si>
  <si>
    <t>Secanim</t>
  </si>
  <si>
    <t>Manor Triangle</t>
  </si>
  <si>
    <t>MF Adjoining Triangle</t>
  </si>
  <si>
    <t>02 03 01</t>
  </si>
  <si>
    <t>English Provender</t>
  </si>
  <si>
    <t>07 07 12</t>
  </si>
  <si>
    <t>Croda Goole (Forward Environmenta)</t>
  </si>
  <si>
    <t>02 05 02</t>
  </si>
  <si>
    <t>Meadow Foods</t>
  </si>
  <si>
    <t>02 02 01</t>
  </si>
  <si>
    <t>Maelor Foods</t>
  </si>
  <si>
    <t>02 05 01</t>
  </si>
  <si>
    <t>Nimbus Foods</t>
  </si>
  <si>
    <t>Beachdeen Ice Cream</t>
  </si>
  <si>
    <t>02 03 05</t>
  </si>
  <si>
    <t>Croda Widnes</t>
  </si>
  <si>
    <t>Rowan Foods</t>
  </si>
  <si>
    <t>Kelloggs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</si>
</sst>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zoomScale="90" zoomScaleNormal="90" workbookViewId="0">
      <selection activeCell="E25" sqref="E2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28" width="10.7265625" style="17" bestFit="1" customWidth="1"/>
    <col min="29" max="29" width="12.453125" style="17" bestFit="1" customWidth="1"/>
    <col min="30" max="30" width="7.26953125" style="17" bestFit="1" customWidth="1"/>
    <col min="31" max="31" width="25.54296875" style="17" bestFit="1" customWidth="1"/>
    <col min="32" max="32" width="11.453125" style="17" bestFit="1" customWidth="1"/>
    <col min="33" max="16384" width="13.1796875" style="12"/>
  </cols>
  <sheetData>
    <row r="1" spans="1:32" ht="13" x14ac:dyDescent="0.25">
      <c r="A1" s="85" t="s">
        <v>43</v>
      </c>
      <c r="B1" s="85"/>
      <c r="C1" s="88" t="s">
        <v>111</v>
      </c>
      <c r="D1" s="88"/>
      <c r="E1" s="88"/>
      <c r="F1" s="85" t="s">
        <v>47</v>
      </c>
      <c r="G1" s="85"/>
      <c r="H1" s="88" t="s">
        <v>116</v>
      </c>
      <c r="I1" s="88"/>
      <c r="J1" s="88"/>
      <c r="AB1" s="47"/>
      <c r="AC1" s="47"/>
      <c r="AD1" s="47"/>
      <c r="AE1" s="47" t="s">
        <v>91</v>
      </c>
      <c r="AF1" s="47" t="s">
        <v>92</v>
      </c>
    </row>
    <row r="2" spans="1:32" ht="13" x14ac:dyDescent="0.25">
      <c r="A2" s="85" t="s">
        <v>106</v>
      </c>
      <c r="B2" s="85"/>
      <c r="C2" s="89" t="s">
        <v>112</v>
      </c>
      <c r="D2" s="88"/>
      <c r="E2" s="88"/>
      <c r="F2" s="85" t="s">
        <v>52</v>
      </c>
      <c r="G2" s="85"/>
      <c r="H2" s="88" t="s">
        <v>117</v>
      </c>
      <c r="I2" s="88"/>
      <c r="J2" s="88"/>
      <c r="AB2" s="46" t="s">
        <v>61</v>
      </c>
      <c r="AC2" s="46" t="s">
        <v>80</v>
      </c>
      <c r="AD2" s="47" t="s">
        <v>88</v>
      </c>
      <c r="AE2" s="47" t="s">
        <v>73</v>
      </c>
      <c r="AF2" s="82">
        <v>8.4</v>
      </c>
    </row>
    <row r="3" spans="1:32" ht="13" x14ac:dyDescent="0.25">
      <c r="A3" s="96" t="s">
        <v>44</v>
      </c>
      <c r="B3" s="97"/>
      <c r="C3" s="89" t="s">
        <v>113</v>
      </c>
      <c r="D3" s="88"/>
      <c r="E3" s="88"/>
      <c r="F3" s="85" t="s">
        <v>107</v>
      </c>
      <c r="G3" s="85"/>
      <c r="H3" s="88" t="s">
        <v>90</v>
      </c>
      <c r="I3" s="88"/>
      <c r="J3" s="88"/>
      <c r="AB3" s="46" t="s">
        <v>62</v>
      </c>
      <c r="AC3" s="46" t="s">
        <v>81</v>
      </c>
      <c r="AD3" s="47" t="s">
        <v>89</v>
      </c>
      <c r="AE3" s="47" t="s">
        <v>74</v>
      </c>
      <c r="AF3" s="82">
        <v>8.6</v>
      </c>
    </row>
    <row r="4" spans="1:32" ht="13" x14ac:dyDescent="0.25">
      <c r="A4" s="85" t="s">
        <v>0</v>
      </c>
      <c r="B4" s="85"/>
      <c r="C4" s="90" t="s">
        <v>114</v>
      </c>
      <c r="D4" s="91"/>
      <c r="E4" s="92"/>
      <c r="F4" s="87" t="s">
        <v>1</v>
      </c>
      <c r="G4" s="87"/>
      <c r="H4" s="88" t="s">
        <v>118</v>
      </c>
      <c r="I4" s="88"/>
      <c r="J4" s="88"/>
      <c r="AB4" s="46" t="s">
        <v>57</v>
      </c>
      <c r="AC4" s="47" t="s">
        <v>82</v>
      </c>
      <c r="AD4" s="47" t="s">
        <v>90</v>
      </c>
      <c r="AE4" s="47" t="s">
        <v>75</v>
      </c>
      <c r="AF4" s="82">
        <v>8.8000000000000007</v>
      </c>
    </row>
    <row r="5" spans="1:32" ht="13" x14ac:dyDescent="0.25">
      <c r="A5" s="85" t="s">
        <v>51</v>
      </c>
      <c r="B5" s="85"/>
      <c r="C5" s="90" t="s">
        <v>115</v>
      </c>
      <c r="D5" s="91"/>
      <c r="E5" s="92"/>
      <c r="F5" s="85" t="s">
        <v>45</v>
      </c>
      <c r="G5" s="85"/>
      <c r="H5" s="88">
        <v>7.93</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39">
        <v>1</v>
      </c>
      <c r="D8" s="39">
        <v>2</v>
      </c>
      <c r="E8" s="39">
        <v>4</v>
      </c>
      <c r="F8" s="39">
        <v>5</v>
      </c>
      <c r="G8" s="39" t="s">
        <v>119</v>
      </c>
      <c r="H8" s="39" t="s">
        <v>120</v>
      </c>
      <c r="I8" s="39"/>
      <c r="J8" s="39"/>
      <c r="K8" s="39"/>
      <c r="L8" s="39"/>
      <c r="M8" s="39"/>
      <c r="N8" s="39"/>
      <c r="O8" s="39"/>
      <c r="P8" s="39"/>
      <c r="Q8" s="39"/>
      <c r="R8" s="39"/>
      <c r="S8" s="39"/>
      <c r="T8" s="39"/>
      <c r="U8" s="39"/>
      <c r="V8" s="39"/>
      <c r="AB8" s="52"/>
      <c r="AC8" s="46"/>
      <c r="AD8" s="47"/>
      <c r="AE8" s="49" t="s">
        <v>76</v>
      </c>
      <c r="AF8" s="83">
        <v>1.4</v>
      </c>
    </row>
    <row r="9" spans="1:32" ht="13" x14ac:dyDescent="0.25">
      <c r="A9" s="85" t="s">
        <v>3</v>
      </c>
      <c r="B9" s="85"/>
      <c r="C9" s="39">
        <v>1</v>
      </c>
      <c r="D9" s="39">
        <v>1</v>
      </c>
      <c r="E9" s="39">
        <v>1</v>
      </c>
      <c r="F9" s="39">
        <v>1</v>
      </c>
      <c r="G9" s="39">
        <v>1</v>
      </c>
      <c r="H9" s="39">
        <v>1</v>
      </c>
      <c r="I9" s="39"/>
      <c r="J9" s="39"/>
      <c r="K9" s="39"/>
      <c r="L9" s="39"/>
      <c r="M9" s="39"/>
      <c r="N9" s="39"/>
      <c r="O9" s="39"/>
      <c r="P9" s="39"/>
      <c r="Q9" s="39"/>
      <c r="R9" s="39"/>
      <c r="S9" s="39"/>
      <c r="T9" s="39"/>
      <c r="U9" s="39"/>
      <c r="V9" s="39"/>
      <c r="AB9" s="46"/>
      <c r="AC9" s="46"/>
      <c r="AD9" s="47"/>
      <c r="AE9" s="47" t="s">
        <v>97</v>
      </c>
      <c r="AF9" s="82">
        <v>1.7</v>
      </c>
    </row>
    <row r="10" spans="1:32" ht="13" x14ac:dyDescent="0.25">
      <c r="A10" s="85" t="s">
        <v>4</v>
      </c>
      <c r="B10" s="85"/>
      <c r="C10" s="39">
        <v>6.3</v>
      </c>
      <c r="D10" s="39">
        <v>5.9</v>
      </c>
      <c r="E10" s="39">
        <v>6.2</v>
      </c>
      <c r="F10" s="39">
        <v>6.6</v>
      </c>
      <c r="G10" s="39">
        <v>6.4</v>
      </c>
      <c r="H10" s="39">
        <v>6.5</v>
      </c>
      <c r="I10" s="39"/>
      <c r="J10" s="39"/>
      <c r="K10" s="39"/>
      <c r="L10" s="39"/>
      <c r="M10" s="39"/>
      <c r="N10" s="39"/>
      <c r="O10" s="39"/>
      <c r="P10" s="39"/>
      <c r="Q10" s="39"/>
      <c r="R10" s="39"/>
      <c r="S10" s="39"/>
      <c r="T10" s="39"/>
      <c r="U10" s="39"/>
      <c r="V10" s="39"/>
      <c r="AB10" s="46"/>
      <c r="AC10" s="46"/>
      <c r="AD10" s="47"/>
      <c r="AE10" s="47" t="s">
        <v>98</v>
      </c>
      <c r="AF10" s="82">
        <v>2.1</v>
      </c>
    </row>
    <row r="11" spans="1:32" ht="13" x14ac:dyDescent="0.25">
      <c r="A11" s="85" t="s">
        <v>5</v>
      </c>
      <c r="B11" s="85"/>
      <c r="C11" s="39">
        <v>3</v>
      </c>
      <c r="D11" s="39">
        <v>4</v>
      </c>
      <c r="E11" s="39">
        <v>4</v>
      </c>
      <c r="F11" s="39">
        <v>2</v>
      </c>
      <c r="G11" s="39">
        <v>4</v>
      </c>
      <c r="H11" s="39">
        <v>3</v>
      </c>
      <c r="I11" s="39"/>
      <c r="J11" s="39"/>
      <c r="K11" s="39"/>
      <c r="L11" s="39"/>
      <c r="M11" s="39"/>
      <c r="N11" s="39"/>
      <c r="O11" s="39"/>
      <c r="P11" s="39"/>
      <c r="Q11" s="39"/>
      <c r="R11" s="39"/>
      <c r="S11" s="39"/>
      <c r="T11" s="39"/>
      <c r="U11" s="39"/>
      <c r="V11" s="39"/>
      <c r="AB11" s="46"/>
      <c r="AC11" s="46"/>
      <c r="AD11" s="47"/>
      <c r="AE11" s="47" t="s">
        <v>77</v>
      </c>
      <c r="AF11" s="82">
        <v>5.9</v>
      </c>
    </row>
    <row r="12" spans="1:32" ht="13" x14ac:dyDescent="0.25">
      <c r="A12" s="85" t="s">
        <v>6</v>
      </c>
      <c r="B12" s="85"/>
      <c r="C12" s="39">
        <v>2</v>
      </c>
      <c r="D12" s="39">
        <v>2</v>
      </c>
      <c r="E12" s="39">
        <v>3</v>
      </c>
      <c r="F12" s="39">
        <v>1</v>
      </c>
      <c r="G12" s="39">
        <v>1</v>
      </c>
      <c r="H12" s="39">
        <v>1</v>
      </c>
      <c r="I12" s="39"/>
      <c r="J12" s="39"/>
      <c r="K12" s="39"/>
      <c r="L12" s="39"/>
      <c r="M12" s="39"/>
      <c r="N12" s="39"/>
      <c r="O12" s="39"/>
      <c r="P12" s="39"/>
      <c r="Q12" s="39"/>
      <c r="R12" s="39"/>
      <c r="S12" s="39"/>
      <c r="T12" s="39"/>
      <c r="U12" s="39"/>
      <c r="V12" s="39"/>
      <c r="AB12" s="46"/>
      <c r="AC12" s="46"/>
      <c r="AD12" s="47"/>
      <c r="AE12" s="17" t="s">
        <v>110</v>
      </c>
      <c r="AF12" s="80">
        <v>3.2</v>
      </c>
    </row>
    <row r="13" spans="1:32" ht="13" x14ac:dyDescent="0.25">
      <c r="A13" s="85" t="s">
        <v>7</v>
      </c>
      <c r="B13" s="85"/>
      <c r="C13" s="39">
        <v>3</v>
      </c>
      <c r="D13" s="39">
        <v>3</v>
      </c>
      <c r="E13" s="39">
        <v>3</v>
      </c>
      <c r="F13" s="39">
        <v>2</v>
      </c>
      <c r="G13" s="39">
        <v>3</v>
      </c>
      <c r="H13" s="39">
        <v>3</v>
      </c>
      <c r="I13" s="39"/>
      <c r="J13" s="39"/>
      <c r="K13" s="39"/>
      <c r="L13" s="39"/>
      <c r="M13" s="39"/>
      <c r="N13" s="39"/>
      <c r="O13" s="39"/>
      <c r="P13" s="39"/>
      <c r="Q13" s="39"/>
      <c r="R13" s="39"/>
      <c r="S13" s="39"/>
      <c r="T13" s="39"/>
      <c r="U13" s="39"/>
      <c r="V13" s="39"/>
      <c r="AB13" s="46"/>
      <c r="AC13" s="46"/>
      <c r="AD13" s="47"/>
      <c r="AE13" s="47"/>
      <c r="AF13" s="47"/>
    </row>
    <row r="14" spans="1:32" ht="13" x14ac:dyDescent="0.35">
      <c r="A14" s="95" t="s">
        <v>8</v>
      </c>
      <c r="B14" s="95"/>
      <c r="C14" s="84" t="s">
        <v>97</v>
      </c>
      <c r="D14" s="84" t="s">
        <v>97</v>
      </c>
      <c r="E14" s="84" t="s">
        <v>97</v>
      </c>
      <c r="F14" s="84" t="s">
        <v>78</v>
      </c>
      <c r="G14" s="84" t="s">
        <v>97</v>
      </c>
      <c r="H14" s="84" t="s">
        <v>97</v>
      </c>
      <c r="I14" s="84"/>
      <c r="J14" s="84"/>
      <c r="K14" s="84"/>
      <c r="L14" s="84"/>
      <c r="M14" s="84"/>
      <c r="N14" s="84"/>
      <c r="O14" s="84"/>
      <c r="P14" s="84"/>
      <c r="Q14" s="84"/>
      <c r="R14" s="84"/>
      <c r="S14" s="84"/>
      <c r="T14" s="84"/>
      <c r="U14" s="84"/>
      <c r="V14" s="84"/>
    </row>
    <row r="15" spans="1:32" ht="13" x14ac:dyDescent="0.35">
      <c r="A15" s="87" t="s">
        <v>9</v>
      </c>
      <c r="B15" s="87"/>
      <c r="C15" s="39">
        <v>38</v>
      </c>
      <c r="D15" s="39">
        <v>38</v>
      </c>
      <c r="E15" s="39">
        <v>38</v>
      </c>
      <c r="F15" s="39">
        <v>40</v>
      </c>
      <c r="G15" s="39">
        <v>38</v>
      </c>
      <c r="H15" s="39">
        <v>38</v>
      </c>
      <c r="I15" s="39"/>
      <c r="J15" s="39"/>
      <c r="K15" s="39"/>
      <c r="L15" s="39"/>
      <c r="M15" s="39"/>
      <c r="N15" s="39"/>
      <c r="O15" s="39"/>
      <c r="P15" s="39"/>
      <c r="Q15" s="39"/>
      <c r="R15" s="39"/>
      <c r="S15" s="39"/>
      <c r="T15" s="39"/>
      <c r="U15" s="39"/>
      <c r="V15" s="39"/>
    </row>
    <row r="16" spans="1:32" ht="13" x14ac:dyDescent="0.35">
      <c r="A16" s="95" t="s">
        <v>46</v>
      </c>
      <c r="B16" s="95"/>
      <c r="C16" s="84" t="s">
        <v>82</v>
      </c>
      <c r="D16" s="84" t="s">
        <v>82</v>
      </c>
      <c r="E16" s="84" t="s">
        <v>82</v>
      </c>
      <c r="F16" s="84" t="s">
        <v>82</v>
      </c>
      <c r="G16" s="84" t="s">
        <v>82</v>
      </c>
      <c r="H16" s="84" t="s">
        <v>82</v>
      </c>
      <c r="I16" s="84"/>
      <c r="J16" s="84"/>
      <c r="K16" s="84"/>
      <c r="L16" s="84"/>
      <c r="M16" s="84"/>
      <c r="N16" s="84"/>
      <c r="O16" s="84"/>
      <c r="P16" s="84"/>
      <c r="Q16" s="84"/>
      <c r="R16" s="84"/>
      <c r="S16" s="84"/>
      <c r="T16" s="84"/>
      <c r="U16" s="84"/>
      <c r="V16" s="84"/>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55.488020000000006</v>
      </c>
      <c r="D18" s="43">
        <f>$D28</f>
        <v>55.488020000000006</v>
      </c>
      <c r="E18" s="43">
        <f>$D29</f>
        <v>55.488020000000006</v>
      </c>
      <c r="F18" s="43">
        <f>$D30</f>
        <v>55.488020000000006</v>
      </c>
      <c r="G18" s="43">
        <f>$D31</f>
        <v>55.488020000000006</v>
      </c>
      <c r="H18" s="43">
        <f>$D32</f>
        <v>55.488020000000006</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-9.1119799999999884</v>
      </c>
      <c r="D19" s="43">
        <f t="shared" ref="D19:V19" si="1">D18-D17</f>
        <v>-9.1119799999999884</v>
      </c>
      <c r="E19" s="43">
        <f t="shared" si="1"/>
        <v>-9.1119799999999884</v>
      </c>
      <c r="F19" s="43">
        <f t="shared" si="1"/>
        <v>-0.51197999999999411</v>
      </c>
      <c r="G19" s="43">
        <f t="shared" si="1"/>
        <v>-9.1119799999999884</v>
      </c>
      <c r="H19" s="43">
        <f t="shared" si="1"/>
        <v>-9.1119799999999884</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79"/>
      <c r="C24" s="39">
        <v>0.09</v>
      </c>
      <c r="D24" s="39">
        <v>173</v>
      </c>
      <c r="E24" s="39">
        <v>204</v>
      </c>
      <c r="F24" s="39">
        <v>30.7</v>
      </c>
      <c r="G24" s="39">
        <v>0.312</v>
      </c>
      <c r="H24" s="39">
        <v>3.63</v>
      </c>
      <c r="I24" s="39">
        <v>0.5</v>
      </c>
      <c r="J24" s="39">
        <v>0.01</v>
      </c>
      <c r="K24" s="78">
        <v>0.05</v>
      </c>
      <c r="L24" s="39">
        <v>0.224</v>
      </c>
      <c r="M24" s="39">
        <v>0.2</v>
      </c>
      <c r="N24" s="39"/>
      <c r="O24" s="39"/>
      <c r="P24" s="39">
        <v>1094</v>
      </c>
      <c r="Q24" s="39">
        <v>379</v>
      </c>
      <c r="R24" s="39"/>
      <c r="S24" s="39"/>
      <c r="T24" s="39"/>
      <c r="U24" s="39"/>
      <c r="V24" s="39">
        <v>830</v>
      </c>
      <c r="W24" s="39">
        <v>1.6</v>
      </c>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140</v>
      </c>
      <c r="C27" s="3">
        <f>IF(C$23="%w/w SAR",((C$24*10)*$B27),IF(C$23="%w/w DM",(((C$24*10)*($B$24/100))*$B27),IF(C$23="kg/t SAR",(C$24*$B27),IF(C$23="kg/t DM",((C$24*($B$24/100))*$B27),IF(C$23="mg/kg SAR",((C$24*0.001)*$B27),IF(C$23="mg/kg DM",(((C$24*0.001)*($B$24/100))*$B27),0))))))</f>
        <v>125.99999999999999</v>
      </c>
      <c r="D27" s="3">
        <f>(IF(D$23="%w/w SAR",((D$24*10)*$B27),IF(D$23="%w/w DM",(((D$24*10)*($B$24/100))*$B27),IF(D$23="kg/t SAR",(D$24*$B27),IF(D$23="kg/t DM",((D$24*($B$24/100))*$B27),IF(D$23="mg/kg SAR",((D$24*0.001)*$B27),IF(D$23="mg/kg DM",(((D$24*0.001)*($B$24/100))*$B27),"0")))))))*2.291</f>
        <v>55.488020000000006</v>
      </c>
      <c r="E27" s="3">
        <f>(IF(E$23="%w/w SAR",((E$24*10)*$B27),IF(E$23="%w/w DM",(((E$24*10)*($B$24/100))*$B27),IF(E$23="kg/t SAR",(E$24*$B27),IF(E$23="kg/t DM",((E$24*($B$24/100))*$B27),IF(E$23="mg/kg SAR",((E$24*0.001)*$B27),IF(E$23="mg/kg DM",(((E$24*0.001)*($B$24/100))*$B27),"0")))))))*1.205</f>
        <v>34.414800000000007</v>
      </c>
      <c r="F27" s="3">
        <f>(IF(F$23="%w/w SAR",((F$24*10)*$B27),IF(F$23="%w/w DM",(((F$24*10)*($B$24/100))*$B27),IF(F$23="kg/t SAR",(F$24*$B27),IF(F$23="kg/t DM",((F$24*($B$24/100))*$B27),IF(F$23="mg/kg SAR",((F$24*0.001)*$B27),IF(F$23="mg/kg DM",(((F$24*0.001)*($B$24/100))*$B27),"0")))))))*1.658</f>
        <v>7.1260839999999996</v>
      </c>
      <c r="G27" s="3">
        <f t="shared" ref="G27:P27" si="2">IF(G$23="%w/w SAR",((G$24*10)*$B27),IF(G$23="%w/w DM",(((G$24*10)*($B$24/100))*$B27),IF(G$23="kg/t SAR",(G$24*$B27),IF(G$23="kg/t DM",((G$24*($B$24/100))*$B27),IF(G$23="mg/kg SAR",((G$24*0.001)*$B27),IF(G$23="mg/kg DM",(((G$24*0.001)*($B$24/100))*$B27),0))))))</f>
        <v>4.3679999999999997E-2</v>
      </c>
      <c r="H27" s="3">
        <f t="shared" si="2"/>
        <v>0.50819999999999999</v>
      </c>
      <c r="I27" s="3">
        <f t="shared" si="2"/>
        <v>7.0000000000000007E-2</v>
      </c>
      <c r="J27" s="3">
        <f t="shared" si="2"/>
        <v>1.4000000000000002E-3</v>
      </c>
      <c r="K27" s="3">
        <f t="shared" si="2"/>
        <v>7.0000000000000001E-3</v>
      </c>
      <c r="L27" s="3">
        <f t="shared" si="2"/>
        <v>3.1359999999999999E-2</v>
      </c>
      <c r="M27" s="3">
        <f t="shared" si="2"/>
        <v>2.8000000000000001E-2</v>
      </c>
      <c r="N27" s="3">
        <f t="shared" si="2"/>
        <v>0</v>
      </c>
      <c r="O27" s="3">
        <f t="shared" si="2"/>
        <v>0</v>
      </c>
      <c r="P27" s="3">
        <f t="shared" si="2"/>
        <v>153.16000000000003</v>
      </c>
      <c r="Q27" s="3">
        <f>(IF(Q$23="%w/w SAR",((Q$24*10)*$B27),IF(Q$23="%w/w DM",(((Q$24*10)*($B$24/100))*$B27),IF(Q$23="kg/t SAR",(Q$24*$B27),IF(Q$23="kg/t DM",((Q$24*($B$24/100))*$B27),IF(Q$23="mg/kg SAR",((Q$24*0.001)*$B27),IF(Q$23="mg/kg DM",(((Q$24*0.001)*($B$24/100))*$B27),0)))))))*2.5</f>
        <v>132.65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ht="13" x14ac:dyDescent="0.35">
      <c r="A28" s="33">
        <f>D8</f>
        <v>2</v>
      </c>
      <c r="B28" s="39">
        <v>140</v>
      </c>
      <c r="C28" s="3">
        <f t="shared" ref="C28:C46" si="3">IF(C$23="%w/w SAR",((C$24*10)*$B28),IF(C$23="%w/w DM",(((C$24*10)*($B$24/100))*$B28),IF(C$23="kg/t SAR",(C$24*$B28),IF(C$23="kg/t DM",((C$24*($B$24/100))*$B28),IF(C$23="mg/kg SAR",((C$24*0.001)*$B28),IF(C$23="mg/kg DM",(((C$24*0.001)*($B$24/100))*$B28),0))))))</f>
        <v>125.99999999999999</v>
      </c>
      <c r="D28" s="3">
        <f t="shared" ref="D28:D46" si="4">(IF(D$23="%w/w SAR",((D$24*10)*$B28),IF(D$23="%w/w DM",(((D$24*10)*($B$24/100))*$B28),IF(D$23="kg/t SAR",(D$24*$B28),IF(D$23="kg/t DM",((D$24*($B$24/100))*$B28),IF(D$23="mg/kg SAR",((D$24*0.001)*$B28),IF(D$23="mg/kg DM",(((D$24*0.001)*($B$24/100))*$B28),"0")))))))*2.291</f>
        <v>55.488020000000006</v>
      </c>
      <c r="E28" s="3">
        <f t="shared" ref="E28:E46" si="5">(IF(E$23="%w/w SAR",((E$24*10)*$B28),IF(E$23="%w/w DM",(((E$24*10)*($B$24/100))*$B28),IF(E$23="kg/t SAR",(E$24*$B28),IF(E$23="kg/t DM",((E$24*($B$24/100))*$B28),IF(E$23="mg/kg SAR",((E$24*0.001)*$B28),IF(E$23="mg/kg DM",(((E$24*0.001)*($B$24/100))*$B28),"0")))))))*1.205</f>
        <v>34.414800000000007</v>
      </c>
      <c r="F28" s="3">
        <f t="shared" ref="F28:F46" si="6">(IF(F$23="%w/w SAR",((F$24*10)*$B28),IF(F$23="%w/w DM",(((F$24*10)*($B$24/100))*$B28),IF(F$23="kg/t SAR",(F$24*$B28),IF(F$23="kg/t DM",((F$24*($B$24/100))*$B28),IF(F$23="mg/kg SAR",((F$24*0.001)*$B28),IF(F$23="mg/kg DM",(((F$24*0.001)*($B$24/100))*$B28),"0")))))))*1.658</f>
        <v>7.1260839999999996</v>
      </c>
      <c r="G28" s="3">
        <f t="shared" ref="G28:P46" si="7">IF(G$23="%w/w SAR",((G$24*10)*$B28),IF(G$23="%w/w DM",(((G$24*10)*($B$24/100))*$B28),IF(G$23="kg/t SAR",(G$24*$B28),IF(G$23="kg/t DM",((G$24*($B$24/100))*$B28),IF(G$23="mg/kg SAR",((G$24*0.001)*$B28),IF(G$23="mg/kg DM",(((G$24*0.001)*($B$24/100))*$B28),0))))))</f>
        <v>4.3679999999999997E-2</v>
      </c>
      <c r="H28" s="3">
        <f t="shared" si="7"/>
        <v>0.50819999999999999</v>
      </c>
      <c r="I28" s="3">
        <f t="shared" si="7"/>
        <v>7.0000000000000007E-2</v>
      </c>
      <c r="J28" s="3">
        <f t="shared" si="7"/>
        <v>1.4000000000000002E-3</v>
      </c>
      <c r="K28" s="3">
        <f t="shared" si="7"/>
        <v>7.0000000000000001E-3</v>
      </c>
      <c r="L28" s="3">
        <f t="shared" si="7"/>
        <v>3.1359999999999999E-2</v>
      </c>
      <c r="M28" s="3">
        <f t="shared" si="7"/>
        <v>2.8000000000000001E-2</v>
      </c>
      <c r="N28" s="3">
        <f t="shared" si="7"/>
        <v>0</v>
      </c>
      <c r="O28" s="3">
        <f t="shared" si="7"/>
        <v>0</v>
      </c>
      <c r="P28" s="3">
        <f t="shared" si="7"/>
        <v>153.16000000000003</v>
      </c>
      <c r="Q28" s="3">
        <f t="shared" ref="Q28:Q46" si="8">(IF(Q$23="%w/w SAR",((Q$24*10)*$B28),IF(Q$23="%w/w DM",(((Q$24*10)*($B$24/100))*$B28),IF(Q$23="kg/t SAR",(Q$24*$B28),IF(Q$23="kg/t DM",((Q$24*($B$24/100))*$B28),IF(Q$23="mg/kg SAR",((Q$24*0.001)*$B28),IF(Q$23="mg/kg DM",(((Q$24*0.001)*($B$24/100))*$B28),0)))))))*2.5</f>
        <v>132.65</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ht="13" x14ac:dyDescent="0.35">
      <c r="A29" s="33">
        <f>E8</f>
        <v>4</v>
      </c>
      <c r="B29" s="39">
        <v>140</v>
      </c>
      <c r="C29" s="3">
        <f t="shared" si="3"/>
        <v>125.99999999999999</v>
      </c>
      <c r="D29" s="3">
        <f t="shared" si="4"/>
        <v>55.488020000000006</v>
      </c>
      <c r="E29" s="3">
        <f t="shared" si="5"/>
        <v>34.414800000000007</v>
      </c>
      <c r="F29" s="3">
        <f t="shared" si="6"/>
        <v>7.1260839999999996</v>
      </c>
      <c r="G29" s="3">
        <f t="shared" si="7"/>
        <v>4.3679999999999997E-2</v>
      </c>
      <c r="H29" s="3">
        <f t="shared" si="7"/>
        <v>0.50819999999999999</v>
      </c>
      <c r="I29" s="3">
        <f t="shared" si="7"/>
        <v>7.0000000000000007E-2</v>
      </c>
      <c r="J29" s="3">
        <f t="shared" si="7"/>
        <v>1.4000000000000002E-3</v>
      </c>
      <c r="K29" s="3">
        <f t="shared" si="7"/>
        <v>7.0000000000000001E-3</v>
      </c>
      <c r="L29" s="3">
        <f t="shared" si="7"/>
        <v>3.1359999999999999E-2</v>
      </c>
      <c r="M29" s="3">
        <f t="shared" si="7"/>
        <v>2.8000000000000001E-2</v>
      </c>
      <c r="N29" s="3">
        <f t="shared" si="7"/>
        <v>0</v>
      </c>
      <c r="O29" s="3">
        <f t="shared" si="7"/>
        <v>0</v>
      </c>
      <c r="P29" s="3">
        <f t="shared" si="7"/>
        <v>153.16000000000003</v>
      </c>
      <c r="Q29" s="3">
        <f t="shared" si="8"/>
        <v>132.65</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ht="13" x14ac:dyDescent="0.35">
      <c r="A30" s="33">
        <f>F8</f>
        <v>5</v>
      </c>
      <c r="B30" s="39">
        <v>140</v>
      </c>
      <c r="C30" s="3">
        <f t="shared" si="3"/>
        <v>125.99999999999999</v>
      </c>
      <c r="D30" s="3">
        <f t="shared" si="4"/>
        <v>55.488020000000006</v>
      </c>
      <c r="E30" s="3">
        <f t="shared" si="5"/>
        <v>34.414800000000007</v>
      </c>
      <c r="F30" s="3">
        <f t="shared" si="6"/>
        <v>7.1260839999999996</v>
      </c>
      <c r="G30" s="3">
        <f t="shared" si="7"/>
        <v>4.3679999999999997E-2</v>
      </c>
      <c r="H30" s="3">
        <f t="shared" si="7"/>
        <v>0.50819999999999999</v>
      </c>
      <c r="I30" s="3">
        <f t="shared" si="7"/>
        <v>7.0000000000000007E-2</v>
      </c>
      <c r="J30" s="3">
        <f t="shared" si="7"/>
        <v>1.4000000000000002E-3</v>
      </c>
      <c r="K30" s="3">
        <f t="shared" si="7"/>
        <v>7.0000000000000001E-3</v>
      </c>
      <c r="L30" s="3">
        <f t="shared" si="7"/>
        <v>3.1359999999999999E-2</v>
      </c>
      <c r="M30" s="3">
        <f t="shared" si="7"/>
        <v>2.8000000000000001E-2</v>
      </c>
      <c r="N30" s="3">
        <f t="shared" si="7"/>
        <v>0</v>
      </c>
      <c r="O30" s="3">
        <f t="shared" si="7"/>
        <v>0</v>
      </c>
      <c r="P30" s="3">
        <f t="shared" si="7"/>
        <v>153.16000000000003</v>
      </c>
      <c r="Q30" s="3">
        <f t="shared" si="8"/>
        <v>132.65</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ht="13" x14ac:dyDescent="0.35">
      <c r="A31" s="33" t="str">
        <f>G8</f>
        <v>Manor Triangle</v>
      </c>
      <c r="B31" s="39">
        <v>140</v>
      </c>
      <c r="C31" s="3">
        <f t="shared" si="3"/>
        <v>125.99999999999999</v>
      </c>
      <c r="D31" s="3">
        <f t="shared" si="4"/>
        <v>55.488020000000006</v>
      </c>
      <c r="E31" s="3">
        <f t="shared" si="5"/>
        <v>34.414800000000007</v>
      </c>
      <c r="F31" s="3">
        <f t="shared" si="6"/>
        <v>7.1260839999999996</v>
      </c>
      <c r="G31" s="3">
        <f t="shared" si="7"/>
        <v>4.3679999999999997E-2</v>
      </c>
      <c r="H31" s="3">
        <f t="shared" si="7"/>
        <v>0.50819999999999999</v>
      </c>
      <c r="I31" s="3">
        <f t="shared" si="7"/>
        <v>7.0000000000000007E-2</v>
      </c>
      <c r="J31" s="3">
        <f t="shared" si="7"/>
        <v>1.4000000000000002E-3</v>
      </c>
      <c r="K31" s="3">
        <f t="shared" si="7"/>
        <v>7.0000000000000001E-3</v>
      </c>
      <c r="L31" s="3">
        <f t="shared" si="7"/>
        <v>3.1359999999999999E-2</v>
      </c>
      <c r="M31" s="3">
        <f t="shared" si="7"/>
        <v>2.8000000000000001E-2</v>
      </c>
      <c r="N31" s="3">
        <f t="shared" si="7"/>
        <v>0</v>
      </c>
      <c r="O31" s="3">
        <f t="shared" si="7"/>
        <v>0</v>
      </c>
      <c r="P31" s="3">
        <f t="shared" si="7"/>
        <v>153.16000000000003</v>
      </c>
      <c r="Q31" s="3">
        <f t="shared" si="8"/>
        <v>132.65</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ht="13" x14ac:dyDescent="0.35">
      <c r="A32" s="33" t="str">
        <f>H8</f>
        <v>MF Adjoining Triangle</v>
      </c>
      <c r="B32" s="39">
        <v>140</v>
      </c>
      <c r="C32" s="3">
        <f t="shared" si="3"/>
        <v>125.99999999999999</v>
      </c>
      <c r="D32" s="3">
        <f t="shared" si="4"/>
        <v>55.488020000000006</v>
      </c>
      <c r="E32" s="3">
        <f t="shared" si="5"/>
        <v>34.414800000000007</v>
      </c>
      <c r="F32" s="3">
        <f t="shared" si="6"/>
        <v>7.1260839999999996</v>
      </c>
      <c r="G32" s="3">
        <f t="shared" si="7"/>
        <v>4.3679999999999997E-2</v>
      </c>
      <c r="H32" s="3">
        <f t="shared" si="7"/>
        <v>0.50819999999999999</v>
      </c>
      <c r="I32" s="3">
        <f t="shared" si="7"/>
        <v>7.0000000000000007E-2</v>
      </c>
      <c r="J32" s="3">
        <f t="shared" si="7"/>
        <v>1.4000000000000002E-3</v>
      </c>
      <c r="K32" s="3">
        <f t="shared" si="7"/>
        <v>7.0000000000000001E-3</v>
      </c>
      <c r="L32" s="3">
        <f t="shared" si="7"/>
        <v>3.1359999999999999E-2</v>
      </c>
      <c r="M32" s="3">
        <f t="shared" si="7"/>
        <v>2.8000000000000001E-2</v>
      </c>
      <c r="N32" s="3">
        <f t="shared" si="7"/>
        <v>0</v>
      </c>
      <c r="O32" s="3">
        <f t="shared" si="7"/>
        <v>0</v>
      </c>
      <c r="P32" s="3">
        <f t="shared" si="7"/>
        <v>153.16000000000003</v>
      </c>
      <c r="Q32" s="3">
        <f t="shared" si="8"/>
        <v>132.65</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opLeftCell="A10" zoomScale="90" zoomScaleNormal="90" workbookViewId="0">
      <selection activeCell="H6" sqref="H6"/>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3" x14ac:dyDescent="0.25">
      <c r="A1" s="85" t="s">
        <v>43</v>
      </c>
      <c r="B1" s="85"/>
      <c r="C1" s="98" t="str">
        <f>Secanim!C1:E1</f>
        <v>PAN-008832</v>
      </c>
      <c r="D1" s="98"/>
      <c r="E1" s="98"/>
      <c r="F1" s="85" t="s">
        <v>47</v>
      </c>
      <c r="G1" s="85"/>
      <c r="H1" s="99" t="str">
        <f>Secanim!H1:J1</f>
        <v>26.3ha</v>
      </c>
      <c r="I1" s="99"/>
      <c r="J1" s="99"/>
      <c r="AB1" s="47"/>
      <c r="AC1" s="47"/>
      <c r="AD1" s="47"/>
      <c r="AE1" s="47" t="s">
        <v>91</v>
      </c>
      <c r="AF1" s="47" t="s">
        <v>92</v>
      </c>
    </row>
    <row r="2" spans="1:32" ht="13" x14ac:dyDescent="0.25">
      <c r="A2" s="85" t="s">
        <v>106</v>
      </c>
      <c r="B2" s="85"/>
      <c r="C2" s="100" t="str">
        <f>Secanim!C2:E2</f>
        <v>EPR/FB3605GC</v>
      </c>
      <c r="D2" s="98"/>
      <c r="E2" s="98"/>
      <c r="F2" s="85" t="s">
        <v>52</v>
      </c>
      <c r="G2" s="85"/>
      <c r="H2" s="88" t="s">
        <v>121</v>
      </c>
      <c r="I2" s="88"/>
      <c r="J2" s="88"/>
      <c r="AB2" s="46" t="s">
        <v>61</v>
      </c>
      <c r="AC2" s="46" t="s">
        <v>80</v>
      </c>
      <c r="AD2" s="47" t="s">
        <v>88</v>
      </c>
      <c r="AE2" s="47" t="s">
        <v>73</v>
      </c>
      <c r="AF2" s="82">
        <v>8.4</v>
      </c>
    </row>
    <row r="3" spans="1:32" ht="13" x14ac:dyDescent="0.25">
      <c r="A3" s="96" t="s">
        <v>44</v>
      </c>
      <c r="B3" s="97"/>
      <c r="C3" s="99" t="str">
        <f>Secanim!C3:E3</f>
        <v>Agrispread Ltd</v>
      </c>
      <c r="D3" s="99"/>
      <c r="E3" s="99"/>
      <c r="F3" s="85" t="s">
        <v>107</v>
      </c>
      <c r="G3" s="85"/>
      <c r="H3" s="88" t="s">
        <v>90</v>
      </c>
      <c r="I3" s="88"/>
      <c r="J3" s="88"/>
      <c r="AB3" s="46" t="s">
        <v>62</v>
      </c>
      <c r="AC3" s="46" t="s">
        <v>81</v>
      </c>
      <c r="AD3" s="47" t="s">
        <v>89</v>
      </c>
      <c r="AE3" s="47" t="s">
        <v>74</v>
      </c>
      <c r="AF3" s="82">
        <v>8.6</v>
      </c>
    </row>
    <row r="4" spans="1:32" ht="13" x14ac:dyDescent="0.25">
      <c r="A4" s="85" t="s">
        <v>0</v>
      </c>
      <c r="B4" s="85"/>
      <c r="C4" s="99" t="str">
        <f>Secanim!C4:E4</f>
        <v>Manor Farm, Eyton, Wrexham, LL13 0SN</v>
      </c>
      <c r="D4" s="99"/>
      <c r="E4" s="99"/>
      <c r="F4" s="87" t="s">
        <v>1</v>
      </c>
      <c r="G4" s="87"/>
      <c r="H4" s="88" t="s">
        <v>122</v>
      </c>
      <c r="I4" s="88"/>
      <c r="J4" s="88"/>
      <c r="AB4" s="46" t="s">
        <v>57</v>
      </c>
      <c r="AC4" s="47" t="s">
        <v>82</v>
      </c>
      <c r="AD4" s="47" t="s">
        <v>90</v>
      </c>
      <c r="AE4" s="47" t="s">
        <v>75</v>
      </c>
      <c r="AF4" s="82">
        <v>8.8000000000000007</v>
      </c>
    </row>
    <row r="5" spans="1:32" ht="13" x14ac:dyDescent="0.25">
      <c r="A5" s="85" t="s">
        <v>51</v>
      </c>
      <c r="B5" s="85"/>
      <c r="C5" s="99" t="str">
        <f>Secanim!C5:E5</f>
        <v>Rhiannon Smith</v>
      </c>
      <c r="D5" s="99"/>
      <c r="E5" s="99"/>
      <c r="F5" s="85" t="s">
        <v>45</v>
      </c>
      <c r="G5" s="85"/>
      <c r="H5" s="88">
        <v>4.51</v>
      </c>
      <c r="I5" s="88"/>
      <c r="J5" s="88"/>
      <c r="AB5" s="46" t="s">
        <v>58</v>
      </c>
      <c r="AC5" s="47" t="s">
        <v>83</v>
      </c>
      <c r="AD5" s="47"/>
      <c r="AE5" s="47" t="s">
        <v>109</v>
      </c>
      <c r="AF5" s="82">
        <v>15.1</v>
      </c>
    </row>
    <row r="6" spans="1:32" s="17" customFormat="1" x14ac:dyDescent="0.25">
      <c r="A6" s="13"/>
      <c r="B6" s="13"/>
      <c r="C6" s="14"/>
      <c r="D6" s="14"/>
      <c r="E6" s="14"/>
      <c r="F6" s="15"/>
      <c r="G6" s="15"/>
      <c r="H6" s="16"/>
      <c r="I6" s="16"/>
      <c r="J6" s="16"/>
      <c r="AB6" s="48" t="s">
        <v>59</v>
      </c>
      <c r="AC6" s="49" t="s">
        <v>84</v>
      </c>
      <c r="AD6" s="49"/>
      <c r="AE6" s="47" t="s">
        <v>78</v>
      </c>
      <c r="AF6" s="82">
        <v>1.4</v>
      </c>
    </row>
    <row r="7" spans="1:32" s="32" customFormat="1" ht="13" x14ac:dyDescent="0.25">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ht="13" x14ac:dyDescent="0.25">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46"/>
      <c r="AD8" s="47"/>
      <c r="AE8" s="49" t="s">
        <v>76</v>
      </c>
      <c r="AF8" s="83">
        <v>1.4</v>
      </c>
    </row>
    <row r="9" spans="1:32" ht="13" x14ac:dyDescent="0.25">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46"/>
      <c r="AD9" s="47"/>
      <c r="AE9" s="47" t="s">
        <v>97</v>
      </c>
      <c r="AF9" s="82">
        <v>1.7</v>
      </c>
    </row>
    <row r="10" spans="1:32" ht="13" x14ac:dyDescent="0.25">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46"/>
      <c r="AD10" s="47"/>
      <c r="AE10" s="47" t="s">
        <v>98</v>
      </c>
      <c r="AF10" s="82">
        <v>2.1</v>
      </c>
    </row>
    <row r="11" spans="1:32" ht="13" x14ac:dyDescent="0.2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46"/>
      <c r="AC11" s="46"/>
      <c r="AD11" s="47"/>
      <c r="AE11" s="47" t="s">
        <v>77</v>
      </c>
      <c r="AF11" s="82">
        <v>5.9</v>
      </c>
    </row>
    <row r="12" spans="1:32" ht="13" x14ac:dyDescent="0.25">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46"/>
      <c r="AD12" s="47"/>
      <c r="AE12" s="17" t="s">
        <v>110</v>
      </c>
      <c r="AF12" s="80">
        <v>3.2</v>
      </c>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55.341396000000003</v>
      </c>
      <c r="D18" s="43">
        <f>$D28</f>
        <v>55.341396000000003</v>
      </c>
      <c r="E18" s="43">
        <f>$D29</f>
        <v>55.341396000000003</v>
      </c>
      <c r="F18" s="43">
        <f>$D30</f>
        <v>55.341396000000003</v>
      </c>
      <c r="G18" s="43">
        <f>$D31</f>
        <v>55.341396000000003</v>
      </c>
      <c r="H18" s="43">
        <f>$D32</f>
        <v>55.341396000000003</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-9.2586039999999912</v>
      </c>
      <c r="D19" s="43">
        <f t="shared" ref="D19:V19" si="1">D18-D17</f>
        <v>-9.2586039999999912</v>
      </c>
      <c r="E19" s="43">
        <f t="shared" si="1"/>
        <v>-9.2586039999999912</v>
      </c>
      <c r="F19" s="43">
        <f t="shared" si="1"/>
        <v>-0.65860399999999686</v>
      </c>
      <c r="G19" s="43">
        <f t="shared" si="1"/>
        <v>-9.2586039999999912</v>
      </c>
      <c r="H19" s="43">
        <f t="shared" si="1"/>
        <v>-9.2586039999999912</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0.1</v>
      </c>
      <c r="D24" s="40">
        <v>198</v>
      </c>
      <c r="E24" s="40">
        <v>82.5</v>
      </c>
      <c r="F24" s="40">
        <v>14.3</v>
      </c>
      <c r="G24" s="40">
        <v>0.54200000000000004</v>
      </c>
      <c r="H24" s="40">
        <v>1.07</v>
      </c>
      <c r="I24" s="40">
        <v>0.5</v>
      </c>
      <c r="J24" s="40">
        <v>0.01</v>
      </c>
      <c r="K24" s="1">
        <v>0.05</v>
      </c>
      <c r="L24" s="40">
        <v>0.375</v>
      </c>
      <c r="M24" s="40">
        <v>0.91300000000000003</v>
      </c>
      <c r="N24" s="40"/>
      <c r="O24" s="40"/>
      <c r="P24" s="40">
        <v>748</v>
      </c>
      <c r="Q24" s="40">
        <v>115</v>
      </c>
      <c r="R24" s="40"/>
      <c r="S24" s="40"/>
      <c r="T24" s="40"/>
      <c r="U24" s="40"/>
      <c r="V24" s="40">
        <v>635</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122</v>
      </c>
      <c r="C27" s="3">
        <f>IF(C$23="%w/w SAR",((C$24*10)*$B27),IF(C$23="%w/w DM",(((C$24*10)*($B$24/100))*$B27),IF(C$23="kg/t SAR",(C$24*$B27),IF(C$23="kg/t DM",((C$24*($B$24/100))*$B27),IF(C$23="mg/kg SAR",((C$24*0.001)*$B27),IF(C$23="mg/kg DM",(((C$24*0.001)*($B$24/100))*$B27),0))))))</f>
        <v>122</v>
      </c>
      <c r="D27" s="3">
        <f>(IF(D$23="%w/w SAR",((D$24*10)*$B27),IF(D$23="%w/w DM",(((D$24*10)*($B$24/100))*$B27),IF(D$23="kg/t SAR",(D$24*$B27),IF(D$23="kg/t DM",((D$24*($B$24/100))*$B27),IF(D$23="mg/kg SAR",((D$24*0.001)*$B27),IF(D$23="mg/kg DM",(((D$24*0.001)*($B$24/100))*$B27),"0")))))))*2.291</f>
        <v>55.341396000000003</v>
      </c>
      <c r="E27" s="3">
        <f>(IF(E$23="%w/w SAR",((E$24*10)*$B27),IF(E$23="%w/w DM",(((E$24*10)*($B$24/100))*$B27),IF(E$23="kg/t SAR",(E$24*$B27),IF(E$23="kg/t DM",((E$24*($B$24/100))*$B27),IF(E$23="mg/kg SAR",((E$24*0.001)*$B27),IF(E$23="mg/kg DM",(((E$24*0.001)*($B$24/100))*$B27),"0")))))))*1.205</f>
        <v>12.128325000000002</v>
      </c>
      <c r="F27" s="3">
        <f>(IF(F$23="%w/w SAR",((F$24*10)*$B27),IF(F$23="%w/w DM",(((F$24*10)*($B$24/100))*$B27),IF(F$23="kg/t SAR",(F$24*$B27),IF(F$23="kg/t DM",((F$24*($B$24/100))*$B27),IF(F$23="mg/kg SAR",((F$24*0.001)*$B27),IF(F$23="mg/kg DM",(((F$24*0.001)*($B$24/100))*$B27),"0")))))))*1.658</f>
        <v>2.8925467999999999</v>
      </c>
      <c r="G27" s="3">
        <f t="shared" ref="G27:P42" si="2">IF(G$23="%w/w SAR",((G$24*10)*$B27),IF(G$23="%w/w DM",(((G$24*10)*($B$24/100))*$B27),IF(G$23="kg/t SAR",(G$24*$B27),IF(G$23="kg/t DM",((G$24*($B$24/100))*$B27),IF(G$23="mg/kg SAR",((G$24*0.001)*$B27),IF(G$23="mg/kg DM",(((G$24*0.001)*($B$24/100))*$B27),0))))))</f>
        <v>6.6124000000000002E-2</v>
      </c>
      <c r="H27" s="3">
        <f t="shared" si="2"/>
        <v>0.13053999999999999</v>
      </c>
      <c r="I27" s="3">
        <f t="shared" si="2"/>
        <v>6.0999999999999999E-2</v>
      </c>
      <c r="J27" s="3">
        <f t="shared" si="2"/>
        <v>1.2200000000000002E-3</v>
      </c>
      <c r="K27" s="3">
        <f t="shared" si="2"/>
        <v>6.1000000000000004E-3</v>
      </c>
      <c r="L27" s="3">
        <f t="shared" si="2"/>
        <v>4.5749999999999999E-2</v>
      </c>
      <c r="M27" s="3">
        <f t="shared" si="2"/>
        <v>0.11138600000000001</v>
      </c>
      <c r="N27" s="3">
        <f t="shared" si="2"/>
        <v>0</v>
      </c>
      <c r="O27" s="3">
        <f t="shared" si="2"/>
        <v>0</v>
      </c>
      <c r="P27" s="3">
        <f t="shared" si="2"/>
        <v>91.256</v>
      </c>
      <c r="Q27" s="3">
        <f>(IF(Q$23="%w/w SAR",((Q$24*10)*$B27),IF(Q$23="%w/w DM",(((Q$24*10)*($B$24/100))*$B27),IF(Q$23="kg/t SAR",(Q$24*$B27),IF(Q$23="kg/t DM",((Q$24*($B$24/100))*$B27),IF(Q$23="mg/kg SAR",((Q$24*0.001)*$B27),IF(Q$23="mg/kg DM",(((Q$24*0.001)*($B$24/100))*$B27),0)))))))*2.5</f>
        <v>35.075000000000003</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33">
        <f>D8</f>
        <v>2</v>
      </c>
      <c r="B28" s="39">
        <v>122</v>
      </c>
      <c r="C28" s="3">
        <f t="shared" ref="C28:C46" si="3">IF(C$23="%w/w SAR",((C$24*10)*$B28),IF(C$23="%w/w DM",(((C$24*10)*($B$24/100))*$B28),IF(C$23="kg/t SAR",(C$24*$B28),IF(C$23="kg/t DM",((C$24*($B$24/100))*$B28),IF(C$23="mg/kg SAR",((C$24*0.001)*$B28),IF(C$23="mg/kg DM",(((C$24*0.001)*($B$24/100))*$B28),0))))))</f>
        <v>122</v>
      </c>
      <c r="D28" s="3">
        <f t="shared" ref="D28:D46" si="4">(IF(D$23="%w/w SAR",((D$24*10)*$B28),IF(D$23="%w/w DM",(((D$24*10)*($B$24/100))*$B28),IF(D$23="kg/t SAR",(D$24*$B28),IF(D$23="kg/t DM",((D$24*($B$24/100))*$B28),IF(D$23="mg/kg SAR",((D$24*0.001)*$B28),IF(D$23="mg/kg DM",(((D$24*0.001)*($B$24/100))*$B28),"0")))))))*2.291</f>
        <v>55.341396000000003</v>
      </c>
      <c r="E28" s="3">
        <f t="shared" ref="E28:E46" si="5">(IF(E$23="%w/w SAR",((E$24*10)*$B28),IF(E$23="%w/w DM",(((E$24*10)*($B$24/100))*$B28),IF(E$23="kg/t SAR",(E$24*$B28),IF(E$23="kg/t DM",((E$24*($B$24/100))*$B28),IF(E$23="mg/kg SAR",((E$24*0.001)*$B28),IF(E$23="mg/kg DM",(((E$24*0.001)*($B$24/100))*$B28),"0")))))))*1.205</f>
        <v>12.128325000000002</v>
      </c>
      <c r="F28" s="3">
        <f t="shared" ref="F28:F46" si="6">(IF(F$23="%w/w SAR",((F$24*10)*$B28),IF(F$23="%w/w DM",(((F$24*10)*($B$24/100))*$B28),IF(F$23="kg/t SAR",(F$24*$B28),IF(F$23="kg/t DM",((F$24*($B$24/100))*$B28),IF(F$23="mg/kg SAR",((F$24*0.001)*$B28),IF(F$23="mg/kg DM",(((F$24*0.001)*($B$24/100))*$B28),"0")))))))*1.658</f>
        <v>2.8925467999999999</v>
      </c>
      <c r="G28" s="3">
        <f t="shared" si="2"/>
        <v>6.6124000000000002E-2</v>
      </c>
      <c r="H28" s="3">
        <f t="shared" si="2"/>
        <v>0.13053999999999999</v>
      </c>
      <c r="I28" s="3">
        <f t="shared" si="2"/>
        <v>6.0999999999999999E-2</v>
      </c>
      <c r="J28" s="3">
        <f t="shared" si="2"/>
        <v>1.2200000000000002E-3</v>
      </c>
      <c r="K28" s="3">
        <f t="shared" si="2"/>
        <v>6.1000000000000004E-3</v>
      </c>
      <c r="L28" s="3">
        <f t="shared" si="2"/>
        <v>4.5749999999999999E-2</v>
      </c>
      <c r="M28" s="3">
        <f t="shared" si="2"/>
        <v>0.11138600000000001</v>
      </c>
      <c r="N28" s="3">
        <f t="shared" si="2"/>
        <v>0</v>
      </c>
      <c r="O28" s="3">
        <f t="shared" si="2"/>
        <v>0</v>
      </c>
      <c r="P28" s="3">
        <f t="shared" si="2"/>
        <v>91.256</v>
      </c>
      <c r="Q28" s="3">
        <f t="shared" ref="Q28:Q46" si="7">(IF(Q$23="%w/w SAR",((Q$24*10)*$B28),IF(Q$23="%w/w DM",(((Q$24*10)*($B$24/100))*$B28),IF(Q$23="kg/t SAR",(Q$24*$B28),IF(Q$23="kg/t DM",((Q$24*($B$24/100))*$B28),IF(Q$23="mg/kg SAR",((Q$24*0.001)*$B28),IF(Q$23="mg/kg DM",(((Q$24*0.001)*($B$24/100))*$B28),0)))))))*2.5</f>
        <v>35.075000000000003</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122</v>
      </c>
      <c r="C29" s="3">
        <f t="shared" si="3"/>
        <v>122</v>
      </c>
      <c r="D29" s="3">
        <f t="shared" si="4"/>
        <v>55.341396000000003</v>
      </c>
      <c r="E29" s="3">
        <f t="shared" si="5"/>
        <v>12.128325000000002</v>
      </c>
      <c r="F29" s="3">
        <f t="shared" si="6"/>
        <v>2.8925467999999999</v>
      </c>
      <c r="G29" s="3">
        <f t="shared" si="2"/>
        <v>6.6124000000000002E-2</v>
      </c>
      <c r="H29" s="3">
        <f t="shared" si="2"/>
        <v>0.13053999999999999</v>
      </c>
      <c r="I29" s="3">
        <f t="shared" si="2"/>
        <v>6.0999999999999999E-2</v>
      </c>
      <c r="J29" s="3">
        <f t="shared" si="2"/>
        <v>1.2200000000000002E-3</v>
      </c>
      <c r="K29" s="3">
        <f t="shared" si="2"/>
        <v>6.1000000000000004E-3</v>
      </c>
      <c r="L29" s="3">
        <f t="shared" si="2"/>
        <v>4.5749999999999999E-2</v>
      </c>
      <c r="M29" s="3">
        <f t="shared" si="2"/>
        <v>0.11138600000000001</v>
      </c>
      <c r="N29" s="3">
        <f t="shared" si="2"/>
        <v>0</v>
      </c>
      <c r="O29" s="3">
        <f t="shared" si="2"/>
        <v>0</v>
      </c>
      <c r="P29" s="3">
        <f t="shared" si="2"/>
        <v>91.256</v>
      </c>
      <c r="Q29" s="3">
        <f t="shared" si="7"/>
        <v>35.075000000000003</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122</v>
      </c>
      <c r="C30" s="3">
        <f t="shared" si="3"/>
        <v>122</v>
      </c>
      <c r="D30" s="3">
        <f t="shared" si="4"/>
        <v>55.341396000000003</v>
      </c>
      <c r="E30" s="3">
        <f t="shared" si="5"/>
        <v>12.128325000000002</v>
      </c>
      <c r="F30" s="3">
        <f t="shared" si="6"/>
        <v>2.8925467999999999</v>
      </c>
      <c r="G30" s="3">
        <f t="shared" si="2"/>
        <v>6.6124000000000002E-2</v>
      </c>
      <c r="H30" s="3">
        <f t="shared" si="2"/>
        <v>0.13053999999999999</v>
      </c>
      <c r="I30" s="3">
        <f t="shared" si="2"/>
        <v>6.0999999999999999E-2</v>
      </c>
      <c r="J30" s="3">
        <f t="shared" si="2"/>
        <v>1.2200000000000002E-3</v>
      </c>
      <c r="K30" s="3">
        <f t="shared" si="2"/>
        <v>6.1000000000000004E-3</v>
      </c>
      <c r="L30" s="3">
        <f t="shared" si="2"/>
        <v>4.5749999999999999E-2</v>
      </c>
      <c r="M30" s="3">
        <f t="shared" si="2"/>
        <v>0.11138600000000001</v>
      </c>
      <c r="N30" s="3">
        <f t="shared" si="2"/>
        <v>0</v>
      </c>
      <c r="O30" s="3">
        <f t="shared" si="2"/>
        <v>0</v>
      </c>
      <c r="P30" s="3">
        <f t="shared" si="2"/>
        <v>91.256</v>
      </c>
      <c r="Q30" s="3">
        <f t="shared" si="7"/>
        <v>35.075000000000003</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122</v>
      </c>
      <c r="C31" s="3">
        <f t="shared" si="3"/>
        <v>122</v>
      </c>
      <c r="D31" s="3">
        <f t="shared" si="4"/>
        <v>55.341396000000003</v>
      </c>
      <c r="E31" s="3">
        <f t="shared" si="5"/>
        <v>12.128325000000002</v>
      </c>
      <c r="F31" s="3">
        <f t="shared" si="6"/>
        <v>2.8925467999999999</v>
      </c>
      <c r="G31" s="3">
        <f t="shared" si="2"/>
        <v>6.6124000000000002E-2</v>
      </c>
      <c r="H31" s="3">
        <f t="shared" si="2"/>
        <v>0.13053999999999999</v>
      </c>
      <c r="I31" s="3">
        <f t="shared" si="2"/>
        <v>6.0999999999999999E-2</v>
      </c>
      <c r="J31" s="3">
        <f t="shared" si="2"/>
        <v>1.2200000000000002E-3</v>
      </c>
      <c r="K31" s="3">
        <f t="shared" si="2"/>
        <v>6.1000000000000004E-3</v>
      </c>
      <c r="L31" s="3">
        <f t="shared" si="2"/>
        <v>4.5749999999999999E-2</v>
      </c>
      <c r="M31" s="3">
        <f t="shared" si="2"/>
        <v>0.11138600000000001</v>
      </c>
      <c r="N31" s="3">
        <f t="shared" si="2"/>
        <v>0</v>
      </c>
      <c r="O31" s="3">
        <f t="shared" si="2"/>
        <v>0</v>
      </c>
      <c r="P31" s="3">
        <f t="shared" si="2"/>
        <v>91.256</v>
      </c>
      <c r="Q31" s="3">
        <f t="shared" si="7"/>
        <v>35.075000000000003</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122</v>
      </c>
      <c r="C32" s="3">
        <f t="shared" si="3"/>
        <v>122</v>
      </c>
      <c r="D32" s="3">
        <f t="shared" si="4"/>
        <v>55.341396000000003</v>
      </c>
      <c r="E32" s="3">
        <f t="shared" si="5"/>
        <v>12.128325000000002</v>
      </c>
      <c r="F32" s="3">
        <f t="shared" si="6"/>
        <v>2.8925467999999999</v>
      </c>
      <c r="G32" s="3">
        <f t="shared" si="2"/>
        <v>6.6124000000000002E-2</v>
      </c>
      <c r="H32" s="3">
        <f t="shared" si="2"/>
        <v>0.13053999999999999</v>
      </c>
      <c r="I32" s="3">
        <f t="shared" si="2"/>
        <v>6.0999999999999999E-2</v>
      </c>
      <c r="J32" s="3">
        <f t="shared" si="2"/>
        <v>1.2200000000000002E-3</v>
      </c>
      <c r="K32" s="3">
        <f t="shared" si="2"/>
        <v>6.1000000000000004E-3</v>
      </c>
      <c r="L32" s="3">
        <f t="shared" si="2"/>
        <v>4.5749999999999999E-2</v>
      </c>
      <c r="M32" s="3">
        <f t="shared" si="2"/>
        <v>0.11138600000000001</v>
      </c>
      <c r="N32" s="3">
        <f t="shared" si="2"/>
        <v>0</v>
      </c>
      <c r="O32" s="3">
        <f t="shared" si="2"/>
        <v>0</v>
      </c>
      <c r="P32" s="3">
        <f t="shared" si="2"/>
        <v>91.256</v>
      </c>
      <c r="Q32" s="3">
        <f t="shared" si="7"/>
        <v>35.075000000000003</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topLeftCell="A13" zoomScale="90" zoomScaleNormal="90" workbookViewId="0">
      <selection activeCell="I32" sqref="I32"/>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123</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124</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6.99</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54.949634999999994</v>
      </c>
      <c r="D18" s="43">
        <f>$D28</f>
        <v>54.949634999999994</v>
      </c>
      <c r="E18" s="43">
        <f>$D29</f>
        <v>54.949634999999994</v>
      </c>
      <c r="F18" s="43">
        <f>$D30</f>
        <v>54.949634999999994</v>
      </c>
      <c r="G18" s="43">
        <f>$D31</f>
        <v>54.949634999999994</v>
      </c>
      <c r="H18" s="43">
        <f>$D32</f>
        <v>54.949634999999994</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-9.6503650000000007</v>
      </c>
      <c r="D19" s="43">
        <f t="shared" ref="D19:V19" si="1">D18-D17</f>
        <v>-9.6503650000000007</v>
      </c>
      <c r="E19" s="43">
        <f t="shared" si="1"/>
        <v>-9.6503650000000007</v>
      </c>
      <c r="F19" s="43">
        <f t="shared" si="1"/>
        <v>-1.0503650000000064</v>
      </c>
      <c r="G19" s="43">
        <f t="shared" si="1"/>
        <v>-9.6503650000000007</v>
      </c>
      <c r="H19" s="43">
        <f t="shared" si="1"/>
        <v>-9.6503650000000007</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0.2</v>
      </c>
      <c r="D24" s="40">
        <v>585</v>
      </c>
      <c r="E24" s="40">
        <v>181</v>
      </c>
      <c r="F24" s="40">
        <v>111</v>
      </c>
      <c r="G24" s="40">
        <v>0.68200000000000005</v>
      </c>
      <c r="H24" s="40">
        <v>14.9</v>
      </c>
      <c r="I24" s="40">
        <v>0.5</v>
      </c>
      <c r="J24" s="40">
        <v>0.01</v>
      </c>
      <c r="K24" s="1">
        <v>0.05</v>
      </c>
      <c r="L24" s="40">
        <v>0.69799999999999995</v>
      </c>
      <c r="M24" s="40">
        <v>4.72</v>
      </c>
      <c r="N24" s="40"/>
      <c r="O24" s="40"/>
      <c r="P24" s="40">
        <v>3335</v>
      </c>
      <c r="Q24" s="40">
        <v>1917</v>
      </c>
      <c r="R24" s="40"/>
      <c r="S24" s="40"/>
      <c r="T24" s="40"/>
      <c r="U24" s="40"/>
      <c r="V24" s="40">
        <v>2542</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41</v>
      </c>
      <c r="C27" s="3">
        <f>IF(C$23="%w/w SAR",((C$24*10)*$B27),IF(C$23="%w/w DM",(((C$24*10)*($B$24/100))*$B27),IF(C$23="kg/t SAR",(C$24*$B27),IF(C$23="kg/t DM",((C$24*($B$24/100))*$B27),IF(C$23="mg/kg SAR",((C$24*0.001)*$B27),IF(C$23="mg/kg DM",(((C$24*0.001)*($B$24/100))*$B27),0))))))</f>
        <v>82</v>
      </c>
      <c r="D27" s="3">
        <f>(IF(D$23="%w/w SAR",((D$24*10)*$B27),IF(D$23="%w/w DM",(((D$24*10)*($B$24/100))*$B27),IF(D$23="kg/t SAR",(D$24*$B27),IF(D$23="kg/t DM",((D$24*($B$24/100))*$B27),IF(D$23="mg/kg SAR",((D$24*0.001)*$B27),IF(D$23="mg/kg DM",(((D$24*0.001)*($B$24/100))*$B27),"0")))))))*2.291</f>
        <v>54.949634999999994</v>
      </c>
      <c r="E27" s="3">
        <f>(IF(E$23="%w/w SAR",((E$24*10)*$B27),IF(E$23="%w/w DM",(((E$24*10)*($B$24/100))*$B27),IF(E$23="kg/t SAR",(E$24*$B27),IF(E$23="kg/t DM",((E$24*($B$24/100))*$B27),IF(E$23="mg/kg SAR",((E$24*0.001)*$B27),IF(E$23="mg/kg DM",(((E$24*0.001)*($B$24/100))*$B27),"0")))))))*1.205</f>
        <v>8.9423049999999993</v>
      </c>
      <c r="F27" s="3">
        <f>(IF(F$23="%w/w SAR",((F$24*10)*$B27),IF(F$23="%w/w DM",(((F$24*10)*($B$24/100))*$B27),IF(F$23="kg/t SAR",(F$24*$B27),IF(F$23="kg/t DM",((F$24*($B$24/100))*$B27),IF(F$23="mg/kg SAR",((F$24*0.001)*$B27),IF(F$23="mg/kg DM",(((F$24*0.001)*($B$24/100))*$B27),"0")))))))*1.658</f>
        <v>7.5455579999999998</v>
      </c>
      <c r="G27" s="3">
        <f t="shared" ref="G27:P42" si="2">IF(G$23="%w/w SAR",((G$24*10)*$B27),IF(G$23="%w/w DM",(((G$24*10)*($B$24/100))*$B27),IF(G$23="kg/t SAR",(G$24*$B27),IF(G$23="kg/t DM",((G$24*($B$24/100))*$B27),IF(G$23="mg/kg SAR",((G$24*0.001)*$B27),IF(G$23="mg/kg DM",(((G$24*0.001)*($B$24/100))*$B27),0))))))</f>
        <v>2.7962000000000004E-2</v>
      </c>
      <c r="H27" s="3">
        <f t="shared" si="2"/>
        <v>0.6109</v>
      </c>
      <c r="I27" s="3">
        <f t="shared" si="2"/>
        <v>2.0500000000000001E-2</v>
      </c>
      <c r="J27" s="3">
        <f t="shared" si="2"/>
        <v>4.1000000000000005E-4</v>
      </c>
      <c r="K27" s="3">
        <f t="shared" si="2"/>
        <v>2.0500000000000002E-3</v>
      </c>
      <c r="L27" s="3">
        <f t="shared" si="2"/>
        <v>2.8617999999999998E-2</v>
      </c>
      <c r="M27" s="3">
        <f t="shared" si="2"/>
        <v>0.19352</v>
      </c>
      <c r="N27" s="3">
        <f t="shared" si="2"/>
        <v>0</v>
      </c>
      <c r="O27" s="3">
        <f t="shared" si="2"/>
        <v>0</v>
      </c>
      <c r="P27" s="3">
        <f t="shared" si="2"/>
        <v>136.73499999999999</v>
      </c>
      <c r="Q27" s="3">
        <f>(IF(Q$23="%w/w SAR",((Q$24*10)*$B27),IF(Q$23="%w/w DM",(((Q$24*10)*($B$24/100))*$B27),IF(Q$23="kg/t SAR",(Q$24*$B27),IF(Q$23="kg/t DM",((Q$24*($B$24/100))*$B27),IF(Q$23="mg/kg SAR",((Q$24*0.001)*$B27),IF(Q$23="mg/kg DM",(((Q$24*0.001)*($B$24/100))*$B27),0)))))))*2.5</f>
        <v>196.49250000000001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41</v>
      </c>
      <c r="C28" s="3">
        <f t="shared" ref="C28:C46" si="3">IF(C$23="%w/w SAR",((C$24*10)*$B28),IF(C$23="%w/w DM",(((C$24*10)*($B$24/100))*$B28),IF(C$23="kg/t SAR",(C$24*$B28),IF(C$23="kg/t DM",((C$24*($B$24/100))*$B28),IF(C$23="mg/kg SAR",((C$24*0.001)*$B28),IF(C$23="mg/kg DM",(((C$24*0.001)*($B$24/100))*$B28),0))))))</f>
        <v>82</v>
      </c>
      <c r="D28" s="3">
        <f t="shared" ref="D28:D46" si="4">(IF(D$23="%w/w SAR",((D$24*10)*$B28),IF(D$23="%w/w DM",(((D$24*10)*($B$24/100))*$B28),IF(D$23="kg/t SAR",(D$24*$B28),IF(D$23="kg/t DM",((D$24*($B$24/100))*$B28),IF(D$23="mg/kg SAR",((D$24*0.001)*$B28),IF(D$23="mg/kg DM",(((D$24*0.001)*($B$24/100))*$B28),"0")))))))*2.291</f>
        <v>54.949634999999994</v>
      </c>
      <c r="E28" s="3">
        <f t="shared" ref="E28:E46" si="5">(IF(E$23="%w/w SAR",((E$24*10)*$B28),IF(E$23="%w/w DM",(((E$24*10)*($B$24/100))*$B28),IF(E$23="kg/t SAR",(E$24*$B28),IF(E$23="kg/t DM",((E$24*($B$24/100))*$B28),IF(E$23="mg/kg SAR",((E$24*0.001)*$B28),IF(E$23="mg/kg DM",(((E$24*0.001)*($B$24/100))*$B28),"0")))))))*1.205</f>
        <v>8.9423049999999993</v>
      </c>
      <c r="F28" s="3">
        <f t="shared" ref="F28:F46" si="6">(IF(F$23="%w/w SAR",((F$24*10)*$B28),IF(F$23="%w/w DM",(((F$24*10)*($B$24/100))*$B28),IF(F$23="kg/t SAR",(F$24*$B28),IF(F$23="kg/t DM",((F$24*($B$24/100))*$B28),IF(F$23="mg/kg SAR",((F$24*0.001)*$B28),IF(F$23="mg/kg DM",(((F$24*0.001)*($B$24/100))*$B28),"0")))))))*1.658</f>
        <v>7.5455579999999998</v>
      </c>
      <c r="G28" s="3">
        <f t="shared" si="2"/>
        <v>2.7962000000000004E-2</v>
      </c>
      <c r="H28" s="3">
        <f t="shared" si="2"/>
        <v>0.6109</v>
      </c>
      <c r="I28" s="3">
        <f t="shared" si="2"/>
        <v>2.0500000000000001E-2</v>
      </c>
      <c r="J28" s="3">
        <f t="shared" si="2"/>
        <v>4.1000000000000005E-4</v>
      </c>
      <c r="K28" s="3">
        <f t="shared" si="2"/>
        <v>2.0500000000000002E-3</v>
      </c>
      <c r="L28" s="3">
        <f t="shared" si="2"/>
        <v>2.8617999999999998E-2</v>
      </c>
      <c r="M28" s="3">
        <f t="shared" si="2"/>
        <v>0.19352</v>
      </c>
      <c r="N28" s="3">
        <f t="shared" si="2"/>
        <v>0</v>
      </c>
      <c r="O28" s="3">
        <f t="shared" si="2"/>
        <v>0</v>
      </c>
      <c r="P28" s="3">
        <f t="shared" si="2"/>
        <v>136.73499999999999</v>
      </c>
      <c r="Q28" s="3">
        <f t="shared" ref="Q28:Q46" si="7">(IF(Q$23="%w/w SAR",((Q$24*10)*$B28),IF(Q$23="%w/w DM",(((Q$24*10)*($B$24/100))*$B28),IF(Q$23="kg/t SAR",(Q$24*$B28),IF(Q$23="kg/t DM",((Q$24*($B$24/100))*$B28),IF(Q$23="mg/kg SAR",((Q$24*0.001)*$B28),IF(Q$23="mg/kg DM",(((Q$24*0.001)*($B$24/100))*$B28),0)))))))*2.5</f>
        <v>196.49250000000001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41</v>
      </c>
      <c r="C29" s="3">
        <f t="shared" si="3"/>
        <v>82</v>
      </c>
      <c r="D29" s="3">
        <f t="shared" si="4"/>
        <v>54.949634999999994</v>
      </c>
      <c r="E29" s="3">
        <f t="shared" si="5"/>
        <v>8.9423049999999993</v>
      </c>
      <c r="F29" s="3">
        <f t="shared" si="6"/>
        <v>7.5455579999999998</v>
      </c>
      <c r="G29" s="3">
        <f t="shared" si="2"/>
        <v>2.7962000000000004E-2</v>
      </c>
      <c r="H29" s="3">
        <f t="shared" si="2"/>
        <v>0.6109</v>
      </c>
      <c r="I29" s="3">
        <f t="shared" si="2"/>
        <v>2.0500000000000001E-2</v>
      </c>
      <c r="J29" s="3">
        <f t="shared" si="2"/>
        <v>4.1000000000000005E-4</v>
      </c>
      <c r="K29" s="3">
        <f t="shared" si="2"/>
        <v>2.0500000000000002E-3</v>
      </c>
      <c r="L29" s="3">
        <f t="shared" si="2"/>
        <v>2.8617999999999998E-2</v>
      </c>
      <c r="M29" s="3">
        <f t="shared" si="2"/>
        <v>0.19352</v>
      </c>
      <c r="N29" s="3">
        <f t="shared" si="2"/>
        <v>0</v>
      </c>
      <c r="O29" s="3">
        <f t="shared" si="2"/>
        <v>0</v>
      </c>
      <c r="P29" s="3">
        <f t="shared" si="2"/>
        <v>136.73499999999999</v>
      </c>
      <c r="Q29" s="3">
        <f t="shared" si="7"/>
        <v>196.49250000000001</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41</v>
      </c>
      <c r="C30" s="3">
        <f t="shared" si="3"/>
        <v>82</v>
      </c>
      <c r="D30" s="3">
        <f t="shared" si="4"/>
        <v>54.949634999999994</v>
      </c>
      <c r="E30" s="3">
        <f t="shared" si="5"/>
        <v>8.9423049999999993</v>
      </c>
      <c r="F30" s="3">
        <f t="shared" si="6"/>
        <v>7.5455579999999998</v>
      </c>
      <c r="G30" s="3">
        <f t="shared" si="2"/>
        <v>2.7962000000000004E-2</v>
      </c>
      <c r="H30" s="3">
        <f t="shared" si="2"/>
        <v>0.6109</v>
      </c>
      <c r="I30" s="3">
        <f t="shared" si="2"/>
        <v>2.0500000000000001E-2</v>
      </c>
      <c r="J30" s="3">
        <f t="shared" si="2"/>
        <v>4.1000000000000005E-4</v>
      </c>
      <c r="K30" s="3">
        <f t="shared" si="2"/>
        <v>2.0500000000000002E-3</v>
      </c>
      <c r="L30" s="3">
        <f t="shared" si="2"/>
        <v>2.8617999999999998E-2</v>
      </c>
      <c r="M30" s="3">
        <f t="shared" si="2"/>
        <v>0.19352</v>
      </c>
      <c r="N30" s="3">
        <f t="shared" si="2"/>
        <v>0</v>
      </c>
      <c r="O30" s="3">
        <f t="shared" si="2"/>
        <v>0</v>
      </c>
      <c r="P30" s="3">
        <f t="shared" si="2"/>
        <v>136.73499999999999</v>
      </c>
      <c r="Q30" s="3">
        <f t="shared" si="7"/>
        <v>196.49250000000001</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41</v>
      </c>
      <c r="C31" s="3">
        <f t="shared" si="3"/>
        <v>82</v>
      </c>
      <c r="D31" s="3">
        <f t="shared" si="4"/>
        <v>54.949634999999994</v>
      </c>
      <c r="E31" s="3">
        <f t="shared" si="5"/>
        <v>8.9423049999999993</v>
      </c>
      <c r="F31" s="3">
        <f t="shared" si="6"/>
        <v>7.5455579999999998</v>
      </c>
      <c r="G31" s="3">
        <f t="shared" si="2"/>
        <v>2.7962000000000004E-2</v>
      </c>
      <c r="H31" s="3">
        <f t="shared" si="2"/>
        <v>0.6109</v>
      </c>
      <c r="I31" s="3">
        <f t="shared" si="2"/>
        <v>2.0500000000000001E-2</v>
      </c>
      <c r="J31" s="3">
        <f t="shared" si="2"/>
        <v>4.1000000000000005E-4</v>
      </c>
      <c r="K31" s="3">
        <f t="shared" si="2"/>
        <v>2.0500000000000002E-3</v>
      </c>
      <c r="L31" s="3">
        <f t="shared" si="2"/>
        <v>2.8617999999999998E-2</v>
      </c>
      <c r="M31" s="3">
        <f t="shared" si="2"/>
        <v>0.19352</v>
      </c>
      <c r="N31" s="3">
        <f t="shared" si="2"/>
        <v>0</v>
      </c>
      <c r="O31" s="3">
        <f t="shared" si="2"/>
        <v>0</v>
      </c>
      <c r="P31" s="3">
        <f t="shared" si="2"/>
        <v>136.73499999999999</v>
      </c>
      <c r="Q31" s="3">
        <f t="shared" si="7"/>
        <v>196.49250000000001</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41</v>
      </c>
      <c r="C32" s="3">
        <f t="shared" si="3"/>
        <v>82</v>
      </c>
      <c r="D32" s="3">
        <f t="shared" si="4"/>
        <v>54.949634999999994</v>
      </c>
      <c r="E32" s="3">
        <f t="shared" si="5"/>
        <v>8.9423049999999993</v>
      </c>
      <c r="F32" s="3">
        <f t="shared" si="6"/>
        <v>7.5455579999999998</v>
      </c>
      <c r="G32" s="3">
        <f t="shared" si="2"/>
        <v>2.7962000000000004E-2</v>
      </c>
      <c r="H32" s="3">
        <f t="shared" si="2"/>
        <v>0.6109</v>
      </c>
      <c r="I32" s="3">
        <f t="shared" si="2"/>
        <v>2.0500000000000001E-2</v>
      </c>
      <c r="J32" s="3">
        <f t="shared" si="2"/>
        <v>4.1000000000000005E-4</v>
      </c>
      <c r="K32" s="3">
        <f t="shared" si="2"/>
        <v>2.0500000000000002E-3</v>
      </c>
      <c r="L32" s="3">
        <f t="shared" si="2"/>
        <v>2.8617999999999998E-2</v>
      </c>
      <c r="M32" s="3">
        <f t="shared" si="2"/>
        <v>0.19352</v>
      </c>
      <c r="N32" s="3">
        <f t="shared" si="2"/>
        <v>0</v>
      </c>
      <c r="O32" s="3">
        <f t="shared" si="2"/>
        <v>0</v>
      </c>
      <c r="P32" s="3">
        <f t="shared" si="2"/>
        <v>136.73499999999999</v>
      </c>
      <c r="Q32" s="3">
        <f t="shared" si="7"/>
        <v>196.49250000000001</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19" zoomScale="90" zoomScaleNormal="90" workbookViewId="0">
      <selection activeCell="U24" sqref="U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125</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126</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5.08</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16384:16384"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35">
      <c r="A18" s="86" t="s">
        <v>23</v>
      </c>
      <c r="B18" s="86"/>
      <c r="C18" s="43">
        <f>$D27</f>
        <v>55.499475000000004</v>
      </c>
      <c r="D18" s="43">
        <f>$D28</f>
        <v>55.499475000000004</v>
      </c>
      <c r="E18" s="43">
        <f>$D29</f>
        <v>55.499475000000004</v>
      </c>
      <c r="F18" s="43">
        <f>$D30</f>
        <v>55.499475000000004</v>
      </c>
      <c r="G18" s="43">
        <f>$D31</f>
        <v>55.499475000000004</v>
      </c>
      <c r="H18" s="43">
        <f>$D32</f>
        <v>55.499475000000004</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35">
      <c r="A19" s="86" t="s">
        <v>86</v>
      </c>
      <c r="B19" s="86"/>
      <c r="C19" s="43">
        <f>C18-C17</f>
        <v>-9.1005249999999904</v>
      </c>
      <c r="D19" s="43">
        <f t="shared" ref="D19:V19" si="1">D18-D17</f>
        <v>-9.1005249999999904</v>
      </c>
      <c r="E19" s="43">
        <f t="shared" si="1"/>
        <v>-9.1005249999999904</v>
      </c>
      <c r="F19" s="43">
        <f t="shared" si="1"/>
        <v>-0.50052499999999611</v>
      </c>
      <c r="G19" s="43">
        <f t="shared" si="1"/>
        <v>-9.1005249999999904</v>
      </c>
      <c r="H19" s="43">
        <f t="shared" si="1"/>
        <v>-9.1005249999999904</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35">
      <c r="C21" s="14"/>
      <c r="D21" s="18"/>
      <c r="E21" s="18"/>
      <c r="F21" s="18"/>
    </row>
    <row r="22" spans="1:32 16384:16384"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c r="XFD23" s="37"/>
    </row>
    <row r="24" spans="1:32 16384:16384" s="14" customFormat="1" x14ac:dyDescent="0.35">
      <c r="A24" s="19"/>
      <c r="B24" s="41"/>
      <c r="C24" s="40">
        <v>0.14000000000000001</v>
      </c>
      <c r="D24" s="40">
        <v>255</v>
      </c>
      <c r="E24" s="40">
        <v>326</v>
      </c>
      <c r="F24" s="40">
        <v>37.700000000000003</v>
      </c>
      <c r="G24" s="40">
        <v>0.76400000000000001</v>
      </c>
      <c r="H24" s="40">
        <v>1.99</v>
      </c>
      <c r="I24" s="40">
        <v>0.5</v>
      </c>
      <c r="J24" s="40">
        <v>0.01</v>
      </c>
      <c r="K24" s="1">
        <v>0.05</v>
      </c>
      <c r="L24" s="40">
        <v>0.2</v>
      </c>
      <c r="M24" s="40">
        <v>0.25800000000000001</v>
      </c>
      <c r="N24" s="40"/>
      <c r="O24" s="40"/>
      <c r="P24" s="40">
        <v>309</v>
      </c>
      <c r="Q24" s="40">
        <v>192</v>
      </c>
      <c r="R24" s="40"/>
      <c r="S24" s="40"/>
      <c r="T24" s="40"/>
      <c r="U24" s="40"/>
      <c r="V24" s="40">
        <v>830</v>
      </c>
      <c r="W24" s="40"/>
    </row>
    <row r="25" spans="1:32 16384:16384"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ht="13" x14ac:dyDescent="0.35">
      <c r="A27" s="33">
        <f>C8</f>
        <v>1</v>
      </c>
      <c r="B27" s="39">
        <v>95</v>
      </c>
      <c r="C27" s="3">
        <f>IF(C$23="%w/w SAR",((C$24*10)*$B27),IF(C$23="%w/w DM",(((C$24*10)*($B$24/100))*$B27),IF(C$23="kg/t SAR",(C$24*$B27),IF(C$23="kg/t DM",((C$24*($B$24/100))*$B27),IF(C$23="mg/kg SAR",((C$24*0.001)*$B27),IF(C$23="mg/kg DM",(((C$24*0.001)*($B$24/100))*$B27),0))))))</f>
        <v>133</v>
      </c>
      <c r="D27" s="3">
        <f>(IF(D$23="%w/w SAR",((D$24*10)*$B27),IF(D$23="%w/w DM",(((D$24*10)*($B$24/100))*$B27),IF(D$23="kg/t SAR",(D$24*$B27),IF(D$23="kg/t DM",((D$24*($B$24/100))*$B27),IF(D$23="mg/kg SAR",((D$24*0.001)*$B27),IF(D$23="mg/kg DM",(((D$24*0.001)*($B$24/100))*$B27),"0")))))))*2.291</f>
        <v>55.499475000000004</v>
      </c>
      <c r="E27" s="3">
        <f>(IF(E$23="%w/w SAR",((E$24*10)*$B27),IF(E$23="%w/w DM",(((E$24*10)*($B$24/100))*$B27),IF(E$23="kg/t SAR",(E$24*$B27),IF(E$23="kg/t DM",((E$24*($B$24/100))*$B27),IF(E$23="mg/kg SAR",((E$24*0.001)*$B27),IF(E$23="mg/kg DM",(((E$24*0.001)*($B$24/100))*$B27),"0")))))))*1.205</f>
        <v>37.318850000000005</v>
      </c>
      <c r="F27" s="3">
        <f>(IF(F$23="%w/w SAR",((F$24*10)*$B27),IF(F$23="%w/w DM",(((F$24*10)*($B$24/100))*$B27),IF(F$23="kg/t SAR",(F$24*$B27),IF(F$23="kg/t DM",((F$24*($B$24/100))*$B27),IF(F$23="mg/kg SAR",((F$24*0.001)*$B27),IF(F$23="mg/kg DM",(((F$24*0.001)*($B$24/100))*$B27),"0")))))))*1.658</f>
        <v>5.9381270000000006</v>
      </c>
      <c r="G27" s="3">
        <f t="shared" ref="G27:P42" si="2">IF(G$23="%w/w SAR",((G$24*10)*$B27),IF(G$23="%w/w DM",(((G$24*10)*($B$24/100))*$B27),IF(G$23="kg/t SAR",(G$24*$B27),IF(G$23="kg/t DM",((G$24*($B$24/100))*$B27),IF(G$23="mg/kg SAR",((G$24*0.001)*$B27),IF(G$23="mg/kg DM",(((G$24*0.001)*($B$24/100))*$B27),0))))))</f>
        <v>7.2580000000000006E-2</v>
      </c>
      <c r="H27" s="3">
        <f t="shared" si="2"/>
        <v>0.18905</v>
      </c>
      <c r="I27" s="3">
        <f t="shared" si="2"/>
        <v>4.7500000000000001E-2</v>
      </c>
      <c r="J27" s="3">
        <f t="shared" si="2"/>
        <v>9.5000000000000011E-4</v>
      </c>
      <c r="K27" s="3">
        <f t="shared" si="2"/>
        <v>4.7499999999999999E-3</v>
      </c>
      <c r="L27" s="3">
        <f t="shared" si="2"/>
        <v>1.9E-2</v>
      </c>
      <c r="M27" s="3">
        <f t="shared" si="2"/>
        <v>2.4510000000000004E-2</v>
      </c>
      <c r="N27" s="3">
        <f t="shared" si="2"/>
        <v>0</v>
      </c>
      <c r="O27" s="3">
        <f t="shared" si="2"/>
        <v>0</v>
      </c>
      <c r="P27" s="3">
        <f t="shared" si="2"/>
        <v>29.355</v>
      </c>
      <c r="Q27" s="3">
        <f>(IF(Q$23="%w/w SAR",((Q$24*10)*$B27),IF(Q$23="%w/w DM",(((Q$24*10)*($B$24/100))*$B27),IF(Q$23="kg/t SAR",(Q$24*$B27),IF(Q$23="kg/t DM",((Q$24*($B$24/100))*$B27),IF(Q$23="mg/kg SAR",((Q$24*0.001)*$B27),IF(Q$23="mg/kg DM",(((Q$24*0.001)*($B$24/100))*$B27),0)))))))*2.5</f>
        <v>45.600000000000009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16384:16384" s="20" customFormat="1" ht="13" x14ac:dyDescent="0.35">
      <c r="A28" s="58">
        <f>D8</f>
        <v>2</v>
      </c>
      <c r="B28" s="39">
        <v>95</v>
      </c>
      <c r="C28" s="3">
        <f t="shared" ref="C28:C46" si="3">IF(C$23="%w/w SAR",((C$24*10)*$B28),IF(C$23="%w/w DM",(((C$24*10)*($B$24/100))*$B28),IF(C$23="kg/t SAR",(C$24*$B28),IF(C$23="kg/t DM",((C$24*($B$24/100))*$B28),IF(C$23="mg/kg SAR",((C$24*0.001)*$B28),IF(C$23="mg/kg DM",(((C$24*0.001)*($B$24/100))*$B28),0))))))</f>
        <v>133</v>
      </c>
      <c r="D28" s="3">
        <f t="shared" ref="D28:D46" si="4">(IF(D$23="%w/w SAR",((D$24*10)*$B28),IF(D$23="%w/w DM",(((D$24*10)*($B$24/100))*$B28),IF(D$23="kg/t SAR",(D$24*$B28),IF(D$23="kg/t DM",((D$24*($B$24/100))*$B28),IF(D$23="mg/kg SAR",((D$24*0.001)*$B28),IF(D$23="mg/kg DM",(((D$24*0.001)*($B$24/100))*$B28),"0")))))))*2.291</f>
        <v>55.499475000000004</v>
      </c>
      <c r="E28" s="3">
        <f t="shared" ref="E28:E46" si="5">(IF(E$23="%w/w SAR",((E$24*10)*$B28),IF(E$23="%w/w DM",(((E$24*10)*($B$24/100))*$B28),IF(E$23="kg/t SAR",(E$24*$B28),IF(E$23="kg/t DM",((E$24*($B$24/100))*$B28),IF(E$23="mg/kg SAR",((E$24*0.001)*$B28),IF(E$23="mg/kg DM",(((E$24*0.001)*($B$24/100))*$B28),"0")))))))*1.205</f>
        <v>37.318850000000005</v>
      </c>
      <c r="F28" s="3">
        <f t="shared" ref="F28:F46" si="6">(IF(F$23="%w/w SAR",((F$24*10)*$B28),IF(F$23="%w/w DM",(((F$24*10)*($B$24/100))*$B28),IF(F$23="kg/t SAR",(F$24*$B28),IF(F$23="kg/t DM",((F$24*($B$24/100))*$B28),IF(F$23="mg/kg SAR",((F$24*0.001)*$B28),IF(F$23="mg/kg DM",(((F$24*0.001)*($B$24/100))*$B28),"0")))))))*1.658</f>
        <v>5.9381270000000006</v>
      </c>
      <c r="G28" s="3">
        <f t="shared" si="2"/>
        <v>7.2580000000000006E-2</v>
      </c>
      <c r="H28" s="3">
        <f t="shared" si="2"/>
        <v>0.18905</v>
      </c>
      <c r="I28" s="3">
        <f t="shared" si="2"/>
        <v>4.7500000000000001E-2</v>
      </c>
      <c r="J28" s="3">
        <f t="shared" si="2"/>
        <v>9.5000000000000011E-4</v>
      </c>
      <c r="K28" s="3">
        <f t="shared" si="2"/>
        <v>4.7499999999999999E-3</v>
      </c>
      <c r="L28" s="3">
        <f t="shared" si="2"/>
        <v>1.9E-2</v>
      </c>
      <c r="M28" s="3">
        <f t="shared" si="2"/>
        <v>2.4510000000000004E-2</v>
      </c>
      <c r="N28" s="3">
        <f t="shared" si="2"/>
        <v>0</v>
      </c>
      <c r="O28" s="3">
        <f t="shared" si="2"/>
        <v>0</v>
      </c>
      <c r="P28" s="3">
        <f t="shared" si="2"/>
        <v>29.355</v>
      </c>
      <c r="Q28" s="3">
        <f t="shared" ref="Q28:Q46" si="7">(IF(Q$23="%w/w SAR",((Q$24*10)*$B28),IF(Q$23="%w/w DM",(((Q$24*10)*($B$24/100))*$B28),IF(Q$23="kg/t SAR",(Q$24*$B28),IF(Q$23="kg/t DM",((Q$24*($B$24/100))*$B28),IF(Q$23="mg/kg SAR",((Q$24*0.001)*$B28),IF(Q$23="mg/kg DM",(((Q$24*0.001)*($B$24/100))*$B28),0)))))))*2.5</f>
        <v>45.600000000000009</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16384:16384" s="20" customFormat="1" ht="13" x14ac:dyDescent="0.35">
      <c r="A29" s="33">
        <f>E8</f>
        <v>4</v>
      </c>
      <c r="B29" s="39">
        <v>95</v>
      </c>
      <c r="C29" s="3">
        <f t="shared" si="3"/>
        <v>133</v>
      </c>
      <c r="D29" s="3">
        <f t="shared" si="4"/>
        <v>55.499475000000004</v>
      </c>
      <c r="E29" s="3">
        <f t="shared" si="5"/>
        <v>37.318850000000005</v>
      </c>
      <c r="F29" s="3">
        <f t="shared" si="6"/>
        <v>5.9381270000000006</v>
      </c>
      <c r="G29" s="3">
        <f t="shared" si="2"/>
        <v>7.2580000000000006E-2</v>
      </c>
      <c r="H29" s="3">
        <f t="shared" si="2"/>
        <v>0.18905</v>
      </c>
      <c r="I29" s="3">
        <f t="shared" si="2"/>
        <v>4.7500000000000001E-2</v>
      </c>
      <c r="J29" s="3">
        <f t="shared" si="2"/>
        <v>9.5000000000000011E-4</v>
      </c>
      <c r="K29" s="3">
        <f t="shared" si="2"/>
        <v>4.7499999999999999E-3</v>
      </c>
      <c r="L29" s="3">
        <f t="shared" si="2"/>
        <v>1.9E-2</v>
      </c>
      <c r="M29" s="3">
        <f t="shared" si="2"/>
        <v>2.4510000000000004E-2</v>
      </c>
      <c r="N29" s="3">
        <f t="shared" si="2"/>
        <v>0</v>
      </c>
      <c r="O29" s="3">
        <f t="shared" si="2"/>
        <v>0</v>
      </c>
      <c r="P29" s="3">
        <f t="shared" si="2"/>
        <v>29.355</v>
      </c>
      <c r="Q29" s="3">
        <f t="shared" si="7"/>
        <v>45.600000000000009</v>
      </c>
      <c r="R29" s="3">
        <f t="shared" si="8"/>
        <v>0</v>
      </c>
      <c r="S29" s="3">
        <f t="shared" si="8"/>
        <v>0</v>
      </c>
      <c r="T29" s="3">
        <f t="shared" si="8"/>
        <v>0</v>
      </c>
      <c r="U29" s="3">
        <f t="shared" si="8"/>
        <v>0</v>
      </c>
      <c r="V29" s="3" t="str">
        <f t="shared" si="9"/>
        <v>OK</v>
      </c>
      <c r="W29" s="3">
        <f t="shared" si="10"/>
        <v>0</v>
      </c>
      <c r="AB29" s="16"/>
      <c r="AC29" s="16"/>
      <c r="AD29" s="16"/>
      <c r="AE29" s="16"/>
      <c r="AF29" s="16"/>
    </row>
    <row r="30" spans="1:32 16384:16384" s="20" customFormat="1" ht="13" x14ac:dyDescent="0.35">
      <c r="A30" s="33">
        <f>F8</f>
        <v>5</v>
      </c>
      <c r="B30" s="39">
        <v>95</v>
      </c>
      <c r="C30" s="3">
        <f t="shared" si="3"/>
        <v>133</v>
      </c>
      <c r="D30" s="3">
        <f t="shared" si="4"/>
        <v>55.499475000000004</v>
      </c>
      <c r="E30" s="3">
        <f t="shared" si="5"/>
        <v>37.318850000000005</v>
      </c>
      <c r="F30" s="3">
        <f t="shared" si="6"/>
        <v>5.9381270000000006</v>
      </c>
      <c r="G30" s="3">
        <f t="shared" si="2"/>
        <v>7.2580000000000006E-2</v>
      </c>
      <c r="H30" s="3">
        <f t="shared" si="2"/>
        <v>0.18905</v>
      </c>
      <c r="I30" s="3">
        <f t="shared" si="2"/>
        <v>4.7500000000000001E-2</v>
      </c>
      <c r="J30" s="3">
        <f t="shared" si="2"/>
        <v>9.5000000000000011E-4</v>
      </c>
      <c r="K30" s="3">
        <f t="shared" si="2"/>
        <v>4.7499999999999999E-3</v>
      </c>
      <c r="L30" s="3">
        <f t="shared" si="2"/>
        <v>1.9E-2</v>
      </c>
      <c r="M30" s="3">
        <f t="shared" si="2"/>
        <v>2.4510000000000004E-2</v>
      </c>
      <c r="N30" s="3">
        <f t="shared" si="2"/>
        <v>0</v>
      </c>
      <c r="O30" s="3">
        <f t="shared" si="2"/>
        <v>0</v>
      </c>
      <c r="P30" s="3">
        <f t="shared" si="2"/>
        <v>29.355</v>
      </c>
      <c r="Q30" s="3">
        <f t="shared" si="7"/>
        <v>45.600000000000009</v>
      </c>
      <c r="R30" s="3">
        <f t="shared" si="8"/>
        <v>0</v>
      </c>
      <c r="S30" s="3">
        <f t="shared" si="8"/>
        <v>0</v>
      </c>
      <c r="T30" s="3">
        <f t="shared" si="8"/>
        <v>0</v>
      </c>
      <c r="U30" s="3">
        <f t="shared" si="8"/>
        <v>0</v>
      </c>
      <c r="V30" s="3" t="str">
        <f t="shared" si="9"/>
        <v>OK</v>
      </c>
      <c r="W30" s="3">
        <f t="shared" si="10"/>
        <v>0</v>
      </c>
      <c r="AB30" s="16"/>
      <c r="AC30" s="16"/>
      <c r="AD30" s="16"/>
      <c r="AE30" s="16"/>
      <c r="AF30" s="16"/>
    </row>
    <row r="31" spans="1:32 16384:16384" s="20" customFormat="1" ht="13" x14ac:dyDescent="0.35">
      <c r="A31" s="33" t="str">
        <f>G8</f>
        <v>Manor Triangle</v>
      </c>
      <c r="B31" s="39">
        <v>95</v>
      </c>
      <c r="C31" s="3">
        <f t="shared" si="3"/>
        <v>133</v>
      </c>
      <c r="D31" s="3">
        <f t="shared" si="4"/>
        <v>55.499475000000004</v>
      </c>
      <c r="E31" s="3">
        <f t="shared" si="5"/>
        <v>37.318850000000005</v>
      </c>
      <c r="F31" s="3">
        <f t="shared" si="6"/>
        <v>5.9381270000000006</v>
      </c>
      <c r="G31" s="3">
        <f t="shared" si="2"/>
        <v>7.2580000000000006E-2</v>
      </c>
      <c r="H31" s="3">
        <f t="shared" si="2"/>
        <v>0.18905</v>
      </c>
      <c r="I31" s="3">
        <f t="shared" si="2"/>
        <v>4.7500000000000001E-2</v>
      </c>
      <c r="J31" s="3">
        <f t="shared" si="2"/>
        <v>9.5000000000000011E-4</v>
      </c>
      <c r="K31" s="3">
        <f t="shared" si="2"/>
        <v>4.7499999999999999E-3</v>
      </c>
      <c r="L31" s="3">
        <f t="shared" si="2"/>
        <v>1.9E-2</v>
      </c>
      <c r="M31" s="3">
        <f t="shared" si="2"/>
        <v>2.4510000000000004E-2</v>
      </c>
      <c r="N31" s="3">
        <f t="shared" si="2"/>
        <v>0</v>
      </c>
      <c r="O31" s="3">
        <f t="shared" si="2"/>
        <v>0</v>
      </c>
      <c r="P31" s="3">
        <f t="shared" si="2"/>
        <v>29.355</v>
      </c>
      <c r="Q31" s="3">
        <f t="shared" si="7"/>
        <v>45.600000000000009</v>
      </c>
      <c r="R31" s="3">
        <f t="shared" si="8"/>
        <v>0</v>
      </c>
      <c r="S31" s="3">
        <f t="shared" si="8"/>
        <v>0</v>
      </c>
      <c r="T31" s="3">
        <f t="shared" si="8"/>
        <v>0</v>
      </c>
      <c r="U31" s="3">
        <f t="shared" si="8"/>
        <v>0</v>
      </c>
      <c r="V31" s="3" t="str">
        <f t="shared" si="9"/>
        <v>OK</v>
      </c>
      <c r="W31" s="3">
        <f t="shared" si="10"/>
        <v>0</v>
      </c>
      <c r="AB31" s="16"/>
      <c r="AC31" s="16"/>
      <c r="AD31" s="16"/>
      <c r="AE31" s="16"/>
      <c r="AF31" s="16"/>
    </row>
    <row r="32" spans="1:32 16384:16384" s="20" customFormat="1" ht="13" x14ac:dyDescent="0.35">
      <c r="A32" s="33" t="str">
        <f>H8</f>
        <v>MF Adjoining Triangle</v>
      </c>
      <c r="B32" s="39">
        <v>95</v>
      </c>
      <c r="C32" s="3">
        <f t="shared" si="3"/>
        <v>133</v>
      </c>
      <c r="D32" s="3">
        <f t="shared" si="4"/>
        <v>55.499475000000004</v>
      </c>
      <c r="E32" s="3">
        <f t="shared" si="5"/>
        <v>37.318850000000005</v>
      </c>
      <c r="F32" s="3">
        <f t="shared" si="6"/>
        <v>5.9381270000000006</v>
      </c>
      <c r="G32" s="3">
        <f t="shared" si="2"/>
        <v>7.2580000000000006E-2</v>
      </c>
      <c r="H32" s="3">
        <f t="shared" si="2"/>
        <v>0.18905</v>
      </c>
      <c r="I32" s="3">
        <f t="shared" si="2"/>
        <v>4.7500000000000001E-2</v>
      </c>
      <c r="J32" s="3">
        <f t="shared" si="2"/>
        <v>9.5000000000000011E-4</v>
      </c>
      <c r="K32" s="3">
        <f t="shared" si="2"/>
        <v>4.7499999999999999E-3</v>
      </c>
      <c r="L32" s="3">
        <f t="shared" si="2"/>
        <v>1.9E-2</v>
      </c>
      <c r="M32" s="3">
        <f t="shared" si="2"/>
        <v>2.4510000000000004E-2</v>
      </c>
      <c r="N32" s="3">
        <f t="shared" si="2"/>
        <v>0</v>
      </c>
      <c r="O32" s="3">
        <f t="shared" si="2"/>
        <v>0</v>
      </c>
      <c r="P32" s="3">
        <f t="shared" si="2"/>
        <v>29.355</v>
      </c>
      <c r="Q32" s="3">
        <f t="shared" si="7"/>
        <v>45.600000000000009</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topLeftCell="A16" zoomScale="90" zoomScaleNormal="90" workbookViewId="0">
      <selection activeCell="P29" sqref="P29"/>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127</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128</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7.52</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54.686169999999997</v>
      </c>
      <c r="D18" s="43">
        <f>$D28</f>
        <v>54.686169999999997</v>
      </c>
      <c r="E18" s="43">
        <f>$D29</f>
        <v>54.686169999999997</v>
      </c>
      <c r="F18" s="43">
        <f>$D30</f>
        <v>54.686169999999997</v>
      </c>
      <c r="G18" s="43">
        <f>$D31</f>
        <v>54.686169999999997</v>
      </c>
      <c r="H18" s="43">
        <f>$D32</f>
        <v>54.686169999999997</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-9.9138299999999973</v>
      </c>
      <c r="D19" s="43">
        <f t="shared" ref="D19:V19" si="1">D18-D17</f>
        <v>-9.9138299999999973</v>
      </c>
      <c r="E19" s="43">
        <f t="shared" si="1"/>
        <v>-9.9138299999999973</v>
      </c>
      <c r="F19" s="43">
        <f t="shared" si="1"/>
        <v>-1.3138300000000029</v>
      </c>
      <c r="G19" s="43">
        <f t="shared" si="1"/>
        <v>-9.9138299999999973</v>
      </c>
      <c r="H19" s="43">
        <f t="shared" si="1"/>
        <v>-9.9138299999999973</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0.34</v>
      </c>
      <c r="D24" s="40">
        <v>770</v>
      </c>
      <c r="E24" s="40">
        <v>190</v>
      </c>
      <c r="F24" s="40">
        <v>243</v>
      </c>
      <c r="G24" s="40">
        <v>3.51</v>
      </c>
      <c r="H24" s="40">
        <v>19.100000000000001</v>
      </c>
      <c r="I24" s="40">
        <v>0.5</v>
      </c>
      <c r="J24" s="40">
        <v>0.01</v>
      </c>
      <c r="K24" s="1">
        <v>0.05</v>
      </c>
      <c r="L24" s="40">
        <v>0.59199999999999997</v>
      </c>
      <c r="M24" s="40">
        <v>1.17</v>
      </c>
      <c r="N24" s="40"/>
      <c r="O24" s="40"/>
      <c r="P24" s="40">
        <v>674</v>
      </c>
      <c r="Q24" s="40">
        <v>762</v>
      </c>
      <c r="R24" s="40"/>
      <c r="S24" s="40"/>
      <c r="T24" s="40"/>
      <c r="U24" s="40"/>
      <c r="V24" s="40">
        <v>1806</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31</v>
      </c>
      <c r="C27" s="3">
        <f>IF(C$23="%w/w SAR",((C$24*10)*$B27),IF(C$23="%w/w DM",(((C$24*10)*($B$24/100))*$B27),IF(C$23="kg/t SAR",(C$24*$B27),IF(C$23="kg/t DM",((C$24*($B$24/100))*$B27),IF(C$23="mg/kg SAR",((C$24*0.001)*$B27),IF(C$23="mg/kg DM",(((C$24*0.001)*($B$24/100))*$B27),0))))))</f>
        <v>105.4</v>
      </c>
      <c r="D27" s="3">
        <f>(IF(D$23="%w/w SAR",((D$24*10)*$B27),IF(D$23="%w/w DM",(((D$24*10)*($B$24/100))*$B27),IF(D$23="kg/t SAR",(D$24*$B27),IF(D$23="kg/t DM",((D$24*($B$24/100))*$B27),IF(D$23="mg/kg SAR",((D$24*0.001)*$B27),IF(D$23="mg/kg DM",(((D$24*0.001)*($B$24/100))*$B27),"0")))))))*2.291</f>
        <v>54.686169999999997</v>
      </c>
      <c r="E27" s="3">
        <f>(IF(E$23="%w/w SAR",((E$24*10)*$B27),IF(E$23="%w/w DM",(((E$24*10)*($B$24/100))*$B27),IF(E$23="kg/t SAR",(E$24*$B27),IF(E$23="kg/t DM",((E$24*($B$24/100))*$B27),IF(E$23="mg/kg SAR",((E$24*0.001)*$B27),IF(E$23="mg/kg DM",(((E$24*0.001)*($B$24/100))*$B27),"0")))))))*1.205</f>
        <v>7.0974500000000003</v>
      </c>
      <c r="F27" s="3">
        <f>(IF(F$23="%w/w SAR",((F$24*10)*$B27),IF(F$23="%w/w DM",(((F$24*10)*($B$24/100))*$B27),IF(F$23="kg/t SAR",(F$24*$B27),IF(F$23="kg/t DM",((F$24*($B$24/100))*$B27),IF(F$23="mg/kg SAR",((F$24*0.001)*$B27),IF(F$23="mg/kg DM",(((F$24*0.001)*($B$24/100))*$B27),"0")))))))*1.658</f>
        <v>12.489713999999999</v>
      </c>
      <c r="G27" s="3">
        <f t="shared" ref="G27:P42" si="2">IF(G$23="%w/w SAR",((G$24*10)*$B27),IF(G$23="%w/w DM",(((G$24*10)*($B$24/100))*$B27),IF(G$23="kg/t SAR",(G$24*$B27),IF(G$23="kg/t DM",((G$24*($B$24/100))*$B27),IF(G$23="mg/kg SAR",((G$24*0.001)*$B27),IF(G$23="mg/kg DM",(((G$24*0.001)*($B$24/100))*$B27),0))))))</f>
        <v>0.10880999999999999</v>
      </c>
      <c r="H27" s="3">
        <f t="shared" si="2"/>
        <v>0.59210000000000007</v>
      </c>
      <c r="I27" s="3">
        <f t="shared" si="2"/>
        <v>1.55E-2</v>
      </c>
      <c r="J27" s="3">
        <f t="shared" si="2"/>
        <v>3.1E-4</v>
      </c>
      <c r="K27" s="3">
        <f t="shared" si="2"/>
        <v>1.5500000000000002E-3</v>
      </c>
      <c r="L27" s="3">
        <f t="shared" si="2"/>
        <v>1.8352E-2</v>
      </c>
      <c r="M27" s="3">
        <f t="shared" si="2"/>
        <v>3.6270000000000004E-2</v>
      </c>
      <c r="N27" s="3">
        <f t="shared" si="2"/>
        <v>0</v>
      </c>
      <c r="O27" s="3">
        <f t="shared" si="2"/>
        <v>0</v>
      </c>
      <c r="P27" s="3">
        <f t="shared" si="2"/>
        <v>20.894000000000002</v>
      </c>
      <c r="Q27" s="3">
        <f>(IF(Q$23="%w/w SAR",((Q$24*10)*$B27),IF(Q$23="%w/w DM",(((Q$24*10)*($B$24/100))*$B27),IF(Q$23="kg/t SAR",(Q$24*$B27),IF(Q$23="kg/t DM",((Q$24*($B$24/100))*$B27),IF(Q$23="mg/kg SAR",((Q$24*0.001)*$B27),IF(Q$23="mg/kg DM",(((Q$24*0.001)*($B$24/100))*$B27),0)))))))*2.5</f>
        <v>59.055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31</v>
      </c>
      <c r="C28" s="3">
        <f t="shared" ref="C28:C46" si="3">IF(C$23="%w/w SAR",((C$24*10)*$B28),IF(C$23="%w/w DM",(((C$24*10)*($B$24/100))*$B28),IF(C$23="kg/t SAR",(C$24*$B28),IF(C$23="kg/t DM",((C$24*($B$24/100))*$B28),IF(C$23="mg/kg SAR",((C$24*0.001)*$B28),IF(C$23="mg/kg DM",(((C$24*0.001)*($B$24/100))*$B28),0))))))</f>
        <v>105.4</v>
      </c>
      <c r="D28" s="3">
        <f t="shared" ref="D28:D46" si="4">(IF(D$23="%w/w SAR",((D$24*10)*$B28),IF(D$23="%w/w DM",(((D$24*10)*($B$24/100))*$B28),IF(D$23="kg/t SAR",(D$24*$B28),IF(D$23="kg/t DM",((D$24*($B$24/100))*$B28),IF(D$23="mg/kg SAR",((D$24*0.001)*$B28),IF(D$23="mg/kg DM",(((D$24*0.001)*($B$24/100))*$B28),"0")))))))*2.291</f>
        <v>54.686169999999997</v>
      </c>
      <c r="E28" s="3">
        <f t="shared" ref="E28:E46" si="5">(IF(E$23="%w/w SAR",((E$24*10)*$B28),IF(E$23="%w/w DM",(((E$24*10)*($B$24/100))*$B28),IF(E$23="kg/t SAR",(E$24*$B28),IF(E$23="kg/t DM",((E$24*($B$24/100))*$B28),IF(E$23="mg/kg SAR",((E$24*0.001)*$B28),IF(E$23="mg/kg DM",(((E$24*0.001)*($B$24/100))*$B28),"0")))))))*1.205</f>
        <v>7.0974500000000003</v>
      </c>
      <c r="F28" s="3">
        <f t="shared" ref="F28:F46" si="6">(IF(F$23="%w/w SAR",((F$24*10)*$B28),IF(F$23="%w/w DM",(((F$24*10)*($B$24/100))*$B28),IF(F$23="kg/t SAR",(F$24*$B28),IF(F$23="kg/t DM",((F$24*($B$24/100))*$B28),IF(F$23="mg/kg SAR",((F$24*0.001)*$B28),IF(F$23="mg/kg DM",(((F$24*0.001)*($B$24/100))*$B28),"0")))))))*1.658</f>
        <v>12.489713999999999</v>
      </c>
      <c r="G28" s="3">
        <f t="shared" si="2"/>
        <v>0.10880999999999999</v>
      </c>
      <c r="H28" s="3">
        <f t="shared" si="2"/>
        <v>0.59210000000000007</v>
      </c>
      <c r="I28" s="3">
        <f t="shared" si="2"/>
        <v>1.55E-2</v>
      </c>
      <c r="J28" s="3">
        <f t="shared" si="2"/>
        <v>3.1E-4</v>
      </c>
      <c r="K28" s="3">
        <f t="shared" si="2"/>
        <v>1.5500000000000002E-3</v>
      </c>
      <c r="L28" s="3">
        <f t="shared" si="2"/>
        <v>1.8352E-2</v>
      </c>
      <c r="M28" s="3">
        <f t="shared" si="2"/>
        <v>3.6270000000000004E-2</v>
      </c>
      <c r="N28" s="3">
        <f t="shared" si="2"/>
        <v>0</v>
      </c>
      <c r="O28" s="3">
        <f t="shared" si="2"/>
        <v>0</v>
      </c>
      <c r="P28" s="3">
        <f t="shared" si="2"/>
        <v>20.894000000000002</v>
      </c>
      <c r="Q28" s="3">
        <f t="shared" ref="Q28:Q46" si="7">(IF(Q$23="%w/w SAR",((Q$24*10)*$B28),IF(Q$23="%w/w DM",(((Q$24*10)*($B$24/100))*$B28),IF(Q$23="kg/t SAR",(Q$24*$B28),IF(Q$23="kg/t DM",((Q$24*($B$24/100))*$B28),IF(Q$23="mg/kg SAR",((Q$24*0.001)*$B28),IF(Q$23="mg/kg DM",(((Q$24*0.001)*($B$24/100))*$B28),0)))))))*2.5</f>
        <v>59.055</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31</v>
      </c>
      <c r="C29" s="3">
        <f t="shared" si="3"/>
        <v>105.4</v>
      </c>
      <c r="D29" s="3">
        <f t="shared" si="4"/>
        <v>54.686169999999997</v>
      </c>
      <c r="E29" s="3">
        <f t="shared" si="5"/>
        <v>7.0974500000000003</v>
      </c>
      <c r="F29" s="3">
        <f t="shared" si="6"/>
        <v>12.489713999999999</v>
      </c>
      <c r="G29" s="3">
        <f t="shared" si="2"/>
        <v>0.10880999999999999</v>
      </c>
      <c r="H29" s="3">
        <f t="shared" si="2"/>
        <v>0.59210000000000007</v>
      </c>
      <c r="I29" s="3">
        <f t="shared" si="2"/>
        <v>1.55E-2</v>
      </c>
      <c r="J29" s="3">
        <f t="shared" si="2"/>
        <v>3.1E-4</v>
      </c>
      <c r="K29" s="3">
        <f t="shared" si="2"/>
        <v>1.5500000000000002E-3</v>
      </c>
      <c r="L29" s="3">
        <f t="shared" si="2"/>
        <v>1.8352E-2</v>
      </c>
      <c r="M29" s="3">
        <f t="shared" si="2"/>
        <v>3.6270000000000004E-2</v>
      </c>
      <c r="N29" s="3">
        <f t="shared" si="2"/>
        <v>0</v>
      </c>
      <c r="O29" s="3">
        <f t="shared" si="2"/>
        <v>0</v>
      </c>
      <c r="P29" s="3">
        <f t="shared" si="2"/>
        <v>20.894000000000002</v>
      </c>
      <c r="Q29" s="3">
        <f t="shared" si="7"/>
        <v>59.055</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31</v>
      </c>
      <c r="C30" s="3">
        <f t="shared" si="3"/>
        <v>105.4</v>
      </c>
      <c r="D30" s="3">
        <f t="shared" si="4"/>
        <v>54.686169999999997</v>
      </c>
      <c r="E30" s="3">
        <f t="shared" si="5"/>
        <v>7.0974500000000003</v>
      </c>
      <c r="F30" s="3">
        <f t="shared" si="6"/>
        <v>12.489713999999999</v>
      </c>
      <c r="G30" s="3">
        <f t="shared" si="2"/>
        <v>0.10880999999999999</v>
      </c>
      <c r="H30" s="3">
        <f t="shared" si="2"/>
        <v>0.59210000000000007</v>
      </c>
      <c r="I30" s="3">
        <f t="shared" si="2"/>
        <v>1.55E-2</v>
      </c>
      <c r="J30" s="3">
        <f t="shared" si="2"/>
        <v>3.1E-4</v>
      </c>
      <c r="K30" s="3">
        <f t="shared" si="2"/>
        <v>1.5500000000000002E-3</v>
      </c>
      <c r="L30" s="3">
        <f t="shared" si="2"/>
        <v>1.8352E-2</v>
      </c>
      <c r="M30" s="3">
        <f t="shared" si="2"/>
        <v>3.6270000000000004E-2</v>
      </c>
      <c r="N30" s="3">
        <f t="shared" si="2"/>
        <v>0</v>
      </c>
      <c r="O30" s="3">
        <f t="shared" si="2"/>
        <v>0</v>
      </c>
      <c r="P30" s="3">
        <f t="shared" si="2"/>
        <v>20.894000000000002</v>
      </c>
      <c r="Q30" s="3">
        <f t="shared" si="7"/>
        <v>59.055</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31</v>
      </c>
      <c r="C31" s="3">
        <f t="shared" si="3"/>
        <v>105.4</v>
      </c>
      <c r="D31" s="3">
        <f t="shared" si="4"/>
        <v>54.686169999999997</v>
      </c>
      <c r="E31" s="3">
        <f t="shared" si="5"/>
        <v>7.0974500000000003</v>
      </c>
      <c r="F31" s="3">
        <f t="shared" si="6"/>
        <v>12.489713999999999</v>
      </c>
      <c r="G31" s="3">
        <f t="shared" si="2"/>
        <v>0.10880999999999999</v>
      </c>
      <c r="H31" s="3">
        <f t="shared" si="2"/>
        <v>0.59210000000000007</v>
      </c>
      <c r="I31" s="3">
        <f t="shared" si="2"/>
        <v>1.55E-2</v>
      </c>
      <c r="J31" s="3">
        <f t="shared" si="2"/>
        <v>3.1E-4</v>
      </c>
      <c r="K31" s="3">
        <f t="shared" si="2"/>
        <v>1.5500000000000002E-3</v>
      </c>
      <c r="L31" s="3">
        <f t="shared" si="2"/>
        <v>1.8352E-2</v>
      </c>
      <c r="M31" s="3">
        <f t="shared" si="2"/>
        <v>3.6270000000000004E-2</v>
      </c>
      <c r="N31" s="3">
        <f t="shared" si="2"/>
        <v>0</v>
      </c>
      <c r="O31" s="3">
        <f t="shared" si="2"/>
        <v>0</v>
      </c>
      <c r="P31" s="3">
        <f t="shared" si="2"/>
        <v>20.894000000000002</v>
      </c>
      <c r="Q31" s="3">
        <f t="shared" si="7"/>
        <v>59.055</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31</v>
      </c>
      <c r="C32" s="3">
        <f t="shared" si="3"/>
        <v>105.4</v>
      </c>
      <c r="D32" s="3">
        <f t="shared" si="4"/>
        <v>54.686169999999997</v>
      </c>
      <c r="E32" s="3">
        <f t="shared" si="5"/>
        <v>7.0974500000000003</v>
      </c>
      <c r="F32" s="3">
        <f t="shared" si="6"/>
        <v>12.489713999999999</v>
      </c>
      <c r="G32" s="3">
        <f t="shared" si="2"/>
        <v>0.10880999999999999</v>
      </c>
      <c r="H32" s="3">
        <f t="shared" si="2"/>
        <v>0.59210000000000007</v>
      </c>
      <c r="I32" s="3">
        <f t="shared" si="2"/>
        <v>1.55E-2</v>
      </c>
      <c r="J32" s="3">
        <f t="shared" si="2"/>
        <v>3.1E-4</v>
      </c>
      <c r="K32" s="3">
        <f t="shared" si="2"/>
        <v>1.5500000000000002E-3</v>
      </c>
      <c r="L32" s="3">
        <f t="shared" si="2"/>
        <v>1.8352E-2</v>
      </c>
      <c r="M32" s="3">
        <f t="shared" si="2"/>
        <v>3.6270000000000004E-2</v>
      </c>
      <c r="N32" s="3">
        <f t="shared" si="2"/>
        <v>0</v>
      </c>
      <c r="O32" s="3">
        <f t="shared" si="2"/>
        <v>0</v>
      </c>
      <c r="P32" s="3">
        <f t="shared" si="2"/>
        <v>20.894000000000002</v>
      </c>
      <c r="Q32" s="3">
        <f t="shared" si="7"/>
        <v>59.055</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topLeftCell="A16" zoomScale="90" zoomScaleNormal="90" workbookViewId="0">
      <selection activeCell="C29" sqref="C29"/>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129</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130</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4.6100000000000003</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52.635725000000001</v>
      </c>
      <c r="D18" s="43">
        <f>$D28</f>
        <v>52.635725000000001</v>
      </c>
      <c r="E18" s="43">
        <f>$D29</f>
        <v>52.635725000000001</v>
      </c>
      <c r="F18" s="43">
        <f>$D30</f>
        <v>52.635725000000001</v>
      </c>
      <c r="G18" s="43">
        <f>$D31</f>
        <v>52.635725000000001</v>
      </c>
      <c r="H18" s="43">
        <f>$D32</f>
        <v>52.635725000000001</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-11.964274999999994</v>
      </c>
      <c r="D19" s="43">
        <f t="shared" ref="D19:V19" si="1">D18-D17</f>
        <v>-11.964274999999994</v>
      </c>
      <c r="E19" s="43">
        <f t="shared" si="1"/>
        <v>-11.964274999999994</v>
      </c>
      <c r="F19" s="43">
        <f t="shared" si="1"/>
        <v>-3.3642749999999992</v>
      </c>
      <c r="G19" s="43">
        <f t="shared" si="1"/>
        <v>-11.964274999999994</v>
      </c>
      <c r="H19" s="43">
        <f t="shared" si="1"/>
        <v>-11.964274999999994</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0.05</v>
      </c>
      <c r="D24" s="40">
        <v>91.9</v>
      </c>
      <c r="E24" s="40">
        <v>67.8</v>
      </c>
      <c r="F24" s="40">
        <v>18.600000000000001</v>
      </c>
      <c r="G24" s="40">
        <v>3.21</v>
      </c>
      <c r="H24" s="40">
        <v>7.59</v>
      </c>
      <c r="I24" s="40">
        <v>0.5</v>
      </c>
      <c r="J24" s="40">
        <v>0.01</v>
      </c>
      <c r="K24" s="1">
        <v>0.05</v>
      </c>
      <c r="L24" s="40">
        <v>0.37</v>
      </c>
      <c r="M24" s="40">
        <v>0.64</v>
      </c>
      <c r="N24" s="40"/>
      <c r="O24" s="40"/>
      <c r="P24" s="40">
        <v>952</v>
      </c>
      <c r="Q24" s="40">
        <v>50.1</v>
      </c>
      <c r="R24" s="40"/>
      <c r="S24" s="40"/>
      <c r="T24" s="40"/>
      <c r="U24" s="40"/>
      <c r="V24" s="40">
        <v>234</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250</v>
      </c>
      <c r="C27" s="3">
        <f>IF(C$23="%w/w SAR",((C$24*10)*$B27),IF(C$23="%w/w DM",(((C$24*10)*($B$24/100))*$B27),IF(C$23="kg/t SAR",(C$24*$B27),IF(C$23="kg/t DM",((C$24*($B$24/100))*$B27),IF(C$23="mg/kg SAR",((C$24*0.001)*$B27),IF(C$23="mg/kg DM",(((C$24*0.001)*($B$24/100))*$B27),0))))))</f>
        <v>125</v>
      </c>
      <c r="D27" s="3">
        <f>(IF(D$23="%w/w SAR",((D$24*10)*$B27),IF(D$23="%w/w DM",(((D$24*10)*($B$24/100))*$B27),IF(D$23="kg/t SAR",(D$24*$B27),IF(D$23="kg/t DM",((D$24*($B$24/100))*$B27),IF(D$23="mg/kg SAR",((D$24*0.001)*$B27),IF(D$23="mg/kg DM",(((D$24*0.001)*($B$24/100))*$B27),"0")))))))*2.291</f>
        <v>52.635725000000001</v>
      </c>
      <c r="E27" s="3">
        <f>(IF(E$23="%w/w SAR",((E$24*10)*$B27),IF(E$23="%w/w DM",(((E$24*10)*($B$24/100))*$B27),IF(E$23="kg/t SAR",(E$24*$B27),IF(E$23="kg/t DM",((E$24*($B$24/100))*$B27),IF(E$23="mg/kg SAR",((E$24*0.001)*$B27),IF(E$23="mg/kg DM",(((E$24*0.001)*($B$24/100))*$B27),"0")))))))*1.205</f>
        <v>20.42475</v>
      </c>
      <c r="F27" s="3">
        <f>(IF(F$23="%w/w SAR",((F$24*10)*$B27),IF(F$23="%w/w DM",(((F$24*10)*($B$24/100))*$B27),IF(F$23="kg/t SAR",(F$24*$B27),IF(F$23="kg/t DM",((F$24*($B$24/100))*$B27),IF(F$23="mg/kg SAR",((F$24*0.001)*$B27),IF(F$23="mg/kg DM",(((F$24*0.001)*($B$24/100))*$B27),"0")))))))*1.658</f>
        <v>7.7096999999999998</v>
      </c>
      <c r="G27" s="3">
        <f t="shared" ref="G27:P42" si="2">IF(G$23="%w/w SAR",((G$24*10)*$B27),IF(G$23="%w/w DM",(((G$24*10)*($B$24/100))*$B27),IF(G$23="kg/t SAR",(G$24*$B27),IF(G$23="kg/t DM",((G$24*($B$24/100))*$B27),IF(G$23="mg/kg SAR",((G$24*0.001)*$B27),IF(G$23="mg/kg DM",(((G$24*0.001)*($B$24/100))*$B27),0))))))</f>
        <v>0.80249999999999999</v>
      </c>
      <c r="H27" s="3">
        <f t="shared" si="2"/>
        <v>1.8975000000000002</v>
      </c>
      <c r="I27" s="3">
        <f t="shared" si="2"/>
        <v>0.125</v>
      </c>
      <c r="J27" s="3">
        <f t="shared" si="2"/>
        <v>2.5000000000000001E-3</v>
      </c>
      <c r="K27" s="3">
        <f t="shared" si="2"/>
        <v>1.2500000000000001E-2</v>
      </c>
      <c r="L27" s="3">
        <f t="shared" si="2"/>
        <v>9.2499999999999999E-2</v>
      </c>
      <c r="M27" s="3">
        <f t="shared" si="2"/>
        <v>0.16</v>
      </c>
      <c r="N27" s="3">
        <f t="shared" si="2"/>
        <v>0</v>
      </c>
      <c r="O27" s="3">
        <f t="shared" si="2"/>
        <v>0</v>
      </c>
      <c r="P27" s="3">
        <f t="shared" si="2"/>
        <v>238.00000000000003</v>
      </c>
      <c r="Q27" s="3">
        <f>(IF(Q$23="%w/w SAR",((Q$24*10)*$B27),IF(Q$23="%w/w DM",(((Q$24*10)*($B$24/100))*$B27),IF(Q$23="kg/t SAR",(Q$24*$B27),IF(Q$23="kg/t DM",((Q$24*($B$24/100))*$B27),IF(Q$23="mg/kg SAR",((Q$24*0.001)*$B27),IF(Q$23="mg/kg DM",(((Q$24*0.001)*($B$24/100))*$B27),0)))))))*2.5</f>
        <v>31.312500000000007</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250</v>
      </c>
      <c r="C28" s="3">
        <f t="shared" ref="C28:C46" si="3">IF(C$23="%w/w SAR",((C$24*10)*$B28),IF(C$23="%w/w DM",(((C$24*10)*($B$24/100))*$B28),IF(C$23="kg/t SAR",(C$24*$B28),IF(C$23="kg/t DM",((C$24*($B$24/100))*$B28),IF(C$23="mg/kg SAR",((C$24*0.001)*$B28),IF(C$23="mg/kg DM",(((C$24*0.001)*($B$24/100))*$B28),0))))))</f>
        <v>125</v>
      </c>
      <c r="D28" s="3">
        <f t="shared" ref="D28:D46" si="4">(IF(D$23="%w/w SAR",((D$24*10)*$B28),IF(D$23="%w/w DM",(((D$24*10)*($B$24/100))*$B28),IF(D$23="kg/t SAR",(D$24*$B28),IF(D$23="kg/t DM",((D$24*($B$24/100))*$B28),IF(D$23="mg/kg SAR",((D$24*0.001)*$B28),IF(D$23="mg/kg DM",(((D$24*0.001)*($B$24/100))*$B28),"0")))))))*2.291</f>
        <v>52.635725000000001</v>
      </c>
      <c r="E28" s="3">
        <f t="shared" ref="E28:E46" si="5">(IF(E$23="%w/w SAR",((E$24*10)*$B28),IF(E$23="%w/w DM",(((E$24*10)*($B$24/100))*$B28),IF(E$23="kg/t SAR",(E$24*$B28),IF(E$23="kg/t DM",((E$24*($B$24/100))*$B28),IF(E$23="mg/kg SAR",((E$24*0.001)*$B28),IF(E$23="mg/kg DM",(((E$24*0.001)*($B$24/100))*$B28),"0")))))))*1.205</f>
        <v>20.42475</v>
      </c>
      <c r="F28" s="3">
        <f t="shared" ref="F28:F46" si="6">(IF(F$23="%w/w SAR",((F$24*10)*$B28),IF(F$23="%w/w DM",(((F$24*10)*($B$24/100))*$B28),IF(F$23="kg/t SAR",(F$24*$B28),IF(F$23="kg/t DM",((F$24*($B$24/100))*$B28),IF(F$23="mg/kg SAR",((F$24*0.001)*$B28),IF(F$23="mg/kg DM",(((F$24*0.001)*($B$24/100))*$B28),"0")))))))*1.658</f>
        <v>7.7096999999999998</v>
      </c>
      <c r="G28" s="3">
        <f t="shared" si="2"/>
        <v>0.80249999999999999</v>
      </c>
      <c r="H28" s="3">
        <f t="shared" si="2"/>
        <v>1.8975000000000002</v>
      </c>
      <c r="I28" s="3">
        <f t="shared" si="2"/>
        <v>0.125</v>
      </c>
      <c r="J28" s="3">
        <f t="shared" si="2"/>
        <v>2.5000000000000001E-3</v>
      </c>
      <c r="K28" s="3">
        <f t="shared" si="2"/>
        <v>1.2500000000000001E-2</v>
      </c>
      <c r="L28" s="3">
        <f t="shared" si="2"/>
        <v>9.2499999999999999E-2</v>
      </c>
      <c r="M28" s="3">
        <f t="shared" si="2"/>
        <v>0.16</v>
      </c>
      <c r="N28" s="3">
        <f t="shared" si="2"/>
        <v>0</v>
      </c>
      <c r="O28" s="3">
        <f t="shared" si="2"/>
        <v>0</v>
      </c>
      <c r="P28" s="3">
        <f t="shared" si="2"/>
        <v>238.00000000000003</v>
      </c>
      <c r="Q28" s="3">
        <f t="shared" ref="Q28:Q46" si="7">(IF(Q$23="%w/w SAR",((Q$24*10)*$B28),IF(Q$23="%w/w DM",(((Q$24*10)*($B$24/100))*$B28),IF(Q$23="kg/t SAR",(Q$24*$B28),IF(Q$23="kg/t DM",((Q$24*($B$24/100))*$B28),IF(Q$23="mg/kg SAR",((Q$24*0.001)*$B28),IF(Q$23="mg/kg DM",(((Q$24*0.001)*($B$24/100))*$B28),0)))))))*2.5</f>
        <v>31.312500000000007</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250</v>
      </c>
      <c r="C29" s="3">
        <f t="shared" si="3"/>
        <v>125</v>
      </c>
      <c r="D29" s="3">
        <f t="shared" si="4"/>
        <v>52.635725000000001</v>
      </c>
      <c r="E29" s="3">
        <f t="shared" si="5"/>
        <v>20.42475</v>
      </c>
      <c r="F29" s="3">
        <f t="shared" si="6"/>
        <v>7.7096999999999998</v>
      </c>
      <c r="G29" s="3">
        <f t="shared" si="2"/>
        <v>0.80249999999999999</v>
      </c>
      <c r="H29" s="3">
        <f t="shared" si="2"/>
        <v>1.8975000000000002</v>
      </c>
      <c r="I29" s="3">
        <f t="shared" si="2"/>
        <v>0.125</v>
      </c>
      <c r="J29" s="3">
        <f t="shared" si="2"/>
        <v>2.5000000000000001E-3</v>
      </c>
      <c r="K29" s="3">
        <f t="shared" si="2"/>
        <v>1.2500000000000001E-2</v>
      </c>
      <c r="L29" s="3">
        <f t="shared" si="2"/>
        <v>9.2499999999999999E-2</v>
      </c>
      <c r="M29" s="3">
        <f t="shared" si="2"/>
        <v>0.16</v>
      </c>
      <c r="N29" s="3">
        <f t="shared" si="2"/>
        <v>0</v>
      </c>
      <c r="O29" s="3">
        <f t="shared" si="2"/>
        <v>0</v>
      </c>
      <c r="P29" s="3">
        <f t="shared" si="2"/>
        <v>238.00000000000003</v>
      </c>
      <c r="Q29" s="3">
        <f t="shared" si="7"/>
        <v>31.312500000000007</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250</v>
      </c>
      <c r="C30" s="3">
        <f t="shared" si="3"/>
        <v>125</v>
      </c>
      <c r="D30" s="3">
        <f t="shared" si="4"/>
        <v>52.635725000000001</v>
      </c>
      <c r="E30" s="3">
        <f t="shared" si="5"/>
        <v>20.42475</v>
      </c>
      <c r="F30" s="3">
        <f t="shared" si="6"/>
        <v>7.7096999999999998</v>
      </c>
      <c r="G30" s="3">
        <f t="shared" si="2"/>
        <v>0.80249999999999999</v>
      </c>
      <c r="H30" s="3">
        <f t="shared" si="2"/>
        <v>1.8975000000000002</v>
      </c>
      <c r="I30" s="3">
        <f t="shared" si="2"/>
        <v>0.125</v>
      </c>
      <c r="J30" s="3">
        <f t="shared" si="2"/>
        <v>2.5000000000000001E-3</v>
      </c>
      <c r="K30" s="3">
        <f t="shared" si="2"/>
        <v>1.2500000000000001E-2</v>
      </c>
      <c r="L30" s="3">
        <f t="shared" si="2"/>
        <v>9.2499999999999999E-2</v>
      </c>
      <c r="M30" s="3">
        <f t="shared" si="2"/>
        <v>0.16</v>
      </c>
      <c r="N30" s="3">
        <f t="shared" si="2"/>
        <v>0</v>
      </c>
      <c r="O30" s="3">
        <f t="shared" si="2"/>
        <v>0</v>
      </c>
      <c r="P30" s="3">
        <f t="shared" si="2"/>
        <v>238.00000000000003</v>
      </c>
      <c r="Q30" s="3">
        <f t="shared" si="7"/>
        <v>31.312500000000007</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250</v>
      </c>
      <c r="C31" s="3">
        <f t="shared" si="3"/>
        <v>125</v>
      </c>
      <c r="D31" s="3">
        <f t="shared" si="4"/>
        <v>52.635725000000001</v>
      </c>
      <c r="E31" s="3">
        <f t="shared" si="5"/>
        <v>20.42475</v>
      </c>
      <c r="F31" s="3">
        <f t="shared" si="6"/>
        <v>7.7096999999999998</v>
      </c>
      <c r="G31" s="3">
        <f t="shared" si="2"/>
        <v>0.80249999999999999</v>
      </c>
      <c r="H31" s="3">
        <f t="shared" si="2"/>
        <v>1.8975000000000002</v>
      </c>
      <c r="I31" s="3">
        <f t="shared" si="2"/>
        <v>0.125</v>
      </c>
      <c r="J31" s="3">
        <f t="shared" si="2"/>
        <v>2.5000000000000001E-3</v>
      </c>
      <c r="K31" s="3">
        <f t="shared" si="2"/>
        <v>1.2500000000000001E-2</v>
      </c>
      <c r="L31" s="3">
        <f t="shared" si="2"/>
        <v>9.2499999999999999E-2</v>
      </c>
      <c r="M31" s="3">
        <f t="shared" si="2"/>
        <v>0.16</v>
      </c>
      <c r="N31" s="3">
        <f t="shared" si="2"/>
        <v>0</v>
      </c>
      <c r="O31" s="3">
        <f t="shared" si="2"/>
        <v>0</v>
      </c>
      <c r="P31" s="3">
        <f t="shared" si="2"/>
        <v>238.00000000000003</v>
      </c>
      <c r="Q31" s="3">
        <f t="shared" si="7"/>
        <v>31.312500000000007</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250</v>
      </c>
      <c r="C32" s="3">
        <f t="shared" si="3"/>
        <v>125</v>
      </c>
      <c r="D32" s="3">
        <f t="shared" si="4"/>
        <v>52.635725000000001</v>
      </c>
      <c r="E32" s="3">
        <f t="shared" si="5"/>
        <v>20.42475</v>
      </c>
      <c r="F32" s="3">
        <f t="shared" si="6"/>
        <v>7.7096999999999998</v>
      </c>
      <c r="G32" s="3">
        <f t="shared" si="2"/>
        <v>0.80249999999999999</v>
      </c>
      <c r="H32" s="3">
        <f t="shared" si="2"/>
        <v>1.8975000000000002</v>
      </c>
      <c r="I32" s="3">
        <f t="shared" si="2"/>
        <v>0.125</v>
      </c>
      <c r="J32" s="3">
        <f t="shared" si="2"/>
        <v>2.5000000000000001E-3</v>
      </c>
      <c r="K32" s="3">
        <f t="shared" si="2"/>
        <v>1.2500000000000001E-2</v>
      </c>
      <c r="L32" s="3">
        <f t="shared" si="2"/>
        <v>9.2499999999999999E-2</v>
      </c>
      <c r="M32" s="3">
        <f t="shared" si="2"/>
        <v>0.16</v>
      </c>
      <c r="N32" s="3">
        <f t="shared" si="2"/>
        <v>0</v>
      </c>
      <c r="O32" s="3">
        <f t="shared" si="2"/>
        <v>0</v>
      </c>
      <c r="P32" s="3">
        <f t="shared" si="2"/>
        <v>238.00000000000003</v>
      </c>
      <c r="Q32" s="3">
        <f t="shared" si="7"/>
        <v>31.312500000000007</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tabSelected="1" topLeftCell="A13" zoomScale="90" zoomScaleNormal="90" workbookViewId="0">
      <selection activeCell="F40" sqref="F40"/>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129</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131</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5.96</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33.219499999999996</v>
      </c>
      <c r="D18" s="43">
        <f>$D28</f>
        <v>33.219499999999996</v>
      </c>
      <c r="E18" s="43">
        <f>$D29</f>
        <v>33.219499999999996</v>
      </c>
      <c r="F18" s="43">
        <f>$D30</f>
        <v>33.219499999999996</v>
      </c>
      <c r="G18" s="43">
        <f>$D31</f>
        <v>33.219499999999996</v>
      </c>
      <c r="H18" s="43">
        <f>$D32</f>
        <v>33.219499999999996</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-31.380499999999998</v>
      </c>
      <c r="D19" s="43">
        <f t="shared" ref="D19:V19" si="1">D18-D17</f>
        <v>-31.380499999999998</v>
      </c>
      <c r="E19" s="43">
        <f t="shared" si="1"/>
        <v>-31.380499999999998</v>
      </c>
      <c r="F19" s="43">
        <f t="shared" si="1"/>
        <v>-22.780500000000004</v>
      </c>
      <c r="G19" s="43">
        <f t="shared" si="1"/>
        <v>-31.380499999999998</v>
      </c>
      <c r="H19" s="43">
        <f t="shared" si="1"/>
        <v>-31.380499999999998</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0.03</v>
      </c>
      <c r="D24" s="40">
        <v>58</v>
      </c>
      <c r="E24" s="40">
        <v>93.5</v>
      </c>
      <c r="F24" s="40">
        <v>13.6</v>
      </c>
      <c r="G24" s="40">
        <v>0.249</v>
      </c>
      <c r="H24" s="40">
        <v>1.7</v>
      </c>
      <c r="I24" s="40">
        <v>0.5</v>
      </c>
      <c r="J24" s="40">
        <v>0.01</v>
      </c>
      <c r="K24" s="1">
        <v>0.05</v>
      </c>
      <c r="L24" s="40">
        <v>0.2</v>
      </c>
      <c r="M24" s="40">
        <v>0.2</v>
      </c>
      <c r="N24" s="40"/>
      <c r="O24" s="40"/>
      <c r="P24" s="40">
        <v>552</v>
      </c>
      <c r="Q24" s="40">
        <v>46.8</v>
      </c>
      <c r="R24" s="40"/>
      <c r="S24" s="40"/>
      <c r="T24" s="40"/>
      <c r="U24" s="40"/>
      <c r="V24" s="40">
        <v>447</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250</v>
      </c>
      <c r="C27" s="3">
        <f>IF(C$23="%w/w SAR",((C$24*10)*$B27),IF(C$23="%w/w DM",(((C$24*10)*($B$24/100))*$B27),IF(C$23="kg/t SAR",(C$24*$B27),IF(C$23="kg/t DM",((C$24*($B$24/100))*$B27),IF(C$23="mg/kg SAR",((C$24*0.001)*$B27),IF(C$23="mg/kg DM",(((C$24*0.001)*($B$24/100))*$B27),0))))))</f>
        <v>75</v>
      </c>
      <c r="D27" s="3">
        <f>(IF(D$23="%w/w SAR",((D$24*10)*$B27),IF(D$23="%w/w DM",(((D$24*10)*($B$24/100))*$B27),IF(D$23="kg/t SAR",(D$24*$B27),IF(D$23="kg/t DM",((D$24*($B$24/100))*$B27),IF(D$23="mg/kg SAR",((D$24*0.001)*$B27),IF(D$23="mg/kg DM",(((D$24*0.001)*($B$24/100))*$B27),"0")))))))*2.291</f>
        <v>33.219499999999996</v>
      </c>
      <c r="E27" s="3">
        <f>(IF(E$23="%w/w SAR",((E$24*10)*$B27),IF(E$23="%w/w DM",(((E$24*10)*($B$24/100))*$B27),IF(E$23="kg/t SAR",(E$24*$B27),IF(E$23="kg/t DM",((E$24*($B$24/100))*$B27),IF(E$23="mg/kg SAR",((E$24*0.001)*$B27),IF(E$23="mg/kg DM",(((E$24*0.001)*($B$24/100))*$B27),"0")))))))*1.205</f>
        <v>28.166875000000001</v>
      </c>
      <c r="F27" s="3">
        <f>(IF(F$23="%w/w SAR",((F$24*10)*$B27),IF(F$23="%w/w DM",(((F$24*10)*($B$24/100))*$B27),IF(F$23="kg/t SAR",(F$24*$B27),IF(F$23="kg/t DM",((F$24*($B$24/100))*$B27),IF(F$23="mg/kg SAR",((F$24*0.001)*$B27),IF(F$23="mg/kg DM",(((F$24*0.001)*($B$24/100))*$B27),"0")))))))*1.658</f>
        <v>5.6372</v>
      </c>
      <c r="G27" s="3">
        <f t="shared" ref="G27:P42" si="2">IF(G$23="%w/w SAR",((G$24*10)*$B27),IF(G$23="%w/w DM",(((G$24*10)*($B$24/100))*$B27),IF(G$23="kg/t SAR",(G$24*$B27),IF(G$23="kg/t DM",((G$24*($B$24/100))*$B27),IF(G$23="mg/kg SAR",((G$24*0.001)*$B27),IF(G$23="mg/kg DM",(((G$24*0.001)*($B$24/100))*$B27),0))))))</f>
        <v>6.2249999999999993E-2</v>
      </c>
      <c r="H27" s="3">
        <f t="shared" si="2"/>
        <v>0.42499999999999999</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138</v>
      </c>
      <c r="Q27" s="3">
        <f>(IF(Q$23="%w/w SAR",((Q$24*10)*$B27),IF(Q$23="%w/w DM",(((Q$24*10)*($B$24/100))*$B27),IF(Q$23="kg/t SAR",(Q$24*$B27),IF(Q$23="kg/t DM",((Q$24*($B$24/100))*$B27),IF(Q$23="mg/kg SAR",((Q$24*0.001)*$B27),IF(Q$23="mg/kg DM",(((Q$24*0.001)*($B$24/100))*$B27),0)))))))*2.5</f>
        <v>29.250000000000004</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250</v>
      </c>
      <c r="C28" s="3">
        <f t="shared" ref="C28:C46" si="3">IF(C$23="%w/w SAR",((C$24*10)*$B28),IF(C$23="%w/w DM",(((C$24*10)*($B$24/100))*$B28),IF(C$23="kg/t SAR",(C$24*$B28),IF(C$23="kg/t DM",((C$24*($B$24/100))*$B28),IF(C$23="mg/kg SAR",((C$24*0.001)*$B28),IF(C$23="mg/kg DM",(((C$24*0.001)*($B$24/100))*$B28),0))))))</f>
        <v>75</v>
      </c>
      <c r="D28" s="3">
        <f t="shared" ref="D28:D46" si="4">(IF(D$23="%w/w SAR",((D$24*10)*$B28),IF(D$23="%w/w DM",(((D$24*10)*($B$24/100))*$B28),IF(D$23="kg/t SAR",(D$24*$B28),IF(D$23="kg/t DM",((D$24*($B$24/100))*$B28),IF(D$23="mg/kg SAR",((D$24*0.001)*$B28),IF(D$23="mg/kg DM",(((D$24*0.001)*($B$24/100))*$B28),"0")))))))*2.291</f>
        <v>33.219499999999996</v>
      </c>
      <c r="E28" s="3">
        <f t="shared" ref="E28:E46" si="5">(IF(E$23="%w/w SAR",((E$24*10)*$B28),IF(E$23="%w/w DM",(((E$24*10)*($B$24/100))*$B28),IF(E$23="kg/t SAR",(E$24*$B28),IF(E$23="kg/t DM",((E$24*($B$24/100))*$B28),IF(E$23="mg/kg SAR",((E$24*0.001)*$B28),IF(E$23="mg/kg DM",(((E$24*0.001)*($B$24/100))*$B28),"0")))))))*1.205</f>
        <v>28.166875000000001</v>
      </c>
      <c r="F28" s="3">
        <f t="shared" ref="F28:F46" si="6">(IF(F$23="%w/w SAR",((F$24*10)*$B28),IF(F$23="%w/w DM",(((F$24*10)*($B$24/100))*$B28),IF(F$23="kg/t SAR",(F$24*$B28),IF(F$23="kg/t DM",((F$24*($B$24/100))*$B28),IF(F$23="mg/kg SAR",((F$24*0.001)*$B28),IF(F$23="mg/kg DM",(((F$24*0.001)*($B$24/100))*$B28),"0")))))))*1.658</f>
        <v>5.6372</v>
      </c>
      <c r="G28" s="3">
        <f t="shared" si="2"/>
        <v>6.2249999999999993E-2</v>
      </c>
      <c r="H28" s="3">
        <f t="shared" si="2"/>
        <v>0.42499999999999999</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138</v>
      </c>
      <c r="Q28" s="3">
        <f t="shared" ref="Q28:Q46" si="7">(IF(Q$23="%w/w SAR",((Q$24*10)*$B28),IF(Q$23="%w/w DM",(((Q$24*10)*($B$24/100))*$B28),IF(Q$23="kg/t SAR",(Q$24*$B28),IF(Q$23="kg/t DM",((Q$24*($B$24/100))*$B28),IF(Q$23="mg/kg SAR",((Q$24*0.001)*$B28),IF(Q$23="mg/kg DM",(((Q$24*0.001)*($B$24/100))*$B28),0)))))))*2.5</f>
        <v>29.250000000000004</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250</v>
      </c>
      <c r="C29" s="3">
        <f t="shared" si="3"/>
        <v>75</v>
      </c>
      <c r="D29" s="3">
        <f t="shared" si="4"/>
        <v>33.219499999999996</v>
      </c>
      <c r="E29" s="3">
        <f t="shared" si="5"/>
        <v>28.166875000000001</v>
      </c>
      <c r="F29" s="3">
        <f t="shared" si="6"/>
        <v>5.6372</v>
      </c>
      <c r="G29" s="3">
        <f t="shared" si="2"/>
        <v>6.2249999999999993E-2</v>
      </c>
      <c r="H29" s="3">
        <f t="shared" si="2"/>
        <v>0.42499999999999999</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138</v>
      </c>
      <c r="Q29" s="3">
        <f t="shared" si="7"/>
        <v>29.250000000000004</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250</v>
      </c>
      <c r="C30" s="3">
        <f t="shared" si="3"/>
        <v>75</v>
      </c>
      <c r="D30" s="3">
        <f t="shared" si="4"/>
        <v>33.219499999999996</v>
      </c>
      <c r="E30" s="3">
        <f t="shared" si="5"/>
        <v>28.166875000000001</v>
      </c>
      <c r="F30" s="3">
        <f t="shared" si="6"/>
        <v>5.6372</v>
      </c>
      <c r="G30" s="3">
        <f t="shared" si="2"/>
        <v>6.2249999999999993E-2</v>
      </c>
      <c r="H30" s="3">
        <f t="shared" si="2"/>
        <v>0.42499999999999999</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138</v>
      </c>
      <c r="Q30" s="3">
        <f t="shared" si="7"/>
        <v>29.250000000000004</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250</v>
      </c>
      <c r="C31" s="3">
        <f t="shared" si="3"/>
        <v>75</v>
      </c>
      <c r="D31" s="3">
        <f t="shared" si="4"/>
        <v>33.219499999999996</v>
      </c>
      <c r="E31" s="3">
        <f t="shared" si="5"/>
        <v>28.166875000000001</v>
      </c>
      <c r="F31" s="3">
        <f t="shared" si="6"/>
        <v>5.6372</v>
      </c>
      <c r="G31" s="3">
        <f t="shared" si="2"/>
        <v>6.2249999999999993E-2</v>
      </c>
      <c r="H31" s="3">
        <f t="shared" si="2"/>
        <v>0.42499999999999999</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138</v>
      </c>
      <c r="Q31" s="3">
        <f t="shared" si="7"/>
        <v>29.250000000000004</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250</v>
      </c>
      <c r="C32" s="3">
        <f t="shared" si="3"/>
        <v>75</v>
      </c>
      <c r="D32" s="3">
        <f t="shared" si="4"/>
        <v>33.219499999999996</v>
      </c>
      <c r="E32" s="3">
        <f t="shared" si="5"/>
        <v>28.166875000000001</v>
      </c>
      <c r="F32" s="3">
        <f t="shared" si="6"/>
        <v>5.6372</v>
      </c>
      <c r="G32" s="3">
        <f t="shared" si="2"/>
        <v>6.2249999999999993E-2</v>
      </c>
      <c r="H32" s="3">
        <f t="shared" si="2"/>
        <v>0.42499999999999999</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138</v>
      </c>
      <c r="Q32" s="3">
        <f t="shared" si="7"/>
        <v>29.250000000000004</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M38" sqref="M38"/>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132</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133</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7.45</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32.417650000000002</v>
      </c>
      <c r="D18" s="43">
        <f>$D28</f>
        <v>32.417650000000002</v>
      </c>
      <c r="E18" s="43">
        <f>$D29</f>
        <v>32.417650000000002</v>
      </c>
      <c r="F18" s="43">
        <f>$D30</f>
        <v>32.417650000000002</v>
      </c>
      <c r="G18" s="43">
        <f>$D31</f>
        <v>32.417650000000002</v>
      </c>
      <c r="H18" s="43">
        <f>$D32</f>
        <v>32.417650000000002</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-32.182349999999992</v>
      </c>
      <c r="D19" s="43">
        <f t="shared" ref="D19:V19" si="1">D18-D17</f>
        <v>-32.182349999999992</v>
      </c>
      <c r="E19" s="43">
        <f t="shared" si="1"/>
        <v>-32.182349999999992</v>
      </c>
      <c r="F19" s="43">
        <f t="shared" si="1"/>
        <v>-23.582349999999998</v>
      </c>
      <c r="G19" s="43">
        <f t="shared" si="1"/>
        <v>-32.182349999999992</v>
      </c>
      <c r="H19" s="43">
        <f t="shared" si="1"/>
        <v>-32.182349999999992</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t="s">
        <v>59</v>
      </c>
      <c r="N23" s="37"/>
      <c r="O23" s="37"/>
      <c r="P23" s="37" t="s">
        <v>59</v>
      </c>
      <c r="Q23" s="37" t="s">
        <v>59</v>
      </c>
      <c r="R23" s="37"/>
      <c r="S23" s="37"/>
      <c r="T23" s="37"/>
      <c r="U23" s="37"/>
      <c r="V23" s="38"/>
      <c r="W23" s="38"/>
    </row>
    <row r="24" spans="1:32" s="14" customFormat="1" x14ac:dyDescent="0.35">
      <c r="A24" s="19"/>
      <c r="B24" s="41"/>
      <c r="C24" s="40">
        <v>0.04</v>
      </c>
      <c r="D24" s="40">
        <v>56.6</v>
      </c>
      <c r="E24" s="40">
        <v>50.7</v>
      </c>
      <c r="F24" s="40">
        <v>98</v>
      </c>
      <c r="G24" s="40">
        <v>0.219</v>
      </c>
      <c r="H24" s="40">
        <v>0.74099999999999999</v>
      </c>
      <c r="I24" s="40">
        <v>0.5</v>
      </c>
      <c r="J24" s="40">
        <v>0.01</v>
      </c>
      <c r="K24" s="1">
        <v>0.05</v>
      </c>
      <c r="L24" s="40">
        <v>0.2</v>
      </c>
      <c r="M24" s="40">
        <v>0.2</v>
      </c>
      <c r="N24" s="40"/>
      <c r="O24" s="40"/>
      <c r="P24" s="40">
        <v>561</v>
      </c>
      <c r="Q24" s="40">
        <v>87.7</v>
      </c>
      <c r="R24" s="40"/>
      <c r="S24" s="40"/>
      <c r="T24" s="40"/>
      <c r="U24" s="40"/>
      <c r="V24" s="40">
        <v>656</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32.417650000000002</v>
      </c>
      <c r="E27" s="3">
        <f>(IF(E$23="%w/w SAR",((E$24*10)*$B27),IF(E$23="%w/w DM",(((E$24*10)*($B$24/100))*$B27),IF(E$23="kg/t SAR",(E$24*$B27),IF(E$23="kg/t DM",((E$24*($B$24/100))*$B27),IF(E$23="mg/kg SAR",((E$24*0.001)*$B27),IF(E$23="mg/kg DM",(((E$24*0.001)*($B$24/100))*$B27),"0")))))))*1.205</f>
        <v>15.273375000000001</v>
      </c>
      <c r="F27" s="3">
        <f>(IF(F$23="%w/w SAR",((F$24*10)*$B27),IF(F$23="%w/w DM",(((F$24*10)*($B$24/100))*$B27),IF(F$23="kg/t SAR",(F$24*$B27),IF(F$23="kg/t DM",((F$24*($B$24/100))*$B27),IF(F$23="mg/kg SAR",((F$24*0.001)*$B27),IF(F$23="mg/kg DM",(((F$24*0.001)*($B$24/100))*$B27),"0")))))))*1.658</f>
        <v>40.620999999999995</v>
      </c>
      <c r="G27" s="3">
        <f t="shared" ref="G27:P42" si="2">IF(G$23="%w/w SAR",((G$24*10)*$B27),IF(G$23="%w/w DM",(((G$24*10)*($B$24/100))*$B27),IF(G$23="kg/t SAR",(G$24*$B27),IF(G$23="kg/t DM",((G$24*($B$24/100))*$B27),IF(G$23="mg/kg SAR",((G$24*0.001)*$B27),IF(G$23="mg/kg DM",(((G$24*0.001)*($B$24/100))*$B27),0))))))</f>
        <v>5.475E-2</v>
      </c>
      <c r="H27" s="3">
        <f t="shared" si="2"/>
        <v>0.18525</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140.25</v>
      </c>
      <c r="Q27" s="3">
        <f>(IF(Q$23="%w/w SAR",((Q$24*10)*$B27),IF(Q$23="%w/w DM",(((Q$24*10)*($B$24/100))*$B27),IF(Q$23="kg/t SAR",(Q$24*$B27),IF(Q$23="kg/t DM",((Q$24*($B$24/100))*$B27),IF(Q$23="mg/kg SAR",((Q$24*0.001)*$B27),IF(Q$23="mg/kg DM",(((Q$24*0.001)*($B$24/100))*$B27),0)))))))*2.5</f>
        <v>54.8125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32.417650000000002</v>
      </c>
      <c r="E28" s="3">
        <f t="shared" ref="E28:E46" si="5">(IF(E$23="%w/w SAR",((E$24*10)*$B28),IF(E$23="%w/w DM",(((E$24*10)*($B$24/100))*$B28),IF(E$23="kg/t SAR",(E$24*$B28),IF(E$23="kg/t DM",((E$24*($B$24/100))*$B28),IF(E$23="mg/kg SAR",((E$24*0.001)*$B28),IF(E$23="mg/kg DM",(((E$24*0.001)*($B$24/100))*$B28),"0")))))))*1.205</f>
        <v>15.273375000000001</v>
      </c>
      <c r="F28" s="3">
        <f t="shared" ref="F28:F46" si="6">(IF(F$23="%w/w SAR",((F$24*10)*$B28),IF(F$23="%w/w DM",(((F$24*10)*($B$24/100))*$B28),IF(F$23="kg/t SAR",(F$24*$B28),IF(F$23="kg/t DM",((F$24*($B$24/100))*$B28),IF(F$23="mg/kg SAR",((F$24*0.001)*$B28),IF(F$23="mg/kg DM",(((F$24*0.001)*($B$24/100))*$B28),"0")))))))*1.658</f>
        <v>40.620999999999995</v>
      </c>
      <c r="G28" s="3">
        <f t="shared" si="2"/>
        <v>5.475E-2</v>
      </c>
      <c r="H28" s="3">
        <f t="shared" si="2"/>
        <v>0.18525</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140.25</v>
      </c>
      <c r="Q28" s="3">
        <f t="shared" ref="Q28:Q46" si="7">(IF(Q$23="%w/w SAR",((Q$24*10)*$B28),IF(Q$23="%w/w DM",(((Q$24*10)*($B$24/100))*$B28),IF(Q$23="kg/t SAR",(Q$24*$B28),IF(Q$23="kg/t DM",((Q$24*($B$24/100))*$B28),IF(Q$23="mg/kg SAR",((Q$24*0.001)*$B28),IF(Q$23="mg/kg DM",(((Q$24*0.001)*($B$24/100))*$B28),0)))))))*2.5</f>
        <v>54.8125</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250</v>
      </c>
      <c r="C29" s="3">
        <f t="shared" si="3"/>
        <v>100</v>
      </c>
      <c r="D29" s="3">
        <f t="shared" si="4"/>
        <v>32.417650000000002</v>
      </c>
      <c r="E29" s="3">
        <f t="shared" si="5"/>
        <v>15.273375000000001</v>
      </c>
      <c r="F29" s="3">
        <f t="shared" si="6"/>
        <v>40.620999999999995</v>
      </c>
      <c r="G29" s="3">
        <f t="shared" si="2"/>
        <v>5.475E-2</v>
      </c>
      <c r="H29" s="3">
        <f t="shared" si="2"/>
        <v>0.18525</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140.25</v>
      </c>
      <c r="Q29" s="3">
        <f t="shared" si="7"/>
        <v>54.8125</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250</v>
      </c>
      <c r="C30" s="3">
        <f t="shared" si="3"/>
        <v>100</v>
      </c>
      <c r="D30" s="3">
        <f t="shared" si="4"/>
        <v>32.417650000000002</v>
      </c>
      <c r="E30" s="3">
        <f t="shared" si="5"/>
        <v>15.273375000000001</v>
      </c>
      <c r="F30" s="3">
        <f t="shared" si="6"/>
        <v>40.620999999999995</v>
      </c>
      <c r="G30" s="3">
        <f t="shared" si="2"/>
        <v>5.475E-2</v>
      </c>
      <c r="H30" s="3">
        <f t="shared" si="2"/>
        <v>0.18525</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140.25</v>
      </c>
      <c r="Q30" s="3">
        <f t="shared" si="7"/>
        <v>54.8125</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250</v>
      </c>
      <c r="C31" s="3">
        <f t="shared" si="3"/>
        <v>100</v>
      </c>
      <c r="D31" s="3">
        <f t="shared" si="4"/>
        <v>32.417650000000002</v>
      </c>
      <c r="E31" s="3">
        <f t="shared" si="5"/>
        <v>15.273375000000001</v>
      </c>
      <c r="F31" s="3">
        <f t="shared" si="6"/>
        <v>40.620999999999995</v>
      </c>
      <c r="G31" s="3">
        <f t="shared" si="2"/>
        <v>5.475E-2</v>
      </c>
      <c r="H31" s="3">
        <f t="shared" si="2"/>
        <v>0.18525</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140.25</v>
      </c>
      <c r="Q31" s="3">
        <f t="shared" si="7"/>
        <v>54.8125</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250</v>
      </c>
      <c r="C32" s="3">
        <f t="shared" si="3"/>
        <v>100</v>
      </c>
      <c r="D32" s="3">
        <f t="shared" si="4"/>
        <v>32.417650000000002</v>
      </c>
      <c r="E32" s="3">
        <f t="shared" si="5"/>
        <v>15.273375000000001</v>
      </c>
      <c r="F32" s="3">
        <f t="shared" si="6"/>
        <v>40.620999999999995</v>
      </c>
      <c r="G32" s="3">
        <f t="shared" si="2"/>
        <v>5.475E-2</v>
      </c>
      <c r="H32" s="3">
        <f t="shared" si="2"/>
        <v>0.18525</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140.25</v>
      </c>
      <c r="Q32" s="3">
        <f t="shared" si="7"/>
        <v>54.8125</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R24" sqref="R24"/>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132</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134</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4.0199999999999996</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54.525799999999997</v>
      </c>
      <c r="D18" s="43">
        <f>$D28</f>
        <v>54.525799999999997</v>
      </c>
      <c r="E18" s="43">
        <f>$D29</f>
        <v>54.525799999999997</v>
      </c>
      <c r="F18" s="43">
        <f>$D30</f>
        <v>54.525799999999997</v>
      </c>
      <c r="G18" s="43">
        <f>$D31</f>
        <v>54.525799999999997</v>
      </c>
      <c r="H18" s="43">
        <f>$D32</f>
        <v>54.525799999999997</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-10.074199999999998</v>
      </c>
      <c r="D19" s="43">
        <f t="shared" ref="D19:V19" si="1">D18-D17</f>
        <v>-10.074199999999998</v>
      </c>
      <c r="E19" s="43">
        <f t="shared" si="1"/>
        <v>-10.074199999999998</v>
      </c>
      <c r="F19" s="43">
        <f t="shared" si="1"/>
        <v>-1.4742000000000033</v>
      </c>
      <c r="G19" s="43">
        <f t="shared" si="1"/>
        <v>-10.074199999999998</v>
      </c>
      <c r="H19" s="43">
        <f t="shared" si="1"/>
        <v>-10.074199999999998</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61</v>
      </c>
      <c r="D23" s="37" t="s">
        <v>59</v>
      </c>
      <c r="E23" s="37" t="s">
        <v>59</v>
      </c>
      <c r="F23" s="37" t="s">
        <v>59</v>
      </c>
      <c r="G23" s="37" t="s">
        <v>59</v>
      </c>
      <c r="H23" s="37" t="s">
        <v>59</v>
      </c>
      <c r="I23" s="37" t="s">
        <v>59</v>
      </c>
      <c r="J23" s="37" t="s">
        <v>59</v>
      </c>
      <c r="K23" s="37" t="s">
        <v>59</v>
      </c>
      <c r="L23" s="37" t="s">
        <v>59</v>
      </c>
      <c r="M23" s="37"/>
      <c r="N23" s="37"/>
      <c r="O23" s="37"/>
      <c r="P23" s="37" t="s">
        <v>59</v>
      </c>
      <c r="Q23" s="37" t="s">
        <v>59</v>
      </c>
      <c r="R23" s="37"/>
      <c r="S23" s="37"/>
      <c r="T23" s="37"/>
      <c r="U23" s="37"/>
      <c r="V23" s="38"/>
      <c r="W23" s="38"/>
    </row>
    <row r="24" spans="1:32" s="14" customFormat="1" x14ac:dyDescent="0.35">
      <c r="A24" s="19"/>
      <c r="B24" s="41"/>
      <c r="C24" s="40">
        <v>0.1</v>
      </c>
      <c r="D24" s="40">
        <v>350</v>
      </c>
      <c r="E24" s="40">
        <v>65.599999999999994</v>
      </c>
      <c r="F24" s="40">
        <v>58.3</v>
      </c>
      <c r="G24" s="40">
        <v>0.64900000000000002</v>
      </c>
      <c r="H24" s="40">
        <v>1.71</v>
      </c>
      <c r="I24" s="40">
        <v>0.5</v>
      </c>
      <c r="J24" s="40">
        <v>0.01</v>
      </c>
      <c r="K24" s="1">
        <v>0.05</v>
      </c>
      <c r="L24" s="40">
        <v>0.78</v>
      </c>
      <c r="M24" s="40"/>
      <c r="N24" s="40"/>
      <c r="O24" s="40"/>
      <c r="P24" s="40">
        <v>28</v>
      </c>
      <c r="Q24" s="40">
        <v>158</v>
      </c>
      <c r="R24" s="40"/>
      <c r="S24" s="40"/>
      <c r="T24" s="40"/>
      <c r="U24" s="40"/>
      <c r="V24" s="40">
        <v>577</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68</v>
      </c>
      <c r="C27" s="3">
        <f>IF(C$23="%w/w SAR",((C$24*10)*$B27),IF(C$23="%w/w DM",(((C$24*10)*($B$24/100))*$B27),IF(C$23="kg/t SAR",(C$24*$B27),IF(C$23="kg/t DM",((C$24*($B$24/100))*$B27),IF(C$23="mg/kg SAR",((C$24*0.001)*$B27),IF(C$23="mg/kg DM",(((C$24*0.001)*($B$24/100))*$B27),0))))))</f>
        <v>68</v>
      </c>
      <c r="D27" s="3">
        <f>(IF(D$23="%w/w SAR",((D$24*10)*$B27),IF(D$23="%w/w DM",(((D$24*10)*($B$24/100))*$B27),IF(D$23="kg/t SAR",(D$24*$B27),IF(D$23="kg/t DM",((D$24*($B$24/100))*$B27),IF(D$23="mg/kg SAR",((D$24*0.001)*$B27),IF(D$23="mg/kg DM",(((D$24*0.001)*($B$24/100))*$B27),"0")))))))*2.291</f>
        <v>54.525799999999997</v>
      </c>
      <c r="E27" s="3">
        <f>(IF(E$23="%w/w SAR",((E$24*10)*$B27),IF(E$23="%w/w DM",(((E$24*10)*($B$24/100))*$B27),IF(E$23="kg/t SAR",(E$24*$B27),IF(E$23="kg/t DM",((E$24*($B$24/100))*$B27),IF(E$23="mg/kg SAR",((E$24*0.001)*$B27),IF(E$23="mg/kg DM",(((E$24*0.001)*($B$24/100))*$B27),"0")))))))*1.205</f>
        <v>5.3752639999999987</v>
      </c>
      <c r="F27" s="3">
        <f>(IF(F$23="%w/w SAR",((F$24*10)*$B27),IF(F$23="%w/w DM",(((F$24*10)*($B$24/100))*$B27),IF(F$23="kg/t SAR",(F$24*$B27),IF(F$23="kg/t DM",((F$24*($B$24/100))*$B27),IF(F$23="mg/kg SAR",((F$24*0.001)*$B27),IF(F$23="mg/kg DM",(((F$24*0.001)*($B$24/100))*$B27),"0")))))))*1.658</f>
        <v>6.5729751999999992</v>
      </c>
      <c r="G27" s="3">
        <f t="shared" ref="G27:P42" si="2">IF(G$23="%w/w SAR",((G$24*10)*$B27),IF(G$23="%w/w DM",(((G$24*10)*($B$24/100))*$B27),IF(G$23="kg/t SAR",(G$24*$B27),IF(G$23="kg/t DM",((G$24*($B$24/100))*$B27),IF(G$23="mg/kg SAR",((G$24*0.001)*$B27),IF(G$23="mg/kg DM",(((G$24*0.001)*($B$24/100))*$B27),0))))))</f>
        <v>4.4132000000000005E-2</v>
      </c>
      <c r="H27" s="3">
        <f t="shared" si="2"/>
        <v>0.11627999999999999</v>
      </c>
      <c r="I27" s="3">
        <f t="shared" si="2"/>
        <v>3.4000000000000002E-2</v>
      </c>
      <c r="J27" s="3">
        <f t="shared" si="2"/>
        <v>6.8000000000000005E-4</v>
      </c>
      <c r="K27" s="3">
        <f t="shared" si="2"/>
        <v>3.4000000000000002E-3</v>
      </c>
      <c r="L27" s="3">
        <f t="shared" si="2"/>
        <v>5.3040000000000004E-2</v>
      </c>
      <c r="M27" s="3">
        <f t="shared" si="2"/>
        <v>0</v>
      </c>
      <c r="N27" s="3">
        <f t="shared" si="2"/>
        <v>0</v>
      </c>
      <c r="O27" s="3">
        <f t="shared" si="2"/>
        <v>0</v>
      </c>
      <c r="P27" s="3">
        <f t="shared" si="2"/>
        <v>1.9040000000000001</v>
      </c>
      <c r="Q27" s="3">
        <f>(IF(Q$23="%w/w SAR",((Q$24*10)*$B27),IF(Q$23="%w/w DM",(((Q$24*10)*($B$24/100))*$B27),IF(Q$23="kg/t SAR",(Q$24*$B27),IF(Q$23="kg/t DM",((Q$24*($B$24/100))*$B27),IF(Q$23="mg/kg SAR",((Q$24*0.001)*$B27),IF(Q$23="mg/kg DM",(((Q$24*0.001)*($B$24/100))*$B27),0)))))))*2.5</f>
        <v>26.86</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68</v>
      </c>
      <c r="C28" s="3">
        <f t="shared" ref="C28:C46" si="3">IF(C$23="%w/w SAR",((C$24*10)*$B28),IF(C$23="%w/w DM",(((C$24*10)*($B$24/100))*$B28),IF(C$23="kg/t SAR",(C$24*$B28),IF(C$23="kg/t DM",((C$24*($B$24/100))*$B28),IF(C$23="mg/kg SAR",((C$24*0.001)*$B28),IF(C$23="mg/kg DM",(((C$24*0.001)*($B$24/100))*$B28),0))))))</f>
        <v>68</v>
      </c>
      <c r="D28" s="3">
        <f t="shared" ref="D28:D46" si="4">(IF(D$23="%w/w SAR",((D$24*10)*$B28),IF(D$23="%w/w DM",(((D$24*10)*($B$24/100))*$B28),IF(D$23="kg/t SAR",(D$24*$B28),IF(D$23="kg/t DM",((D$24*($B$24/100))*$B28),IF(D$23="mg/kg SAR",((D$24*0.001)*$B28),IF(D$23="mg/kg DM",(((D$24*0.001)*($B$24/100))*$B28),"0")))))))*2.291</f>
        <v>54.525799999999997</v>
      </c>
      <c r="E28" s="3">
        <f t="shared" ref="E28:E46" si="5">(IF(E$23="%w/w SAR",((E$24*10)*$B28),IF(E$23="%w/w DM",(((E$24*10)*($B$24/100))*$B28),IF(E$23="kg/t SAR",(E$24*$B28),IF(E$23="kg/t DM",((E$24*($B$24/100))*$B28),IF(E$23="mg/kg SAR",((E$24*0.001)*$B28),IF(E$23="mg/kg DM",(((E$24*0.001)*($B$24/100))*$B28),"0")))))))*1.205</f>
        <v>5.3752639999999987</v>
      </c>
      <c r="F28" s="3">
        <f t="shared" ref="F28:F46" si="6">(IF(F$23="%w/w SAR",((F$24*10)*$B28),IF(F$23="%w/w DM",(((F$24*10)*($B$24/100))*$B28),IF(F$23="kg/t SAR",(F$24*$B28),IF(F$23="kg/t DM",((F$24*($B$24/100))*$B28),IF(F$23="mg/kg SAR",((F$24*0.001)*$B28),IF(F$23="mg/kg DM",(((F$24*0.001)*($B$24/100))*$B28),"0")))))))*1.658</f>
        <v>6.5729751999999992</v>
      </c>
      <c r="G28" s="3">
        <f t="shared" si="2"/>
        <v>4.4132000000000005E-2</v>
      </c>
      <c r="H28" s="3">
        <f t="shared" si="2"/>
        <v>0.11627999999999999</v>
      </c>
      <c r="I28" s="3">
        <f t="shared" si="2"/>
        <v>3.4000000000000002E-2</v>
      </c>
      <c r="J28" s="3">
        <f t="shared" si="2"/>
        <v>6.8000000000000005E-4</v>
      </c>
      <c r="K28" s="3">
        <f t="shared" si="2"/>
        <v>3.4000000000000002E-3</v>
      </c>
      <c r="L28" s="3">
        <f t="shared" si="2"/>
        <v>5.3040000000000004E-2</v>
      </c>
      <c r="M28" s="3">
        <f t="shared" si="2"/>
        <v>0</v>
      </c>
      <c r="N28" s="3">
        <f t="shared" si="2"/>
        <v>0</v>
      </c>
      <c r="O28" s="3">
        <f t="shared" si="2"/>
        <v>0</v>
      </c>
      <c r="P28" s="3">
        <f t="shared" si="2"/>
        <v>1.9040000000000001</v>
      </c>
      <c r="Q28" s="3">
        <f t="shared" ref="Q28:Q46" si="7">(IF(Q$23="%w/w SAR",((Q$24*10)*$B28),IF(Q$23="%w/w DM",(((Q$24*10)*($B$24/100))*$B28),IF(Q$23="kg/t SAR",(Q$24*$B28),IF(Q$23="kg/t DM",((Q$24*($B$24/100))*$B28),IF(Q$23="mg/kg SAR",((Q$24*0.001)*$B28),IF(Q$23="mg/kg DM",(((Q$24*0.001)*($B$24/100))*$B28),0)))))))*2.5</f>
        <v>26.86</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68</v>
      </c>
      <c r="C29" s="3">
        <f t="shared" si="3"/>
        <v>68</v>
      </c>
      <c r="D29" s="3">
        <f t="shared" si="4"/>
        <v>54.525799999999997</v>
      </c>
      <c r="E29" s="3">
        <f t="shared" si="5"/>
        <v>5.3752639999999987</v>
      </c>
      <c r="F29" s="3">
        <f t="shared" si="6"/>
        <v>6.5729751999999992</v>
      </c>
      <c r="G29" s="3">
        <f t="shared" si="2"/>
        <v>4.4132000000000005E-2</v>
      </c>
      <c r="H29" s="3">
        <f t="shared" si="2"/>
        <v>0.11627999999999999</v>
      </c>
      <c r="I29" s="3">
        <f t="shared" si="2"/>
        <v>3.4000000000000002E-2</v>
      </c>
      <c r="J29" s="3">
        <f t="shared" si="2"/>
        <v>6.8000000000000005E-4</v>
      </c>
      <c r="K29" s="3">
        <f t="shared" si="2"/>
        <v>3.4000000000000002E-3</v>
      </c>
      <c r="L29" s="3">
        <f t="shared" si="2"/>
        <v>5.3040000000000004E-2</v>
      </c>
      <c r="M29" s="3">
        <f t="shared" si="2"/>
        <v>0</v>
      </c>
      <c r="N29" s="3">
        <f t="shared" si="2"/>
        <v>0</v>
      </c>
      <c r="O29" s="3">
        <f t="shared" si="2"/>
        <v>0</v>
      </c>
      <c r="P29" s="3">
        <f t="shared" si="2"/>
        <v>1.9040000000000001</v>
      </c>
      <c r="Q29" s="3">
        <f t="shared" si="7"/>
        <v>26.86</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68</v>
      </c>
      <c r="C30" s="3">
        <f t="shared" si="3"/>
        <v>68</v>
      </c>
      <c r="D30" s="3">
        <f t="shared" si="4"/>
        <v>54.525799999999997</v>
      </c>
      <c r="E30" s="3">
        <f t="shared" si="5"/>
        <v>5.3752639999999987</v>
      </c>
      <c r="F30" s="3">
        <f t="shared" si="6"/>
        <v>6.5729751999999992</v>
      </c>
      <c r="G30" s="3">
        <f t="shared" si="2"/>
        <v>4.4132000000000005E-2</v>
      </c>
      <c r="H30" s="3">
        <f t="shared" si="2"/>
        <v>0.11627999999999999</v>
      </c>
      <c r="I30" s="3">
        <f t="shared" si="2"/>
        <v>3.4000000000000002E-2</v>
      </c>
      <c r="J30" s="3">
        <f t="shared" si="2"/>
        <v>6.8000000000000005E-4</v>
      </c>
      <c r="K30" s="3">
        <f t="shared" si="2"/>
        <v>3.4000000000000002E-3</v>
      </c>
      <c r="L30" s="3">
        <f t="shared" si="2"/>
        <v>5.3040000000000004E-2</v>
      </c>
      <c r="M30" s="3">
        <f t="shared" si="2"/>
        <v>0</v>
      </c>
      <c r="N30" s="3">
        <f t="shared" si="2"/>
        <v>0</v>
      </c>
      <c r="O30" s="3">
        <f t="shared" si="2"/>
        <v>0</v>
      </c>
      <c r="P30" s="3">
        <f t="shared" si="2"/>
        <v>1.9040000000000001</v>
      </c>
      <c r="Q30" s="3">
        <f t="shared" si="7"/>
        <v>26.86</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68</v>
      </c>
      <c r="C31" s="3">
        <f t="shared" si="3"/>
        <v>68</v>
      </c>
      <c r="D31" s="3">
        <f t="shared" si="4"/>
        <v>54.525799999999997</v>
      </c>
      <c r="E31" s="3">
        <f t="shared" si="5"/>
        <v>5.3752639999999987</v>
      </c>
      <c r="F31" s="3">
        <f t="shared" si="6"/>
        <v>6.5729751999999992</v>
      </c>
      <c r="G31" s="3">
        <f t="shared" si="2"/>
        <v>4.4132000000000005E-2</v>
      </c>
      <c r="H31" s="3">
        <f t="shared" si="2"/>
        <v>0.11627999999999999</v>
      </c>
      <c r="I31" s="3">
        <f t="shared" si="2"/>
        <v>3.4000000000000002E-2</v>
      </c>
      <c r="J31" s="3">
        <f t="shared" si="2"/>
        <v>6.8000000000000005E-4</v>
      </c>
      <c r="K31" s="3">
        <f t="shared" si="2"/>
        <v>3.4000000000000002E-3</v>
      </c>
      <c r="L31" s="3">
        <f t="shared" si="2"/>
        <v>5.3040000000000004E-2</v>
      </c>
      <c r="M31" s="3">
        <f t="shared" si="2"/>
        <v>0</v>
      </c>
      <c r="N31" s="3">
        <f t="shared" si="2"/>
        <v>0</v>
      </c>
      <c r="O31" s="3">
        <f t="shared" si="2"/>
        <v>0</v>
      </c>
      <c r="P31" s="3">
        <f t="shared" si="2"/>
        <v>1.9040000000000001</v>
      </c>
      <c r="Q31" s="3">
        <f t="shared" si="7"/>
        <v>26.86</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68</v>
      </c>
      <c r="C32" s="3">
        <f t="shared" si="3"/>
        <v>68</v>
      </c>
      <c r="D32" s="3">
        <f t="shared" si="4"/>
        <v>54.525799999999997</v>
      </c>
      <c r="E32" s="3">
        <f t="shared" si="5"/>
        <v>5.3752639999999987</v>
      </c>
      <c r="F32" s="3">
        <f t="shared" si="6"/>
        <v>6.5729751999999992</v>
      </c>
      <c r="G32" s="3">
        <f t="shared" si="2"/>
        <v>4.4132000000000005E-2</v>
      </c>
      <c r="H32" s="3">
        <f t="shared" si="2"/>
        <v>0.11627999999999999</v>
      </c>
      <c r="I32" s="3">
        <f t="shared" si="2"/>
        <v>3.4000000000000002E-2</v>
      </c>
      <c r="J32" s="3">
        <f t="shared" si="2"/>
        <v>6.8000000000000005E-4</v>
      </c>
      <c r="K32" s="3">
        <f t="shared" si="2"/>
        <v>3.4000000000000002E-3</v>
      </c>
      <c r="L32" s="3">
        <f t="shared" si="2"/>
        <v>5.3040000000000004E-2</v>
      </c>
      <c r="M32" s="3">
        <f t="shared" si="2"/>
        <v>0</v>
      </c>
      <c r="N32" s="3">
        <f t="shared" si="2"/>
        <v>0</v>
      </c>
      <c r="O32" s="3">
        <f t="shared" si="2"/>
        <v>0</v>
      </c>
      <c r="P32" s="3">
        <f t="shared" si="2"/>
        <v>1.9040000000000001</v>
      </c>
      <c r="Q32" s="3">
        <f t="shared" si="7"/>
        <v>26.86</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topLeftCell="A16" zoomScale="90" zoomScaleNormal="90" workbookViewId="0">
      <selection activeCell="D35" sqref="D35"/>
    </sheetView>
  </sheetViews>
  <sheetFormatPr defaultColWidth="13.1796875" defaultRowHeight="12.5" x14ac:dyDescent="0.35"/>
  <cols>
    <col min="1" max="2" width="13.1796875" style="12"/>
    <col min="3" max="3" width="18.7265625" style="12" bestFit="1" customWidth="1"/>
    <col min="4" max="4" width="20.26953125" style="12" bestFit="1" customWidth="1"/>
    <col min="5" max="22" width="21.26953125" style="12" customWidth="1"/>
    <col min="23" max="27" width="13.1796875" style="12"/>
    <col min="28" max="32" width="13.1796875" style="17"/>
    <col min="33" max="16384" width="13.1796875" style="12"/>
  </cols>
  <sheetData>
    <row r="1" spans="1:32" ht="14" x14ac:dyDescent="0.3">
      <c r="A1" s="85" t="s">
        <v>43</v>
      </c>
      <c r="B1" s="85"/>
      <c r="C1" s="98" t="str">
        <f>Secanim!C1:E1</f>
        <v>PAN-008832</v>
      </c>
      <c r="D1" s="98"/>
      <c r="E1" s="98"/>
      <c r="F1" s="85" t="s">
        <v>47</v>
      </c>
      <c r="G1" s="85"/>
      <c r="H1" s="99" t="str">
        <f>Secanim!H1:J1</f>
        <v>26.3ha</v>
      </c>
      <c r="I1" s="99"/>
      <c r="J1" s="99"/>
      <c r="AB1" s="45"/>
      <c r="AC1" s="45"/>
      <c r="AD1" s="45"/>
      <c r="AE1" s="45" t="s">
        <v>91</v>
      </c>
      <c r="AF1" s="45" t="s">
        <v>92</v>
      </c>
    </row>
    <row r="2" spans="1:32" ht="14" x14ac:dyDescent="0.3">
      <c r="A2" s="85" t="s">
        <v>106</v>
      </c>
      <c r="B2" s="85"/>
      <c r="C2" s="100" t="str">
        <f>Secanim!C2:E2</f>
        <v>EPR/FB3605GC</v>
      </c>
      <c r="D2" s="98"/>
      <c r="E2" s="98"/>
      <c r="F2" s="85" t="s">
        <v>52</v>
      </c>
      <c r="G2" s="85"/>
      <c r="H2" s="88" t="s">
        <v>132</v>
      </c>
      <c r="I2" s="88"/>
      <c r="J2" s="88"/>
      <c r="AB2" s="46" t="s">
        <v>61</v>
      </c>
      <c r="AC2" s="46" t="s">
        <v>80</v>
      </c>
      <c r="AD2" s="45" t="s">
        <v>88</v>
      </c>
      <c r="AE2" s="45" t="s">
        <v>73</v>
      </c>
      <c r="AF2" s="45">
        <v>8.4</v>
      </c>
    </row>
    <row r="3" spans="1:32" ht="14" x14ac:dyDescent="0.3">
      <c r="A3" s="96" t="s">
        <v>44</v>
      </c>
      <c r="B3" s="97"/>
      <c r="C3" s="99" t="str">
        <f>Secanim!C3:E3</f>
        <v>Agrispread Ltd</v>
      </c>
      <c r="D3" s="99"/>
      <c r="E3" s="99"/>
      <c r="F3" s="85" t="s">
        <v>107</v>
      </c>
      <c r="G3" s="85"/>
      <c r="H3" s="88" t="s">
        <v>90</v>
      </c>
      <c r="I3" s="88"/>
      <c r="J3" s="88"/>
      <c r="AB3" s="46" t="s">
        <v>62</v>
      </c>
      <c r="AC3" s="46" t="s">
        <v>81</v>
      </c>
      <c r="AD3" s="45" t="s">
        <v>89</v>
      </c>
      <c r="AE3" s="45" t="s">
        <v>74</v>
      </c>
      <c r="AF3" s="45">
        <v>8.6</v>
      </c>
    </row>
    <row r="4" spans="1:32" ht="14" x14ac:dyDescent="0.3">
      <c r="A4" s="85" t="s">
        <v>0</v>
      </c>
      <c r="B4" s="85"/>
      <c r="C4" s="99" t="str">
        <f>Secanim!C4:E4</f>
        <v>Manor Farm, Eyton, Wrexham, LL13 0SN</v>
      </c>
      <c r="D4" s="99"/>
      <c r="E4" s="99"/>
      <c r="F4" s="87" t="s">
        <v>1</v>
      </c>
      <c r="G4" s="87"/>
      <c r="H4" s="88" t="s">
        <v>135</v>
      </c>
      <c r="I4" s="88"/>
      <c r="J4" s="88"/>
      <c r="AB4" s="46" t="s">
        <v>57</v>
      </c>
      <c r="AC4" s="47" t="s">
        <v>82</v>
      </c>
      <c r="AD4" s="45" t="s">
        <v>90</v>
      </c>
      <c r="AE4" s="45" t="s">
        <v>75</v>
      </c>
      <c r="AF4" s="45">
        <v>8.8000000000000007</v>
      </c>
    </row>
    <row r="5" spans="1:32" ht="14" x14ac:dyDescent="0.3">
      <c r="A5" s="85" t="s">
        <v>51</v>
      </c>
      <c r="B5" s="85"/>
      <c r="C5" s="99" t="str">
        <f>Secanim!C5:E5</f>
        <v>Rhiannon Smith</v>
      </c>
      <c r="D5" s="99"/>
      <c r="E5" s="99"/>
      <c r="F5" s="85" t="s">
        <v>45</v>
      </c>
      <c r="G5" s="85"/>
      <c r="H5" s="88">
        <v>4.47</v>
      </c>
      <c r="I5" s="88"/>
      <c r="J5" s="88"/>
      <c r="AB5" s="46" t="s">
        <v>58</v>
      </c>
      <c r="AC5" s="47" t="s">
        <v>83</v>
      </c>
      <c r="AD5" s="45"/>
      <c r="AE5" s="45" t="s">
        <v>93</v>
      </c>
      <c r="AF5" s="45">
        <v>15.1</v>
      </c>
    </row>
    <row r="6" spans="1:32" s="17" customFormat="1" ht="14" x14ac:dyDescent="0.3">
      <c r="A6" s="13"/>
      <c r="B6" s="13"/>
      <c r="C6" s="14"/>
      <c r="D6" s="14"/>
      <c r="E6" s="14"/>
      <c r="F6" s="15"/>
      <c r="G6" s="15"/>
      <c r="H6" s="16"/>
      <c r="I6" s="16"/>
      <c r="J6" s="16"/>
      <c r="AB6" s="48" t="s">
        <v>59</v>
      </c>
      <c r="AC6" s="49" t="s">
        <v>84</v>
      </c>
      <c r="AD6" s="50"/>
      <c r="AE6" s="50" t="s">
        <v>76</v>
      </c>
      <c r="AF6" s="50">
        <v>1.4</v>
      </c>
    </row>
    <row r="7" spans="1:32" s="32" customFormat="1" ht="14" x14ac:dyDescent="0.3">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 x14ac:dyDescent="0.3">
      <c r="A8" s="85" t="s">
        <v>2</v>
      </c>
      <c r="B8" s="85"/>
      <c r="C8" s="56">
        <f>Secanim!C8</f>
        <v>1</v>
      </c>
      <c r="D8" s="56">
        <f>Secanim!D8</f>
        <v>2</v>
      </c>
      <c r="E8" s="56">
        <f>Secanim!E8</f>
        <v>4</v>
      </c>
      <c r="F8" s="56">
        <f>Secanim!F8</f>
        <v>5</v>
      </c>
      <c r="G8" s="56" t="str">
        <f>Secanim!G8</f>
        <v>Manor Triangle</v>
      </c>
      <c r="H8" s="56" t="str">
        <f>Secanim!H8</f>
        <v>MF Adjoining Triangle</v>
      </c>
      <c r="I8" s="56">
        <f>Secanim!I8</f>
        <v>0</v>
      </c>
      <c r="J8" s="56">
        <f>Secanim!J8</f>
        <v>0</v>
      </c>
      <c r="K8" s="56">
        <f>Secanim!K8</f>
        <v>0</v>
      </c>
      <c r="L8" s="56">
        <f>Secanim!L8</f>
        <v>0</v>
      </c>
      <c r="M8" s="56">
        <f>Secanim!M8</f>
        <v>0</v>
      </c>
      <c r="N8" s="56">
        <f>Secanim!N8</f>
        <v>0</v>
      </c>
      <c r="O8" s="56">
        <f>Secanim!O8</f>
        <v>0</v>
      </c>
      <c r="P8" s="56">
        <f>Secanim!P8</f>
        <v>0</v>
      </c>
      <c r="Q8" s="56">
        <f>Secanim!Q8</f>
        <v>0</v>
      </c>
      <c r="R8" s="56">
        <f>Secanim!R8</f>
        <v>0</v>
      </c>
      <c r="S8" s="56">
        <f>Secanim!S8</f>
        <v>0</v>
      </c>
      <c r="T8" s="56">
        <f>Secanim!T8</f>
        <v>0</v>
      </c>
      <c r="U8" s="56">
        <f>Secanim!U8</f>
        <v>0</v>
      </c>
      <c r="V8" s="56">
        <f>Secanim!V8</f>
        <v>0</v>
      </c>
      <c r="AB8" s="52"/>
      <c r="AC8" s="51"/>
      <c r="AD8" s="45"/>
      <c r="AE8" s="45" t="s">
        <v>98</v>
      </c>
      <c r="AF8" s="45">
        <v>2.1</v>
      </c>
    </row>
    <row r="9" spans="1:32" ht="14" x14ac:dyDescent="0.3">
      <c r="A9" s="85" t="s">
        <v>3</v>
      </c>
      <c r="B9" s="85"/>
      <c r="C9" s="56">
        <f>Secanim!C9</f>
        <v>1</v>
      </c>
      <c r="D9" s="56">
        <f>Secanim!D9</f>
        <v>1</v>
      </c>
      <c r="E9" s="56">
        <f>Secanim!E9</f>
        <v>1</v>
      </c>
      <c r="F9" s="56">
        <f>Secanim!F9</f>
        <v>1</v>
      </c>
      <c r="G9" s="56">
        <f>Secanim!G9</f>
        <v>1</v>
      </c>
      <c r="H9" s="56">
        <f>Secanim!H9</f>
        <v>1</v>
      </c>
      <c r="I9" s="56">
        <f>Secanim!I9</f>
        <v>0</v>
      </c>
      <c r="J9" s="56">
        <f>Secanim!J9</f>
        <v>0</v>
      </c>
      <c r="K9" s="56">
        <f>Secanim!K9</f>
        <v>0</v>
      </c>
      <c r="L9" s="56">
        <f>Secanim!L9</f>
        <v>0</v>
      </c>
      <c r="M9" s="56">
        <f>Secanim!M9</f>
        <v>0</v>
      </c>
      <c r="N9" s="56">
        <f>Secanim!N9</f>
        <v>0</v>
      </c>
      <c r="O9" s="56">
        <f>Secanim!O9</f>
        <v>0</v>
      </c>
      <c r="P9" s="56">
        <f>Secanim!P9</f>
        <v>0</v>
      </c>
      <c r="Q9" s="56">
        <f>Secanim!Q9</f>
        <v>0</v>
      </c>
      <c r="R9" s="56">
        <f>Secanim!R9</f>
        <v>0</v>
      </c>
      <c r="S9" s="56">
        <f>Secanim!S9</f>
        <v>0</v>
      </c>
      <c r="T9" s="56">
        <f>Secanim!T9</f>
        <v>0</v>
      </c>
      <c r="U9" s="56">
        <f>Secanim!U9</f>
        <v>0</v>
      </c>
      <c r="V9" s="56">
        <f>Secanim!V9</f>
        <v>0</v>
      </c>
      <c r="AB9" s="46"/>
      <c r="AC9" s="51"/>
      <c r="AD9" s="45"/>
      <c r="AE9" s="45" t="s">
        <v>77</v>
      </c>
      <c r="AF9" s="45">
        <v>5.9</v>
      </c>
    </row>
    <row r="10" spans="1:32" ht="14" x14ac:dyDescent="0.3">
      <c r="A10" s="85" t="s">
        <v>4</v>
      </c>
      <c r="B10" s="85"/>
      <c r="C10" s="56">
        <f>Secanim!C10</f>
        <v>6.3</v>
      </c>
      <c r="D10" s="56">
        <f>Secanim!D10</f>
        <v>5.9</v>
      </c>
      <c r="E10" s="56">
        <f>Secanim!E10</f>
        <v>6.2</v>
      </c>
      <c r="F10" s="56">
        <f>Secanim!F10</f>
        <v>6.6</v>
      </c>
      <c r="G10" s="56">
        <f>Secanim!G10</f>
        <v>6.4</v>
      </c>
      <c r="H10" s="56">
        <f>Secanim!H10</f>
        <v>6.5</v>
      </c>
      <c r="I10" s="56">
        <f>Secanim!I10</f>
        <v>0</v>
      </c>
      <c r="J10" s="56">
        <f>Secanim!J10</f>
        <v>0</v>
      </c>
      <c r="K10" s="56">
        <f>Secanim!K10</f>
        <v>0</v>
      </c>
      <c r="L10" s="56">
        <f>Secanim!L10</f>
        <v>0</v>
      </c>
      <c r="M10" s="56">
        <f>Secanim!M10</f>
        <v>0</v>
      </c>
      <c r="N10" s="56">
        <f>Secanim!N10</f>
        <v>0</v>
      </c>
      <c r="O10" s="56">
        <f>Secanim!O10</f>
        <v>0</v>
      </c>
      <c r="P10" s="56">
        <f>Secanim!P10</f>
        <v>0</v>
      </c>
      <c r="Q10" s="56">
        <f>Secanim!Q10</f>
        <v>0</v>
      </c>
      <c r="R10" s="56">
        <f>Secanim!R10</f>
        <v>0</v>
      </c>
      <c r="S10" s="56">
        <f>Secanim!S10</f>
        <v>0</v>
      </c>
      <c r="T10" s="56">
        <f>Secanim!T10</f>
        <v>0</v>
      </c>
      <c r="U10" s="56">
        <f>Secanim!U10</f>
        <v>0</v>
      </c>
      <c r="V10" s="56">
        <f>Secanim!V10</f>
        <v>0</v>
      </c>
      <c r="AB10" s="46"/>
      <c r="AC10" s="51"/>
      <c r="AD10" s="45"/>
      <c r="AE10" s="45" t="s">
        <v>78</v>
      </c>
      <c r="AF10" s="45">
        <v>1.4</v>
      </c>
    </row>
    <row r="11" spans="1:32" ht="13" x14ac:dyDescent="0.35">
      <c r="A11" s="85" t="s">
        <v>5</v>
      </c>
      <c r="B11" s="85"/>
      <c r="C11" s="56">
        <f>Secanim!C11</f>
        <v>3</v>
      </c>
      <c r="D11" s="56">
        <f>Secanim!D11</f>
        <v>4</v>
      </c>
      <c r="E11" s="56">
        <f>Secanim!E11</f>
        <v>4</v>
      </c>
      <c r="F11" s="56">
        <f>Secanim!F11</f>
        <v>2</v>
      </c>
      <c r="G11" s="56">
        <f>Secanim!G11</f>
        <v>4</v>
      </c>
      <c r="H11" s="56">
        <f>Secanim!H11</f>
        <v>3</v>
      </c>
      <c r="I11" s="56">
        <f>Secanim!I11</f>
        <v>0</v>
      </c>
      <c r="J11" s="56">
        <f>Secanim!J11</f>
        <v>0</v>
      </c>
      <c r="K11" s="56">
        <f>Secanim!K11</f>
        <v>0</v>
      </c>
      <c r="L11" s="56">
        <f>Secanim!L11</f>
        <v>0</v>
      </c>
      <c r="M11" s="56">
        <f>Secanim!M11</f>
        <v>0</v>
      </c>
      <c r="N11" s="56">
        <f>Secanim!N11</f>
        <v>0</v>
      </c>
      <c r="O11" s="56">
        <f>Secanim!O11</f>
        <v>0</v>
      </c>
      <c r="P11" s="56">
        <f>Secanim!P11</f>
        <v>0</v>
      </c>
      <c r="Q11" s="56">
        <f>Secanim!Q11</f>
        <v>0</v>
      </c>
      <c r="R11" s="56">
        <f>Secanim!R11</f>
        <v>0</v>
      </c>
      <c r="S11" s="56">
        <f>Secanim!S11</f>
        <v>0</v>
      </c>
      <c r="T11" s="56">
        <f>Secanim!T11</f>
        <v>0</v>
      </c>
      <c r="U11" s="56">
        <f>Secanim!U11</f>
        <v>0</v>
      </c>
      <c r="V11" s="56">
        <f>Secanim!V11</f>
        <v>0</v>
      </c>
      <c r="AB11" s="12"/>
      <c r="AC11" s="12"/>
      <c r="AD11" s="12"/>
      <c r="AE11" s="12"/>
      <c r="AF11" s="12"/>
    </row>
    <row r="12" spans="1:32" ht="14" x14ac:dyDescent="0.3">
      <c r="A12" s="85" t="s">
        <v>6</v>
      </c>
      <c r="B12" s="85"/>
      <c r="C12" s="56">
        <f>Secanim!C12</f>
        <v>2</v>
      </c>
      <c r="D12" s="56">
        <f>Secanim!D12</f>
        <v>2</v>
      </c>
      <c r="E12" s="56">
        <f>Secanim!E12</f>
        <v>3</v>
      </c>
      <c r="F12" s="56">
        <f>Secanim!F12</f>
        <v>1</v>
      </c>
      <c r="G12" s="56">
        <f>Secanim!G12</f>
        <v>1</v>
      </c>
      <c r="H12" s="56">
        <f>Secanim!H12</f>
        <v>1</v>
      </c>
      <c r="I12" s="56">
        <f>Secanim!I12</f>
        <v>0</v>
      </c>
      <c r="J12" s="56">
        <f>Secanim!J12</f>
        <v>0</v>
      </c>
      <c r="K12" s="56">
        <f>Secanim!K12</f>
        <v>0</v>
      </c>
      <c r="L12" s="56">
        <f>Secanim!L12</f>
        <v>0</v>
      </c>
      <c r="M12" s="56">
        <f>Secanim!M12</f>
        <v>0</v>
      </c>
      <c r="N12" s="56">
        <f>Secanim!N12</f>
        <v>0</v>
      </c>
      <c r="O12" s="56">
        <f>Secanim!O12</f>
        <v>0</v>
      </c>
      <c r="P12" s="56">
        <f>Secanim!P12</f>
        <v>0</v>
      </c>
      <c r="Q12" s="56">
        <f>Secanim!Q12</f>
        <v>0</v>
      </c>
      <c r="R12" s="56">
        <f>Secanim!R12</f>
        <v>0</v>
      </c>
      <c r="S12" s="56">
        <f>Secanim!S12</f>
        <v>0</v>
      </c>
      <c r="T12" s="56">
        <f>Secanim!T12</f>
        <v>0</v>
      </c>
      <c r="U12" s="56">
        <f>Secanim!U12</f>
        <v>0</v>
      </c>
      <c r="V12" s="56">
        <f>Secanim!V12</f>
        <v>0</v>
      </c>
      <c r="AB12" s="46"/>
      <c r="AC12" s="51"/>
      <c r="AD12" s="45"/>
      <c r="AE12" s="45"/>
      <c r="AF12" s="45"/>
    </row>
    <row r="13" spans="1:32" ht="14" x14ac:dyDescent="0.3">
      <c r="A13" s="85" t="s">
        <v>7</v>
      </c>
      <c r="B13" s="85"/>
      <c r="C13" s="56">
        <f>Secanim!C13</f>
        <v>3</v>
      </c>
      <c r="D13" s="56">
        <f>Secanim!D13</f>
        <v>3</v>
      </c>
      <c r="E13" s="56">
        <f>Secanim!E13</f>
        <v>3</v>
      </c>
      <c r="F13" s="56">
        <f>Secanim!F13</f>
        <v>2</v>
      </c>
      <c r="G13" s="56">
        <f>Secanim!G13</f>
        <v>3</v>
      </c>
      <c r="H13" s="56">
        <f>Secanim!H13</f>
        <v>3</v>
      </c>
      <c r="I13" s="56">
        <f>Secanim!I13</f>
        <v>0</v>
      </c>
      <c r="J13" s="56">
        <f>Secanim!J13</f>
        <v>0</v>
      </c>
      <c r="K13" s="56">
        <f>Secanim!K13</f>
        <v>0</v>
      </c>
      <c r="L13" s="56">
        <f>Secanim!L13</f>
        <v>0</v>
      </c>
      <c r="M13" s="56">
        <f>Secanim!M13</f>
        <v>0</v>
      </c>
      <c r="N13" s="56">
        <f>Secanim!N13</f>
        <v>0</v>
      </c>
      <c r="O13" s="56">
        <f>Secanim!O13</f>
        <v>0</v>
      </c>
      <c r="P13" s="56">
        <f>Secanim!P13</f>
        <v>0</v>
      </c>
      <c r="Q13" s="56">
        <f>Secanim!Q13</f>
        <v>0</v>
      </c>
      <c r="R13" s="56">
        <f>Secanim!R13</f>
        <v>0</v>
      </c>
      <c r="S13" s="56">
        <f>Secanim!S13</f>
        <v>0</v>
      </c>
      <c r="T13" s="56">
        <f>Secanim!T13</f>
        <v>0</v>
      </c>
      <c r="U13" s="56">
        <f>Secanim!U13</f>
        <v>0</v>
      </c>
      <c r="V13" s="56">
        <f>Secanim!V13</f>
        <v>0</v>
      </c>
      <c r="AB13" s="46"/>
      <c r="AC13" s="51"/>
      <c r="AD13" s="45"/>
      <c r="AE13" s="45"/>
      <c r="AF13" s="45"/>
    </row>
    <row r="14" spans="1:32" ht="13" x14ac:dyDescent="0.35">
      <c r="A14" s="95" t="s">
        <v>8</v>
      </c>
      <c r="B14" s="95"/>
      <c r="C14" s="57" t="str">
        <f>Secanim!C14</f>
        <v>Grass Silage (25% DM)</v>
      </c>
      <c r="D14" s="57" t="str">
        <f>Secanim!D14</f>
        <v>Grass Silage (25% DM)</v>
      </c>
      <c r="E14" s="57" t="str">
        <f>Secanim!E14</f>
        <v>Grass Silage (25% DM)</v>
      </c>
      <c r="F14" s="57" t="str">
        <f>Secanim!F14</f>
        <v>Maize</v>
      </c>
      <c r="G14" s="57" t="str">
        <f>Secanim!G14</f>
        <v>Grass Silage (25% DM)</v>
      </c>
      <c r="H14" s="57" t="str">
        <f>Secanim!H14</f>
        <v>Grass Silage (25% DM)</v>
      </c>
      <c r="I14" s="57">
        <f>Secanim!I14</f>
        <v>0</v>
      </c>
      <c r="J14" s="57">
        <f>Secanim!J14</f>
        <v>0</v>
      </c>
      <c r="K14" s="57">
        <f>Secanim!K14</f>
        <v>0</v>
      </c>
      <c r="L14" s="57">
        <f>Secanim!L14</f>
        <v>0</v>
      </c>
      <c r="M14" s="57">
        <f>Secanim!M14</f>
        <v>0</v>
      </c>
      <c r="N14" s="57">
        <f>Secanim!N14</f>
        <v>0</v>
      </c>
      <c r="O14" s="57">
        <f>Secanim!O14</f>
        <v>0</v>
      </c>
      <c r="P14" s="57">
        <f>Secanim!P14</f>
        <v>0</v>
      </c>
      <c r="Q14" s="57">
        <f>Secanim!Q14</f>
        <v>0</v>
      </c>
      <c r="R14" s="57">
        <f>Secanim!R14</f>
        <v>0</v>
      </c>
      <c r="S14" s="57">
        <f>Secanim!S14</f>
        <v>0</v>
      </c>
      <c r="T14" s="57">
        <f>Secanim!T14</f>
        <v>0</v>
      </c>
      <c r="U14" s="57">
        <f>Secanim!U14</f>
        <v>0</v>
      </c>
      <c r="V14" s="57">
        <f>Secanim!V14</f>
        <v>0</v>
      </c>
    </row>
    <row r="15" spans="1:32" ht="13" x14ac:dyDescent="0.35">
      <c r="A15" s="87" t="s">
        <v>9</v>
      </c>
      <c r="B15" s="87"/>
      <c r="C15" s="56">
        <f>Secanim!C15</f>
        <v>38</v>
      </c>
      <c r="D15" s="56">
        <f>Secanim!D15</f>
        <v>38</v>
      </c>
      <c r="E15" s="56">
        <f>Secanim!E15</f>
        <v>38</v>
      </c>
      <c r="F15" s="56">
        <f>Secanim!F15</f>
        <v>40</v>
      </c>
      <c r="G15" s="56">
        <f>Secanim!G15</f>
        <v>38</v>
      </c>
      <c r="H15" s="56">
        <f>Secanim!H15</f>
        <v>38</v>
      </c>
      <c r="I15" s="56">
        <f>Secanim!I15</f>
        <v>0</v>
      </c>
      <c r="J15" s="56">
        <f>Secanim!J15</f>
        <v>0</v>
      </c>
      <c r="K15" s="56">
        <f>Secanim!K15</f>
        <v>0</v>
      </c>
      <c r="L15" s="56">
        <f>Secanim!L15</f>
        <v>0</v>
      </c>
      <c r="M15" s="56">
        <f>Secanim!M15</f>
        <v>0</v>
      </c>
      <c r="N15" s="56">
        <f>Secanim!N15</f>
        <v>0</v>
      </c>
      <c r="O15" s="56">
        <f>Secanim!O15</f>
        <v>0</v>
      </c>
      <c r="P15" s="56">
        <f>Secanim!P15</f>
        <v>0</v>
      </c>
      <c r="Q15" s="56">
        <f>Secanim!Q15</f>
        <v>0</v>
      </c>
      <c r="R15" s="56">
        <f>Secanim!R15</f>
        <v>0</v>
      </c>
      <c r="S15" s="56">
        <f>Secanim!S15</f>
        <v>0</v>
      </c>
      <c r="T15" s="56">
        <f>Secanim!T15</f>
        <v>0</v>
      </c>
      <c r="U15" s="56">
        <f>Secanim!U15</f>
        <v>0</v>
      </c>
      <c r="V15" s="56">
        <f>Secanim!V15</f>
        <v>0</v>
      </c>
    </row>
    <row r="16" spans="1:32" ht="13" x14ac:dyDescent="0.35">
      <c r="A16" s="95" t="s">
        <v>46</v>
      </c>
      <c r="B16" s="95"/>
      <c r="C16" s="57" t="str">
        <f>Secanim!C16</f>
        <v>Medium/Clay</v>
      </c>
      <c r="D16" s="57" t="str">
        <f>Secanim!D16</f>
        <v>Medium/Clay</v>
      </c>
      <c r="E16" s="57" t="str">
        <f>Secanim!E16</f>
        <v>Medium/Clay</v>
      </c>
      <c r="F16" s="57" t="str">
        <f>Secanim!F16</f>
        <v>Medium/Clay</v>
      </c>
      <c r="G16" s="57" t="str">
        <f>Secanim!G16</f>
        <v>Medium/Clay</v>
      </c>
      <c r="H16" s="57" t="str">
        <f>Secanim!H16</f>
        <v>Medium/Clay</v>
      </c>
      <c r="I16" s="57">
        <f>Secanim!I16</f>
        <v>0</v>
      </c>
      <c r="J16" s="57">
        <f>Secanim!J16</f>
        <v>0</v>
      </c>
      <c r="K16" s="57">
        <f>Secanim!K16</f>
        <v>0</v>
      </c>
      <c r="L16" s="57">
        <f>Secanim!L16</f>
        <v>0</v>
      </c>
      <c r="M16" s="57">
        <f>Secanim!M16</f>
        <v>0</v>
      </c>
      <c r="N16" s="57">
        <f>Secanim!N16</f>
        <v>0</v>
      </c>
      <c r="O16" s="57">
        <f>Secanim!O16</f>
        <v>0</v>
      </c>
      <c r="P16" s="57">
        <f>Secanim!P16</f>
        <v>0</v>
      </c>
      <c r="Q16" s="57">
        <f>Secanim!Q16</f>
        <v>0</v>
      </c>
      <c r="R16" s="57">
        <f>Secanim!R16</f>
        <v>0</v>
      </c>
      <c r="S16" s="57">
        <f>Secanim!S16</f>
        <v>0</v>
      </c>
      <c r="T16" s="57">
        <f>Secanim!T16</f>
        <v>0</v>
      </c>
      <c r="U16" s="57">
        <f>Secanim!U16</f>
        <v>0</v>
      </c>
      <c r="V16" s="57">
        <f>Secanim!V16</f>
        <v>0</v>
      </c>
    </row>
    <row r="17" spans="1:32" s="31" customFormat="1" ht="13" x14ac:dyDescent="0.3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64.599999999999994</v>
      </c>
      <c r="D17" s="42">
        <f t="shared" ref="D17:V17" si="0">IF(D$14="Winter wheat/barley",8.4,IF(D$14="Spring wheat/barley",8.6,IF(D$14="Winter/spring oats",8.8, IF(D$14="Oilseed Rape",15.1,IF(D$14="Grass fresh (15%-20% DM)",1.4,IF(D$14="Grass Silage (25% DM)",1.7,IF(D$14="Grass Silage (30%)",2.1,IF(D$14="Hay (86% DM)",5.9,IF(D$14="Maize",1.4,IF(D$14="Fodder beet",0.7,IF(D$14="Haylege (45% DM)",3.2,"0")))))))))))*D15</f>
        <v>64.599999999999994</v>
      </c>
      <c r="E17" s="42">
        <f t="shared" si="0"/>
        <v>64.599999999999994</v>
      </c>
      <c r="F17" s="42">
        <f t="shared" si="0"/>
        <v>56</v>
      </c>
      <c r="G17" s="42">
        <f t="shared" si="0"/>
        <v>64.599999999999994</v>
      </c>
      <c r="H17" s="42">
        <f t="shared" si="0"/>
        <v>64.599999999999994</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35">
      <c r="A18" s="86" t="s">
        <v>23</v>
      </c>
      <c r="B18" s="86"/>
      <c r="C18" s="43">
        <f>$D27</f>
        <v>53.932705920000004</v>
      </c>
      <c r="D18" s="43">
        <f>$D28</f>
        <v>53.932705920000004</v>
      </c>
      <c r="E18" s="43">
        <f>$D29</f>
        <v>53.932705920000004</v>
      </c>
      <c r="F18" s="43">
        <f>$D30</f>
        <v>53.932705920000004</v>
      </c>
      <c r="G18" s="43">
        <f>$D31</f>
        <v>53.932705920000004</v>
      </c>
      <c r="H18" s="43">
        <f>$D32</f>
        <v>53.932705920000004</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35">
      <c r="A19" s="86" t="s">
        <v>86</v>
      </c>
      <c r="B19" s="86"/>
      <c r="C19" s="43">
        <f>C18-C17</f>
        <v>-10.667294079999991</v>
      </c>
      <c r="D19" s="43">
        <f t="shared" ref="D19:V19" si="1">D18-D17</f>
        <v>-10.667294079999991</v>
      </c>
      <c r="E19" s="43">
        <f t="shared" si="1"/>
        <v>-10.667294079999991</v>
      </c>
      <c r="F19" s="43">
        <f t="shared" si="1"/>
        <v>-2.0672940799999964</v>
      </c>
      <c r="G19" s="43">
        <f t="shared" si="1"/>
        <v>-10.667294079999991</v>
      </c>
      <c r="H19" s="43">
        <f t="shared" si="1"/>
        <v>-10.667294079999991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3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35">
      <c r="C21" s="14"/>
      <c r="D21" s="18"/>
      <c r="E21" s="18"/>
      <c r="F21" s="18"/>
    </row>
    <row r="22" spans="1:32" s="30" customFormat="1" ht="26" x14ac:dyDescent="0.3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35">
      <c r="A23" s="35"/>
      <c r="B23" s="36" t="s">
        <v>50</v>
      </c>
      <c r="C23" s="37" t="s">
        <v>62</v>
      </c>
      <c r="D23" s="37" t="s">
        <v>62</v>
      </c>
      <c r="E23" s="37" t="s">
        <v>62</v>
      </c>
      <c r="F23" s="37" t="s">
        <v>62</v>
      </c>
      <c r="G23" s="37" t="s">
        <v>60</v>
      </c>
      <c r="H23" s="37" t="s">
        <v>60</v>
      </c>
      <c r="I23" s="37" t="s">
        <v>60</v>
      </c>
      <c r="J23" s="37" t="s">
        <v>60</v>
      </c>
      <c r="K23" s="37" t="s">
        <v>60</v>
      </c>
      <c r="L23" s="37" t="s">
        <v>60</v>
      </c>
      <c r="M23" s="37" t="s">
        <v>60</v>
      </c>
      <c r="N23" s="37"/>
      <c r="O23" s="37"/>
      <c r="P23" s="37" t="s">
        <v>62</v>
      </c>
      <c r="Q23" s="37" t="s">
        <v>60</v>
      </c>
      <c r="R23" s="37"/>
      <c r="S23" s="37"/>
      <c r="T23" s="37"/>
      <c r="U23" s="37"/>
      <c r="V23" s="38"/>
      <c r="W23" s="38"/>
    </row>
    <row r="24" spans="1:32" s="14" customFormat="1" x14ac:dyDescent="0.35">
      <c r="A24" s="19"/>
      <c r="B24" s="41">
        <v>13.4</v>
      </c>
      <c r="C24" s="40">
        <v>5.8</v>
      </c>
      <c r="D24" s="40">
        <v>0.54900000000000004</v>
      </c>
      <c r="E24" s="40">
        <v>0.57899999999999996</v>
      </c>
      <c r="F24" s="40">
        <v>7.5999999999999998E-2</v>
      </c>
      <c r="G24" s="40">
        <v>16.600000000000001</v>
      </c>
      <c r="H24" s="40">
        <v>31.9</v>
      </c>
      <c r="I24" s="40">
        <v>1.63</v>
      </c>
      <c r="J24" s="40">
        <v>0.1</v>
      </c>
      <c r="K24" s="1">
        <v>0.1</v>
      </c>
      <c r="L24" s="40">
        <v>1.79</v>
      </c>
      <c r="M24" s="40">
        <v>6.03</v>
      </c>
      <c r="N24" s="40"/>
      <c r="O24" s="40"/>
      <c r="P24" s="40">
        <v>8.5999999999999993E-2</v>
      </c>
      <c r="Q24" s="40">
        <v>0.21299999999999999</v>
      </c>
      <c r="R24" s="40"/>
      <c r="S24" s="40"/>
      <c r="T24" s="40"/>
      <c r="U24" s="40"/>
      <c r="V24" s="40">
        <v>454</v>
      </c>
      <c r="W24" s="40"/>
    </row>
    <row r="25" spans="1:32" s="27" customFormat="1" ht="39" x14ac:dyDescent="0.3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8" x14ac:dyDescent="0.3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ht="13" x14ac:dyDescent="0.35">
      <c r="A27" s="33">
        <f>C8</f>
        <v>1</v>
      </c>
      <c r="B27" s="39">
        <v>32</v>
      </c>
      <c r="C27" s="3">
        <f>IF(C$23="%w/w SAR",((C$24*10)*$B27),IF(C$23="%w/w DM",(((C$24*10)*($B$24/100))*$B27),IF(C$23="kg/t SAR",(C$24*$B27),IF(C$23="kg/t DM",((C$24*($B$24/100))*$B27),IF(C$23="mg/kg SAR",((C$24*0.001)*$B27),IF(C$23="mg/kg DM",(((C$24*0.001)*($B$24/100))*$B27),0))))))</f>
        <v>248.70400000000001</v>
      </c>
      <c r="D27" s="3">
        <f>(IF(D$23="%w/w SAR",((D$24*10)*$B27),IF(D$23="%w/w DM",(((D$24*10)*($B$24/100))*$B27),IF(D$23="kg/t SAR",(D$24*$B27),IF(D$23="kg/t DM",((D$24*($B$24/100))*$B27),IF(D$23="mg/kg SAR",((D$24*0.001)*$B27),IF(D$23="mg/kg DM",(((D$24*0.001)*($B$24/100))*$B27),"0")))))))*2.291</f>
        <v>53.932705920000004</v>
      </c>
      <c r="E27" s="3">
        <f>(IF(E$23="%w/w SAR",((E$24*10)*$B27),IF(E$23="%w/w DM",(((E$24*10)*($B$24/100))*$B27),IF(E$23="kg/t SAR",(E$24*$B27),IF(E$23="kg/t DM",((E$24*($B$24/100))*$B27),IF(E$23="mg/kg SAR",((E$24*0.001)*$B27),IF(E$23="mg/kg DM",(((E$24*0.001)*($B$24/100))*$B27),"0")))))))*1.205</f>
        <v>29.917161599999996</v>
      </c>
      <c r="F27" s="3">
        <f>(IF(F$23="%w/w SAR",((F$24*10)*$B27),IF(F$23="%w/w DM",(((F$24*10)*($B$24/100))*$B27),IF(F$23="kg/t SAR",(F$24*$B27),IF(F$23="kg/t DM",((F$24*($B$24/100))*$B27),IF(F$23="mg/kg SAR",((F$24*0.001)*$B27),IF(F$23="mg/kg DM",(((F$24*0.001)*($B$24/100))*$B27),"0")))))))*1.658</f>
        <v>5.4032230400000003</v>
      </c>
      <c r="G27" s="3">
        <f t="shared" ref="G27:P42" si="2">IF(G$23="%w/w SAR",((G$24*10)*$B27),IF(G$23="%w/w DM",(((G$24*10)*($B$24/100))*$B27),IF(G$23="kg/t SAR",(G$24*$B27),IF(G$23="kg/t DM",((G$24*($B$24/100))*$B27),IF(G$23="mg/kg SAR",((G$24*0.001)*$B27),IF(G$23="mg/kg DM",(((G$24*0.001)*($B$24/100))*$B27),0))))))</f>
        <v>7.1180800000000002E-2</v>
      </c>
      <c r="H27" s="3">
        <f t="shared" si="2"/>
        <v>0.1367872</v>
      </c>
      <c r="I27" s="3">
        <f t="shared" si="2"/>
        <v>6.9894400000000004E-3</v>
      </c>
      <c r="J27" s="3">
        <f t="shared" si="2"/>
        <v>4.2880000000000007E-4</v>
      </c>
      <c r="K27" s="3">
        <f t="shared" si="2"/>
        <v>4.2880000000000007E-4</v>
      </c>
      <c r="L27" s="3">
        <f t="shared" si="2"/>
        <v>7.6755200000000008E-3</v>
      </c>
      <c r="M27" s="3">
        <f t="shared" si="2"/>
        <v>2.5856640000000004E-2</v>
      </c>
      <c r="N27" s="3">
        <f t="shared" si="2"/>
        <v>0</v>
      </c>
      <c r="O27" s="3">
        <f t="shared" si="2"/>
        <v>0</v>
      </c>
      <c r="P27" s="3">
        <f t="shared" si="2"/>
        <v>3.6876799999999998</v>
      </c>
      <c r="Q27" s="3">
        <f>(IF(Q$23="%w/w SAR",((Q$24*10)*$B27),IF(Q$23="%w/w DM",(((Q$24*10)*($B$24/100))*$B27),IF(Q$23="kg/t SAR",(Q$24*$B27),IF(Q$23="kg/t DM",((Q$24*($B$24/100))*$B27),IF(Q$23="mg/kg SAR",((Q$24*0.001)*$B27),IF(Q$23="mg/kg DM",(((Q$24*0.001)*($B$24/100))*$B27),0)))))))*2.5</f>
        <v>2.2833600000000003E-3</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f>IF($W$24="",0,IF($W$24&gt;4,"Not OK","OK"))</f>
        <v>0</v>
      </c>
      <c r="AB27" s="16"/>
      <c r="AC27" s="16"/>
      <c r="AD27" s="16"/>
      <c r="AE27" s="16"/>
      <c r="AF27" s="16"/>
    </row>
    <row r="28" spans="1:32" s="20" customFormat="1" ht="13" x14ac:dyDescent="0.35">
      <c r="A28" s="58">
        <f>D8</f>
        <v>2</v>
      </c>
      <c r="B28" s="39">
        <v>32</v>
      </c>
      <c r="C28" s="3">
        <f t="shared" ref="C28:C46" si="3">IF(C$23="%w/w SAR",((C$24*10)*$B28),IF(C$23="%w/w DM",(((C$24*10)*($B$24/100))*$B28),IF(C$23="kg/t SAR",(C$24*$B28),IF(C$23="kg/t DM",((C$24*($B$24/100))*$B28),IF(C$23="mg/kg SAR",((C$24*0.001)*$B28),IF(C$23="mg/kg DM",(((C$24*0.001)*($B$24/100))*$B28),0))))))</f>
        <v>248.70400000000001</v>
      </c>
      <c r="D28" s="3">
        <f t="shared" ref="D28:D46" si="4">(IF(D$23="%w/w SAR",((D$24*10)*$B28),IF(D$23="%w/w DM",(((D$24*10)*($B$24/100))*$B28),IF(D$23="kg/t SAR",(D$24*$B28),IF(D$23="kg/t DM",((D$24*($B$24/100))*$B28),IF(D$23="mg/kg SAR",((D$24*0.001)*$B28),IF(D$23="mg/kg DM",(((D$24*0.001)*($B$24/100))*$B28),"0")))))))*2.291</f>
        <v>53.932705920000004</v>
      </c>
      <c r="E28" s="3">
        <f t="shared" ref="E28:E46" si="5">(IF(E$23="%w/w SAR",((E$24*10)*$B28),IF(E$23="%w/w DM",(((E$24*10)*($B$24/100))*$B28),IF(E$23="kg/t SAR",(E$24*$B28),IF(E$23="kg/t DM",((E$24*($B$24/100))*$B28),IF(E$23="mg/kg SAR",((E$24*0.001)*$B28),IF(E$23="mg/kg DM",(((E$24*0.001)*($B$24/100))*$B28),"0")))))))*1.205</f>
        <v>29.917161599999996</v>
      </c>
      <c r="F28" s="3">
        <f t="shared" ref="F28:F46" si="6">(IF(F$23="%w/w SAR",((F$24*10)*$B28),IF(F$23="%w/w DM",(((F$24*10)*($B$24/100))*$B28),IF(F$23="kg/t SAR",(F$24*$B28),IF(F$23="kg/t DM",((F$24*($B$24/100))*$B28),IF(F$23="mg/kg SAR",((F$24*0.001)*$B28),IF(F$23="mg/kg DM",(((F$24*0.001)*($B$24/100))*$B28),"0")))))))*1.658</f>
        <v>5.4032230400000003</v>
      </c>
      <c r="G28" s="3">
        <f t="shared" si="2"/>
        <v>7.1180800000000002E-2</v>
      </c>
      <c r="H28" s="3">
        <f t="shared" si="2"/>
        <v>0.1367872</v>
      </c>
      <c r="I28" s="3">
        <f t="shared" si="2"/>
        <v>6.9894400000000004E-3</v>
      </c>
      <c r="J28" s="3">
        <f t="shared" si="2"/>
        <v>4.2880000000000007E-4</v>
      </c>
      <c r="K28" s="3">
        <f t="shared" si="2"/>
        <v>4.2880000000000007E-4</v>
      </c>
      <c r="L28" s="3">
        <f t="shared" si="2"/>
        <v>7.6755200000000008E-3</v>
      </c>
      <c r="M28" s="3">
        <f t="shared" si="2"/>
        <v>2.5856640000000004E-2</v>
      </c>
      <c r="N28" s="3">
        <f t="shared" si="2"/>
        <v>0</v>
      </c>
      <c r="O28" s="3">
        <f t="shared" si="2"/>
        <v>0</v>
      </c>
      <c r="P28" s="3">
        <f t="shared" si="2"/>
        <v>3.6876799999999998</v>
      </c>
      <c r="Q28" s="3">
        <f t="shared" ref="Q28:Q46" si="7">(IF(Q$23="%w/w SAR",((Q$24*10)*$B28),IF(Q$23="%w/w DM",(((Q$24*10)*($B$24/100))*$B28),IF(Q$23="kg/t SAR",(Q$24*$B28),IF(Q$23="kg/t DM",((Q$24*($B$24/100))*$B28),IF(Q$23="mg/kg SAR",((Q$24*0.001)*$B28),IF(Q$23="mg/kg DM",(((Q$24*0.001)*($B$24/100))*$B28),0)))))))*2.5</f>
        <v>2.2833600000000003E-3</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f t="shared" ref="W28:W46" si="10">IF($W$24="",0,IF($W$24&gt;4,"Not OK","OK"))</f>
        <v>0</v>
      </c>
      <c r="AB28" s="16"/>
      <c r="AC28" s="16"/>
      <c r="AD28" s="16"/>
      <c r="AE28" s="16"/>
      <c r="AF28" s="16"/>
    </row>
    <row r="29" spans="1:32" s="20" customFormat="1" ht="13" x14ac:dyDescent="0.35">
      <c r="A29" s="33">
        <f>E8</f>
        <v>4</v>
      </c>
      <c r="B29" s="39">
        <v>32</v>
      </c>
      <c r="C29" s="3">
        <f t="shared" si="3"/>
        <v>248.70400000000001</v>
      </c>
      <c r="D29" s="3">
        <f t="shared" si="4"/>
        <v>53.932705920000004</v>
      </c>
      <c r="E29" s="3">
        <f t="shared" si="5"/>
        <v>29.917161599999996</v>
      </c>
      <c r="F29" s="3">
        <f t="shared" si="6"/>
        <v>5.4032230400000003</v>
      </c>
      <c r="G29" s="3">
        <f t="shared" si="2"/>
        <v>7.1180800000000002E-2</v>
      </c>
      <c r="H29" s="3">
        <f t="shared" si="2"/>
        <v>0.1367872</v>
      </c>
      <c r="I29" s="3">
        <f t="shared" si="2"/>
        <v>6.9894400000000004E-3</v>
      </c>
      <c r="J29" s="3">
        <f t="shared" si="2"/>
        <v>4.2880000000000007E-4</v>
      </c>
      <c r="K29" s="3">
        <f t="shared" si="2"/>
        <v>4.2880000000000007E-4</v>
      </c>
      <c r="L29" s="3">
        <f t="shared" si="2"/>
        <v>7.6755200000000008E-3</v>
      </c>
      <c r="M29" s="3">
        <f t="shared" si="2"/>
        <v>2.5856640000000004E-2</v>
      </c>
      <c r="N29" s="3">
        <f t="shared" si="2"/>
        <v>0</v>
      </c>
      <c r="O29" s="3">
        <f t="shared" si="2"/>
        <v>0</v>
      </c>
      <c r="P29" s="3">
        <f t="shared" si="2"/>
        <v>3.6876799999999998</v>
      </c>
      <c r="Q29" s="3">
        <f t="shared" si="7"/>
        <v>2.2833600000000003E-3</v>
      </c>
      <c r="R29" s="3">
        <f t="shared" si="8"/>
        <v>0</v>
      </c>
      <c r="S29" s="3">
        <f t="shared" si="8"/>
        <v>0</v>
      </c>
      <c r="T29" s="3">
        <f t="shared" si="8"/>
        <v>0</v>
      </c>
      <c r="U29" s="3">
        <f t="shared" si="8"/>
        <v>0</v>
      </c>
      <c r="V29" s="3" t="str">
        <f t="shared" si="9"/>
        <v>OK</v>
      </c>
      <c r="W29" s="3">
        <f t="shared" si="10"/>
        <v>0</v>
      </c>
      <c r="AB29" s="16"/>
      <c r="AC29" s="16"/>
      <c r="AD29" s="16"/>
      <c r="AE29" s="16"/>
      <c r="AF29" s="16"/>
    </row>
    <row r="30" spans="1:32" s="20" customFormat="1" ht="13" x14ac:dyDescent="0.35">
      <c r="A30" s="33">
        <f>F8</f>
        <v>5</v>
      </c>
      <c r="B30" s="39">
        <v>32</v>
      </c>
      <c r="C30" s="3">
        <f t="shared" si="3"/>
        <v>248.70400000000001</v>
      </c>
      <c r="D30" s="3">
        <f t="shared" si="4"/>
        <v>53.932705920000004</v>
      </c>
      <c r="E30" s="3">
        <f t="shared" si="5"/>
        <v>29.917161599999996</v>
      </c>
      <c r="F30" s="3">
        <f t="shared" si="6"/>
        <v>5.4032230400000003</v>
      </c>
      <c r="G30" s="3">
        <f t="shared" si="2"/>
        <v>7.1180800000000002E-2</v>
      </c>
      <c r="H30" s="3">
        <f t="shared" si="2"/>
        <v>0.1367872</v>
      </c>
      <c r="I30" s="3">
        <f t="shared" si="2"/>
        <v>6.9894400000000004E-3</v>
      </c>
      <c r="J30" s="3">
        <f t="shared" si="2"/>
        <v>4.2880000000000007E-4</v>
      </c>
      <c r="K30" s="3">
        <f t="shared" si="2"/>
        <v>4.2880000000000007E-4</v>
      </c>
      <c r="L30" s="3">
        <f t="shared" si="2"/>
        <v>7.6755200000000008E-3</v>
      </c>
      <c r="M30" s="3">
        <f t="shared" si="2"/>
        <v>2.5856640000000004E-2</v>
      </c>
      <c r="N30" s="3">
        <f t="shared" si="2"/>
        <v>0</v>
      </c>
      <c r="O30" s="3">
        <f t="shared" si="2"/>
        <v>0</v>
      </c>
      <c r="P30" s="3">
        <f t="shared" si="2"/>
        <v>3.6876799999999998</v>
      </c>
      <c r="Q30" s="3">
        <f t="shared" si="7"/>
        <v>2.2833600000000003E-3</v>
      </c>
      <c r="R30" s="3">
        <f t="shared" si="8"/>
        <v>0</v>
      </c>
      <c r="S30" s="3">
        <f t="shared" si="8"/>
        <v>0</v>
      </c>
      <c r="T30" s="3">
        <f t="shared" si="8"/>
        <v>0</v>
      </c>
      <c r="U30" s="3">
        <f t="shared" si="8"/>
        <v>0</v>
      </c>
      <c r="V30" s="3" t="str">
        <f t="shared" si="9"/>
        <v>OK</v>
      </c>
      <c r="W30" s="3">
        <f t="shared" si="10"/>
        <v>0</v>
      </c>
      <c r="AB30" s="16"/>
      <c r="AC30" s="16"/>
      <c r="AD30" s="16"/>
      <c r="AE30" s="16"/>
      <c r="AF30" s="16"/>
    </row>
    <row r="31" spans="1:32" s="20" customFormat="1" ht="13" x14ac:dyDescent="0.35">
      <c r="A31" s="33" t="str">
        <f>G8</f>
        <v>Manor Triangle</v>
      </c>
      <c r="B31" s="39">
        <v>32</v>
      </c>
      <c r="C31" s="3">
        <f t="shared" si="3"/>
        <v>248.70400000000001</v>
      </c>
      <c r="D31" s="3">
        <f t="shared" si="4"/>
        <v>53.932705920000004</v>
      </c>
      <c r="E31" s="3">
        <f t="shared" si="5"/>
        <v>29.917161599999996</v>
      </c>
      <c r="F31" s="3">
        <f t="shared" si="6"/>
        <v>5.4032230400000003</v>
      </c>
      <c r="G31" s="3">
        <f t="shared" si="2"/>
        <v>7.1180800000000002E-2</v>
      </c>
      <c r="H31" s="3">
        <f t="shared" si="2"/>
        <v>0.1367872</v>
      </c>
      <c r="I31" s="3">
        <f t="shared" si="2"/>
        <v>6.9894400000000004E-3</v>
      </c>
      <c r="J31" s="3">
        <f t="shared" si="2"/>
        <v>4.2880000000000007E-4</v>
      </c>
      <c r="K31" s="3">
        <f t="shared" si="2"/>
        <v>4.2880000000000007E-4</v>
      </c>
      <c r="L31" s="3">
        <f t="shared" si="2"/>
        <v>7.6755200000000008E-3</v>
      </c>
      <c r="M31" s="3">
        <f t="shared" si="2"/>
        <v>2.5856640000000004E-2</v>
      </c>
      <c r="N31" s="3">
        <f t="shared" si="2"/>
        <v>0</v>
      </c>
      <c r="O31" s="3">
        <f t="shared" si="2"/>
        <v>0</v>
      </c>
      <c r="P31" s="3">
        <f t="shared" si="2"/>
        <v>3.6876799999999998</v>
      </c>
      <c r="Q31" s="3">
        <f t="shared" si="7"/>
        <v>2.2833600000000003E-3</v>
      </c>
      <c r="R31" s="3">
        <f t="shared" si="8"/>
        <v>0</v>
      </c>
      <c r="S31" s="3">
        <f t="shared" si="8"/>
        <v>0</v>
      </c>
      <c r="T31" s="3">
        <f t="shared" si="8"/>
        <v>0</v>
      </c>
      <c r="U31" s="3">
        <f t="shared" si="8"/>
        <v>0</v>
      </c>
      <c r="V31" s="3" t="str">
        <f t="shared" si="9"/>
        <v>OK</v>
      </c>
      <c r="W31" s="3">
        <f t="shared" si="10"/>
        <v>0</v>
      </c>
      <c r="AB31" s="16"/>
      <c r="AC31" s="16"/>
      <c r="AD31" s="16"/>
      <c r="AE31" s="16"/>
      <c r="AF31" s="16"/>
    </row>
    <row r="32" spans="1:32" s="20" customFormat="1" ht="13" x14ac:dyDescent="0.35">
      <c r="A32" s="33" t="str">
        <f>H8</f>
        <v>MF Adjoining Triangle</v>
      </c>
      <c r="B32" s="39">
        <v>32</v>
      </c>
      <c r="C32" s="3">
        <f t="shared" si="3"/>
        <v>248.70400000000001</v>
      </c>
      <c r="D32" s="3">
        <f t="shared" si="4"/>
        <v>53.932705920000004</v>
      </c>
      <c r="E32" s="3">
        <f t="shared" si="5"/>
        <v>29.917161599999996</v>
      </c>
      <c r="F32" s="3">
        <f t="shared" si="6"/>
        <v>5.4032230400000003</v>
      </c>
      <c r="G32" s="3">
        <f t="shared" si="2"/>
        <v>7.1180800000000002E-2</v>
      </c>
      <c r="H32" s="3">
        <f t="shared" si="2"/>
        <v>0.1367872</v>
      </c>
      <c r="I32" s="3">
        <f t="shared" si="2"/>
        <v>6.9894400000000004E-3</v>
      </c>
      <c r="J32" s="3">
        <f t="shared" si="2"/>
        <v>4.2880000000000007E-4</v>
      </c>
      <c r="K32" s="3">
        <f t="shared" si="2"/>
        <v>4.2880000000000007E-4</v>
      </c>
      <c r="L32" s="3">
        <f t="shared" si="2"/>
        <v>7.6755200000000008E-3</v>
      </c>
      <c r="M32" s="3">
        <f t="shared" si="2"/>
        <v>2.5856640000000004E-2</v>
      </c>
      <c r="N32" s="3">
        <f t="shared" si="2"/>
        <v>0</v>
      </c>
      <c r="O32" s="3">
        <f t="shared" si="2"/>
        <v>0</v>
      </c>
      <c r="P32" s="3">
        <f t="shared" si="2"/>
        <v>3.6876799999999998</v>
      </c>
      <c r="Q32" s="3">
        <f t="shared" si="7"/>
        <v>2.2833600000000003E-3</v>
      </c>
      <c r="R32" s="3">
        <f t="shared" si="8"/>
        <v>0</v>
      </c>
      <c r="S32" s="3">
        <f t="shared" si="8"/>
        <v>0</v>
      </c>
      <c r="T32" s="3">
        <f t="shared" si="8"/>
        <v>0</v>
      </c>
      <c r="U32" s="3">
        <f t="shared" si="8"/>
        <v>0</v>
      </c>
      <c r="V32" s="3" t="str">
        <f t="shared" si="9"/>
        <v>OK</v>
      </c>
      <c r="W32" s="3">
        <f t="shared" si="10"/>
        <v>0</v>
      </c>
      <c r="AB32" s="16"/>
      <c r="AC32" s="16"/>
      <c r="AD32" s="16"/>
      <c r="AE32" s="16"/>
      <c r="AF32" s="16"/>
    </row>
    <row r="33" spans="1:32" s="20" customFormat="1" ht="13" x14ac:dyDescent="0.3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t="str">
        <f t="shared" si="9"/>
        <v>OK</v>
      </c>
      <c r="W33" s="3">
        <f t="shared" si="10"/>
        <v>0</v>
      </c>
      <c r="AB33" s="16"/>
      <c r="AC33" s="16"/>
      <c r="AD33" s="16"/>
      <c r="AE33" s="16"/>
      <c r="AF33" s="16"/>
    </row>
    <row r="34" spans="1:32" s="20" customFormat="1" ht="13" x14ac:dyDescent="0.3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t="str">
        <f t="shared" si="9"/>
        <v>OK</v>
      </c>
      <c r="W34" s="3">
        <f t="shared" si="10"/>
        <v>0</v>
      </c>
      <c r="AB34" s="16"/>
      <c r="AC34" s="16"/>
      <c r="AD34" s="16"/>
      <c r="AE34" s="16"/>
      <c r="AF34" s="16"/>
    </row>
    <row r="35" spans="1:32" s="20" customFormat="1" ht="13" x14ac:dyDescent="0.35">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t="str">
        <f t="shared" si="9"/>
        <v>OK</v>
      </c>
      <c r="W35" s="3">
        <f t="shared" si="10"/>
        <v>0</v>
      </c>
      <c r="AB35" s="16"/>
      <c r="AC35" s="16"/>
      <c r="AD35" s="16"/>
      <c r="AE35" s="16"/>
      <c r="AF35" s="16"/>
    </row>
    <row r="36" spans="1:32" s="20" customFormat="1" ht="13" x14ac:dyDescent="0.3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t="str">
        <f t="shared" si="9"/>
        <v>OK</v>
      </c>
      <c r="W36" s="3">
        <f t="shared" si="10"/>
        <v>0</v>
      </c>
      <c r="AB36" s="16"/>
      <c r="AC36" s="16"/>
      <c r="AD36" s="16"/>
      <c r="AE36" s="16"/>
      <c r="AF36" s="16"/>
    </row>
    <row r="37" spans="1:32" s="20" customFormat="1" ht="13" x14ac:dyDescent="0.3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t="str">
        <f t="shared" si="9"/>
        <v>OK</v>
      </c>
      <c r="W37" s="3">
        <f t="shared" si="10"/>
        <v>0</v>
      </c>
      <c r="AB37" s="16"/>
      <c r="AC37" s="16"/>
      <c r="AD37" s="16"/>
      <c r="AE37" s="16"/>
      <c r="AF37" s="16"/>
    </row>
    <row r="38" spans="1:32" s="20" customFormat="1" ht="13" x14ac:dyDescent="0.3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f t="shared" si="10"/>
        <v>0</v>
      </c>
      <c r="AB38" s="16"/>
      <c r="AC38" s="16"/>
      <c r="AD38" s="16"/>
      <c r="AE38" s="16"/>
      <c r="AF38" s="16"/>
    </row>
    <row r="39" spans="1:32" s="20" customFormat="1" ht="13" x14ac:dyDescent="0.3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f t="shared" si="10"/>
        <v>0</v>
      </c>
      <c r="AB39" s="16"/>
      <c r="AC39" s="16"/>
      <c r="AD39" s="16"/>
      <c r="AE39" s="16"/>
      <c r="AF39" s="16"/>
    </row>
    <row r="40" spans="1:32" s="20" customFormat="1" ht="13" x14ac:dyDescent="0.3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f t="shared" si="10"/>
        <v>0</v>
      </c>
      <c r="AB40" s="16"/>
      <c r="AC40" s="16"/>
      <c r="AD40" s="16"/>
      <c r="AE40" s="16"/>
      <c r="AF40" s="16"/>
    </row>
    <row r="41" spans="1:32" s="20" customFormat="1" ht="13" x14ac:dyDescent="0.3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f t="shared" si="10"/>
        <v>0</v>
      </c>
      <c r="AB41" s="16"/>
      <c r="AC41" s="16"/>
      <c r="AD41" s="16"/>
      <c r="AE41" s="16"/>
      <c r="AF41" s="16"/>
    </row>
    <row r="42" spans="1:32" s="20" customFormat="1" ht="13" x14ac:dyDescent="0.3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f t="shared" si="10"/>
        <v>0</v>
      </c>
      <c r="AB42" s="16"/>
      <c r="AC42" s="16"/>
      <c r="AD42" s="16"/>
      <c r="AE42" s="16"/>
      <c r="AF42" s="16"/>
    </row>
    <row r="43" spans="1:32" s="20" customFormat="1" ht="13" x14ac:dyDescent="0.3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f t="shared" si="10"/>
        <v>0</v>
      </c>
      <c r="AB43" s="16"/>
      <c r="AC43" s="16"/>
      <c r="AD43" s="16"/>
      <c r="AE43" s="16"/>
      <c r="AF43" s="16"/>
    </row>
    <row r="44" spans="1:32" s="20" customFormat="1" ht="13" x14ac:dyDescent="0.3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f t="shared" si="10"/>
        <v>0</v>
      </c>
      <c r="AB44" s="16"/>
      <c r="AC44" s="16"/>
      <c r="AD44" s="16"/>
      <c r="AE44" s="16"/>
      <c r="AF44" s="16"/>
    </row>
    <row r="45" spans="1:32" s="20" customFormat="1" ht="13" x14ac:dyDescent="0.3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f t="shared" si="10"/>
        <v>0</v>
      </c>
      <c r="AB45" s="16"/>
      <c r="AC45" s="16"/>
      <c r="AD45" s="16"/>
      <c r="AE45" s="16"/>
      <c r="AF45" s="16"/>
    </row>
    <row r="46" spans="1:32" s="20" customFormat="1" ht="13.5" thickBot="1" x14ac:dyDescent="0.4">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f t="shared" si="10"/>
        <v>0</v>
      </c>
      <c r="AB46" s="16"/>
      <c r="AC46" s="16"/>
      <c r="AD46" s="16"/>
      <c r="AE46" s="16"/>
      <c r="AF46" s="16"/>
    </row>
    <row r="47" spans="1:32" s="25" customFormat="1" ht="13.5" thickBot="1" x14ac:dyDescent="0.4">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5" x14ac:dyDescent="0.35"/>
  <cols>
    <col min="14" max="14" width="9.7265625" bestFit="1" customWidth="1"/>
    <col min="20" max="20" width="10" bestFit="1" customWidth="1"/>
  </cols>
  <sheetData>
    <row r="1" spans="1:21" x14ac:dyDescent="0.35">
      <c r="A1" s="75" t="s">
        <v>105</v>
      </c>
    </row>
    <row r="2" spans="1:21" ht="38.5" x14ac:dyDescent="0.35">
      <c r="A2" s="101" t="s">
        <v>100</v>
      </c>
      <c r="B2" s="67" t="str">
        <f>Secanim!B25</f>
        <v>Application Rate</v>
      </c>
      <c r="C2" s="67" t="str">
        <f>Secanim!C25</f>
        <v>Nitrogen Addition</v>
      </c>
      <c r="D2" s="67" t="str">
        <f>Secanim!D25</f>
        <v>Phosphate Addition</v>
      </c>
      <c r="E2" s="67" t="str">
        <f>Secanim!E25</f>
        <v>Potash  Addition</v>
      </c>
      <c r="F2" s="67" t="str">
        <f>Secanim!F25</f>
        <v>Mg Oxide Addition</v>
      </c>
      <c r="G2" s="67" t="str">
        <f>Secanim!G25</f>
        <v>Copper Addition</v>
      </c>
      <c r="H2" s="67" t="str">
        <f>Secanim!H25</f>
        <v>Zinc Addition</v>
      </c>
      <c r="I2" s="67" t="str">
        <f>Secanim!I25</f>
        <v>Lead Addition</v>
      </c>
      <c r="J2" s="67" t="str">
        <f>Secanim!J25</f>
        <v>Cadmium Addition</v>
      </c>
      <c r="K2" s="67" t="str">
        <f>Secanim!K25</f>
        <v>Mercury Addition</v>
      </c>
      <c r="L2" s="67" t="str">
        <f>Secanim!L25</f>
        <v>Nickel Addition</v>
      </c>
      <c r="M2" s="67" t="str">
        <f>Secanim!M25</f>
        <v>Chromium Addition</v>
      </c>
      <c r="N2" s="67" t="str">
        <f>Secanim!N25</f>
        <v>Aluminium Addition</v>
      </c>
      <c r="O2" s="67" t="str">
        <f>Secanim!O25</f>
        <v>Iron Addition</v>
      </c>
      <c r="P2" s="67" t="str">
        <f>Secanim!P25</f>
        <v xml:space="preserve">Sodium Addition                 </v>
      </c>
      <c r="Q2" s="67" t="str">
        <f>Secanim!Q25</f>
        <v>SO3  Addition                             kg/ha</v>
      </c>
      <c r="R2" s="67" t="str">
        <f>Secanim!R25</f>
        <v xml:space="preserve">Selenium Addition </v>
      </c>
      <c r="S2" s="67" t="str">
        <f>Secanim!S25</f>
        <v xml:space="preserve">Arsenic  Addition  </v>
      </c>
      <c r="T2" s="67" t="str">
        <f>Secanim!T25</f>
        <v xml:space="preserve">Molybdenum Addition  </v>
      </c>
      <c r="U2" s="67" t="str">
        <f>Secanim!U25</f>
        <v xml:space="preserve">Fluoride Addition </v>
      </c>
    </row>
    <row r="3" spans="1:21" ht="26" x14ac:dyDescent="0.35">
      <c r="A3" s="101"/>
      <c r="B3" s="67" t="str">
        <f>Secanim!B26</f>
        <v>tonnes/ha</v>
      </c>
      <c r="C3" s="67" t="str">
        <f>Secanim!C26</f>
        <v>kg/ha</v>
      </c>
      <c r="D3" s="67" t="str">
        <f>Secanim!D26</f>
        <v>P2O5 
kg/ha</v>
      </c>
      <c r="E3" s="67" t="str">
        <f>Secanim!E26</f>
        <v>K2O 
kg/ha</v>
      </c>
      <c r="F3" s="67" t="str">
        <f>Secanim!F26</f>
        <v>MgO 
kg/ha</v>
      </c>
      <c r="G3" s="67" t="str">
        <f>Secanim!G26</f>
        <v>kg/ha</v>
      </c>
      <c r="H3" s="67" t="str">
        <f>Secanim!H26</f>
        <v>kg/ha</v>
      </c>
      <c r="I3" s="67" t="str">
        <f>Secanim!I26</f>
        <v>kg/ha</v>
      </c>
      <c r="J3" s="67" t="str">
        <f>Secanim!J26</f>
        <v>kg/ha</v>
      </c>
      <c r="K3" s="67" t="str">
        <f>Secanim!K26</f>
        <v>kg/ha</v>
      </c>
      <c r="L3" s="67" t="str">
        <f>Secanim!L26</f>
        <v>kg/ha</v>
      </c>
      <c r="M3" s="67" t="str">
        <f>Secanim!M26</f>
        <v>kg/ha</v>
      </c>
      <c r="N3" s="67" t="str">
        <f>Secanim!N26</f>
        <v>kg/ha</v>
      </c>
      <c r="O3" s="67" t="str">
        <f>Secanim!O26</f>
        <v>kg/ha</v>
      </c>
      <c r="P3" s="67" t="str">
        <f>Secanim!P26</f>
        <v>kg/ha</v>
      </c>
      <c r="Q3" s="67" t="str">
        <f>Secanim!Q26</f>
        <v>kg/ha</v>
      </c>
      <c r="R3" s="67" t="str">
        <f>Secanim!R26</f>
        <v>kg/ha</v>
      </c>
      <c r="S3" s="67" t="str">
        <f>Secanim!S26</f>
        <v>kg/ha</v>
      </c>
      <c r="T3" s="67" t="str">
        <f>Secanim!T26</f>
        <v>kg/ha</v>
      </c>
      <c r="U3" s="67" t="str">
        <f>Secanim!U26</f>
        <v>kg/ha</v>
      </c>
    </row>
    <row r="4" spans="1:21" x14ac:dyDescent="0.35">
      <c r="A4" s="60">
        <v>1</v>
      </c>
      <c r="B4" s="68">
        <f>Secanim!B27</f>
        <v>140</v>
      </c>
      <c r="C4" s="68">
        <f>Secanim!C27</f>
        <v>125.99999999999999</v>
      </c>
      <c r="D4" s="68">
        <f>Secanim!D27</f>
        <v>55.488020000000006</v>
      </c>
      <c r="E4" s="68">
        <f>Secanim!E27</f>
        <v>34.414800000000007</v>
      </c>
      <c r="F4" s="68">
        <f>Secanim!F27</f>
        <v>7.1260839999999996</v>
      </c>
      <c r="G4" s="68">
        <f>Secanim!G27</f>
        <v>4.3679999999999997E-2</v>
      </c>
      <c r="H4" s="68">
        <f>Secanim!H27</f>
        <v>0.50819999999999999</v>
      </c>
      <c r="I4" s="68">
        <f>Secanim!I27</f>
        <v>7.0000000000000007E-2</v>
      </c>
      <c r="J4" s="68">
        <f>Secanim!J27</f>
        <v>1.4000000000000002E-3</v>
      </c>
      <c r="K4" s="68">
        <f>Secanim!K27</f>
        <v>7.0000000000000001E-3</v>
      </c>
      <c r="L4" s="68">
        <f>Secanim!L27</f>
        <v>3.1359999999999999E-2</v>
      </c>
      <c r="M4" s="68">
        <f>Secanim!M27</f>
        <v>2.8000000000000001E-2</v>
      </c>
      <c r="N4" s="68">
        <f>Secanim!N27</f>
        <v>0</v>
      </c>
      <c r="O4" s="68">
        <f>Secanim!O27</f>
        <v>0</v>
      </c>
      <c r="P4" s="68">
        <f>Secanim!P27</f>
        <v>153.16000000000003</v>
      </c>
      <c r="Q4" s="68">
        <f>Secanim!Q27</f>
        <v>132.65</v>
      </c>
      <c r="R4" s="68">
        <f>Secanim!R27</f>
        <v>0</v>
      </c>
      <c r="S4" s="68">
        <f>Secanim!S27</f>
        <v>0</v>
      </c>
      <c r="T4" s="68">
        <f>Secanim!T27</f>
        <v>0</v>
      </c>
      <c r="U4" s="68">
        <f>Secanim!U27</f>
        <v>0</v>
      </c>
    </row>
    <row r="5" spans="1:21" x14ac:dyDescent="0.35">
      <c r="A5" s="60">
        <v>2</v>
      </c>
      <c r="B5" s="68">
        <f>'English Provender'!B27</f>
        <v>122</v>
      </c>
      <c r="C5" s="68">
        <f>'English Provender'!C27</f>
        <v>122</v>
      </c>
      <c r="D5" s="68">
        <f>'English Provender'!D27</f>
        <v>55.341396000000003</v>
      </c>
      <c r="E5" s="68">
        <f>'English Provender'!E27</f>
        <v>12.128325000000002</v>
      </c>
      <c r="F5" s="68">
        <f>'English Provender'!F27</f>
        <v>2.8925467999999999</v>
      </c>
      <c r="G5" s="68">
        <f>'English Provender'!G27</f>
        <v>6.6124000000000002E-2</v>
      </c>
      <c r="H5" s="68">
        <f>'English Provender'!H27</f>
        <v>0.13053999999999999</v>
      </c>
      <c r="I5" s="68">
        <f>'English Provender'!I27</f>
        <v>6.0999999999999999E-2</v>
      </c>
      <c r="J5" s="68">
        <f>'English Provender'!J27</f>
        <v>1.2200000000000002E-3</v>
      </c>
      <c r="K5" s="68">
        <f>'English Provender'!K27</f>
        <v>6.1000000000000004E-3</v>
      </c>
      <c r="L5" s="68">
        <f>'English Provender'!L27</f>
        <v>4.5749999999999999E-2</v>
      </c>
      <c r="M5" s="68">
        <f>'English Provender'!M27</f>
        <v>0.11138600000000001</v>
      </c>
      <c r="N5" s="68">
        <f>'English Provender'!N27</f>
        <v>0</v>
      </c>
      <c r="O5" s="68">
        <f>'English Provender'!O27</f>
        <v>0</v>
      </c>
      <c r="P5" s="68">
        <f>'English Provender'!P27</f>
        <v>91.256</v>
      </c>
      <c r="Q5" s="68">
        <f>'English Provender'!Q27</f>
        <v>35.075000000000003</v>
      </c>
      <c r="R5" s="68">
        <f>'English Provender'!R27</f>
        <v>0</v>
      </c>
      <c r="S5" s="68">
        <f>'English Provender'!S27</f>
        <v>0</v>
      </c>
      <c r="T5" s="68">
        <f>'English Provender'!T27</f>
        <v>0</v>
      </c>
      <c r="U5" s="68">
        <f>'English Provender'!U27</f>
        <v>0</v>
      </c>
    </row>
    <row r="6" spans="1:21" x14ac:dyDescent="0.35">
      <c r="A6" s="60">
        <v>3</v>
      </c>
      <c r="B6" s="68">
        <f>'Croda Goole'!B27</f>
        <v>41</v>
      </c>
      <c r="C6" s="68">
        <f>'Croda Goole'!C27</f>
        <v>82</v>
      </c>
      <c r="D6" s="68">
        <f>'Croda Goole'!D27</f>
        <v>54.949634999999994</v>
      </c>
      <c r="E6" s="68">
        <f>'Croda Goole'!E27</f>
        <v>8.9423049999999993</v>
      </c>
      <c r="F6" s="68">
        <f>'Croda Goole'!F27</f>
        <v>7.5455579999999998</v>
      </c>
      <c r="G6" s="68">
        <f>'Croda Goole'!G27</f>
        <v>2.7962000000000004E-2</v>
      </c>
      <c r="H6" s="68">
        <f>'Croda Goole'!H27</f>
        <v>0.6109</v>
      </c>
      <c r="I6" s="68">
        <f>'Croda Goole'!I27</f>
        <v>2.0500000000000001E-2</v>
      </c>
      <c r="J6" s="68">
        <f>'Croda Goole'!J27</f>
        <v>4.1000000000000005E-4</v>
      </c>
      <c r="K6" s="68">
        <f>'Croda Goole'!K27</f>
        <v>2.0500000000000002E-3</v>
      </c>
      <c r="L6" s="68">
        <f>'Croda Goole'!L27</f>
        <v>2.8617999999999998E-2</v>
      </c>
      <c r="M6" s="68">
        <f>'Croda Goole'!M27</f>
        <v>0.19352</v>
      </c>
      <c r="N6" s="68">
        <f>'Croda Goole'!N27</f>
        <v>0</v>
      </c>
      <c r="O6" s="68">
        <f>'Croda Goole'!O27</f>
        <v>0</v>
      </c>
      <c r="P6" s="68">
        <f>'Croda Goole'!P27</f>
        <v>136.73499999999999</v>
      </c>
      <c r="Q6" s="68">
        <f>'Croda Goole'!Q27</f>
        <v>196.49250000000001</v>
      </c>
      <c r="R6" s="68">
        <f>'Croda Goole'!R27</f>
        <v>0</v>
      </c>
      <c r="S6" s="68">
        <f>'Croda Goole'!S27</f>
        <v>0</v>
      </c>
      <c r="T6" s="68">
        <f>'Croda Goole'!T27</f>
        <v>0</v>
      </c>
      <c r="U6" s="68">
        <f>'Croda Goole'!U27</f>
        <v>0</v>
      </c>
    </row>
    <row r="7" spans="1:21" x14ac:dyDescent="0.35">
      <c r="A7" s="60">
        <v>4</v>
      </c>
      <c r="B7" s="68">
        <f>'Meadow Foods'!B27</f>
        <v>95</v>
      </c>
      <c r="C7" s="68">
        <f>'Meadow Foods'!C27</f>
        <v>133</v>
      </c>
      <c r="D7" s="68">
        <f>'Meadow Foods'!D27</f>
        <v>55.499475000000004</v>
      </c>
      <c r="E7" s="68">
        <f>'Meadow Foods'!E27</f>
        <v>37.318850000000005</v>
      </c>
      <c r="F7" s="68">
        <f>'Meadow Foods'!F27</f>
        <v>5.9381270000000006</v>
      </c>
      <c r="G7" s="68">
        <f>'Meadow Foods'!G27</f>
        <v>7.2580000000000006E-2</v>
      </c>
      <c r="H7" s="68">
        <f>'Meadow Foods'!H27</f>
        <v>0.18905</v>
      </c>
      <c r="I7" s="68">
        <f>'Meadow Foods'!I27</f>
        <v>4.7500000000000001E-2</v>
      </c>
      <c r="J7" s="68">
        <f>'Meadow Foods'!J27</f>
        <v>9.5000000000000011E-4</v>
      </c>
      <c r="K7" s="68">
        <f>'Meadow Foods'!K27</f>
        <v>4.7499999999999999E-3</v>
      </c>
      <c r="L7" s="68">
        <f>'Meadow Foods'!L27</f>
        <v>1.9E-2</v>
      </c>
      <c r="M7" s="68">
        <f>'Meadow Foods'!M27</f>
        <v>2.4510000000000004E-2</v>
      </c>
      <c r="N7" s="68">
        <f>'Meadow Foods'!N27</f>
        <v>0</v>
      </c>
      <c r="O7" s="68">
        <f>'Meadow Foods'!O27</f>
        <v>0</v>
      </c>
      <c r="P7" s="68">
        <f>'Meadow Foods'!P27</f>
        <v>29.355</v>
      </c>
      <c r="Q7" s="68">
        <f>'Meadow Foods'!Q27</f>
        <v>45.600000000000009</v>
      </c>
      <c r="R7" s="68">
        <f>'Meadow Foods'!R27</f>
        <v>0</v>
      </c>
      <c r="S7" s="68">
        <f>'Meadow Foods'!S27</f>
        <v>0</v>
      </c>
      <c r="T7" s="68">
        <f>'Meadow Foods'!T27</f>
        <v>0</v>
      </c>
      <c r="U7" s="68">
        <f>'Meadow Foods'!U27</f>
        <v>0</v>
      </c>
    </row>
    <row r="8" spans="1:21" x14ac:dyDescent="0.35">
      <c r="A8" s="60">
        <v>5</v>
      </c>
      <c r="B8" s="68">
        <f>'Maelor Foods'!B27</f>
        <v>31</v>
      </c>
      <c r="C8" s="68">
        <f>'Maelor Foods'!C27</f>
        <v>105.4</v>
      </c>
      <c r="D8" s="68">
        <f>'Maelor Foods'!D27</f>
        <v>54.686169999999997</v>
      </c>
      <c r="E8" s="68">
        <f>'Maelor Foods'!E27</f>
        <v>7.0974500000000003</v>
      </c>
      <c r="F8" s="68">
        <f>'Maelor Foods'!F27</f>
        <v>12.489713999999999</v>
      </c>
      <c r="G8" s="68">
        <f>'Maelor Foods'!G27</f>
        <v>0.10880999999999999</v>
      </c>
      <c r="H8" s="68">
        <f>'Maelor Foods'!H27</f>
        <v>0.59210000000000007</v>
      </c>
      <c r="I8" s="68">
        <f>'Maelor Foods'!I27</f>
        <v>1.55E-2</v>
      </c>
      <c r="J8" s="68">
        <f>'Maelor Foods'!J27</f>
        <v>3.1E-4</v>
      </c>
      <c r="K8" s="68">
        <f>'Maelor Foods'!K27</f>
        <v>1.5500000000000002E-3</v>
      </c>
      <c r="L8" s="68">
        <f>'Maelor Foods'!L27</f>
        <v>1.8352E-2</v>
      </c>
      <c r="M8" s="68">
        <f>'Maelor Foods'!M27</f>
        <v>3.6270000000000004E-2</v>
      </c>
      <c r="N8" s="68">
        <f>'Maelor Foods'!N27</f>
        <v>0</v>
      </c>
      <c r="O8" s="68">
        <f>'Maelor Foods'!O27</f>
        <v>0</v>
      </c>
      <c r="P8" s="68">
        <f>'Maelor Foods'!P27</f>
        <v>20.894000000000002</v>
      </c>
      <c r="Q8" s="68">
        <f>'Maelor Foods'!Q27</f>
        <v>59.055</v>
      </c>
      <c r="R8" s="68">
        <f>'Maelor Foods'!R27</f>
        <v>0</v>
      </c>
      <c r="S8" s="68">
        <f>'Maelor Foods'!S27</f>
        <v>0</v>
      </c>
      <c r="T8" s="68">
        <f>'Maelor Foods'!T27</f>
        <v>0</v>
      </c>
      <c r="U8" s="68">
        <f>'Maelor Foods'!U27</f>
        <v>0</v>
      </c>
    </row>
    <row r="9" spans="1:21" x14ac:dyDescent="0.35">
      <c r="A9" s="60">
        <v>6</v>
      </c>
      <c r="B9" s="68">
        <f>'Nimbus Foods'!B27</f>
        <v>250</v>
      </c>
      <c r="C9" s="68">
        <f>'Nimbus Foods'!C27</f>
        <v>125</v>
      </c>
      <c r="D9" s="68">
        <f>'Nimbus Foods'!D27</f>
        <v>52.635725000000001</v>
      </c>
      <c r="E9" s="68">
        <f>'Nimbus Foods'!E27</f>
        <v>20.42475</v>
      </c>
      <c r="F9" s="68">
        <f>'Nimbus Foods'!F27</f>
        <v>7.7096999999999998</v>
      </c>
      <c r="G9" s="68">
        <f>'Nimbus Foods'!G27</f>
        <v>0.80249999999999999</v>
      </c>
      <c r="H9" s="68">
        <f>'Nimbus Foods'!H27</f>
        <v>1.8975000000000002</v>
      </c>
      <c r="I9" s="68">
        <f>'Nimbus Foods'!I27</f>
        <v>0.125</v>
      </c>
      <c r="J9" s="68">
        <f>'Nimbus Foods'!J27</f>
        <v>2.5000000000000001E-3</v>
      </c>
      <c r="K9" s="68">
        <f>'Nimbus Foods'!K27</f>
        <v>1.2500000000000001E-2</v>
      </c>
      <c r="L9" s="68">
        <f>'Nimbus Foods'!L27</f>
        <v>9.2499999999999999E-2</v>
      </c>
      <c r="M9" s="68">
        <f>'Nimbus Foods'!M27</f>
        <v>0.16</v>
      </c>
      <c r="N9" s="68">
        <f>'Nimbus Foods'!N27</f>
        <v>0</v>
      </c>
      <c r="O9" s="68">
        <f>'Nimbus Foods'!O27</f>
        <v>0</v>
      </c>
      <c r="P9" s="68">
        <f>'Nimbus Foods'!P27</f>
        <v>238.00000000000003</v>
      </c>
      <c r="Q9" s="68">
        <f>'Nimbus Foods'!Q27</f>
        <v>31.312500000000007</v>
      </c>
      <c r="R9" s="68">
        <f>'Nimbus Foods'!R27</f>
        <v>0</v>
      </c>
      <c r="S9" s="68">
        <f>'Nimbus Foods'!S27</f>
        <v>0</v>
      </c>
      <c r="T9" s="68">
        <f>'Nimbus Foods'!T27</f>
        <v>0</v>
      </c>
      <c r="U9" s="68">
        <f>'Nimbus Foods'!U27</f>
        <v>0</v>
      </c>
    </row>
    <row r="10" spans="1:21" x14ac:dyDescent="0.35">
      <c r="A10" s="60">
        <v>7</v>
      </c>
      <c r="B10" s="68">
        <f>Beechdean!B27</f>
        <v>250</v>
      </c>
      <c r="C10" s="68">
        <f>Beechdean!C27</f>
        <v>75</v>
      </c>
      <c r="D10" s="68">
        <f>Beechdean!D27</f>
        <v>33.219499999999996</v>
      </c>
      <c r="E10" s="68">
        <f>Beechdean!E27</f>
        <v>28.166875000000001</v>
      </c>
      <c r="F10" s="68">
        <f>Beechdean!F27</f>
        <v>5.6372</v>
      </c>
      <c r="G10" s="68">
        <f>Beechdean!G27</f>
        <v>6.2249999999999993E-2</v>
      </c>
      <c r="H10" s="68">
        <f>Beechdean!H27</f>
        <v>0.42499999999999999</v>
      </c>
      <c r="I10" s="68">
        <f>Beechdean!I27</f>
        <v>0.125</v>
      </c>
      <c r="J10" s="68">
        <f>Beechdean!J27</f>
        <v>2.5000000000000001E-3</v>
      </c>
      <c r="K10" s="68">
        <f>Beechdean!K27</f>
        <v>1.2500000000000001E-2</v>
      </c>
      <c r="L10" s="68">
        <f>Beechdean!L27</f>
        <v>0.05</v>
      </c>
      <c r="M10" s="68">
        <f>Beechdean!M27</f>
        <v>0.05</v>
      </c>
      <c r="N10" s="68">
        <f>Beechdean!N27</f>
        <v>0</v>
      </c>
      <c r="O10" s="68">
        <f>Beechdean!O27</f>
        <v>0</v>
      </c>
      <c r="P10" s="68">
        <f>Beechdean!P27</f>
        <v>138</v>
      </c>
      <c r="Q10" s="68">
        <f>Beechdean!Q27</f>
        <v>29.250000000000004</v>
      </c>
      <c r="R10" s="68">
        <f>Beechdean!R27</f>
        <v>0</v>
      </c>
      <c r="S10" s="68">
        <f>Beechdean!S27</f>
        <v>0</v>
      </c>
      <c r="T10" s="68">
        <f>Beechdean!T27</f>
        <v>0</v>
      </c>
      <c r="U10" s="68">
        <f>Beechdean!U27</f>
        <v>0</v>
      </c>
    </row>
    <row r="11" spans="1:21" x14ac:dyDescent="0.35">
      <c r="A11" s="60">
        <v>8</v>
      </c>
      <c r="B11" s="68">
        <f>'Croda Widnes'!B27</f>
        <v>250</v>
      </c>
      <c r="C11" s="68">
        <f>'Croda Widnes'!C27</f>
        <v>100</v>
      </c>
      <c r="D11" s="68">
        <f>'Croda Widnes'!D27</f>
        <v>32.417650000000002</v>
      </c>
      <c r="E11" s="68">
        <f>'Croda Widnes'!E27</f>
        <v>15.273375000000001</v>
      </c>
      <c r="F11" s="68">
        <f>'Croda Widnes'!F27</f>
        <v>40.620999999999995</v>
      </c>
      <c r="G11" s="68">
        <f>'Croda Widnes'!G27</f>
        <v>5.475E-2</v>
      </c>
      <c r="H11" s="68">
        <f>'Croda Widnes'!H27</f>
        <v>0.18525</v>
      </c>
      <c r="I11" s="68">
        <f>'Croda Widnes'!I27</f>
        <v>0.125</v>
      </c>
      <c r="J11" s="68">
        <f>'Croda Widnes'!J27</f>
        <v>2.5000000000000001E-3</v>
      </c>
      <c r="K11" s="68">
        <f>'Croda Widnes'!K27</f>
        <v>1.2500000000000001E-2</v>
      </c>
      <c r="L11" s="68">
        <f>'Croda Widnes'!L27</f>
        <v>0.05</v>
      </c>
      <c r="M11" s="68">
        <f>'Croda Widnes'!M27</f>
        <v>0.05</v>
      </c>
      <c r="N11" s="68">
        <f>'Croda Widnes'!N27</f>
        <v>0</v>
      </c>
      <c r="O11" s="68">
        <f>'Croda Widnes'!O27</f>
        <v>0</v>
      </c>
      <c r="P11" s="68">
        <f>'Croda Widnes'!P27</f>
        <v>140.25</v>
      </c>
      <c r="Q11" s="68">
        <f>'Croda Widnes'!Q27</f>
        <v>54.8125</v>
      </c>
      <c r="R11" s="68">
        <f>'Croda Widnes'!R27</f>
        <v>0</v>
      </c>
      <c r="S11" s="68">
        <f>'Croda Widnes'!S27</f>
        <v>0</v>
      </c>
      <c r="T11" s="68">
        <f>'Croda Widnes'!T27</f>
        <v>0</v>
      </c>
      <c r="U11" s="68">
        <f>'Croda Widnes'!U27</f>
        <v>0</v>
      </c>
    </row>
    <row r="12" spans="1:21" x14ac:dyDescent="0.35">
      <c r="A12" s="60">
        <v>9</v>
      </c>
      <c r="B12" s="68">
        <f>'Rowan Foods'!B27</f>
        <v>68</v>
      </c>
      <c r="C12" s="68">
        <f>'Rowan Foods'!C27</f>
        <v>68</v>
      </c>
      <c r="D12" s="68">
        <f>'Rowan Foods'!D27</f>
        <v>54.525799999999997</v>
      </c>
      <c r="E12" s="68">
        <f>'Rowan Foods'!E27</f>
        <v>5.3752639999999987</v>
      </c>
      <c r="F12" s="68">
        <f>'Rowan Foods'!F27</f>
        <v>6.5729751999999992</v>
      </c>
      <c r="G12" s="68">
        <f>'Rowan Foods'!G27</f>
        <v>4.4132000000000005E-2</v>
      </c>
      <c r="H12" s="68">
        <f>'Rowan Foods'!H27</f>
        <v>0.11627999999999999</v>
      </c>
      <c r="I12" s="68">
        <f>'Rowan Foods'!I27</f>
        <v>3.4000000000000002E-2</v>
      </c>
      <c r="J12" s="68">
        <f>'Rowan Foods'!J27</f>
        <v>6.8000000000000005E-4</v>
      </c>
      <c r="K12" s="68">
        <f>'Rowan Foods'!K27</f>
        <v>3.4000000000000002E-3</v>
      </c>
      <c r="L12" s="68">
        <f>'Rowan Foods'!L27</f>
        <v>5.3040000000000004E-2</v>
      </c>
      <c r="M12" s="68">
        <f>'Rowan Foods'!M27</f>
        <v>0</v>
      </c>
      <c r="N12" s="68">
        <f>'Rowan Foods'!N27</f>
        <v>0</v>
      </c>
      <c r="O12" s="68">
        <f>'Rowan Foods'!O27</f>
        <v>0</v>
      </c>
      <c r="P12" s="68">
        <f>'Rowan Foods'!P27</f>
        <v>1.9040000000000001</v>
      </c>
      <c r="Q12" s="68">
        <f>'Rowan Foods'!Q27</f>
        <v>26.86</v>
      </c>
      <c r="R12" s="68">
        <f>'Rowan Foods'!R27</f>
        <v>0</v>
      </c>
      <c r="S12" s="68">
        <f>'Rowan Foods'!S27</f>
        <v>0</v>
      </c>
      <c r="T12" s="68">
        <f>'Rowan Foods'!T27</f>
        <v>0</v>
      </c>
      <c r="U12" s="68">
        <f>'Rowan Foods'!U27</f>
        <v>0</v>
      </c>
    </row>
    <row r="13" spans="1:21" x14ac:dyDescent="0.35">
      <c r="A13" s="60">
        <v>10</v>
      </c>
      <c r="B13" s="68">
        <f>Kelloggs!B27</f>
        <v>32</v>
      </c>
      <c r="C13" s="68">
        <f>Kelloggs!C27</f>
        <v>248.70400000000001</v>
      </c>
      <c r="D13" s="68">
        <f>Kelloggs!D27</f>
        <v>53.932705920000004</v>
      </c>
      <c r="E13" s="68">
        <f>Kelloggs!E27</f>
        <v>29.917161599999996</v>
      </c>
      <c r="F13" s="68">
        <f>Kelloggs!F27</f>
        <v>5.4032230400000003</v>
      </c>
      <c r="G13" s="68">
        <f>Kelloggs!G27</f>
        <v>7.1180800000000002E-2</v>
      </c>
      <c r="H13" s="68">
        <f>Kelloggs!H27</f>
        <v>0.1367872</v>
      </c>
      <c r="I13" s="68">
        <f>Kelloggs!I27</f>
        <v>6.9894400000000004E-3</v>
      </c>
      <c r="J13" s="68">
        <f>Kelloggs!J27</f>
        <v>4.2880000000000007E-4</v>
      </c>
      <c r="K13" s="68">
        <f>Kelloggs!K27</f>
        <v>4.2880000000000007E-4</v>
      </c>
      <c r="L13" s="68">
        <f>Kelloggs!L27</f>
        <v>7.6755200000000008E-3</v>
      </c>
      <c r="M13" s="68">
        <f>Kelloggs!M27</f>
        <v>2.5856640000000004E-2</v>
      </c>
      <c r="N13" s="68">
        <f>Kelloggs!N27</f>
        <v>0</v>
      </c>
      <c r="O13" s="68">
        <f>Kelloggs!O27</f>
        <v>0</v>
      </c>
      <c r="P13" s="68">
        <f>Kelloggs!P27</f>
        <v>3.6876799999999998</v>
      </c>
      <c r="Q13" s="68">
        <f>Kelloggs!Q27</f>
        <v>2.2833600000000003E-3</v>
      </c>
      <c r="R13" s="68">
        <f>Kelloggs!R27</f>
        <v>0</v>
      </c>
      <c r="S13" s="68">
        <f>Kelloggs!S27</f>
        <v>0</v>
      </c>
      <c r="T13" s="68">
        <f>Kelloggs!T27</f>
        <v>0</v>
      </c>
      <c r="U13" s="68">
        <f>Kelloggs!U27</f>
        <v>0</v>
      </c>
    </row>
    <row r="14" spans="1:21" s="74" customFormat="1" ht="15.5" x14ac:dyDescent="0.35">
      <c r="A14" s="64" t="s">
        <v>101</v>
      </c>
      <c r="B14" s="73">
        <f>SUM(B4:B13)</f>
        <v>1279</v>
      </c>
      <c r="C14" s="73">
        <f t="shared" ref="C14:U14" si="0">SUM(C4:C13)</f>
        <v>1185.104</v>
      </c>
      <c r="D14" s="73">
        <f t="shared" si="0"/>
        <v>502.69607691999994</v>
      </c>
      <c r="E14" s="73">
        <f t="shared" si="0"/>
        <v>199.05915559999997</v>
      </c>
      <c r="F14" s="73">
        <f t="shared" si="0"/>
        <v>101.93612804</v>
      </c>
      <c r="G14" s="73">
        <f t="shared" si="0"/>
        <v>1.3539688000000001</v>
      </c>
      <c r="H14" s="73">
        <f t="shared" si="0"/>
        <v>4.7916071999999987</v>
      </c>
      <c r="I14" s="73">
        <f t="shared" si="0"/>
        <v>0.63048944000000007</v>
      </c>
      <c r="J14" s="73">
        <f t="shared" si="0"/>
        <v>1.2898800000000002E-2</v>
      </c>
      <c r="K14" s="73">
        <f t="shared" si="0"/>
        <v>6.277880000000001E-2</v>
      </c>
      <c r="L14" s="73">
        <f t="shared" si="0"/>
        <v>0.39629551999999996</v>
      </c>
      <c r="M14" s="73">
        <f t="shared" si="0"/>
        <v>0.6795426400000002</v>
      </c>
      <c r="N14" s="73">
        <f t="shared" si="0"/>
        <v>0</v>
      </c>
      <c r="O14" s="73">
        <f t="shared" si="0"/>
        <v>0</v>
      </c>
      <c r="P14" s="73">
        <f t="shared" si="0"/>
        <v>953.24168000000009</v>
      </c>
      <c r="Q14" s="73">
        <f t="shared" si="0"/>
        <v>611.10978336000005</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5" x14ac:dyDescent="0.35"/>
  <cols>
    <col min="14" max="14" width="9.7265625" bestFit="1" customWidth="1"/>
    <col min="20" max="20" width="10" bestFit="1" customWidth="1"/>
  </cols>
  <sheetData>
    <row r="1" spans="1:21" x14ac:dyDescent="0.35">
      <c r="A1" t="s">
        <v>102</v>
      </c>
    </row>
    <row r="2" spans="1:21" ht="38.5" x14ac:dyDescent="0.35">
      <c r="A2" s="101" t="s">
        <v>100</v>
      </c>
      <c r="B2" s="67" t="str">
        <f>Secanim!B25</f>
        <v>Application Rate</v>
      </c>
      <c r="C2" s="67" t="str">
        <f>Secanim!C25</f>
        <v>Nitrogen Addition</v>
      </c>
      <c r="D2" s="67" t="str">
        <f>Secanim!D25</f>
        <v>Phosphate Addition</v>
      </c>
      <c r="E2" s="67" t="str">
        <f>Secanim!E25</f>
        <v>Potash  Addition</v>
      </c>
      <c r="F2" s="67" t="str">
        <f>Secanim!F25</f>
        <v>Mg Oxide Addition</v>
      </c>
      <c r="G2" s="67" t="str">
        <f>Secanim!G25</f>
        <v>Copper Addition</v>
      </c>
      <c r="H2" s="67" t="str">
        <f>Secanim!H25</f>
        <v>Zinc Addition</v>
      </c>
      <c r="I2" s="67" t="str">
        <f>Secanim!I25</f>
        <v>Lead Addition</v>
      </c>
      <c r="J2" s="67" t="str">
        <f>Secanim!J25</f>
        <v>Cadmium Addition</v>
      </c>
      <c r="K2" s="67" t="str">
        <f>Secanim!K25</f>
        <v>Mercury Addition</v>
      </c>
      <c r="L2" s="67" t="str">
        <f>Secanim!L25</f>
        <v>Nickel Addition</v>
      </c>
      <c r="M2" s="67" t="str">
        <f>Secanim!M25</f>
        <v>Chromium Addition</v>
      </c>
      <c r="N2" s="67" t="str">
        <f>Secanim!N25</f>
        <v>Aluminium Addition</v>
      </c>
      <c r="O2" s="67" t="str">
        <f>Secanim!O25</f>
        <v>Iron Addition</v>
      </c>
      <c r="P2" s="67" t="str">
        <f>Secanim!P25</f>
        <v xml:space="preserve">Sodium Addition                 </v>
      </c>
      <c r="Q2" s="67" t="str">
        <f>Secanim!Q25</f>
        <v>SO3  Addition                             kg/ha</v>
      </c>
      <c r="R2" s="67" t="str">
        <f>Secanim!R25</f>
        <v xml:space="preserve">Selenium Addition </v>
      </c>
      <c r="S2" s="67" t="str">
        <f>Secanim!S25</f>
        <v xml:space="preserve">Arsenic  Addition  </v>
      </c>
      <c r="T2" s="67" t="str">
        <f>Secanim!T25</f>
        <v xml:space="preserve">Molybdenum Addition  </v>
      </c>
      <c r="U2" s="67" t="str">
        <f>Secanim!U25</f>
        <v xml:space="preserve">Fluoride Addition </v>
      </c>
    </row>
    <row r="3" spans="1:21" ht="26" x14ac:dyDescent="0.35">
      <c r="A3" s="101"/>
      <c r="B3" s="67" t="str">
        <f>Secanim!B26</f>
        <v>tonnes/ha</v>
      </c>
      <c r="C3" s="67" t="str">
        <f>Secanim!C26</f>
        <v>kg/ha</v>
      </c>
      <c r="D3" s="67" t="str">
        <f>Secanim!D26</f>
        <v>P2O5 
kg/ha</v>
      </c>
      <c r="E3" s="67" t="str">
        <f>Secanim!E26</f>
        <v>K2O 
kg/ha</v>
      </c>
      <c r="F3" s="67" t="str">
        <f>Secanim!F26</f>
        <v>MgO 
kg/ha</v>
      </c>
      <c r="G3" s="67" t="str">
        <f>Secanim!G26</f>
        <v>kg/ha</v>
      </c>
      <c r="H3" s="67" t="str">
        <f>Secanim!H26</f>
        <v>kg/ha</v>
      </c>
      <c r="I3" s="67" t="str">
        <f>Secanim!I26</f>
        <v>kg/ha</v>
      </c>
      <c r="J3" s="67" t="str">
        <f>Secanim!J26</f>
        <v>kg/ha</v>
      </c>
      <c r="K3" s="67" t="str">
        <f>Secanim!K26</f>
        <v>kg/ha</v>
      </c>
      <c r="L3" s="67" t="str">
        <f>Secanim!L26</f>
        <v>kg/ha</v>
      </c>
      <c r="M3" s="67" t="str">
        <f>Secanim!M26</f>
        <v>kg/ha</v>
      </c>
      <c r="N3" s="67" t="str">
        <f>Secanim!N26</f>
        <v>kg/ha</v>
      </c>
      <c r="O3" s="67" t="str">
        <f>Secanim!O26</f>
        <v>kg/ha</v>
      </c>
      <c r="P3" s="67" t="str">
        <f>Secanim!P26</f>
        <v>kg/ha</v>
      </c>
      <c r="Q3" s="67" t="str">
        <f>Secanim!Q26</f>
        <v>kg/ha</v>
      </c>
      <c r="R3" s="67" t="str">
        <f>Secanim!R26</f>
        <v>kg/ha</v>
      </c>
      <c r="S3" s="67" t="str">
        <f>Secanim!S26</f>
        <v>kg/ha</v>
      </c>
      <c r="T3" s="67" t="str">
        <f>Secanim!T26</f>
        <v>kg/ha</v>
      </c>
      <c r="U3" s="67" t="str">
        <f>Secanim!U26</f>
        <v>kg/ha</v>
      </c>
    </row>
    <row r="4" spans="1:21" x14ac:dyDescent="0.35">
      <c r="A4" s="60">
        <v>1</v>
      </c>
      <c r="B4" s="68">
        <f>Secanim!B27</f>
        <v>140</v>
      </c>
      <c r="C4" s="68">
        <f>Secanim!C27</f>
        <v>125.99999999999999</v>
      </c>
      <c r="D4" s="68">
        <f>Secanim!D27</f>
        <v>55.488020000000006</v>
      </c>
      <c r="E4" s="68">
        <f>Secanim!E27</f>
        <v>34.414800000000007</v>
      </c>
      <c r="F4" s="68">
        <f>Secanim!F27</f>
        <v>7.1260839999999996</v>
      </c>
      <c r="G4" s="68">
        <f>Secanim!G27</f>
        <v>4.3679999999999997E-2</v>
      </c>
      <c r="H4" s="68">
        <f>Secanim!H27</f>
        <v>0.50819999999999999</v>
      </c>
      <c r="I4" s="68">
        <f>Secanim!I27</f>
        <v>7.0000000000000007E-2</v>
      </c>
      <c r="J4" s="68">
        <f>Secanim!J27</f>
        <v>1.4000000000000002E-3</v>
      </c>
      <c r="K4" s="68">
        <f>Secanim!K27</f>
        <v>7.0000000000000001E-3</v>
      </c>
      <c r="L4" s="68">
        <f>Secanim!L27</f>
        <v>3.1359999999999999E-2</v>
      </c>
      <c r="M4" s="68">
        <f>Secanim!M27</f>
        <v>2.8000000000000001E-2</v>
      </c>
      <c r="N4" s="68">
        <f>Secanim!N27</f>
        <v>0</v>
      </c>
      <c r="O4" s="68">
        <f>Secanim!O27</f>
        <v>0</v>
      </c>
      <c r="P4" s="68">
        <f>Secanim!P27</f>
        <v>153.16000000000003</v>
      </c>
      <c r="Q4" s="68">
        <f>Secanim!Q27</f>
        <v>132.65</v>
      </c>
      <c r="R4" s="68">
        <f>Secanim!R27</f>
        <v>0</v>
      </c>
      <c r="S4" s="68">
        <f>Secanim!S27</f>
        <v>0</v>
      </c>
      <c r="T4" s="68">
        <f>Secanim!T27</f>
        <v>0</v>
      </c>
      <c r="U4" s="68">
        <f>Secanim!U27</f>
        <v>0</v>
      </c>
    </row>
    <row r="5" spans="1:21" x14ac:dyDescent="0.35">
      <c r="A5" s="60">
        <v>2</v>
      </c>
      <c r="B5" s="68">
        <f>'English Provender'!B27</f>
        <v>122</v>
      </c>
      <c r="C5" s="68">
        <f>'English Provender'!C27</f>
        <v>122</v>
      </c>
      <c r="D5" s="68">
        <f>'English Provender'!D27</f>
        <v>55.341396000000003</v>
      </c>
      <c r="E5" s="68">
        <f>'English Provender'!E27</f>
        <v>12.128325000000002</v>
      </c>
      <c r="F5" s="68">
        <f>'English Provender'!F27</f>
        <v>2.8925467999999999</v>
      </c>
      <c r="G5" s="68">
        <f>'English Provender'!G27</f>
        <v>6.6124000000000002E-2</v>
      </c>
      <c r="H5" s="68">
        <f>'English Provender'!H27</f>
        <v>0.13053999999999999</v>
      </c>
      <c r="I5" s="68">
        <f>'English Provender'!I27</f>
        <v>6.0999999999999999E-2</v>
      </c>
      <c r="J5" s="68">
        <f>'English Provender'!J27</f>
        <v>1.2200000000000002E-3</v>
      </c>
      <c r="K5" s="68">
        <f>'English Provender'!K27</f>
        <v>6.1000000000000004E-3</v>
      </c>
      <c r="L5" s="68">
        <f>'English Provender'!L27</f>
        <v>4.5749999999999999E-2</v>
      </c>
      <c r="M5" s="68">
        <f>'English Provender'!M27</f>
        <v>0.11138600000000001</v>
      </c>
      <c r="N5" s="68">
        <f>'English Provender'!N27</f>
        <v>0</v>
      </c>
      <c r="O5" s="68">
        <f>'English Provender'!O27</f>
        <v>0</v>
      </c>
      <c r="P5" s="68">
        <f>'English Provender'!P27</f>
        <v>91.256</v>
      </c>
      <c r="Q5" s="68">
        <f>'English Provender'!Q27</f>
        <v>35.075000000000003</v>
      </c>
      <c r="R5" s="68">
        <f>'English Provender'!R27</f>
        <v>0</v>
      </c>
      <c r="S5" s="68">
        <f>'English Provender'!S27</f>
        <v>0</v>
      </c>
      <c r="T5" s="68">
        <f>'English Provender'!T27</f>
        <v>0</v>
      </c>
      <c r="U5" s="68">
        <f>'English Provender'!U27</f>
        <v>0</v>
      </c>
    </row>
    <row r="6" spans="1:21" x14ac:dyDescent="0.35">
      <c r="A6" s="60">
        <v>3</v>
      </c>
      <c r="B6" s="68">
        <f>'Croda Goole'!B27</f>
        <v>41</v>
      </c>
      <c r="C6" s="68">
        <f>'Croda Goole'!C27</f>
        <v>82</v>
      </c>
      <c r="D6" s="68">
        <f>'Croda Goole'!D27</f>
        <v>54.949634999999994</v>
      </c>
      <c r="E6" s="68">
        <f>'Croda Goole'!E27</f>
        <v>8.9423049999999993</v>
      </c>
      <c r="F6" s="68">
        <f>'Croda Goole'!F27</f>
        <v>7.5455579999999998</v>
      </c>
      <c r="G6" s="68">
        <f>'Croda Goole'!G27</f>
        <v>2.7962000000000004E-2</v>
      </c>
      <c r="H6" s="68">
        <f>'Croda Goole'!H27</f>
        <v>0.6109</v>
      </c>
      <c r="I6" s="68">
        <f>'Croda Goole'!I27</f>
        <v>2.0500000000000001E-2</v>
      </c>
      <c r="J6" s="68">
        <f>'Croda Goole'!J27</f>
        <v>4.1000000000000005E-4</v>
      </c>
      <c r="K6" s="68">
        <f>'Croda Goole'!K27</f>
        <v>2.0500000000000002E-3</v>
      </c>
      <c r="L6" s="68">
        <f>'Croda Goole'!L27</f>
        <v>2.8617999999999998E-2</v>
      </c>
      <c r="M6" s="68">
        <f>'Croda Goole'!M27</f>
        <v>0.19352</v>
      </c>
      <c r="N6" s="68">
        <f>'Croda Goole'!N27</f>
        <v>0</v>
      </c>
      <c r="O6" s="68">
        <f>'Croda Goole'!O27</f>
        <v>0</v>
      </c>
      <c r="P6" s="68">
        <f>'Croda Goole'!P27</f>
        <v>136.73499999999999</v>
      </c>
      <c r="Q6" s="68">
        <f>'Croda Goole'!Q27</f>
        <v>196.49250000000001</v>
      </c>
      <c r="R6" s="68">
        <f>'Croda Goole'!R27</f>
        <v>0</v>
      </c>
      <c r="S6" s="68">
        <f>'Croda Goole'!S27</f>
        <v>0</v>
      </c>
      <c r="T6" s="68">
        <f>'Croda Goole'!T27</f>
        <v>0</v>
      </c>
      <c r="U6" s="68">
        <f>'Croda Goole'!U27</f>
        <v>0</v>
      </c>
    </row>
    <row r="7" spans="1:21" x14ac:dyDescent="0.35">
      <c r="A7" s="60">
        <v>4</v>
      </c>
      <c r="B7" s="68">
        <f>'Meadow Foods'!B27</f>
        <v>95</v>
      </c>
      <c r="C7" s="68">
        <f>'Meadow Foods'!C27</f>
        <v>133</v>
      </c>
      <c r="D7" s="68">
        <f>'Meadow Foods'!D27</f>
        <v>55.499475000000004</v>
      </c>
      <c r="E7" s="68">
        <f>'Meadow Foods'!E27</f>
        <v>37.318850000000005</v>
      </c>
      <c r="F7" s="68">
        <f>'Meadow Foods'!F27</f>
        <v>5.9381270000000006</v>
      </c>
      <c r="G7" s="68">
        <f>'Meadow Foods'!G27</f>
        <v>7.2580000000000006E-2</v>
      </c>
      <c r="H7" s="68">
        <f>'Meadow Foods'!H27</f>
        <v>0.18905</v>
      </c>
      <c r="I7" s="68">
        <f>'Meadow Foods'!I27</f>
        <v>4.7500000000000001E-2</v>
      </c>
      <c r="J7" s="68">
        <f>'Meadow Foods'!J27</f>
        <v>9.5000000000000011E-4</v>
      </c>
      <c r="K7" s="68">
        <f>'Meadow Foods'!K27</f>
        <v>4.7499999999999999E-3</v>
      </c>
      <c r="L7" s="68">
        <f>'Meadow Foods'!L27</f>
        <v>1.9E-2</v>
      </c>
      <c r="M7" s="68">
        <f>'Meadow Foods'!M27</f>
        <v>2.4510000000000004E-2</v>
      </c>
      <c r="N7" s="68">
        <f>'Meadow Foods'!N27</f>
        <v>0</v>
      </c>
      <c r="O7" s="68">
        <f>'Meadow Foods'!O27</f>
        <v>0</v>
      </c>
      <c r="P7" s="68">
        <f>'Meadow Foods'!P27</f>
        <v>29.355</v>
      </c>
      <c r="Q7" s="68">
        <f>'Meadow Foods'!Q27</f>
        <v>45.600000000000009</v>
      </c>
      <c r="R7" s="68">
        <f>'Meadow Foods'!R27</f>
        <v>0</v>
      </c>
      <c r="S7" s="68">
        <f>'Meadow Foods'!S27</f>
        <v>0</v>
      </c>
      <c r="T7" s="68">
        <f>'Meadow Foods'!T27</f>
        <v>0</v>
      </c>
      <c r="U7" s="68">
        <f>'Meadow Foods'!U27</f>
        <v>0</v>
      </c>
    </row>
    <row r="8" spans="1:21" x14ac:dyDescent="0.35">
      <c r="A8" s="60">
        <v>5</v>
      </c>
      <c r="B8" s="68">
        <f>'Maelor Foods'!B27</f>
        <v>31</v>
      </c>
      <c r="C8" s="68">
        <f>'Maelor Foods'!C27</f>
        <v>105.4</v>
      </c>
      <c r="D8" s="68">
        <f>'Maelor Foods'!D27</f>
        <v>54.686169999999997</v>
      </c>
      <c r="E8" s="68">
        <f>'Maelor Foods'!E27</f>
        <v>7.0974500000000003</v>
      </c>
      <c r="F8" s="68">
        <f>'Maelor Foods'!F27</f>
        <v>12.489713999999999</v>
      </c>
      <c r="G8" s="68">
        <f>'Maelor Foods'!G27</f>
        <v>0.10880999999999999</v>
      </c>
      <c r="H8" s="68">
        <f>'Maelor Foods'!H27</f>
        <v>0.59210000000000007</v>
      </c>
      <c r="I8" s="68">
        <f>'Maelor Foods'!I27</f>
        <v>1.55E-2</v>
      </c>
      <c r="J8" s="68">
        <f>'Maelor Foods'!J27</f>
        <v>3.1E-4</v>
      </c>
      <c r="K8" s="68">
        <f>'Maelor Foods'!K27</f>
        <v>1.5500000000000002E-3</v>
      </c>
      <c r="L8" s="68">
        <f>'Maelor Foods'!L27</f>
        <v>1.8352E-2</v>
      </c>
      <c r="M8" s="68">
        <f>'Maelor Foods'!M27</f>
        <v>3.6270000000000004E-2</v>
      </c>
      <c r="N8" s="68">
        <f>'Maelor Foods'!N27</f>
        <v>0</v>
      </c>
      <c r="O8" s="68">
        <f>'Maelor Foods'!O27</f>
        <v>0</v>
      </c>
      <c r="P8" s="68">
        <f>'Maelor Foods'!P27</f>
        <v>20.894000000000002</v>
      </c>
      <c r="Q8" s="68">
        <f>'Maelor Foods'!Q27</f>
        <v>59.055</v>
      </c>
      <c r="R8" s="68">
        <f>'Maelor Foods'!R27</f>
        <v>0</v>
      </c>
      <c r="S8" s="68">
        <f>'Maelor Foods'!S27</f>
        <v>0</v>
      </c>
      <c r="T8" s="68">
        <f>'Maelor Foods'!T27</f>
        <v>0</v>
      </c>
      <c r="U8" s="68">
        <f>'Maelor Foods'!U27</f>
        <v>0</v>
      </c>
    </row>
    <row r="9" spans="1:21" x14ac:dyDescent="0.35">
      <c r="A9" s="60">
        <v>6</v>
      </c>
      <c r="B9" s="68">
        <f>'Nimbus Foods'!B27</f>
        <v>250</v>
      </c>
      <c r="C9" s="68">
        <f>'Nimbus Foods'!C27</f>
        <v>125</v>
      </c>
      <c r="D9" s="68">
        <f>'Nimbus Foods'!D27</f>
        <v>52.635725000000001</v>
      </c>
      <c r="E9" s="68">
        <f>'Nimbus Foods'!E27</f>
        <v>20.42475</v>
      </c>
      <c r="F9" s="68">
        <f>'Nimbus Foods'!F27</f>
        <v>7.7096999999999998</v>
      </c>
      <c r="G9" s="68">
        <f>'Nimbus Foods'!G27</f>
        <v>0.80249999999999999</v>
      </c>
      <c r="H9" s="68">
        <f>'Nimbus Foods'!H27</f>
        <v>1.8975000000000002</v>
      </c>
      <c r="I9" s="68">
        <f>'Nimbus Foods'!I27</f>
        <v>0.125</v>
      </c>
      <c r="J9" s="68">
        <f>'Nimbus Foods'!J27</f>
        <v>2.5000000000000001E-3</v>
      </c>
      <c r="K9" s="68">
        <f>'Nimbus Foods'!K27</f>
        <v>1.2500000000000001E-2</v>
      </c>
      <c r="L9" s="68">
        <f>'Nimbus Foods'!L27</f>
        <v>9.2499999999999999E-2</v>
      </c>
      <c r="M9" s="68">
        <f>'Nimbus Foods'!M27</f>
        <v>0.16</v>
      </c>
      <c r="N9" s="68">
        <f>'Nimbus Foods'!N27</f>
        <v>0</v>
      </c>
      <c r="O9" s="68">
        <f>'Nimbus Foods'!O27</f>
        <v>0</v>
      </c>
      <c r="P9" s="68">
        <f>'Nimbus Foods'!P27</f>
        <v>238.00000000000003</v>
      </c>
      <c r="Q9" s="68">
        <f>'Nimbus Foods'!Q27</f>
        <v>31.312500000000007</v>
      </c>
      <c r="R9" s="68">
        <f>'Nimbus Foods'!R27</f>
        <v>0</v>
      </c>
      <c r="S9" s="68">
        <f>'Nimbus Foods'!S27</f>
        <v>0</v>
      </c>
      <c r="T9" s="68">
        <f>'Nimbus Foods'!T27</f>
        <v>0</v>
      </c>
      <c r="U9" s="68">
        <f>'Nimbus Foods'!U27</f>
        <v>0</v>
      </c>
    </row>
    <row r="10" spans="1:21" x14ac:dyDescent="0.35">
      <c r="A10" s="60">
        <v>7</v>
      </c>
      <c r="B10" s="68">
        <f>Beechdean!B27</f>
        <v>250</v>
      </c>
      <c r="C10" s="68">
        <f>Beechdean!C27</f>
        <v>75</v>
      </c>
      <c r="D10" s="68">
        <f>Beechdean!D27</f>
        <v>33.219499999999996</v>
      </c>
      <c r="E10" s="68">
        <f>Beechdean!E27</f>
        <v>28.166875000000001</v>
      </c>
      <c r="F10" s="68">
        <f>Beechdean!F27</f>
        <v>5.6372</v>
      </c>
      <c r="G10" s="68">
        <f>Beechdean!G27</f>
        <v>6.2249999999999993E-2</v>
      </c>
      <c r="H10" s="68">
        <f>Beechdean!H27</f>
        <v>0.42499999999999999</v>
      </c>
      <c r="I10" s="68">
        <f>Beechdean!I27</f>
        <v>0.125</v>
      </c>
      <c r="J10" s="68">
        <f>Beechdean!J27</f>
        <v>2.5000000000000001E-3</v>
      </c>
      <c r="K10" s="68">
        <f>Beechdean!K27</f>
        <v>1.2500000000000001E-2</v>
      </c>
      <c r="L10" s="68">
        <f>Beechdean!L27</f>
        <v>0.05</v>
      </c>
      <c r="M10" s="68">
        <f>Beechdean!M27</f>
        <v>0.05</v>
      </c>
      <c r="N10" s="68">
        <f>Beechdean!N27</f>
        <v>0</v>
      </c>
      <c r="O10" s="68">
        <f>Beechdean!O27</f>
        <v>0</v>
      </c>
      <c r="P10" s="68">
        <f>Beechdean!P27</f>
        <v>138</v>
      </c>
      <c r="Q10" s="68">
        <f>Beechdean!Q27</f>
        <v>29.250000000000004</v>
      </c>
      <c r="R10" s="68">
        <f>Beechdean!R27</f>
        <v>0</v>
      </c>
      <c r="S10" s="68">
        <f>Beechdean!S27</f>
        <v>0</v>
      </c>
      <c r="T10" s="68">
        <f>Beechdean!T27</f>
        <v>0</v>
      </c>
      <c r="U10" s="68">
        <f>Beechdean!U27</f>
        <v>0</v>
      </c>
    </row>
    <row r="11" spans="1:21" x14ac:dyDescent="0.35">
      <c r="A11" s="60">
        <v>8</v>
      </c>
      <c r="B11" s="68">
        <f>'Croda Widnes'!B27</f>
        <v>250</v>
      </c>
      <c r="C11" s="68">
        <f>'Croda Widnes'!C27</f>
        <v>100</v>
      </c>
      <c r="D11" s="68">
        <f>'Croda Widnes'!D27</f>
        <v>32.417650000000002</v>
      </c>
      <c r="E11" s="68">
        <f>'Croda Widnes'!E27</f>
        <v>15.273375000000001</v>
      </c>
      <c r="F11" s="68">
        <f>'Croda Widnes'!F27</f>
        <v>40.620999999999995</v>
      </c>
      <c r="G11" s="68">
        <f>'Croda Widnes'!G27</f>
        <v>5.475E-2</v>
      </c>
      <c r="H11" s="68">
        <f>'Croda Widnes'!H27</f>
        <v>0.18525</v>
      </c>
      <c r="I11" s="68">
        <f>'Croda Widnes'!I27</f>
        <v>0.125</v>
      </c>
      <c r="J11" s="68">
        <f>'Croda Widnes'!J27</f>
        <v>2.5000000000000001E-3</v>
      </c>
      <c r="K11" s="68">
        <f>'Croda Widnes'!K27</f>
        <v>1.2500000000000001E-2</v>
      </c>
      <c r="L11" s="68">
        <f>'Croda Widnes'!L27</f>
        <v>0.05</v>
      </c>
      <c r="M11" s="68">
        <f>'Croda Widnes'!M27</f>
        <v>0.05</v>
      </c>
      <c r="N11" s="68">
        <f>'Croda Widnes'!N27</f>
        <v>0</v>
      </c>
      <c r="O11" s="68">
        <f>'Croda Widnes'!O27</f>
        <v>0</v>
      </c>
      <c r="P11" s="68">
        <f>'Croda Widnes'!P27</f>
        <v>140.25</v>
      </c>
      <c r="Q11" s="68">
        <f>'Croda Widnes'!Q27</f>
        <v>54.8125</v>
      </c>
      <c r="R11" s="68">
        <f>'Croda Widnes'!R27</f>
        <v>0</v>
      </c>
      <c r="S11" s="68">
        <f>'Croda Widnes'!S27</f>
        <v>0</v>
      </c>
      <c r="T11" s="68">
        <f>'Croda Widnes'!T27</f>
        <v>0</v>
      </c>
      <c r="U11" s="68">
        <f>'Croda Widnes'!U27</f>
        <v>0</v>
      </c>
    </row>
    <row r="12" spans="1:21" x14ac:dyDescent="0.35">
      <c r="A12" s="60">
        <v>9</v>
      </c>
      <c r="B12" s="68">
        <f>'Rowan Foods'!B27</f>
        <v>68</v>
      </c>
      <c r="C12" s="68">
        <f>'Rowan Foods'!C27</f>
        <v>68</v>
      </c>
      <c r="D12" s="68">
        <f>'Rowan Foods'!D27</f>
        <v>54.525799999999997</v>
      </c>
      <c r="E12" s="68">
        <f>'Rowan Foods'!E27</f>
        <v>5.3752639999999987</v>
      </c>
      <c r="F12" s="68">
        <f>'Rowan Foods'!F27</f>
        <v>6.5729751999999992</v>
      </c>
      <c r="G12" s="68">
        <f>'Rowan Foods'!G27</f>
        <v>4.4132000000000005E-2</v>
      </c>
      <c r="H12" s="68">
        <f>'Rowan Foods'!H27</f>
        <v>0.11627999999999999</v>
      </c>
      <c r="I12" s="68">
        <f>'Rowan Foods'!I27</f>
        <v>3.4000000000000002E-2</v>
      </c>
      <c r="J12" s="68">
        <f>'Rowan Foods'!J27</f>
        <v>6.8000000000000005E-4</v>
      </c>
      <c r="K12" s="68">
        <f>'Rowan Foods'!K27</f>
        <v>3.4000000000000002E-3</v>
      </c>
      <c r="L12" s="68">
        <f>'Rowan Foods'!L27</f>
        <v>5.3040000000000004E-2</v>
      </c>
      <c r="M12" s="68">
        <f>'Rowan Foods'!M27</f>
        <v>0</v>
      </c>
      <c r="N12" s="68">
        <f>'Rowan Foods'!N27</f>
        <v>0</v>
      </c>
      <c r="O12" s="68">
        <f>'Rowan Foods'!O27</f>
        <v>0</v>
      </c>
      <c r="P12" s="68">
        <f>'Rowan Foods'!P27</f>
        <v>1.9040000000000001</v>
      </c>
      <c r="Q12" s="68">
        <f>'Rowan Foods'!Q27</f>
        <v>26.86</v>
      </c>
      <c r="R12" s="68">
        <f>'Rowan Foods'!R27</f>
        <v>0</v>
      </c>
      <c r="S12" s="68">
        <f>'Rowan Foods'!S27</f>
        <v>0</v>
      </c>
      <c r="T12" s="68">
        <f>'Rowan Foods'!T27</f>
        <v>0</v>
      </c>
      <c r="U12" s="68">
        <f>'Rowan Foods'!U27</f>
        <v>0</v>
      </c>
    </row>
    <row r="13" spans="1:21" x14ac:dyDescent="0.35">
      <c r="A13" s="60">
        <v>10</v>
      </c>
      <c r="B13" s="68">
        <f>Kelloggs!B27</f>
        <v>32</v>
      </c>
      <c r="C13" s="68">
        <f>Kelloggs!C27</f>
        <v>248.70400000000001</v>
      </c>
      <c r="D13" s="68">
        <f>Kelloggs!D27</f>
        <v>53.932705920000004</v>
      </c>
      <c r="E13" s="68">
        <f>Kelloggs!E27</f>
        <v>29.917161599999996</v>
      </c>
      <c r="F13" s="68">
        <f>Kelloggs!F27</f>
        <v>5.4032230400000003</v>
      </c>
      <c r="G13" s="68">
        <f>Kelloggs!G27</f>
        <v>7.1180800000000002E-2</v>
      </c>
      <c r="H13" s="68">
        <f>Kelloggs!H27</f>
        <v>0.1367872</v>
      </c>
      <c r="I13" s="68">
        <f>Kelloggs!I27</f>
        <v>6.9894400000000004E-3</v>
      </c>
      <c r="J13" s="68">
        <f>Kelloggs!J27</f>
        <v>4.2880000000000007E-4</v>
      </c>
      <c r="K13" s="68">
        <f>Kelloggs!K27</f>
        <v>4.2880000000000007E-4</v>
      </c>
      <c r="L13" s="68">
        <f>Kelloggs!L27</f>
        <v>7.6755200000000008E-3</v>
      </c>
      <c r="M13" s="68">
        <f>Kelloggs!M27</f>
        <v>2.5856640000000004E-2</v>
      </c>
      <c r="N13" s="68">
        <f>Kelloggs!N27</f>
        <v>0</v>
      </c>
      <c r="O13" s="68">
        <f>Kelloggs!O27</f>
        <v>0</v>
      </c>
      <c r="P13" s="68">
        <f>Kelloggs!P27</f>
        <v>3.6876799999999998</v>
      </c>
      <c r="Q13" s="68">
        <f>Kelloggs!Q27</f>
        <v>2.2833600000000003E-3</v>
      </c>
      <c r="R13" s="68">
        <f>Kelloggs!R27</f>
        <v>0</v>
      </c>
      <c r="S13" s="68">
        <f>Kelloggs!S27</f>
        <v>0</v>
      </c>
      <c r="T13" s="68">
        <f>Kelloggs!T27</f>
        <v>0</v>
      </c>
      <c r="U13" s="68">
        <f>Kelloggs!U27</f>
        <v>0</v>
      </c>
    </row>
    <row r="14" spans="1:21" x14ac:dyDescent="0.35">
      <c r="A14" s="61"/>
      <c r="B14" s="65"/>
      <c r="C14" s="65"/>
      <c r="D14" s="65"/>
      <c r="E14" s="65"/>
      <c r="F14" s="65"/>
      <c r="G14" s="65"/>
      <c r="H14" s="65"/>
      <c r="I14" s="65"/>
      <c r="J14" s="65"/>
      <c r="K14" s="65"/>
      <c r="L14" s="65"/>
      <c r="M14" s="65"/>
      <c r="N14" s="65"/>
      <c r="O14" s="65"/>
      <c r="P14" s="65"/>
      <c r="Q14" s="65"/>
      <c r="R14" s="65"/>
      <c r="S14" s="65"/>
      <c r="T14" s="65"/>
      <c r="U14" s="65"/>
    </row>
    <row r="15" spans="1:21" x14ac:dyDescent="0.35">
      <c r="A15" s="66" t="s">
        <v>103</v>
      </c>
      <c r="B15" s="65"/>
      <c r="C15" s="65"/>
      <c r="D15" s="65"/>
      <c r="E15" s="65"/>
      <c r="F15" s="65"/>
      <c r="G15" s="65"/>
      <c r="H15" s="65"/>
      <c r="I15" s="65"/>
      <c r="J15" s="65"/>
      <c r="K15" s="65"/>
      <c r="L15" s="65"/>
      <c r="M15" s="65"/>
      <c r="N15" s="65"/>
      <c r="O15" s="65"/>
      <c r="P15" s="65"/>
      <c r="Q15" s="65"/>
      <c r="R15" s="65"/>
      <c r="S15" s="65"/>
      <c r="T15" s="65"/>
      <c r="U15" s="65"/>
    </row>
    <row r="16" spans="1:21" ht="38.5" x14ac:dyDescent="0.3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3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3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3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3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3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3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3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3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3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3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35">
      <c r="A27" s="61"/>
      <c r="B27" s="65"/>
      <c r="C27" s="65"/>
      <c r="D27" s="65"/>
      <c r="E27" s="65"/>
      <c r="F27" s="65"/>
      <c r="G27" s="65"/>
      <c r="H27" s="65"/>
      <c r="I27" s="65"/>
      <c r="J27" s="65"/>
      <c r="K27" s="65"/>
      <c r="L27" s="65"/>
      <c r="M27" s="65"/>
      <c r="N27" s="65"/>
      <c r="O27" s="65"/>
      <c r="P27" s="65"/>
      <c r="Q27" s="65"/>
      <c r="R27" s="65"/>
      <c r="S27" s="65"/>
      <c r="T27" s="65"/>
      <c r="U27" s="65"/>
    </row>
    <row r="28" spans="1:21" x14ac:dyDescent="0.35">
      <c r="A28" s="59" t="s">
        <v>104</v>
      </c>
      <c r="B28" s="59"/>
      <c r="C28" s="59"/>
      <c r="D28" s="59"/>
      <c r="E28" s="59"/>
      <c r="F28" s="59"/>
      <c r="G28" s="59"/>
      <c r="H28" s="59"/>
      <c r="I28" s="59"/>
      <c r="J28" s="59"/>
      <c r="K28" s="59"/>
      <c r="L28" s="59"/>
      <c r="M28" s="59"/>
    </row>
    <row r="29" spans="1:21" ht="38.5" x14ac:dyDescent="0.35">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 x14ac:dyDescent="0.35">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3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3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3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3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3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3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3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3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3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3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5" x14ac:dyDescent="0.35">
      <c r="A41" s="102" t="s">
        <v>101</v>
      </c>
      <c r="B41" s="102"/>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
    <License_x002f_Activity_x0020_Type xmlns="859f7ad6-93f6-4205-b62b-a17f28acbbac">2. EPR Mobile Deployments</License_x002f_Activity_x0020_Type>
    <Surrendered_x002f_Expired xmlns="859f7ad6-93f6-4205-b62b-a17f28acbbac" xsi:nil="true"/>
    <Document_x0020_Date xmlns="859f7ad6-93f6-4205-b62b-a17f28acbbac">2020-02-25T00:00:00+00:00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A5DBFC-2913-4608-8B8F-73344009638A}"/>
</file>

<file path=customXml/itemProps2.xml><?xml version="1.0" encoding="utf-8"?>
<ds:datastoreItem xmlns:ds="http://schemas.openxmlformats.org/officeDocument/2006/customXml" ds:itemID="{3EB88BFD-E29A-4849-A8E6-116EB74B98EA}">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C62369B5-5764-4D1E-B9FC-7210DB62BD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Secanim</vt:lpstr>
      <vt:lpstr>English Provender</vt:lpstr>
      <vt:lpstr>Croda Goole</vt:lpstr>
      <vt:lpstr>Meadow Foods</vt:lpstr>
      <vt:lpstr>Maelor Foods</vt:lpstr>
      <vt:lpstr>Nimbus Foods</vt:lpstr>
      <vt:lpstr>Beechdean</vt:lpstr>
      <vt:lpstr>Croda Widnes</vt:lpstr>
      <vt:lpstr>Rowan Foods</vt:lpstr>
      <vt:lpstr>Kelloggs</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Rhiannon Smith</dc:creator>
  <cp:lastModifiedBy>rhiannon.smith</cp:lastModifiedBy>
  <dcterms:created xsi:type="dcterms:W3CDTF">2016-09-26T10:07:59Z</dcterms:created>
  <dcterms:modified xsi:type="dcterms:W3CDTF">2020-02-25T10:27:05Z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e38770a3-f9d8-425a-8d51-b25a6e2b07a3</vt:lpwstr>
  </property>
  <property fmtid="{D5CDD505-2E9C-101B-9397-08002B2CF9AE}" pid="4" name="_dlc_DocId">
    <vt:lpwstr>REGU-415-18028</vt:lpwstr>
  </property>
  <property fmtid="{D5CDD505-2E9C-101B-9397-08002B2CF9AE}" pid="5" name="_dlc_DocIdUrl">
    <vt:lpwstr>https://cyfoethnaturiolcymru.sharepoint.com/teams/Regulatory/Permitting/_layouts/15/DocIdRedir.aspx?ID=REGU-415-18028, REGU-415-18028</vt:lpwstr>
  </property>
  <property fmtid="{D5CDD505-2E9C-101B-9397-08002B2CF9AE}" pid="6" name="Email BCC">
    <vt:lpwstr/>
  </property>
  <property fmtid="{D5CDD505-2E9C-101B-9397-08002B2CF9AE}" pid="7" name="From1">
    <vt:lpwstr/>
  </property>
  <property fmtid="{D5CDD505-2E9C-101B-9397-08002B2CF9AE}" pid="8" name="DocumentSetDescription">
    <vt:lpwstr/>
  </property>
  <property fmtid="{D5CDD505-2E9C-101B-9397-08002B2CF9AE}" pid="11" name="Email Recipients">
    <vt:lpwstr/>
  </property>
  <property fmtid="{D5CDD505-2E9C-101B-9397-08002B2CF9AE}" pid="12" name="CC">
    <vt:lpwstr/>
  </property>
  <property fmtid="{D5CDD505-2E9C-101B-9397-08002B2CF9AE}" pid="14" name="To">
    <vt:lpwstr/>
  </property>
  <property fmtid="{D5CDD505-2E9C-101B-9397-08002B2CF9AE}" pid="15" name="Process">
    <vt:lpwstr/>
  </property>
  <property fmtid="{D5CDD505-2E9C-101B-9397-08002B2CF9AE}" pid="16" name="Email Subject">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2" name="Email Sender">
    <vt:lpwstr/>
  </property>
  <property fmtid="{D5CDD505-2E9C-101B-9397-08002B2CF9AE}" pid="23" name="BCC">
    <vt:lpwstr/>
  </property>
  <property fmtid="{D5CDD505-2E9C-101B-9397-08002B2CF9AE}" pid="24" name="_docset_NoMedatataSyncRequired">
    <vt:lpwstr>False</vt:lpwstr>
  </property>
</Properties>
</file>