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262/"/>
    </mc:Choice>
  </mc:AlternateContent>
  <xr:revisionPtr revIDLastSave="0" documentId="10_ncr:100000_{0320400B-F30E-4F5B-8DD2-7F0321F08270}" xr6:coauthVersionLast="31" xr6:coauthVersionMax="31" xr10:uidLastSave="{00000000-0000-0000-0000-000000000000}"/>
  <bookViews>
    <workbookView xWindow="0" yWindow="0" windowWidth="19200" windowHeight="6960" tabRatio="870" xr2:uid="{00000000-000D-0000-FFFF-FFFF00000000}"/>
  </bookViews>
  <sheets>
    <sheet name="Welsh Water Organic Digestate" sheetId="1" r:id="rId1"/>
    <sheet name="Rosedew Lagoon" sheetId="2" r:id="rId2"/>
    <sheet name="Andigestion Ltd"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27" i="18"/>
  <c r="V20" i="18"/>
  <c r="U20" i="18"/>
  <c r="T20" i="18"/>
  <c r="S20" i="18"/>
  <c r="R20" i="18"/>
  <c r="Q20" i="18"/>
  <c r="P20" i="18"/>
  <c r="O20" i="18"/>
  <c r="N20" i="18"/>
  <c r="M20" i="18"/>
  <c r="L20" i="18"/>
  <c r="K20" i="18"/>
  <c r="J20" i="18"/>
  <c r="I20" i="18"/>
  <c r="H20" i="18"/>
  <c r="G20" i="18"/>
  <c r="F20" i="18"/>
  <c r="E20" i="18"/>
  <c r="D20" i="18"/>
  <c r="C20" i="18"/>
  <c r="S18" i="18"/>
  <c r="K18" i="18"/>
  <c r="G18" i="18"/>
  <c r="C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R14" i="18"/>
  <c r="Q14" i="18"/>
  <c r="Q17" i="18" s="1"/>
  <c r="P14" i="18"/>
  <c r="P17" i="18" s="1"/>
  <c r="O14" i="18"/>
  <c r="O17" i="18" s="1"/>
  <c r="N14" i="18"/>
  <c r="N17" i="18" s="1"/>
  <c r="M14" i="18"/>
  <c r="M17" i="18" s="1"/>
  <c r="L14" i="18"/>
  <c r="L17" i="18" s="1"/>
  <c r="K14" i="18"/>
  <c r="J14" i="18"/>
  <c r="I14" i="18"/>
  <c r="I17" i="18" s="1"/>
  <c r="H14" i="18"/>
  <c r="H17" i="18" s="1"/>
  <c r="G14" i="18"/>
  <c r="G17" i="18" s="1"/>
  <c r="F14" i="18"/>
  <c r="F17" i="18" s="1"/>
  <c r="E14" i="18"/>
  <c r="E17" i="18" s="1"/>
  <c r="D14" i="18"/>
  <c r="D17" i="18" s="1"/>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E18" i="17"/>
  <c r="D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R14" i="17"/>
  <c r="R17" i="17" s="1"/>
  <c r="Q14" i="17"/>
  <c r="Q17" i="17" s="1"/>
  <c r="P14" i="17"/>
  <c r="P17" i="17" s="1"/>
  <c r="O14" i="17"/>
  <c r="O17" i="17" s="1"/>
  <c r="N14" i="17"/>
  <c r="M14" i="17"/>
  <c r="L14" i="17"/>
  <c r="K14" i="17"/>
  <c r="J14" i="17"/>
  <c r="J17" i="17" s="1"/>
  <c r="I14" i="17"/>
  <c r="I17" i="17" s="1"/>
  <c r="H14" i="17"/>
  <c r="H17" i="17" s="1"/>
  <c r="G14" i="17"/>
  <c r="G17" i="17" s="1"/>
  <c r="F14" i="17"/>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T17" i="16" s="1"/>
  <c r="S14" i="16"/>
  <c r="R14" i="16"/>
  <c r="Q14" i="16"/>
  <c r="P14" i="16"/>
  <c r="O14" i="16"/>
  <c r="O17" i="16" s="1"/>
  <c r="N14" i="16"/>
  <c r="N17" i="16" s="1"/>
  <c r="M14" i="16"/>
  <c r="L14" i="16"/>
  <c r="L17" i="16" s="1"/>
  <c r="K14" i="16"/>
  <c r="J14" i="16"/>
  <c r="I14" i="16"/>
  <c r="H14" i="16"/>
  <c r="G14" i="16"/>
  <c r="F14" i="16"/>
  <c r="F17" i="16" s="1"/>
  <c r="E14" i="16"/>
  <c r="D14" i="16"/>
  <c r="D17" i="16" s="1"/>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O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S17" i="15" s="1"/>
  <c r="R14" i="15"/>
  <c r="Q14" i="15"/>
  <c r="P14" i="15"/>
  <c r="O14" i="15"/>
  <c r="N14" i="15"/>
  <c r="M14" i="15"/>
  <c r="L14" i="15"/>
  <c r="K14" i="15"/>
  <c r="K17" i="15" s="1"/>
  <c r="J14" i="15"/>
  <c r="J17" i="15" s="1"/>
  <c r="I14" i="15"/>
  <c r="H14" i="15"/>
  <c r="G14" i="15"/>
  <c r="F14" i="15"/>
  <c r="E14" i="15"/>
  <c r="E17" i="15" s="1"/>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K18"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S14" i="14"/>
  <c r="R14" i="14"/>
  <c r="Q14" i="14"/>
  <c r="P14" i="14"/>
  <c r="P17" i="14" s="1"/>
  <c r="O14" i="14"/>
  <c r="O17" i="14" s="1"/>
  <c r="N14" i="14"/>
  <c r="N17" i="14" s="1"/>
  <c r="M14" i="14"/>
  <c r="L14" i="14"/>
  <c r="K14" i="14"/>
  <c r="J14" i="14"/>
  <c r="I14" i="14"/>
  <c r="H14" i="14"/>
  <c r="H17" i="14" s="1"/>
  <c r="G14" i="14"/>
  <c r="F14" i="14"/>
  <c r="F17" i="14" s="1"/>
  <c r="E14" i="14"/>
  <c r="E17" i="14" s="1"/>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N18" i="13"/>
  <c r="L18" i="13"/>
  <c r="H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S14" i="13"/>
  <c r="R14" i="13"/>
  <c r="Q14" i="13"/>
  <c r="P14" i="13"/>
  <c r="P17" i="13" s="1"/>
  <c r="O14" i="13"/>
  <c r="O17" i="13" s="1"/>
  <c r="N14" i="13"/>
  <c r="M14" i="13"/>
  <c r="L14" i="13"/>
  <c r="K14" i="13"/>
  <c r="J14" i="13"/>
  <c r="I14" i="13"/>
  <c r="H14" i="13"/>
  <c r="G14" i="13"/>
  <c r="G17" i="13" s="1"/>
  <c r="F14" i="13"/>
  <c r="E14" i="13"/>
  <c r="E17" i="13" s="1"/>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T14" i="12"/>
  <c r="T17" i="12" s="1"/>
  <c r="S14" i="12"/>
  <c r="S17" i="12" s="1"/>
  <c r="R14" i="12"/>
  <c r="R17" i="12" s="1"/>
  <c r="Q14" i="12"/>
  <c r="Q17" i="12" s="1"/>
  <c r="P14" i="12"/>
  <c r="O14" i="12"/>
  <c r="N14" i="12"/>
  <c r="M14" i="12"/>
  <c r="L14" i="12"/>
  <c r="K14" i="12"/>
  <c r="K17" i="12" s="1"/>
  <c r="J14" i="12"/>
  <c r="I14" i="12"/>
  <c r="I17" i="12" s="1"/>
  <c r="H14" i="12"/>
  <c r="G14" i="12"/>
  <c r="F14" i="12"/>
  <c r="E14" i="12"/>
  <c r="D14" i="12"/>
  <c r="D17" i="12" s="1"/>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Q14" i="11"/>
  <c r="Q17" i="11" s="1"/>
  <c r="P14" i="11"/>
  <c r="P17" i="11" s="1"/>
  <c r="O14" i="11"/>
  <c r="O17" i="11" s="1"/>
  <c r="N14" i="11"/>
  <c r="M14" i="11"/>
  <c r="L14" i="11"/>
  <c r="K14" i="11"/>
  <c r="J14" i="11"/>
  <c r="I14" i="11"/>
  <c r="H14" i="11"/>
  <c r="H17" i="11" s="1"/>
  <c r="G14" i="11"/>
  <c r="G17" i="11" s="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G17" i="2" s="1"/>
  <c r="H14" i="2"/>
  <c r="I14" i="2"/>
  <c r="J14" i="2"/>
  <c r="K14" i="2"/>
  <c r="K17" i="2" s="1"/>
  <c r="L14" i="2"/>
  <c r="M14" i="2"/>
  <c r="N14" i="2"/>
  <c r="O14" i="2"/>
  <c r="O17" i="2" s="1"/>
  <c r="P14" i="2"/>
  <c r="Q14" i="2"/>
  <c r="R14" i="2"/>
  <c r="R17" i="2" s="1"/>
  <c r="S14" i="2"/>
  <c r="S17" i="2" s="1"/>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M17" i="14" l="1"/>
  <c r="M17" i="16"/>
  <c r="M19" i="16" s="1"/>
  <c r="M17" i="13"/>
  <c r="M17" i="15"/>
  <c r="J17" i="2"/>
  <c r="F17" i="11"/>
  <c r="F19" i="11" s="1"/>
  <c r="F20" i="11" s="1"/>
  <c r="N17" i="11"/>
  <c r="N19" i="11" s="1"/>
  <c r="J17" i="12"/>
  <c r="F17" i="13"/>
  <c r="N17" i="13"/>
  <c r="N19" i="13" s="1"/>
  <c r="G17" i="14"/>
  <c r="G19" i="14" s="1"/>
  <c r="D17" i="15"/>
  <c r="L17" i="15"/>
  <c r="L19" i="15" s="1"/>
  <c r="G17" i="16"/>
  <c r="L17" i="12"/>
  <c r="L19" i="12" s="1"/>
  <c r="H17" i="13"/>
  <c r="I17" i="11"/>
  <c r="C17" i="15"/>
  <c r="N17" i="2"/>
  <c r="N19" i="2" s="1"/>
  <c r="N20" i="2" s="1"/>
  <c r="F17" i="2"/>
  <c r="J17" i="11"/>
  <c r="R17" i="11"/>
  <c r="E17" i="12"/>
  <c r="E19" i="12" s="1"/>
  <c r="E20" i="12" s="1"/>
  <c r="M17" i="12"/>
  <c r="U17" i="12"/>
  <c r="I17" i="13"/>
  <c r="I19" i="13" s="1"/>
  <c r="Q17" i="13"/>
  <c r="I17" i="14"/>
  <c r="Q17" i="14"/>
  <c r="F17" i="15"/>
  <c r="F19" i="15" s="1"/>
  <c r="N17" i="15"/>
  <c r="N19" i="15" s="1"/>
  <c r="H17" i="16"/>
  <c r="P17" i="16"/>
  <c r="C17" i="17"/>
  <c r="C19" i="17" s="1"/>
  <c r="K17" i="17"/>
  <c r="K19" i="17" s="1"/>
  <c r="S17" i="17"/>
  <c r="T17" i="2"/>
  <c r="L17" i="2"/>
  <c r="L19" i="2" s="1"/>
  <c r="L20" i="2" s="1"/>
  <c r="D17" i="2"/>
  <c r="C17" i="11"/>
  <c r="K17" i="11"/>
  <c r="S17" i="11"/>
  <c r="S19" i="11" s="1"/>
  <c r="F17" i="12"/>
  <c r="F19" i="12" s="1"/>
  <c r="F20" i="12" s="1"/>
  <c r="N17" i="12"/>
  <c r="N19" i="12" s="1"/>
  <c r="J17" i="13"/>
  <c r="R17" i="13"/>
  <c r="J17" i="14"/>
  <c r="J19" i="14" s="1"/>
  <c r="R17" i="14"/>
  <c r="G17" i="15"/>
  <c r="G19" i="15" s="1"/>
  <c r="O17" i="15"/>
  <c r="O19" i="15" s="1"/>
  <c r="I17" i="16"/>
  <c r="I19" i="16" s="1"/>
  <c r="Q17" i="16"/>
  <c r="D17" i="17"/>
  <c r="D19" i="17" s="1"/>
  <c r="L17" i="17"/>
  <c r="L19" i="17" s="1"/>
  <c r="T17" i="17"/>
  <c r="D17" i="11"/>
  <c r="T17" i="11"/>
  <c r="G17" i="12"/>
  <c r="G19" i="12" s="1"/>
  <c r="G20" i="12" s="1"/>
  <c r="O17" i="12"/>
  <c r="C17" i="13"/>
  <c r="K17" i="13"/>
  <c r="S17" i="13"/>
  <c r="C17" i="14"/>
  <c r="K17" i="14"/>
  <c r="H17" i="15"/>
  <c r="P17" i="15"/>
  <c r="P19" i="15" s="1"/>
  <c r="J17" i="16"/>
  <c r="J19" i="16" s="1"/>
  <c r="R17" i="16"/>
  <c r="E17" i="17"/>
  <c r="M17" i="17"/>
  <c r="M19" i="17" s="1"/>
  <c r="U17" i="17"/>
  <c r="J17" i="18"/>
  <c r="R17" i="18"/>
  <c r="L17" i="11"/>
  <c r="L19" i="11" s="1"/>
  <c r="L20" i="11" s="1"/>
  <c r="E17" i="11"/>
  <c r="E19" i="11" s="1"/>
  <c r="E20" i="11" s="1"/>
  <c r="M17" i="11"/>
  <c r="M19" i="11" s="1"/>
  <c r="M20" i="11" s="1"/>
  <c r="U17" i="11"/>
  <c r="H17" i="12"/>
  <c r="P17" i="12"/>
  <c r="D17" i="13"/>
  <c r="L17" i="13"/>
  <c r="T17" i="13"/>
  <c r="T19" i="13" s="1"/>
  <c r="D17" i="14"/>
  <c r="D19" i="14" s="1"/>
  <c r="L17" i="14"/>
  <c r="T17" i="14"/>
  <c r="I17" i="15"/>
  <c r="Q17" i="15"/>
  <c r="C17" i="16"/>
  <c r="K17" i="16"/>
  <c r="S17" i="16"/>
  <c r="S19" i="16" s="1"/>
  <c r="F17" i="17"/>
  <c r="F19" i="17" s="1"/>
  <c r="N17" i="17"/>
  <c r="N19" i="17" s="1"/>
  <c r="C17" i="18"/>
  <c r="C19" i="18" s="1"/>
  <c r="K17" i="18"/>
  <c r="K19" i="18" s="1"/>
  <c r="S17" i="18"/>
  <c r="T17" i="18"/>
  <c r="P17" i="2"/>
  <c r="H17" i="2"/>
  <c r="H19" i="2" s="1"/>
  <c r="H20" i="2" s="1"/>
  <c r="U17" i="18"/>
  <c r="E17" i="16"/>
  <c r="E19" i="16" s="1"/>
  <c r="S17" i="14"/>
  <c r="S19" i="14" s="1"/>
  <c r="U17" i="2"/>
  <c r="Q17" i="2"/>
  <c r="M17" i="2"/>
  <c r="M19" i="2" s="1"/>
  <c r="M20" i="2" s="1"/>
  <c r="I17" i="2"/>
  <c r="I19" i="2" s="1"/>
  <c r="I20" i="2" s="1"/>
  <c r="E17" i="2"/>
  <c r="R17" i="15"/>
  <c r="R19" i="15" s="1"/>
  <c r="V17" i="14"/>
  <c r="V17" i="16"/>
  <c r="V17" i="17"/>
  <c r="V19" i="17" s="1"/>
  <c r="V17" i="18"/>
  <c r="V19" i="18" s="1"/>
  <c r="V17" i="12"/>
  <c r="V17" i="2"/>
  <c r="V19" i="2" s="1"/>
  <c r="V20" i="2" s="1"/>
  <c r="V17" i="11"/>
  <c r="V19" i="11" s="1"/>
  <c r="V17" i="13"/>
  <c r="V19" i="13" s="1"/>
  <c r="V17" i="15"/>
  <c r="C17" i="2"/>
  <c r="G19" i="2"/>
  <c r="G20" i="2" s="1"/>
  <c r="H19" i="12"/>
  <c r="H20" i="12" s="1"/>
  <c r="T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J19" i="2"/>
  <c r="J20" i="2" s="1"/>
  <c r="F19" i="2"/>
  <c r="F20" i="2" s="1"/>
  <c r="D19" i="2"/>
  <c r="D20" i="2" s="1"/>
  <c r="V19" i="12"/>
  <c r="E19" i="13"/>
  <c r="J19" i="13"/>
  <c r="U19" i="13"/>
  <c r="K19" i="15"/>
  <c r="G19" i="18"/>
  <c r="O19" i="18"/>
  <c r="J19" i="18"/>
  <c r="R19" i="18"/>
  <c r="S19" i="2"/>
  <c r="S20" i="2" s="1"/>
  <c r="K19" i="2"/>
  <c r="K20" i="2" s="1"/>
  <c r="U19" i="2"/>
  <c r="U20" i="2" s="1"/>
  <c r="Q19" i="2"/>
  <c r="Q20" i="2" s="1"/>
  <c r="E19" i="2"/>
  <c r="E20" i="2" s="1"/>
  <c r="D19" i="13"/>
  <c r="K19" i="14"/>
  <c r="F19" i="14"/>
  <c r="T19" i="2"/>
  <c r="T20" i="2" s="1"/>
  <c r="Q19" i="15"/>
  <c r="D19" i="15"/>
  <c r="H19" i="18"/>
  <c r="P19" i="18"/>
  <c r="V19" i="14"/>
  <c r="Q19" i="16"/>
  <c r="G19" i="11"/>
  <c r="G20" i="11" s="1"/>
  <c r="O19" i="11"/>
  <c r="J19" i="11"/>
  <c r="J20" i="11" s="1"/>
  <c r="R19" i="11"/>
  <c r="N19" i="14"/>
  <c r="H19" i="16"/>
  <c r="R19" i="16"/>
  <c r="I19" i="17"/>
  <c r="Q19" i="17"/>
  <c r="U19" i="17"/>
  <c r="D19" i="18"/>
  <c r="L19" i="18"/>
  <c r="T19" i="18"/>
  <c r="I19" i="18"/>
  <c r="Q19" i="18"/>
  <c r="S19" i="18"/>
  <c r="F19" i="18"/>
  <c r="N19" i="18"/>
  <c r="E19" i="18"/>
  <c r="M19" i="18"/>
  <c r="U19" i="18"/>
  <c r="J19" i="15"/>
  <c r="V19" i="15"/>
  <c r="H19" i="14"/>
  <c r="P19" i="14"/>
  <c r="E19" i="15"/>
  <c r="U19" i="15"/>
  <c r="F19" i="16"/>
  <c r="L19" i="16"/>
  <c r="V19" i="16"/>
  <c r="G19" i="16"/>
  <c r="O19" i="16"/>
  <c r="H19" i="17"/>
  <c r="P19" i="17"/>
  <c r="T19" i="17"/>
  <c r="M19" i="14"/>
  <c r="L19" i="14"/>
  <c r="T19" i="14"/>
  <c r="M19" i="15"/>
  <c r="T19" i="15"/>
  <c r="D19" i="16"/>
  <c r="N19" i="16"/>
  <c r="T19" i="16"/>
  <c r="K19" i="16"/>
  <c r="E19" i="17"/>
  <c r="J19" i="17"/>
  <c r="R19" i="17"/>
  <c r="E19" i="14"/>
  <c r="U19" i="14"/>
  <c r="I19" i="14"/>
  <c r="Q19" i="14"/>
  <c r="R19" i="14"/>
  <c r="C19" i="15"/>
  <c r="I19" i="15"/>
  <c r="S19" i="15"/>
  <c r="H19" i="15"/>
  <c r="P19" i="16"/>
  <c r="U19" i="16"/>
  <c r="G19" i="17"/>
  <c r="O19" i="17"/>
  <c r="S19" i="17"/>
  <c r="S19" i="13"/>
  <c r="M19" i="12"/>
  <c r="P19" i="13"/>
  <c r="G19" i="13"/>
  <c r="D19" i="12"/>
  <c r="D20" i="12" s="1"/>
  <c r="I19" i="12"/>
  <c r="K19" i="12"/>
  <c r="S19" i="12"/>
  <c r="F19" i="13"/>
  <c r="L19" i="13"/>
  <c r="Q19" i="13"/>
  <c r="K19" i="13"/>
  <c r="Q19" i="12"/>
  <c r="R19" i="12"/>
  <c r="J19" i="12"/>
  <c r="P19" i="12"/>
  <c r="U19" i="12"/>
  <c r="H19" i="13"/>
  <c r="M19" i="13"/>
  <c r="R19" i="13"/>
  <c r="O19" i="13"/>
  <c r="H19" i="11"/>
  <c r="H20" i="11" s="1"/>
  <c r="P19" i="11"/>
  <c r="K19" i="11"/>
  <c r="K20" i="11" s="1"/>
  <c r="D19" i="11"/>
  <c r="D20" i="11" s="1"/>
  <c r="T19" i="11"/>
  <c r="I19" i="11"/>
  <c r="I20" i="11" s="1"/>
  <c r="Q19" i="1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16"/>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<sst xmlns="http://schemas.openxmlformats.org/spreadsheetml/2006/main" count="1329" uniqueCount="119">
  <si>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</si>
  <si>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</si>
  <si>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</si>
  <si>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</si>
  <si>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</si>
  <si>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</si>
  <si>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</si>
  <si>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</si>
  <si>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</si>
  <si>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</si>
  <si>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</si>
  <si>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</si>
  <si>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</si>
  <si>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</si>
  <si>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</si>
  <si>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</si>
  <si>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</si>
  <si>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</si>
  <si>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</si>
  <si>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</si>
  <si>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</si>
  <si>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</si>
  <si>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</si>
  <si>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</si>
  <si>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</si>
  <si>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</si>
  <si>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</si>
  <si>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</si>
  <si>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</si>
  <si>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</si>
  <si>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</si>
  <si>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</si>
  <si>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</si>
  <si>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</si>
  <si>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</si>
  <si>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</si>
  <si>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</si>
  <si>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</si>
  <si>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</si>
  <si>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</si>
  <si>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</si>
  <si>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</si>
  <si>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</si>
  <si>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</si>
  <si>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</si>
  <si>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</si>
  <si>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</si>
  <si>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</si>
  <si>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</si>
  <si>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</si>
  <si>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</si>
  <si>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</si>
  <si>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</si>
  <si>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</si>
  <si>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</si>
  <si>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</si>
  <si>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</si>
  <si>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</si>
  <si>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</si>
  <si>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</si>
  <si>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</si>
  <si>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</si>
  <si>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</si>
  <si>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</si>
  <si>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</si>
  <si>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</si>
  <si>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</si>
  <si>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</si>
  <si>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</si>
  <si>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</si>
  <si>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</si>
  <si>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</si>
  <si>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</si>
  <si>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</si>
  <si>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</si>
  <si>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</si>
  <si>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</si>
  <si>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</si>
  <si>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</si>
  <si>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</si>
  <si>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</si>
  <si>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</si>
  <si>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</si>
  <si>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</si>
  <si>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</si>
  <si>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</si>
  <si>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</si>
  <si>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</si>
  <si>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</si>
  <si>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</si>
  <si>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</si>
  <si>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</si>
  <si>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</si>
  <si>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</si>
  <si>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</si>
  <si>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</si>
  <si>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</si>
  <si>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</si>
  <si>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</si>
  <si>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</si>
  <si>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</si>
  <si>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</si>
  <si>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</si>
  <si>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</si>
  <si>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</si>
  <si>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</si>
  <si>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</si>
  <si>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</si>
  <si>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</si>
  <si>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</si>
  <si>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</si>
  <si>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PAN-003262</t>
  </si>
  <si>
    <t>GP3792SK</t>
  </si>
  <si>
    <t>ByProduct Recovery Ltd</t>
  </si>
  <si>
    <t>Cosmeston Farm, Sully, Penarth CF64 5UP</t>
  </si>
  <si>
    <t>Rohini Sawant</t>
  </si>
  <si>
    <t>Digestate</t>
  </si>
  <si>
    <t>11A</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</si>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</sst>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C1" zoomScale="55" zoomScaleNormal="55" workbookViewId="0">
      <selection activeCell="C28" sqref="C2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5" t="s">
        <v>43</v>
      </c>
      <c r="B1" s="85"/>
      <c r="C1" s="88" t="s">
        <v>111</v>
      </c>
      <c r="D1" s="88"/>
      <c r="E1" s="88"/>
      <c r="F1" s="85" t="s">
        <v>47</v>
      </c>
      <c r="G1" s="85"/>
      <c r="H1" s="88">
        <v>48.2</v>
      </c>
      <c r="I1" s="88"/>
      <c r="J1" s="88"/>
      <c r="AB1" s="47"/>
      <c r="AC1" s="47"/>
      <c r="AD1" s="47"/>
      <c r="AE1" s="47" t="s">
        <v>91</v>
      </c>
      <c r="AF1" s="47" t="s">
        <v>92</v>
      </c>
    </row>
    <row r="2" spans="1:32" ht="13" x14ac:dyDescent="0.25">
      <c r="A2" s="85" t="s">
        <v>106</v>
      </c>
      <c r="B2" s="85"/>
      <c r="C2" s="89" t="s">
        <v>112</v>
      </c>
      <c r="D2" s="88"/>
      <c r="E2" s="88"/>
      <c r="F2" s="85" t="s">
        <v>52</v>
      </c>
      <c r="G2" s="85"/>
      <c r="H2" s="88">
        <v>190606</v>
      </c>
      <c r="I2" s="88"/>
      <c r="J2" s="88"/>
      <c r="AB2" s="46" t="s">
        <v>61</v>
      </c>
      <c r="AC2" s="46" t="s">
        <v>80</v>
      </c>
      <c r="AD2" s="47" t="s">
        <v>88</v>
      </c>
      <c r="AE2" s="47" t="s">
        <v>73</v>
      </c>
      <c r="AF2" s="82">
        <v>8.4</v>
      </c>
    </row>
    <row r="3" spans="1:32" ht="13" x14ac:dyDescent="0.25">
      <c r="A3" s="96" t="s">
        <v>44</v>
      </c>
      <c r="B3" s="97"/>
      <c r="C3" s="89" t="s">
        <v>113</v>
      </c>
      <c r="D3" s="88"/>
      <c r="E3" s="88"/>
      <c r="F3" s="85" t="s">
        <v>107</v>
      </c>
      <c r="G3" s="85"/>
      <c r="H3" s="88" t="s">
        <v>89</v>
      </c>
      <c r="I3" s="88"/>
      <c r="J3" s="88"/>
      <c r="AB3" s="46" t="s">
        <v>62</v>
      </c>
      <c r="AC3" s="46" t="s">
        <v>81</v>
      </c>
      <c r="AD3" s="47" t="s">
        <v>89</v>
      </c>
      <c r="AE3" s="47" t="s">
        <v>74</v>
      </c>
      <c r="AF3" s="82">
        <v>8.6</v>
      </c>
    </row>
    <row r="4" spans="1:32" ht="13" x14ac:dyDescent="0.25">
      <c r="A4" s="85" t="s">
        <v>0</v>
      </c>
      <c r="B4" s="85"/>
      <c r="C4" s="90" t="s">
        <v>114</v>
      </c>
      <c r="D4" s="91"/>
      <c r="E4" s="92"/>
      <c r="F4" s="87" t="s">
        <v>1</v>
      </c>
      <c r="G4" s="87"/>
      <c r="H4" s="88" t="s">
        <v>116</v>
      </c>
      <c r="I4" s="88"/>
      <c r="J4" s="88"/>
      <c r="AB4" s="46" t="s">
        <v>57</v>
      </c>
      <c r="AC4" s="47" t="s">
        <v>82</v>
      </c>
      <c r="AD4" s="47" t="s">
        <v>90</v>
      </c>
      <c r="AE4" s="47" t="s">
        <v>75</v>
      </c>
      <c r="AF4" s="82">
        <v>8.8000000000000007</v>
      </c>
    </row>
    <row r="5" spans="1:32" ht="13" x14ac:dyDescent="0.25">
      <c r="A5" s="85" t="s">
        <v>51</v>
      </c>
      <c r="B5" s="85"/>
      <c r="C5" s="90" t="s">
        <v>115</v>
      </c>
      <c r="D5" s="91"/>
      <c r="E5" s="92"/>
      <c r="F5" s="85" t="s">
        <v>45</v>
      </c>
      <c r="G5" s="85"/>
      <c r="H5" s="88">
        <v>8.6999999999999993</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39">
        <v>7</v>
      </c>
      <c r="D8" s="39" t="s">
        <v>117</v>
      </c>
      <c r="E8" s="39">
        <v>12</v>
      </c>
      <c r="F8" s="39">
        <v>13</v>
      </c>
      <c r="G8" s="39">
        <v>15</v>
      </c>
      <c r="H8" s="39">
        <v>16</v>
      </c>
      <c r="I8" s="39">
        <v>18</v>
      </c>
      <c r="J8" s="39">
        <v>19</v>
      </c>
      <c r="K8" s="39">
        <v>21</v>
      </c>
      <c r="L8" s="39">
        <v>24</v>
      </c>
      <c r="M8" s="39">
        <v>25</v>
      </c>
      <c r="N8" s="39">
        <v>26</v>
      </c>
      <c r="O8" s="39"/>
      <c r="P8" s="39"/>
      <c r="Q8" s="39"/>
      <c r="R8" s="39"/>
      <c r="S8" s="39"/>
      <c r="T8" s="39"/>
      <c r="U8" s="39"/>
      <c r="V8" s="39"/>
      <c r="AB8" s="52"/>
      <c r="AC8" s="46"/>
      <c r="AD8" s="47"/>
      <c r="AE8" s="49" t="s">
        <v>76</v>
      </c>
      <c r="AF8" s="83">
        <v>1.4</v>
      </c>
    </row>
    <row r="9" spans="1:32" ht="13" x14ac:dyDescent="0.25">
      <c r="A9" s="85" t="s">
        <v>3</v>
      </c>
      <c r="B9" s="85"/>
      <c r="C9" s="39">
        <v>1</v>
      </c>
      <c r="D9" s="39">
        <v>1</v>
      </c>
      <c r="E9" s="39">
        <v>1</v>
      </c>
      <c r="F9" s="39">
        <v>1</v>
      </c>
      <c r="G9" s="39">
        <v>1</v>
      </c>
      <c r="H9" s="39">
        <v>1</v>
      </c>
      <c r="I9" s="39">
        <v>1</v>
      </c>
      <c r="J9" s="39">
        <v>1</v>
      </c>
      <c r="K9" s="39">
        <v>1</v>
      </c>
      <c r="L9" s="39">
        <v>1</v>
      </c>
      <c r="M9" s="39" t="s">
        <v>118</v>
      </c>
      <c r="N9" s="39">
        <v>1</v>
      </c>
      <c r="O9" s="39"/>
      <c r="P9" s="39"/>
      <c r="Q9" s="39"/>
      <c r="R9" s="39"/>
      <c r="S9" s="39"/>
      <c r="T9" s="39"/>
      <c r="U9" s="39"/>
      <c r="V9" s="39"/>
      <c r="AB9" s="46"/>
      <c r="AC9" s="46"/>
      <c r="AD9" s="47"/>
      <c r="AE9" s="47" t="s">
        <v>97</v>
      </c>
      <c r="AF9" s="82">
        <v>1.7</v>
      </c>
    </row>
    <row r="10" spans="1:32" ht="13" x14ac:dyDescent="0.25">
      <c r="A10" s="85" t="s">
        <v>4</v>
      </c>
      <c r="B10" s="85"/>
      <c r="C10" s="39">
        <v>7</v>
      </c>
      <c r="D10" s="39">
        <v>7.2</v>
      </c>
      <c r="E10" s="39">
        <v>7</v>
      </c>
      <c r="F10" s="39">
        <v>7.3</v>
      </c>
      <c r="G10" s="39">
        <v>7.4</v>
      </c>
      <c r="H10" s="39">
        <v>7.4</v>
      </c>
      <c r="I10" s="39">
        <v>7.9</v>
      </c>
      <c r="J10" s="39">
        <v>6.9</v>
      </c>
      <c r="K10" s="39">
        <v>7.4</v>
      </c>
      <c r="L10" s="39">
        <v>7.6</v>
      </c>
      <c r="M10" s="39">
        <v>7.9</v>
      </c>
      <c r="N10" s="39">
        <v>6.9</v>
      </c>
      <c r="O10" s="39"/>
      <c r="P10" s="39"/>
      <c r="Q10" s="39"/>
      <c r="R10" s="39"/>
      <c r="S10" s="39"/>
      <c r="T10" s="39"/>
      <c r="U10" s="39"/>
      <c r="V10" s="39"/>
      <c r="AB10" s="46"/>
      <c r="AC10" s="46"/>
      <c r="AD10" s="47"/>
      <c r="AE10" s="47" t="s">
        <v>98</v>
      </c>
      <c r="AF10" s="82">
        <v>2.1</v>
      </c>
    </row>
    <row r="11" spans="1:32" ht="13" x14ac:dyDescent="0.25">
      <c r="A11" s="85" t="s">
        <v>5</v>
      </c>
      <c r="B11" s="85"/>
      <c r="C11" s="39">
        <v>2</v>
      </c>
      <c r="D11" s="39">
        <v>1</v>
      </c>
      <c r="E11" s="39">
        <v>1</v>
      </c>
      <c r="F11" s="39">
        <v>1</v>
      </c>
      <c r="G11" s="39">
        <v>1</v>
      </c>
      <c r="H11" s="39">
        <v>1</v>
      </c>
      <c r="I11" s="39">
        <v>1</v>
      </c>
      <c r="J11" s="39">
        <v>1</v>
      </c>
      <c r="K11" s="39">
        <v>1</v>
      </c>
      <c r="L11" s="39">
        <v>1</v>
      </c>
      <c r="M11" s="39">
        <v>1</v>
      </c>
      <c r="N11" s="39">
        <v>4</v>
      </c>
      <c r="O11" s="39"/>
      <c r="P11" s="39"/>
      <c r="Q11" s="39"/>
      <c r="R11" s="39"/>
      <c r="S11" s="39"/>
      <c r="T11" s="39"/>
      <c r="U11" s="39"/>
      <c r="V11" s="39"/>
      <c r="AB11" s="46"/>
      <c r="AC11" s="46"/>
      <c r="AD11" s="47"/>
      <c r="AE11" s="47" t="s">
        <v>77</v>
      </c>
      <c r="AF11" s="82">
        <v>5.9</v>
      </c>
    </row>
    <row r="12" spans="1:32" ht="13" x14ac:dyDescent="0.25">
      <c r="A12" s="85" t="s">
        <v>6</v>
      </c>
      <c r="B12" s="85"/>
      <c r="C12" s="39">
        <v>-2</v>
      </c>
      <c r="D12" s="39">
        <v>-2</v>
      </c>
      <c r="E12" s="39">
        <v>-2</v>
      </c>
      <c r="F12" s="39">
        <v>-2</v>
      </c>
      <c r="G12" s="39">
        <v>2</v>
      </c>
      <c r="H12" s="39">
        <v>-2</v>
      </c>
      <c r="I12" s="39">
        <v>2</v>
      </c>
      <c r="J12" s="39">
        <v>-2</v>
      </c>
      <c r="K12" s="39">
        <v>2</v>
      </c>
      <c r="L12" s="39">
        <v>-2</v>
      </c>
      <c r="M12" s="39">
        <v>2</v>
      </c>
      <c r="N12" s="39">
        <v>3</v>
      </c>
      <c r="O12" s="39"/>
      <c r="P12" s="39"/>
      <c r="Q12" s="39"/>
      <c r="R12" s="39"/>
      <c r="S12" s="39"/>
      <c r="T12" s="39"/>
      <c r="U12" s="39"/>
      <c r="V12" s="39"/>
      <c r="AB12" s="46"/>
      <c r="AC12" s="46"/>
      <c r="AD12" s="47"/>
      <c r="AE12" s="17" t="s">
        <v>110</v>
      </c>
      <c r="AF12" s="80">
        <v>3.2</v>
      </c>
    </row>
    <row r="13" spans="1:32" ht="13" x14ac:dyDescent="0.25">
      <c r="A13" s="85" t="s">
        <v>7</v>
      </c>
      <c r="B13" s="85"/>
      <c r="C13" s="39">
        <v>6</v>
      </c>
      <c r="D13" s="39">
        <v>6</v>
      </c>
      <c r="E13" s="39">
        <v>6</v>
      </c>
      <c r="F13" s="39">
        <v>6</v>
      </c>
      <c r="G13" s="39">
        <v>6</v>
      </c>
      <c r="H13" s="39">
        <v>6</v>
      </c>
      <c r="I13" s="39">
        <v>6</v>
      </c>
      <c r="J13" s="39">
        <v>6</v>
      </c>
      <c r="K13" s="39">
        <v>6</v>
      </c>
      <c r="L13" s="39">
        <v>6</v>
      </c>
      <c r="M13" s="39">
        <v>6</v>
      </c>
      <c r="N13" s="39">
        <v>4</v>
      </c>
      <c r="O13" s="39"/>
      <c r="P13" s="39"/>
      <c r="Q13" s="39"/>
      <c r="R13" s="39"/>
      <c r="S13" s="39"/>
      <c r="T13" s="39"/>
      <c r="U13" s="39"/>
      <c r="V13" s="39"/>
      <c r="AB13" s="46"/>
      <c r="AC13" s="46"/>
      <c r="AD13" s="47"/>
      <c r="AE13" s="47"/>
      <c r="AF13" s="47"/>
    </row>
    <row r="14" spans="1:32" ht="13" x14ac:dyDescent="0.35">
      <c r="A14" s="95" t="s">
        <v>8</v>
      </c>
      <c r="B14" s="95"/>
      <c r="C14" s="84" t="s">
        <v>73</v>
      </c>
      <c r="D14" s="84" t="s">
        <v>73</v>
      </c>
      <c r="E14" s="84" t="s">
        <v>73</v>
      </c>
      <c r="F14" s="84" t="s">
        <v>73</v>
      </c>
      <c r="G14" s="84" t="s">
        <v>73</v>
      </c>
      <c r="H14" s="84" t="s">
        <v>73</v>
      </c>
      <c r="I14" s="84" t="s">
        <v>73</v>
      </c>
      <c r="J14" s="84" t="s">
        <v>73</v>
      </c>
      <c r="K14" s="84" t="s">
        <v>73</v>
      </c>
      <c r="L14" s="84" t="s">
        <v>73</v>
      </c>
      <c r="M14" s="84" t="s">
        <v>97</v>
      </c>
      <c r="N14" s="84" t="s">
        <v>73</v>
      </c>
      <c r="O14" s="84"/>
      <c r="P14" s="84"/>
      <c r="Q14" s="84"/>
      <c r="R14" s="84"/>
      <c r="S14" s="84"/>
      <c r="T14" s="84"/>
      <c r="U14" s="84"/>
      <c r="V14" s="84"/>
    </row>
    <row r="15" spans="1:32" ht="13" x14ac:dyDescent="0.35">
      <c r="A15" s="87" t="s">
        <v>9</v>
      </c>
      <c r="B15" s="87"/>
      <c r="C15" s="39">
        <v>8</v>
      </c>
      <c r="D15" s="39">
        <v>8</v>
      </c>
      <c r="E15" s="39">
        <v>8</v>
      </c>
      <c r="F15" s="39">
        <v>8</v>
      </c>
      <c r="G15" s="39">
        <v>8</v>
      </c>
      <c r="H15" s="39">
        <v>8</v>
      </c>
      <c r="I15" s="39">
        <v>8</v>
      </c>
      <c r="J15" s="39">
        <v>8</v>
      </c>
      <c r="K15" s="39">
        <v>8</v>
      </c>
      <c r="L15" s="39">
        <v>8</v>
      </c>
      <c r="M15" s="39">
        <v>47</v>
      </c>
      <c r="N15" s="39">
        <v>8</v>
      </c>
      <c r="O15" s="39"/>
      <c r="P15" s="39"/>
      <c r="Q15" s="39"/>
      <c r="R15" s="39"/>
      <c r="S15" s="39"/>
      <c r="T15" s="39"/>
      <c r="U15" s="39"/>
      <c r="V15" s="39"/>
    </row>
    <row r="16" spans="1:32" ht="13" x14ac:dyDescent="0.35">
      <c r="A16" s="95" t="s">
        <v>46</v>
      </c>
      <c r="B16" s="95"/>
      <c r="C16" s="84" t="s">
        <v>82</v>
      </c>
      <c r="D16" s="84" t="s">
        <v>82</v>
      </c>
      <c r="E16" s="84" t="s">
        <v>82</v>
      </c>
      <c r="F16" s="84" t="s">
        <v>82</v>
      </c>
      <c r="G16" s="84" t="s">
        <v>82</v>
      </c>
      <c r="H16" s="84" t="s">
        <v>82</v>
      </c>
      <c r="I16" s="84" t="s">
        <v>82</v>
      </c>
      <c r="J16" s="84" t="s">
        <v>82</v>
      </c>
      <c r="K16" s="84" t="s">
        <v>82</v>
      </c>
      <c r="L16" s="84" t="s">
        <v>82</v>
      </c>
      <c r="M16" s="84" t="s">
        <v>82</v>
      </c>
      <c r="N16" s="84" t="s">
        <v>82</v>
      </c>
      <c r="O16" s="84"/>
      <c r="P16" s="84"/>
      <c r="Q16" s="84"/>
      <c r="R16" s="84"/>
      <c r="S16" s="84"/>
      <c r="T16" s="84"/>
      <c r="U16" s="84"/>
      <c r="V16" s="84"/>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47.872736000000003</v>
      </c>
      <c r="D18" s="43">
        <f>$D28</f>
        <v>47.872736000000003</v>
      </c>
      <c r="E18" s="43">
        <f>$D29</f>
        <v>47.872736000000003</v>
      </c>
      <c r="F18" s="43">
        <f>$D30</f>
        <v>47.872736000000003</v>
      </c>
      <c r="G18" s="43">
        <f>$D31</f>
        <v>47.872736000000003</v>
      </c>
      <c r="H18" s="43">
        <f>$D32</f>
        <v>47.872736000000003</v>
      </c>
      <c r="I18" s="43">
        <f>$D33</f>
        <v>47.872736000000003</v>
      </c>
      <c r="J18" s="43">
        <f>$D34</f>
        <v>47.872736000000003</v>
      </c>
      <c r="K18" s="43">
        <f>$D35</f>
        <v>47.872736000000003</v>
      </c>
      <c r="L18" s="43">
        <f>$D36</f>
        <v>47.872736000000003</v>
      </c>
      <c r="M18" s="43">
        <f>$D37</f>
        <v>47.872736000000003</v>
      </c>
      <c r="N18" s="43">
        <f>$D38</f>
        <v>47.872736000000003</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-19.327264</v>
      </c>
      <c r="D19" s="43">
        <f t="shared" ref="D19:V19" si="1">D18-D17</f>
        <v>-19.327264</v>
      </c>
      <c r="E19" s="43">
        <f t="shared" si="1"/>
        <v>-19.327264</v>
      </c>
      <c r="F19" s="43">
        <f t="shared" si="1"/>
        <v>-19.327264</v>
      </c>
      <c r="G19" s="43">
        <f t="shared" si="1"/>
        <v>-19.327264</v>
      </c>
      <c r="H19" s="43">
        <f t="shared" si="1"/>
        <v>-19.327264</v>
      </c>
      <c r="I19" s="43">
        <f t="shared" si="1"/>
        <v>-19.327264</v>
      </c>
      <c r="J19" s="43">
        <f t="shared" si="1"/>
        <v>-19.327264</v>
      </c>
      <c r="K19" s="43">
        <f t="shared" si="1"/>
        <v>-19.327264</v>
      </c>
      <c r="L19" s="43">
        <f t="shared" si="1"/>
        <v>-19.327264</v>
      </c>
      <c r="M19" s="43">
        <f t="shared" si="1"/>
        <v>-32.027263999999988</v>
      </c>
      <c r="N19" s="43">
        <f t="shared" si="1"/>
        <v>-19.327264</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79">
        <v>4.99</v>
      </c>
      <c r="C24" s="39">
        <v>0.76</v>
      </c>
      <c r="D24" s="39">
        <v>653</v>
      </c>
      <c r="E24" s="39">
        <v>2778</v>
      </c>
      <c r="F24" s="39">
        <v>101</v>
      </c>
      <c r="G24" s="39">
        <v>1.61</v>
      </c>
      <c r="H24" s="39">
        <v>8.1</v>
      </c>
      <c r="I24" s="39">
        <v>0.5</v>
      </c>
      <c r="J24" s="39">
        <v>0.01</v>
      </c>
      <c r="K24" s="78">
        <v>0.05</v>
      </c>
      <c r="L24" s="39">
        <v>0.54</v>
      </c>
      <c r="M24" s="39">
        <v>0.39</v>
      </c>
      <c r="N24" s="39"/>
      <c r="O24" s="39"/>
      <c r="P24" s="39"/>
      <c r="Q24" s="39">
        <v>319</v>
      </c>
      <c r="R24" s="39"/>
      <c r="S24" s="39"/>
      <c r="T24" s="39"/>
      <c r="U24" s="39"/>
      <c r="V24" s="39"/>
      <c r="W24" s="39"/>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v>32</v>
      </c>
      <c r="C27" s="3">
        <f>IF(C$23="%w/w SAR",((C$24*10)*$B27),IF(C$23="%w/w DM",(((C$24*10)*($B$24/100))*$B27),IF(C$23="kg/t SAR",(C$24*$B27),IF(C$23="kg/t DM",((C$24*($B$24/100))*$B27),IF(C$23="mg/kg SAR",((C$24*0.001)*$B27),IF(C$23="mg/kg DM",(((C$24*0.001)*($B$24/100))*$B27),0))))))</f>
        <v>243.2</v>
      </c>
      <c r="D27" s="3">
        <f>(IF(D$23="%w/w SAR",((D$24*10)*$B27),IF(D$23="%w/w DM",(((D$24*10)*($B$24/100))*$B27),IF(D$23="kg/t SAR",(D$24*$B27),IF(D$23="kg/t DM",((D$24*($B$24/100))*$B27),IF(D$23="mg/kg SAR",((D$24*0.001)*$B27),IF(D$23="mg/kg DM",(((D$24*0.001)*($B$24/100))*$B27),"0")))))))*2.291</f>
        <v>47.872736000000003</v>
      </c>
      <c r="E27" s="3">
        <f>(IF(E$23="%w/w SAR",((E$24*10)*$B27),IF(E$23="%w/w DM",(((E$24*10)*($B$24/100))*$B27),IF(E$23="kg/t SAR",(E$24*$B27),IF(E$23="kg/t DM",((E$24*($B$24/100))*$B27),IF(E$23="mg/kg SAR",((E$24*0.001)*$B27),IF(E$23="mg/kg DM",(((E$24*0.001)*($B$24/100))*$B27),"0")))))))*1.205</f>
        <v>107.11968</v>
      </c>
      <c r="F27" s="3">
        <f>(IF(F$23="%w/w SAR",((F$24*10)*$B27),IF(F$23="%w/w DM",(((F$24*10)*($B$24/100))*$B27),IF(F$23="kg/t SAR",(F$24*$B27),IF(F$23="kg/t DM",((F$24*($B$24/100))*$B27),IF(F$23="mg/kg SAR",((F$24*0.001)*$B27),IF(F$23="mg/kg DM",(((F$24*0.001)*($B$24/100))*$B27),"0")))))))*1.658</f>
        <v>5.3586559999999999</v>
      </c>
      <c r="G27" s="3">
        <f t="shared" ref="G27:P27" si="2">IF(G$23="%w/w SAR",((G$24*10)*$B27),IF(G$23="%w/w DM",(((G$24*10)*($B$24/100))*$B27),IF(G$23="kg/t SAR",(G$24*$B27),IF(G$23="kg/t DM",((G$24*($B$24/100))*$B27),IF(G$23="mg/kg SAR",((G$24*0.001)*$B27),IF(G$23="mg/kg DM",(((G$24*0.001)*($B$24/100))*$B27),0))))))</f>
        <v>5.1520000000000003E-2</v>
      </c>
      <c r="H27" s="3">
        <f t="shared" si="2"/>
        <v>0.25919999999999999</v>
      </c>
      <c r="I27" s="3">
        <f t="shared" si="2"/>
        <v>1.6E-2</v>
      </c>
      <c r="J27" s="3">
        <f t="shared" si="2"/>
        <v>3.2000000000000003E-4</v>
      </c>
      <c r="K27" s="3">
        <f t="shared" si="2"/>
        <v>1.6000000000000001E-3</v>
      </c>
      <c r="L27" s="3">
        <f t="shared" si="2"/>
        <v>1.728E-2</v>
      </c>
      <c r="M27" s="3">
        <f t="shared" si="2"/>
        <v>1.2480000000000002E-2</v>
      </c>
      <c r="N27" s="3">
        <f t="shared" si="2"/>
        <v>0</v>
      </c>
      <c r="O27" s="3">
        <f t="shared" si="2"/>
        <v>0</v>
      </c>
      <c r="P27" s="3">
        <f t="shared" si="2"/>
        <v>0</v>
      </c>
      <c r="Q27" s="3">
        <f>(IF(Q$23="%w/w SAR",((Q$24*10)*$B27),IF(Q$23="%w/w DM",(((Q$24*10)*($B$24/100))*$B27),IF(Q$23="kg/t SAR",(Q$24*$B27),IF(Q$23="kg/t DM",((Q$24*($B$24/100))*$B27),IF(Q$23="mg/kg SAR",((Q$24*0.001)*$B27),IF(Q$23="mg/kg DM",(((Q$24*0.001)*($B$24/100))*$B27),0)))))))*2.5</f>
        <v>25.52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t="str">
        <f>D8</f>
        <v>11A</v>
      </c>
      <c r="B28" s="39">
        <v>32</v>
      </c>
      <c r="C28" s="3">
        <f t="shared" ref="C28:C46" si="3">IF(C$23="%w/w SAR",((C$24*10)*$B28),IF(C$23="%w/w DM",(((C$24*10)*($B$24/100))*$B28),IF(C$23="kg/t SAR",(C$24*$B28),IF(C$23="kg/t DM",((C$24*($B$24/100))*$B28),IF(C$23="mg/kg SAR",((C$24*0.001)*$B28),IF(C$23="mg/kg DM",(((C$24*0.001)*($B$24/100))*$B28),0))))))</f>
        <v>243.2</v>
      </c>
      <c r="D28" s="3">
        <f t="shared" ref="D28:D46" si="4">(IF(D$23="%w/w SAR",((D$24*10)*$B28),IF(D$23="%w/w DM",(((D$24*10)*($B$24/100))*$B28),IF(D$23="kg/t SAR",(D$24*$B28),IF(D$23="kg/t DM",((D$24*($B$24/100))*$B28),IF(D$23="mg/kg SAR",((D$24*0.001)*$B28),IF(D$23="mg/kg DM",(((D$24*0.001)*($B$24/100))*$B28),"0")))))))*2.291</f>
        <v>47.872736000000003</v>
      </c>
      <c r="E28" s="3">
        <f t="shared" ref="E28:E46" si="5">(IF(E$23="%w/w SAR",((E$24*10)*$B28),IF(E$23="%w/w DM",(((E$24*10)*($B$24/100))*$B28),IF(E$23="kg/t SAR",(E$24*$B28),IF(E$23="kg/t DM",((E$24*($B$24/100))*$B28),IF(E$23="mg/kg SAR",((E$24*0.001)*$B28),IF(E$23="mg/kg DM",(((E$24*0.001)*($B$24/100))*$B28),"0")))))))*1.205</f>
        <v>107.11968</v>
      </c>
      <c r="F28" s="3">
        <f t="shared" ref="F28:F46" si="6">(IF(F$23="%w/w SAR",((F$24*10)*$B28),IF(F$23="%w/w DM",(((F$24*10)*($B$24/100))*$B28),IF(F$23="kg/t SAR",(F$24*$B28),IF(F$23="kg/t DM",((F$24*($B$24/100))*$B28),IF(F$23="mg/kg SAR",((F$24*0.001)*$B28),IF(F$23="mg/kg DM",(((F$24*0.001)*($B$24/100))*$B28),"0")))))))*1.658</f>
        <v>5.3586559999999999</v>
      </c>
      <c r="G28" s="3">
        <f t="shared" ref="G28:P46" si="7">IF(G$23="%w/w SAR",((G$24*10)*$B28),IF(G$23="%w/w DM",(((G$24*10)*($B$24/100))*$B28),IF(G$23="kg/t SAR",(G$24*$B28),IF(G$23="kg/t DM",((G$24*($B$24/100))*$B28),IF(G$23="mg/kg SAR",((G$24*0.001)*$B28),IF(G$23="mg/kg DM",(((G$24*0.001)*($B$24/100))*$B28),0))))))</f>
        <v>5.1520000000000003E-2</v>
      </c>
      <c r="H28" s="3">
        <f t="shared" si="7"/>
        <v>0.25919999999999999</v>
      </c>
      <c r="I28" s="3">
        <f t="shared" si="7"/>
        <v>1.6E-2</v>
      </c>
      <c r="J28" s="3">
        <f t="shared" si="7"/>
        <v>3.2000000000000003E-4</v>
      </c>
      <c r="K28" s="3">
        <f t="shared" si="7"/>
        <v>1.6000000000000001E-3</v>
      </c>
      <c r="L28" s="3">
        <f t="shared" si="7"/>
        <v>1.728E-2</v>
      </c>
      <c r="M28" s="3">
        <f t="shared" si="7"/>
        <v>1.2480000000000002E-2</v>
      </c>
      <c r="N28" s="3">
        <f t="shared" si="7"/>
        <v>0</v>
      </c>
      <c r="O28" s="3">
        <f t="shared" si="7"/>
        <v>0</v>
      </c>
      <c r="P28" s="3">
        <f t="shared" si="7"/>
        <v>0</v>
      </c>
      <c r="Q28" s="3">
        <f t="shared" ref="Q28:Q46" si="8">(IF(Q$23="%w/w SAR",((Q$24*10)*$B28),IF(Q$23="%w/w DM",(((Q$24*10)*($B$24/100))*$B28),IF(Q$23="kg/t SAR",(Q$24*$B28),IF(Q$23="kg/t DM",((Q$24*($B$24/100))*$B28),IF(Q$23="mg/kg SAR",((Q$24*0.001)*$B28),IF(Q$23="mg/kg DM",(((Q$24*0.001)*($B$24/100))*$B28),0)))))))*2.5</f>
        <v>25.52</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3">
        <f>E8</f>
        <v>12</v>
      </c>
      <c r="B29" s="39">
        <v>32</v>
      </c>
      <c r="C29" s="3">
        <f t="shared" si="3"/>
        <v>243.2</v>
      </c>
      <c r="D29" s="3">
        <f t="shared" si="4"/>
        <v>47.872736000000003</v>
      </c>
      <c r="E29" s="3">
        <f t="shared" si="5"/>
        <v>107.11968</v>
      </c>
      <c r="F29" s="3">
        <f t="shared" si="6"/>
        <v>5.3586559999999999</v>
      </c>
      <c r="G29" s="3">
        <f t="shared" si="7"/>
        <v>5.1520000000000003E-2</v>
      </c>
      <c r="H29" s="3">
        <f t="shared" si="7"/>
        <v>0.25919999999999999</v>
      </c>
      <c r="I29" s="3">
        <f t="shared" si="7"/>
        <v>1.6E-2</v>
      </c>
      <c r="J29" s="3">
        <f t="shared" si="7"/>
        <v>3.2000000000000003E-4</v>
      </c>
      <c r="K29" s="3">
        <f t="shared" si="7"/>
        <v>1.6000000000000001E-3</v>
      </c>
      <c r="L29" s="3">
        <f t="shared" si="7"/>
        <v>1.728E-2</v>
      </c>
      <c r="M29" s="3">
        <f t="shared" si="7"/>
        <v>1.2480000000000002E-2</v>
      </c>
      <c r="N29" s="3">
        <f t="shared" si="7"/>
        <v>0</v>
      </c>
      <c r="O29" s="3">
        <f t="shared" si="7"/>
        <v>0</v>
      </c>
      <c r="P29" s="3">
        <f t="shared" si="7"/>
        <v>0</v>
      </c>
      <c r="Q29" s="3">
        <f t="shared" si="8"/>
        <v>25.52</v>
      </c>
      <c r="R29" s="3">
        <f t="shared" si="9"/>
        <v>0</v>
      </c>
      <c r="S29" s="3">
        <f t="shared" si="9"/>
        <v>0</v>
      </c>
      <c r="T29" s="3">
        <f t="shared" si="9"/>
        <v>0</v>
      </c>
      <c r="U29" s="3">
        <f t="shared" si="9"/>
        <v>0</v>
      </c>
      <c r="V29" s="3">
        <f t="shared" si="10"/>
        <v>0</v>
      </c>
      <c r="W29" s="3">
        <f t="shared" si="11"/>
        <v>0</v>
      </c>
      <c r="AB29" s="16"/>
      <c r="AC29" s="16"/>
      <c r="AD29" s="16"/>
      <c r="AE29" s="16"/>
      <c r="AF29" s="16"/>
    </row>
    <row r="30" spans="1:32" s="20" customFormat="1" ht="13" x14ac:dyDescent="0.35">
      <c r="A30" s="33">
        <f>F8</f>
        <v>13</v>
      </c>
      <c r="B30" s="39">
        <v>32</v>
      </c>
      <c r="C30" s="3">
        <f t="shared" si="3"/>
        <v>243.2</v>
      </c>
      <c r="D30" s="3">
        <f t="shared" si="4"/>
        <v>47.872736000000003</v>
      </c>
      <c r="E30" s="3">
        <f t="shared" si="5"/>
        <v>107.11968</v>
      </c>
      <c r="F30" s="3">
        <f t="shared" si="6"/>
        <v>5.3586559999999999</v>
      </c>
      <c r="G30" s="3">
        <f t="shared" si="7"/>
        <v>5.1520000000000003E-2</v>
      </c>
      <c r="H30" s="3">
        <f t="shared" si="7"/>
        <v>0.25919999999999999</v>
      </c>
      <c r="I30" s="3">
        <f t="shared" si="7"/>
        <v>1.6E-2</v>
      </c>
      <c r="J30" s="3">
        <f t="shared" si="7"/>
        <v>3.2000000000000003E-4</v>
      </c>
      <c r="K30" s="3">
        <f t="shared" si="7"/>
        <v>1.6000000000000001E-3</v>
      </c>
      <c r="L30" s="3">
        <f t="shared" si="7"/>
        <v>1.728E-2</v>
      </c>
      <c r="M30" s="3">
        <f t="shared" si="7"/>
        <v>1.2480000000000002E-2</v>
      </c>
      <c r="N30" s="3">
        <f t="shared" si="7"/>
        <v>0</v>
      </c>
      <c r="O30" s="3">
        <f t="shared" si="7"/>
        <v>0</v>
      </c>
      <c r="P30" s="3">
        <f t="shared" si="7"/>
        <v>0</v>
      </c>
      <c r="Q30" s="3">
        <f t="shared" si="8"/>
        <v>25.52</v>
      </c>
      <c r="R30" s="3">
        <f t="shared" si="9"/>
        <v>0</v>
      </c>
      <c r="S30" s="3">
        <f t="shared" si="9"/>
        <v>0</v>
      </c>
      <c r="T30" s="3">
        <f t="shared" si="9"/>
        <v>0</v>
      </c>
      <c r="U30" s="3">
        <f t="shared" si="9"/>
        <v>0</v>
      </c>
      <c r="V30" s="3">
        <f t="shared" si="10"/>
        <v>0</v>
      </c>
      <c r="W30" s="3">
        <f t="shared" si="11"/>
        <v>0</v>
      </c>
      <c r="AB30" s="16"/>
      <c r="AC30" s="16"/>
      <c r="AD30" s="16"/>
      <c r="AE30" s="16"/>
      <c r="AF30" s="16"/>
    </row>
    <row r="31" spans="1:32" s="20" customFormat="1" ht="13" x14ac:dyDescent="0.35">
      <c r="A31" s="33">
        <f>G8</f>
        <v>15</v>
      </c>
      <c r="B31" s="39">
        <v>32</v>
      </c>
      <c r="C31" s="3">
        <f t="shared" si="3"/>
        <v>243.2</v>
      </c>
      <c r="D31" s="3">
        <f t="shared" si="4"/>
        <v>47.872736000000003</v>
      </c>
      <c r="E31" s="3">
        <f t="shared" si="5"/>
        <v>107.11968</v>
      </c>
      <c r="F31" s="3">
        <f t="shared" si="6"/>
        <v>5.3586559999999999</v>
      </c>
      <c r="G31" s="3">
        <f t="shared" si="7"/>
        <v>5.1520000000000003E-2</v>
      </c>
      <c r="H31" s="3">
        <f t="shared" si="7"/>
        <v>0.25919999999999999</v>
      </c>
      <c r="I31" s="3">
        <f t="shared" si="7"/>
        <v>1.6E-2</v>
      </c>
      <c r="J31" s="3">
        <f t="shared" si="7"/>
        <v>3.2000000000000003E-4</v>
      </c>
      <c r="K31" s="3">
        <f t="shared" si="7"/>
        <v>1.6000000000000001E-3</v>
      </c>
      <c r="L31" s="3">
        <f t="shared" si="7"/>
        <v>1.728E-2</v>
      </c>
      <c r="M31" s="3">
        <f t="shared" si="7"/>
        <v>1.2480000000000002E-2</v>
      </c>
      <c r="N31" s="3">
        <f t="shared" si="7"/>
        <v>0</v>
      </c>
      <c r="O31" s="3">
        <f t="shared" si="7"/>
        <v>0</v>
      </c>
      <c r="P31" s="3">
        <f t="shared" si="7"/>
        <v>0</v>
      </c>
      <c r="Q31" s="3">
        <f t="shared" si="8"/>
        <v>25.52</v>
      </c>
      <c r="R31" s="3">
        <f t="shared" si="9"/>
        <v>0</v>
      </c>
      <c r="S31" s="3">
        <f t="shared" si="9"/>
        <v>0</v>
      </c>
      <c r="T31" s="3">
        <f t="shared" si="9"/>
        <v>0</v>
      </c>
      <c r="U31" s="3">
        <f t="shared" si="9"/>
        <v>0</v>
      </c>
      <c r="V31" s="3">
        <f t="shared" si="10"/>
        <v>0</v>
      </c>
      <c r="W31" s="3">
        <f t="shared" si="11"/>
        <v>0</v>
      </c>
      <c r="AB31" s="16"/>
      <c r="AC31" s="16"/>
      <c r="AD31" s="16"/>
      <c r="AE31" s="16"/>
      <c r="AF31" s="16"/>
    </row>
    <row r="32" spans="1:32" s="20" customFormat="1" ht="13" x14ac:dyDescent="0.35">
      <c r="A32" s="33">
        <f>H8</f>
        <v>16</v>
      </c>
      <c r="B32" s="39">
        <v>32</v>
      </c>
      <c r="C32" s="3">
        <f t="shared" si="3"/>
        <v>243.2</v>
      </c>
      <c r="D32" s="3">
        <f t="shared" si="4"/>
        <v>47.872736000000003</v>
      </c>
      <c r="E32" s="3">
        <f t="shared" si="5"/>
        <v>107.11968</v>
      </c>
      <c r="F32" s="3">
        <f t="shared" si="6"/>
        <v>5.3586559999999999</v>
      </c>
      <c r="G32" s="3">
        <f t="shared" si="7"/>
        <v>5.1520000000000003E-2</v>
      </c>
      <c r="H32" s="3">
        <f t="shared" si="7"/>
        <v>0.25919999999999999</v>
      </c>
      <c r="I32" s="3">
        <f t="shared" si="7"/>
        <v>1.6E-2</v>
      </c>
      <c r="J32" s="3">
        <f t="shared" si="7"/>
        <v>3.2000000000000003E-4</v>
      </c>
      <c r="K32" s="3">
        <f t="shared" si="7"/>
        <v>1.6000000000000001E-3</v>
      </c>
      <c r="L32" s="3">
        <f t="shared" si="7"/>
        <v>1.728E-2</v>
      </c>
      <c r="M32" s="3">
        <f t="shared" si="7"/>
        <v>1.2480000000000002E-2</v>
      </c>
      <c r="N32" s="3">
        <f t="shared" si="7"/>
        <v>0</v>
      </c>
      <c r="O32" s="3">
        <f t="shared" si="7"/>
        <v>0</v>
      </c>
      <c r="P32" s="3">
        <f t="shared" si="7"/>
        <v>0</v>
      </c>
      <c r="Q32" s="3">
        <f t="shared" si="8"/>
        <v>25.52</v>
      </c>
      <c r="R32" s="3">
        <f t="shared" si="9"/>
        <v>0</v>
      </c>
      <c r="S32" s="3">
        <f t="shared" si="9"/>
        <v>0</v>
      </c>
      <c r="T32" s="3">
        <f t="shared" si="9"/>
        <v>0</v>
      </c>
      <c r="U32" s="3">
        <f t="shared" si="9"/>
        <v>0</v>
      </c>
      <c r="V32" s="3">
        <f t="shared" si="10"/>
        <v>0</v>
      </c>
      <c r="W32" s="3">
        <f t="shared" si="11"/>
        <v>0</v>
      </c>
      <c r="AB32" s="16"/>
      <c r="AC32" s="16"/>
      <c r="AD32" s="16"/>
      <c r="AE32" s="16"/>
      <c r="AF32" s="16"/>
    </row>
    <row r="33" spans="1:32" s="20" customFormat="1" ht="13" x14ac:dyDescent="0.35">
      <c r="A33" s="33">
        <f>I8</f>
        <v>18</v>
      </c>
      <c r="B33" s="39">
        <v>32</v>
      </c>
      <c r="C33" s="3">
        <f t="shared" si="3"/>
        <v>243.2</v>
      </c>
      <c r="D33" s="3">
        <f t="shared" si="4"/>
        <v>47.872736000000003</v>
      </c>
      <c r="E33" s="3">
        <f t="shared" si="5"/>
        <v>107.11968</v>
      </c>
      <c r="F33" s="3">
        <f t="shared" si="6"/>
        <v>5.3586559999999999</v>
      </c>
      <c r="G33" s="3">
        <f t="shared" si="7"/>
        <v>5.1520000000000003E-2</v>
      </c>
      <c r="H33" s="3">
        <f t="shared" si="7"/>
        <v>0.25919999999999999</v>
      </c>
      <c r="I33" s="3">
        <f t="shared" si="7"/>
        <v>1.6E-2</v>
      </c>
      <c r="J33" s="3">
        <f t="shared" si="7"/>
        <v>3.2000000000000003E-4</v>
      </c>
      <c r="K33" s="3">
        <f t="shared" si="7"/>
        <v>1.6000000000000001E-3</v>
      </c>
      <c r="L33" s="3">
        <f t="shared" si="7"/>
        <v>1.728E-2</v>
      </c>
      <c r="M33" s="3">
        <f t="shared" si="7"/>
        <v>1.2480000000000002E-2</v>
      </c>
      <c r="N33" s="3">
        <f t="shared" si="7"/>
        <v>0</v>
      </c>
      <c r="O33" s="3">
        <f t="shared" si="7"/>
        <v>0</v>
      </c>
      <c r="P33" s="3">
        <f t="shared" si="7"/>
        <v>0</v>
      </c>
      <c r="Q33" s="3">
        <f t="shared" si="8"/>
        <v>25.52</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ht="13" x14ac:dyDescent="0.35">
      <c r="A34" s="33">
        <f>J8</f>
        <v>19</v>
      </c>
      <c r="B34" s="39">
        <v>32</v>
      </c>
      <c r="C34" s="3">
        <f t="shared" si="3"/>
        <v>243.2</v>
      </c>
      <c r="D34" s="3">
        <f t="shared" si="4"/>
        <v>47.872736000000003</v>
      </c>
      <c r="E34" s="3">
        <f t="shared" si="5"/>
        <v>107.11968</v>
      </c>
      <c r="F34" s="3">
        <f t="shared" si="6"/>
        <v>5.3586559999999999</v>
      </c>
      <c r="G34" s="3">
        <f t="shared" si="7"/>
        <v>5.1520000000000003E-2</v>
      </c>
      <c r="H34" s="3">
        <f t="shared" si="7"/>
        <v>0.25919999999999999</v>
      </c>
      <c r="I34" s="3">
        <f t="shared" si="7"/>
        <v>1.6E-2</v>
      </c>
      <c r="J34" s="3">
        <f t="shared" si="7"/>
        <v>3.2000000000000003E-4</v>
      </c>
      <c r="K34" s="3">
        <f t="shared" si="7"/>
        <v>1.6000000000000001E-3</v>
      </c>
      <c r="L34" s="3">
        <f t="shared" si="7"/>
        <v>1.728E-2</v>
      </c>
      <c r="M34" s="3">
        <f t="shared" si="7"/>
        <v>1.2480000000000002E-2</v>
      </c>
      <c r="N34" s="3">
        <f t="shared" si="7"/>
        <v>0</v>
      </c>
      <c r="O34" s="3">
        <f t="shared" si="7"/>
        <v>0</v>
      </c>
      <c r="P34" s="3">
        <f t="shared" si="7"/>
        <v>0</v>
      </c>
      <c r="Q34" s="3">
        <f t="shared" si="8"/>
        <v>25.52</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ht="13" x14ac:dyDescent="0.35">
      <c r="A35" s="33">
        <f>K8</f>
        <v>21</v>
      </c>
      <c r="B35" s="39">
        <v>32</v>
      </c>
      <c r="C35" s="3">
        <f t="shared" si="3"/>
        <v>243.2</v>
      </c>
      <c r="D35" s="3">
        <f t="shared" si="4"/>
        <v>47.872736000000003</v>
      </c>
      <c r="E35" s="3">
        <f t="shared" si="5"/>
        <v>107.11968</v>
      </c>
      <c r="F35" s="3">
        <f t="shared" si="6"/>
        <v>5.3586559999999999</v>
      </c>
      <c r="G35" s="3">
        <f t="shared" si="7"/>
        <v>5.1520000000000003E-2</v>
      </c>
      <c r="H35" s="3">
        <f t="shared" si="7"/>
        <v>0.25919999999999999</v>
      </c>
      <c r="I35" s="3">
        <f t="shared" si="7"/>
        <v>1.6E-2</v>
      </c>
      <c r="J35" s="3">
        <f t="shared" si="7"/>
        <v>3.2000000000000003E-4</v>
      </c>
      <c r="K35" s="3">
        <f t="shared" si="7"/>
        <v>1.6000000000000001E-3</v>
      </c>
      <c r="L35" s="3">
        <f t="shared" si="7"/>
        <v>1.728E-2</v>
      </c>
      <c r="M35" s="3">
        <f t="shared" si="7"/>
        <v>1.2480000000000002E-2</v>
      </c>
      <c r="N35" s="3">
        <f t="shared" si="7"/>
        <v>0</v>
      </c>
      <c r="O35" s="3">
        <f t="shared" si="7"/>
        <v>0</v>
      </c>
      <c r="P35" s="3">
        <f t="shared" si="7"/>
        <v>0</v>
      </c>
      <c r="Q35" s="3">
        <f t="shared" si="8"/>
        <v>25.52</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ht="13" x14ac:dyDescent="0.35">
      <c r="A36" s="33">
        <f>L8</f>
        <v>24</v>
      </c>
      <c r="B36" s="39">
        <v>32</v>
      </c>
      <c r="C36" s="3">
        <f t="shared" si="3"/>
        <v>243.2</v>
      </c>
      <c r="D36" s="3">
        <f t="shared" si="4"/>
        <v>47.872736000000003</v>
      </c>
      <c r="E36" s="3">
        <f t="shared" si="5"/>
        <v>107.11968</v>
      </c>
      <c r="F36" s="3">
        <f t="shared" si="6"/>
        <v>5.3586559999999999</v>
      </c>
      <c r="G36" s="3">
        <f t="shared" si="7"/>
        <v>5.1520000000000003E-2</v>
      </c>
      <c r="H36" s="3">
        <f t="shared" si="7"/>
        <v>0.25919999999999999</v>
      </c>
      <c r="I36" s="3">
        <f t="shared" si="7"/>
        <v>1.6E-2</v>
      </c>
      <c r="J36" s="3">
        <f t="shared" si="7"/>
        <v>3.2000000000000003E-4</v>
      </c>
      <c r="K36" s="3">
        <f t="shared" si="7"/>
        <v>1.6000000000000001E-3</v>
      </c>
      <c r="L36" s="3">
        <f t="shared" si="7"/>
        <v>1.728E-2</v>
      </c>
      <c r="M36" s="3">
        <f t="shared" si="7"/>
        <v>1.2480000000000002E-2</v>
      </c>
      <c r="N36" s="3">
        <f t="shared" si="7"/>
        <v>0</v>
      </c>
      <c r="O36" s="3">
        <f t="shared" si="7"/>
        <v>0</v>
      </c>
      <c r="P36" s="3">
        <f t="shared" si="7"/>
        <v>0</v>
      </c>
      <c r="Q36" s="3">
        <f t="shared" si="8"/>
        <v>25.52</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ht="13" x14ac:dyDescent="0.35">
      <c r="A37" s="33">
        <f>M8</f>
        <v>25</v>
      </c>
      <c r="B37" s="39">
        <v>32</v>
      </c>
      <c r="C37" s="3">
        <f t="shared" si="3"/>
        <v>243.2</v>
      </c>
      <c r="D37" s="3">
        <f t="shared" si="4"/>
        <v>47.872736000000003</v>
      </c>
      <c r="E37" s="3">
        <f t="shared" si="5"/>
        <v>107.11968</v>
      </c>
      <c r="F37" s="3">
        <f t="shared" si="6"/>
        <v>5.3586559999999999</v>
      </c>
      <c r="G37" s="3">
        <f t="shared" si="7"/>
        <v>5.1520000000000003E-2</v>
      </c>
      <c r="H37" s="3">
        <f t="shared" si="7"/>
        <v>0.25919999999999999</v>
      </c>
      <c r="I37" s="3">
        <f t="shared" si="7"/>
        <v>1.6E-2</v>
      </c>
      <c r="J37" s="3">
        <f t="shared" si="7"/>
        <v>3.2000000000000003E-4</v>
      </c>
      <c r="K37" s="3">
        <f t="shared" si="7"/>
        <v>1.6000000000000001E-3</v>
      </c>
      <c r="L37" s="3">
        <f t="shared" si="7"/>
        <v>1.728E-2</v>
      </c>
      <c r="M37" s="3">
        <f t="shared" si="7"/>
        <v>1.2480000000000002E-2</v>
      </c>
      <c r="N37" s="3">
        <f t="shared" si="7"/>
        <v>0</v>
      </c>
      <c r="O37" s="3">
        <f t="shared" si="7"/>
        <v>0</v>
      </c>
      <c r="P37" s="3">
        <f t="shared" si="7"/>
        <v>0</v>
      </c>
      <c r="Q37" s="3">
        <f t="shared" si="8"/>
        <v>25.52</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ht="13" x14ac:dyDescent="0.35">
      <c r="A38" s="33">
        <f>N8</f>
        <v>26</v>
      </c>
      <c r="B38" s="39">
        <v>32</v>
      </c>
      <c r="C38" s="3">
        <f t="shared" si="3"/>
        <v>243.2</v>
      </c>
      <c r="D38" s="3">
        <f t="shared" si="4"/>
        <v>47.872736000000003</v>
      </c>
      <c r="E38" s="3">
        <f t="shared" si="5"/>
        <v>107.11968</v>
      </c>
      <c r="F38" s="3">
        <f t="shared" si="6"/>
        <v>5.3586559999999999</v>
      </c>
      <c r="G38" s="3">
        <f t="shared" si="7"/>
        <v>5.1520000000000003E-2</v>
      </c>
      <c r="H38" s="3">
        <f t="shared" si="7"/>
        <v>0.25919999999999999</v>
      </c>
      <c r="I38" s="3">
        <f t="shared" si="7"/>
        <v>1.6E-2</v>
      </c>
      <c r="J38" s="3">
        <f t="shared" si="7"/>
        <v>3.2000000000000003E-4</v>
      </c>
      <c r="K38" s="3">
        <f t="shared" si="7"/>
        <v>1.6000000000000001E-3</v>
      </c>
      <c r="L38" s="3">
        <f t="shared" si="7"/>
        <v>1.728E-2</v>
      </c>
      <c r="M38" s="3">
        <f t="shared" si="7"/>
        <v>1.2480000000000002E-2</v>
      </c>
      <c r="N38" s="3">
        <f t="shared" si="7"/>
        <v>0</v>
      </c>
      <c r="O38" s="3">
        <f t="shared" si="7"/>
        <v>0</v>
      </c>
      <c r="P38" s="3">
        <f t="shared" si="7"/>
        <v>0</v>
      </c>
      <c r="Q38" s="3">
        <f t="shared" si="8"/>
        <v>25.52</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M17" zoomScale="85" zoomScaleNormal="85" workbookViewId="0">
      <selection activeCell="D27" sqref="D27"/>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5" t="s">
        <v>43</v>
      </c>
      <c r="B1" s="85"/>
      <c r="C1" s="98" t="str">
        <f>'Welsh Water Organic Digestate'!C1:E1</f>
        <v>PAN-003262</v>
      </c>
      <c r="D1" s="98"/>
      <c r="E1" s="98"/>
      <c r="F1" s="85" t="s">
        <v>47</v>
      </c>
      <c r="G1" s="85"/>
      <c r="H1" s="99">
        <f>'Welsh Water Organic Digestate'!H1:J1</f>
        <v>48.2</v>
      </c>
      <c r="I1" s="99"/>
      <c r="J1" s="99"/>
      <c r="AB1" s="47"/>
      <c r="AC1" s="47"/>
      <c r="AD1" s="47"/>
      <c r="AE1" s="47" t="s">
        <v>91</v>
      </c>
      <c r="AF1" s="47" t="s">
        <v>92</v>
      </c>
    </row>
    <row r="2" spans="1:32" ht="13" x14ac:dyDescent="0.25">
      <c r="A2" s="85" t="s">
        <v>106</v>
      </c>
      <c r="B2" s="85"/>
      <c r="C2" s="100" t="str">
        <f>'Welsh Water Organic Digestate'!C2:E2</f>
        <v>GP3792SK</v>
      </c>
      <c r="D2" s="98"/>
      <c r="E2" s="98"/>
      <c r="F2" s="85" t="s">
        <v>52</v>
      </c>
      <c r="G2" s="85"/>
      <c r="H2" s="88">
        <v>190606</v>
      </c>
      <c r="I2" s="88"/>
      <c r="J2" s="88"/>
      <c r="AB2" s="46" t="s">
        <v>61</v>
      </c>
      <c r="AC2" s="46" t="s">
        <v>80</v>
      </c>
      <c r="AD2" s="47" t="s">
        <v>88</v>
      </c>
      <c r="AE2" s="47" t="s">
        <v>73</v>
      </c>
      <c r="AF2" s="82">
        <v>8.4</v>
      </c>
    </row>
    <row r="3" spans="1:32" ht="13" x14ac:dyDescent="0.25">
      <c r="A3" s="96" t="s">
        <v>44</v>
      </c>
      <c r="B3" s="97"/>
      <c r="C3" s="99" t="str">
        <f>'Welsh Water Organic Digestate'!C3:E3</f>
        <v>ByProduct Recovery Ltd</v>
      </c>
      <c r="D3" s="99"/>
      <c r="E3" s="99"/>
      <c r="F3" s="85" t="s">
        <v>107</v>
      </c>
      <c r="G3" s="85"/>
      <c r="H3" s="88" t="s">
        <v>89</v>
      </c>
      <c r="I3" s="88"/>
      <c r="J3" s="88"/>
      <c r="AB3" s="46" t="s">
        <v>62</v>
      </c>
      <c r="AC3" s="46" t="s">
        <v>81</v>
      </c>
      <c r="AD3" s="47" t="s">
        <v>89</v>
      </c>
      <c r="AE3" s="47" t="s">
        <v>74</v>
      </c>
      <c r="AF3" s="82">
        <v>8.6</v>
      </c>
    </row>
    <row r="4" spans="1:32" ht="13" x14ac:dyDescent="0.25">
      <c r="A4" s="85" t="s">
        <v>0</v>
      </c>
      <c r="B4" s="85"/>
      <c r="C4" s="99" t="str">
        <f>'Welsh Water Organic Digestate'!C4:E4</f>
        <v>Cosmeston Farm, Sully, Penarth CF64 5UP</v>
      </c>
      <c r="D4" s="99"/>
      <c r="E4" s="99"/>
      <c r="F4" s="87" t="s">
        <v>1</v>
      </c>
      <c r="G4" s="87"/>
      <c r="H4" s="88" t="s">
        <v>116</v>
      </c>
      <c r="I4" s="88"/>
      <c r="J4" s="88"/>
      <c r="AB4" s="46" t="s">
        <v>57</v>
      </c>
      <c r="AC4" s="47" t="s">
        <v>82</v>
      </c>
      <c r="AD4" s="47" t="s">
        <v>90</v>
      </c>
      <c r="AE4" s="47" t="s">
        <v>75</v>
      </c>
      <c r="AF4" s="82">
        <v>8.8000000000000007</v>
      </c>
    </row>
    <row r="5" spans="1:32" ht="13" x14ac:dyDescent="0.25">
      <c r="A5" s="85" t="s">
        <v>51</v>
      </c>
      <c r="B5" s="85"/>
      <c r="C5" s="99" t="str">
        <f>'Welsh Water Organic Digestate'!C5:E5</f>
        <v>Rohini Sawant</v>
      </c>
      <c r="D5" s="99"/>
      <c r="E5" s="99"/>
      <c r="F5" s="85" t="s">
        <v>45</v>
      </c>
      <c r="G5" s="85"/>
      <c r="H5" s="88">
        <v>8.2200000000000006</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46"/>
      <c r="AD8" s="47"/>
      <c r="AE8" s="49" t="s">
        <v>76</v>
      </c>
      <c r="AF8" s="83">
        <v>1.4</v>
      </c>
    </row>
    <row r="9" spans="1:32" ht="13" x14ac:dyDescent="0.25">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46"/>
      <c r="AD9" s="47"/>
      <c r="AE9" s="47" t="s">
        <v>97</v>
      </c>
      <c r="AF9" s="82">
        <v>1.7</v>
      </c>
    </row>
    <row r="10" spans="1:32" ht="13" x14ac:dyDescent="0.25">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46"/>
      <c r="AD10" s="47"/>
      <c r="AE10" s="47" t="s">
        <v>98</v>
      </c>
      <c r="AF10" s="82">
        <v>2.1</v>
      </c>
    </row>
    <row r="11" spans="1:32" ht="13" x14ac:dyDescent="0.2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46"/>
      <c r="AC11" s="46"/>
      <c r="AD11" s="47"/>
      <c r="AE11" s="47" t="s">
        <v>77</v>
      </c>
      <c r="AF11" s="82">
        <v>5.9</v>
      </c>
    </row>
    <row r="12" spans="1:32" ht="13" x14ac:dyDescent="0.25">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46"/>
      <c r="AD12" s="47"/>
      <c r="AE12" s="17" t="s">
        <v>110</v>
      </c>
      <c r="AF12" s="80">
        <v>3.2</v>
      </c>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25.203290999999997</v>
      </c>
      <c r="D18" s="43">
        <f>$D28</f>
        <v>25.203290999999997</v>
      </c>
      <c r="E18" s="43">
        <f>$D29</f>
        <v>28.740594999999999</v>
      </c>
      <c r="F18" s="43">
        <f>$D30</f>
        <v>25.203290999999997</v>
      </c>
      <c r="G18" s="43">
        <f>$D31</f>
        <v>25.203290999999997</v>
      </c>
      <c r="H18" s="43">
        <f>$D32</f>
        <v>25.203290999999997</v>
      </c>
      <c r="I18" s="43">
        <f>$D33</f>
        <v>28.740594999999999</v>
      </c>
      <c r="J18" s="43">
        <f>$D34</f>
        <v>28.740594999999999</v>
      </c>
      <c r="K18" s="43">
        <f>$D35</f>
        <v>28.740594999999999</v>
      </c>
      <c r="L18" s="43">
        <f>$D36</f>
        <v>28.740594999999999</v>
      </c>
      <c r="M18" s="43">
        <f>$D37</f>
        <v>28.740594999999999</v>
      </c>
      <c r="N18" s="43">
        <f>$D38</f>
        <v>28.740594999999999</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-41.99670900000001</v>
      </c>
      <c r="D19" s="43">
        <f t="shared" ref="D19:V19" si="1">D18-D17</f>
        <v>-41.99670900000001</v>
      </c>
      <c r="E19" s="43">
        <f t="shared" si="1"/>
        <v>-38.459405000000004</v>
      </c>
      <c r="F19" s="43">
        <f t="shared" si="1"/>
        <v>-41.99670900000001</v>
      </c>
      <c r="G19" s="43">
        <f t="shared" si="1"/>
        <v>-41.99670900000001</v>
      </c>
      <c r="H19" s="43">
        <f t="shared" si="1"/>
        <v>-41.99670900000001</v>
      </c>
      <c r="I19" s="43">
        <f t="shared" si="1"/>
        <v>-38.459405000000004</v>
      </c>
      <c r="J19" s="43">
        <f t="shared" si="1"/>
        <v>-38.459405000000004</v>
      </c>
      <c r="K19" s="43">
        <f t="shared" si="1"/>
        <v>-38.459405000000004</v>
      </c>
      <c r="L19" s="43">
        <f t="shared" si="1"/>
        <v>-38.459405000000004</v>
      </c>
      <c r="M19" s="43">
        <f t="shared" si="1"/>
        <v>-51.159404999999992</v>
      </c>
      <c r="N19" s="43">
        <f t="shared" si="1"/>
        <v>-38.459405000000004</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v>1.55</v>
      </c>
      <c r="C24" s="40">
        <v>0.38</v>
      </c>
      <c r="D24" s="40">
        <v>193</v>
      </c>
      <c r="E24" s="40">
        <v>1847</v>
      </c>
      <c r="F24" s="40">
        <v>10</v>
      </c>
      <c r="G24" s="40">
        <v>0.53</v>
      </c>
      <c r="H24" s="40">
        <v>3.11</v>
      </c>
      <c r="I24" s="40">
        <v>0.5</v>
      </c>
      <c r="J24" s="40">
        <v>0.01</v>
      </c>
      <c r="K24" s="1">
        <v>0.05</v>
      </c>
      <c r="L24" s="40">
        <v>0.26</v>
      </c>
      <c r="M24" s="40">
        <v>0.31</v>
      </c>
      <c r="N24" s="40"/>
      <c r="O24" s="40"/>
      <c r="P24" s="40">
        <v>995</v>
      </c>
      <c r="Q24" s="40">
        <v>113</v>
      </c>
      <c r="R24" s="40">
        <v>0.03</v>
      </c>
      <c r="S24" s="40">
        <v>0.5</v>
      </c>
      <c r="T24" s="40">
        <v>0.09</v>
      </c>
      <c r="U24" s="40">
        <v>10</v>
      </c>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v>57</v>
      </c>
      <c r="C27" s="3">
        <f>IF(C$23="%w/w SAR",((C$24*10)*$B27),IF(C$23="%w/w DM",(((C$24*10)*($B$24/100))*$B27),IF(C$23="kg/t SAR",(C$24*$B27),IF(C$23="kg/t DM",((C$24*($B$24/100))*$B27),IF(C$23="mg/kg SAR",((C$24*0.001)*$B27),IF(C$23="mg/kg DM",(((C$24*0.001)*($B$24/100))*$B27),0))))))</f>
        <v>216.6</v>
      </c>
      <c r="D27" s="3">
        <f>(IF(D$23="%w/w SAR",((D$24*10)*$B27),IF(D$23="%w/w DM",(((D$24*10)*($B$24/100))*$B27),IF(D$23="kg/t SAR",(D$24*$B27),IF(D$23="kg/t DM",((D$24*($B$24/100))*$B27),IF(D$23="mg/kg SAR",((D$24*0.001)*$B27),IF(D$23="mg/kg DM",(((D$24*0.001)*($B$24/100))*$B27),"0")))))))*2.291</f>
        <v>25.203290999999997</v>
      </c>
      <c r="E27" s="3">
        <f>(IF(E$23="%w/w SAR",((E$24*10)*$B27),IF(E$23="%w/w DM",(((E$24*10)*($B$24/100))*$B27),IF(E$23="kg/t SAR",(E$24*$B27),IF(E$23="kg/t DM",((E$24*($B$24/100))*$B27),IF(E$23="mg/kg SAR",((E$24*0.001)*$B27),IF(E$23="mg/kg DM",(((E$24*0.001)*($B$24/100))*$B27),"0")))))))*1.205</f>
        <v>126.86119500000001</v>
      </c>
      <c r="F27" s="3">
        <f>(IF(F$23="%w/w SAR",((F$24*10)*$B27),IF(F$23="%w/w DM",(((F$24*10)*($B$24/100))*$B27),IF(F$23="kg/t SAR",(F$24*$B27),IF(F$23="kg/t DM",((F$24*($B$24/100))*$B27),IF(F$23="mg/kg SAR",((F$24*0.001)*$B27),IF(F$23="mg/kg DM",(((F$24*0.001)*($B$24/100))*$B27),"0")))))))*1.658</f>
        <v>0.94506000000000001</v>
      </c>
      <c r="G27" s="3">
        <f t="shared" ref="G27:P42" si="2">IF(G$23="%w/w SAR",((G$24*10)*$B27),IF(G$23="%w/w DM",(((G$24*10)*($B$24/100))*$B27),IF(G$23="kg/t SAR",(G$24*$B27),IF(G$23="kg/t DM",((G$24*($B$24/100))*$B27),IF(G$23="mg/kg SAR",((G$24*0.001)*$B27),IF(G$23="mg/kg DM",(((G$24*0.001)*($B$24/100))*$B27),0))))))</f>
        <v>3.0210000000000004E-2</v>
      </c>
      <c r="H27" s="3">
        <f t="shared" si="2"/>
        <v>0.17726999999999998</v>
      </c>
      <c r="I27" s="3">
        <f t="shared" si="2"/>
        <v>2.8500000000000001E-2</v>
      </c>
      <c r="J27" s="3">
        <f t="shared" si="2"/>
        <v>5.7000000000000009E-4</v>
      </c>
      <c r="K27" s="3">
        <f t="shared" si="2"/>
        <v>2.8500000000000001E-3</v>
      </c>
      <c r="L27" s="3">
        <f t="shared" si="2"/>
        <v>1.4820000000000002E-2</v>
      </c>
      <c r="M27" s="3">
        <f t="shared" si="2"/>
        <v>1.7670000000000002E-2</v>
      </c>
      <c r="N27" s="3">
        <f t="shared" si="2"/>
        <v>0</v>
      </c>
      <c r="O27" s="3">
        <f t="shared" si="2"/>
        <v>0</v>
      </c>
      <c r="P27" s="3">
        <f t="shared" si="2"/>
        <v>56.714999999999996</v>
      </c>
      <c r="Q27" s="3">
        <f>(IF(Q$23="%w/w SAR",((Q$24*10)*$B27),IF(Q$23="%w/w DM",(((Q$24*10)*($B$24/100))*$B27),IF(Q$23="kg/t SAR",(Q$24*$B27),IF(Q$23="kg/t DM",((Q$24*($B$24/100))*$B27),IF(Q$23="mg/kg SAR",((Q$24*0.001)*$B27),IF(Q$23="mg/kg DM",(((Q$24*0.001)*($B$24/100))*$B27),0)))))))*2.5</f>
        <v>16.102499999999999</v>
      </c>
      <c r="R27" s="3">
        <f>IF(R$23="%w/w SAR",((R$24*10)*$B27),IF(R$23="%w/w DM",(((R$24*10)*($B$24/100))*$B27),IF(R$23="kg/t SAR",(R$24*$B27),IF(R$23="kg/t DM",((R$24*($B$24/100))*$B27),IF(R$23="mg/kg SAR",((R$24*0.001)*$B27),IF(R$23="mg/kg DM",(((R$24*0.001)*($B$24/100))*$B27),0))))))</f>
        <v>1.7100000000000001E-3</v>
      </c>
      <c r="S27" s="3">
        <f>IF(S$23="%w/w SAR",((S$24*10)*$B27),IF(S$23="%w/w DM",(((S$24*10)*($B$24/100))*$B27),IF(S$23="kg/t SAR",(S$24*$B27),IF(S$23="kg/t DM",((S$24*($B$24/100))*$B27),IF(S$23="mg/kg SAR",((S$24*0.001)*$B27),IF(S$23="mg/kg DM",(((S$24*0.001)*($B$24/100))*$B27),0))))))</f>
        <v>2.8500000000000001E-2</v>
      </c>
      <c r="T27" s="3">
        <f>IF(T$23="%w/w SAR",((T$24*10)*$B27),IF(T$23="%w/w DM",(((T$24*10)*($B$24/100))*$B27),IF(T$23="kg/t SAR",(T$24*$B27),IF(T$23="kg/t DM",((T$24*($B$24/100))*$B27),IF(T$23="mg/kg SAR",((T$24*0.001)*$B27),IF(T$23="mg/kg DM",(((T$24*0.001)*($B$24/100))*$B27),0))))))</f>
        <v>5.1299999999999991E-3</v>
      </c>
      <c r="U27" s="3">
        <f>IF(U$23="%w/w SAR",((U$24*10)*$B27),IF(U$23="%w/w DM",(((U$24*10)*($B$24/100))*$B27),IF(U$23="kg/t SAR",(U$24*$B27),IF(U$23="kg/t DM",((U$24*($B$24/100))*$B27),IF(U$23="mg/kg SAR",((U$24*0.001)*$B27),IF(U$23="mg/kg DM",(((U$24*0.001)*($B$24/100))*$B27),0))))))</f>
        <v>0.57000000000000006</v>
      </c>
      <c r="V27" s="3">
        <f>IF($V$24="",0,IF($V$24&gt;5000,"NOT OK","OK"))</f>
        <v>0</v>
      </c>
      <c r="W27" s="3">
        <f>IF($W$24="",0,IF($W$24&gt;4,"Not OK","OK"))</f>
        <v>0</v>
      </c>
      <c r="AB27" s="16"/>
      <c r="AC27" s="16"/>
      <c r="AD27" s="16"/>
      <c r="AE27" s="16"/>
      <c r="AF27" s="16"/>
    </row>
    <row r="28" spans="1:32" s="20" customFormat="1" ht="13" x14ac:dyDescent="0.35">
      <c r="A28" s="33" t="str">
        <f>D8</f>
        <v>11A</v>
      </c>
      <c r="B28" s="39">
        <v>57</v>
      </c>
      <c r="C28" s="3">
        <f t="shared" ref="C28:C46" si="3">IF(C$23="%w/w SAR",((C$24*10)*$B28),IF(C$23="%w/w DM",(((C$24*10)*($B$24/100))*$B28),IF(C$23="kg/t SAR",(C$24*$B28),IF(C$23="kg/t DM",((C$24*($B$24/100))*$B28),IF(C$23="mg/kg SAR",((C$24*0.001)*$B28),IF(C$23="mg/kg DM",(((C$24*0.001)*($B$24/100))*$B28),0))))))</f>
        <v>216.6</v>
      </c>
      <c r="D28" s="3">
        <f t="shared" ref="D28:D46" si="4">(IF(D$23="%w/w SAR",((D$24*10)*$B28),IF(D$23="%w/w DM",(((D$24*10)*($B$24/100))*$B28),IF(D$23="kg/t SAR",(D$24*$B28),IF(D$23="kg/t DM",((D$24*($B$24/100))*$B28),IF(D$23="mg/kg SAR",((D$24*0.001)*$B28),IF(D$23="mg/kg DM",(((D$24*0.001)*($B$24/100))*$B28),"0")))))))*2.291</f>
        <v>25.203290999999997</v>
      </c>
      <c r="E28" s="3">
        <f t="shared" ref="E28:E46" si="5">(IF(E$23="%w/w SAR",((E$24*10)*$B28),IF(E$23="%w/w DM",(((E$24*10)*($B$24/100))*$B28),IF(E$23="kg/t SAR",(E$24*$B28),IF(E$23="kg/t DM",((E$24*($B$24/100))*$B28),IF(E$23="mg/kg SAR",((E$24*0.001)*$B28),IF(E$23="mg/kg DM",(((E$24*0.001)*($B$24/100))*$B28),"0")))))))*1.205</f>
        <v>126.86119500000001</v>
      </c>
      <c r="F28" s="3">
        <f t="shared" ref="F28:F46" si="6">(IF(F$23="%w/w SAR",((F$24*10)*$B28),IF(F$23="%w/w DM",(((F$24*10)*($B$24/100))*$B28),IF(F$23="kg/t SAR",(F$24*$B28),IF(F$23="kg/t DM",((F$24*($B$24/100))*$B28),IF(F$23="mg/kg SAR",((F$24*0.001)*$B28),IF(F$23="mg/kg DM",(((F$24*0.001)*($B$24/100))*$B28),"0")))))))*1.658</f>
        <v>0.94506000000000001</v>
      </c>
      <c r="G28" s="3">
        <f t="shared" si="2"/>
        <v>3.0210000000000004E-2</v>
      </c>
      <c r="H28" s="3">
        <f t="shared" si="2"/>
        <v>0.17726999999999998</v>
      </c>
      <c r="I28" s="3">
        <f t="shared" si="2"/>
        <v>2.8500000000000001E-2</v>
      </c>
      <c r="J28" s="3">
        <f t="shared" si="2"/>
        <v>5.7000000000000009E-4</v>
      </c>
      <c r="K28" s="3">
        <f t="shared" si="2"/>
        <v>2.8500000000000001E-3</v>
      </c>
      <c r="L28" s="3">
        <f t="shared" si="2"/>
        <v>1.4820000000000002E-2</v>
      </c>
      <c r="M28" s="3">
        <f t="shared" si="2"/>
        <v>1.7670000000000002E-2</v>
      </c>
      <c r="N28" s="3">
        <f t="shared" si="2"/>
        <v>0</v>
      </c>
      <c r="O28" s="3">
        <f t="shared" si="2"/>
        <v>0</v>
      </c>
      <c r="P28" s="3">
        <f t="shared" si="2"/>
        <v>56.714999999999996</v>
      </c>
      <c r="Q28" s="3">
        <f t="shared" ref="Q28:Q46" si="7">(IF(Q$23="%w/w SAR",((Q$24*10)*$B28),IF(Q$23="%w/w DM",(((Q$24*10)*($B$24/100))*$B28),IF(Q$23="kg/t SAR",(Q$24*$B28),IF(Q$23="kg/t DM",((Q$24*($B$24/100))*$B28),IF(Q$23="mg/kg SAR",((Q$24*0.001)*$B28),IF(Q$23="mg/kg DM",(((Q$24*0.001)*($B$24/100))*$B28),0)))))))*2.5</f>
        <v>16.102499999999999</v>
      </c>
      <c r="R28" s="3">
        <f t="shared" ref="R28:U46" si="8">IF(R$23="%w/w SAR",((R$24*10)*$B28),IF(R$23="%w/w DM",(((R$24*10)*($B$24/100))*$B28),IF(R$23="kg/t SAR",(R$24*$B28),IF(R$23="kg/t DM",((R$24*($B$24/100))*$B28),IF(R$23="mg/kg SAR",((R$24*0.001)*$B28),IF(R$23="mg/kg DM",(((R$24*0.001)*($B$24/100))*$B28),0))))))</f>
        <v>1.7100000000000001E-3</v>
      </c>
      <c r="S28" s="3">
        <f t="shared" si="8"/>
        <v>2.8500000000000001E-2</v>
      </c>
      <c r="T28" s="3">
        <f t="shared" si="8"/>
        <v>5.1299999999999991E-3</v>
      </c>
      <c r="U28" s="3">
        <f t="shared" si="8"/>
        <v>0.57000000000000006</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v>65</v>
      </c>
      <c r="C29" s="3">
        <f t="shared" si="3"/>
        <v>247</v>
      </c>
      <c r="D29" s="3">
        <f t="shared" si="4"/>
        <v>28.740594999999999</v>
      </c>
      <c r="E29" s="3">
        <f t="shared" si="5"/>
        <v>144.66627500000001</v>
      </c>
      <c r="F29" s="3">
        <f t="shared" si="6"/>
        <v>1.0776999999999999</v>
      </c>
      <c r="G29" s="3">
        <f t="shared" si="2"/>
        <v>3.4450000000000008E-2</v>
      </c>
      <c r="H29" s="3">
        <f t="shared" si="2"/>
        <v>0.20215</v>
      </c>
      <c r="I29" s="3">
        <f t="shared" si="2"/>
        <v>3.2500000000000001E-2</v>
      </c>
      <c r="J29" s="3">
        <f t="shared" si="2"/>
        <v>6.5000000000000008E-4</v>
      </c>
      <c r="K29" s="3">
        <f t="shared" si="2"/>
        <v>3.2500000000000003E-3</v>
      </c>
      <c r="L29" s="3">
        <f t="shared" si="2"/>
        <v>1.6900000000000002E-2</v>
      </c>
      <c r="M29" s="3">
        <f t="shared" si="2"/>
        <v>2.0150000000000001E-2</v>
      </c>
      <c r="N29" s="3">
        <f t="shared" si="2"/>
        <v>0</v>
      </c>
      <c r="O29" s="3">
        <f t="shared" si="2"/>
        <v>0</v>
      </c>
      <c r="P29" s="3">
        <f t="shared" si="2"/>
        <v>64.674999999999997</v>
      </c>
      <c r="Q29" s="3">
        <f t="shared" si="7"/>
        <v>18.362500000000001</v>
      </c>
      <c r="R29" s="3">
        <f t="shared" si="8"/>
        <v>1.9500000000000001E-3</v>
      </c>
      <c r="S29" s="3">
        <f t="shared" si="8"/>
        <v>3.2500000000000001E-2</v>
      </c>
      <c r="T29" s="3">
        <f t="shared" si="8"/>
        <v>5.8499999999999993E-3</v>
      </c>
      <c r="U29" s="3">
        <f t="shared" si="8"/>
        <v>0.65</v>
      </c>
      <c r="V29" s="3">
        <f t="shared" si="9"/>
        <v>0</v>
      </c>
      <c r="W29" s="3">
        <f t="shared" si="10"/>
        <v>0</v>
      </c>
      <c r="AB29" s="16"/>
      <c r="AC29" s="16"/>
      <c r="AD29" s="16"/>
      <c r="AE29" s="16"/>
      <c r="AF29" s="16"/>
    </row>
    <row r="30" spans="1:32" s="20" customFormat="1" ht="13" x14ac:dyDescent="0.35">
      <c r="A30" s="33">
        <f>F8</f>
        <v>13</v>
      </c>
      <c r="B30" s="39">
        <v>57</v>
      </c>
      <c r="C30" s="3">
        <f t="shared" si="3"/>
        <v>216.6</v>
      </c>
      <c r="D30" s="3">
        <f t="shared" si="4"/>
        <v>25.203290999999997</v>
      </c>
      <c r="E30" s="3">
        <f t="shared" si="5"/>
        <v>126.86119500000001</v>
      </c>
      <c r="F30" s="3">
        <f t="shared" si="6"/>
        <v>0.94506000000000001</v>
      </c>
      <c r="G30" s="3">
        <f t="shared" si="2"/>
        <v>3.0210000000000004E-2</v>
      </c>
      <c r="H30" s="3">
        <f t="shared" si="2"/>
        <v>0.17726999999999998</v>
      </c>
      <c r="I30" s="3">
        <f t="shared" si="2"/>
        <v>2.8500000000000001E-2</v>
      </c>
      <c r="J30" s="3">
        <f t="shared" si="2"/>
        <v>5.7000000000000009E-4</v>
      </c>
      <c r="K30" s="3">
        <f t="shared" si="2"/>
        <v>2.8500000000000001E-3</v>
      </c>
      <c r="L30" s="3">
        <f t="shared" si="2"/>
        <v>1.4820000000000002E-2</v>
      </c>
      <c r="M30" s="3">
        <f t="shared" si="2"/>
        <v>1.7670000000000002E-2</v>
      </c>
      <c r="N30" s="3">
        <f t="shared" si="2"/>
        <v>0</v>
      </c>
      <c r="O30" s="3">
        <f t="shared" si="2"/>
        <v>0</v>
      </c>
      <c r="P30" s="3">
        <f t="shared" si="2"/>
        <v>56.714999999999996</v>
      </c>
      <c r="Q30" s="3">
        <f t="shared" si="7"/>
        <v>16.102499999999999</v>
      </c>
      <c r="R30" s="3">
        <f t="shared" si="8"/>
        <v>1.7100000000000001E-3</v>
      </c>
      <c r="S30" s="3">
        <f t="shared" si="8"/>
        <v>2.8500000000000001E-2</v>
      </c>
      <c r="T30" s="3">
        <f t="shared" si="8"/>
        <v>5.1299999999999991E-3</v>
      </c>
      <c r="U30" s="3">
        <f t="shared" si="8"/>
        <v>0.57000000000000006</v>
      </c>
      <c r="V30" s="3">
        <f t="shared" si="9"/>
        <v>0</v>
      </c>
      <c r="W30" s="3">
        <f t="shared" si="10"/>
        <v>0</v>
      </c>
      <c r="AB30" s="16"/>
      <c r="AC30" s="16"/>
      <c r="AD30" s="16"/>
      <c r="AE30" s="16"/>
      <c r="AF30" s="16"/>
    </row>
    <row r="31" spans="1:32" s="20" customFormat="1" ht="13" x14ac:dyDescent="0.35">
      <c r="A31" s="33">
        <f>G8</f>
        <v>15</v>
      </c>
      <c r="B31" s="39">
        <v>57</v>
      </c>
      <c r="C31" s="3">
        <f t="shared" si="3"/>
        <v>216.6</v>
      </c>
      <c r="D31" s="3">
        <f t="shared" si="4"/>
        <v>25.203290999999997</v>
      </c>
      <c r="E31" s="3">
        <f t="shared" si="5"/>
        <v>126.86119500000001</v>
      </c>
      <c r="F31" s="3">
        <f t="shared" si="6"/>
        <v>0.94506000000000001</v>
      </c>
      <c r="G31" s="3">
        <f t="shared" si="2"/>
        <v>3.0210000000000004E-2</v>
      </c>
      <c r="H31" s="3">
        <f t="shared" si="2"/>
        <v>0.17726999999999998</v>
      </c>
      <c r="I31" s="3">
        <f t="shared" si="2"/>
        <v>2.8500000000000001E-2</v>
      </c>
      <c r="J31" s="3">
        <f t="shared" si="2"/>
        <v>5.7000000000000009E-4</v>
      </c>
      <c r="K31" s="3">
        <f t="shared" si="2"/>
        <v>2.8500000000000001E-3</v>
      </c>
      <c r="L31" s="3">
        <f t="shared" si="2"/>
        <v>1.4820000000000002E-2</v>
      </c>
      <c r="M31" s="3">
        <f t="shared" si="2"/>
        <v>1.7670000000000002E-2</v>
      </c>
      <c r="N31" s="3">
        <f t="shared" si="2"/>
        <v>0</v>
      </c>
      <c r="O31" s="3">
        <f t="shared" si="2"/>
        <v>0</v>
      </c>
      <c r="P31" s="3">
        <f t="shared" si="2"/>
        <v>56.714999999999996</v>
      </c>
      <c r="Q31" s="3">
        <f t="shared" si="7"/>
        <v>16.102499999999999</v>
      </c>
      <c r="R31" s="3">
        <f t="shared" si="8"/>
        <v>1.7100000000000001E-3</v>
      </c>
      <c r="S31" s="3">
        <f t="shared" si="8"/>
        <v>2.8500000000000001E-2</v>
      </c>
      <c r="T31" s="3">
        <f t="shared" si="8"/>
        <v>5.1299999999999991E-3</v>
      </c>
      <c r="U31" s="3">
        <f t="shared" si="8"/>
        <v>0.57000000000000006</v>
      </c>
      <c r="V31" s="3">
        <f t="shared" si="9"/>
        <v>0</v>
      </c>
      <c r="W31" s="3">
        <f t="shared" si="10"/>
        <v>0</v>
      </c>
      <c r="AB31" s="16"/>
      <c r="AC31" s="16"/>
      <c r="AD31" s="16"/>
      <c r="AE31" s="16"/>
      <c r="AF31" s="16"/>
    </row>
    <row r="32" spans="1:32" s="20" customFormat="1" ht="13" x14ac:dyDescent="0.35">
      <c r="A32" s="33">
        <f>H8</f>
        <v>16</v>
      </c>
      <c r="B32" s="39">
        <v>57</v>
      </c>
      <c r="C32" s="3">
        <f t="shared" si="3"/>
        <v>216.6</v>
      </c>
      <c r="D32" s="3">
        <f t="shared" si="4"/>
        <v>25.203290999999997</v>
      </c>
      <c r="E32" s="3">
        <f t="shared" si="5"/>
        <v>126.86119500000001</v>
      </c>
      <c r="F32" s="3">
        <f t="shared" si="6"/>
        <v>0.94506000000000001</v>
      </c>
      <c r="G32" s="3">
        <f t="shared" si="2"/>
        <v>3.0210000000000004E-2</v>
      </c>
      <c r="H32" s="3">
        <f t="shared" si="2"/>
        <v>0.17726999999999998</v>
      </c>
      <c r="I32" s="3">
        <f t="shared" si="2"/>
        <v>2.8500000000000001E-2</v>
      </c>
      <c r="J32" s="3">
        <f t="shared" si="2"/>
        <v>5.7000000000000009E-4</v>
      </c>
      <c r="K32" s="3">
        <f t="shared" si="2"/>
        <v>2.8500000000000001E-3</v>
      </c>
      <c r="L32" s="3">
        <f t="shared" si="2"/>
        <v>1.4820000000000002E-2</v>
      </c>
      <c r="M32" s="3">
        <f t="shared" si="2"/>
        <v>1.7670000000000002E-2</v>
      </c>
      <c r="N32" s="3">
        <f t="shared" si="2"/>
        <v>0</v>
      </c>
      <c r="O32" s="3">
        <f t="shared" si="2"/>
        <v>0</v>
      </c>
      <c r="P32" s="3">
        <f t="shared" si="2"/>
        <v>56.714999999999996</v>
      </c>
      <c r="Q32" s="3">
        <f t="shared" si="7"/>
        <v>16.102499999999999</v>
      </c>
      <c r="R32" s="3">
        <f t="shared" si="8"/>
        <v>1.7100000000000001E-3</v>
      </c>
      <c r="S32" s="3">
        <f t="shared" si="8"/>
        <v>2.8500000000000001E-2</v>
      </c>
      <c r="T32" s="3">
        <f t="shared" si="8"/>
        <v>5.1299999999999991E-3</v>
      </c>
      <c r="U32" s="3">
        <f t="shared" si="8"/>
        <v>0.57000000000000006</v>
      </c>
      <c r="V32" s="3">
        <f t="shared" si="9"/>
        <v>0</v>
      </c>
      <c r="W32" s="3">
        <f t="shared" si="10"/>
        <v>0</v>
      </c>
      <c r="AB32" s="16"/>
      <c r="AC32" s="16"/>
      <c r="AD32" s="16"/>
      <c r="AE32" s="16"/>
      <c r="AF32" s="16"/>
    </row>
    <row r="33" spans="1:32" s="20" customFormat="1" ht="13" x14ac:dyDescent="0.35">
      <c r="A33" s="33">
        <f>I8</f>
        <v>18</v>
      </c>
      <c r="B33" s="39">
        <v>65</v>
      </c>
      <c r="C33" s="3">
        <f t="shared" si="3"/>
        <v>247</v>
      </c>
      <c r="D33" s="3">
        <f t="shared" si="4"/>
        <v>28.740594999999999</v>
      </c>
      <c r="E33" s="3">
        <f t="shared" si="5"/>
        <v>144.66627500000001</v>
      </c>
      <c r="F33" s="3">
        <f t="shared" si="6"/>
        <v>1.0776999999999999</v>
      </c>
      <c r="G33" s="3">
        <f t="shared" si="2"/>
        <v>3.4450000000000008E-2</v>
      </c>
      <c r="H33" s="3">
        <f t="shared" si="2"/>
        <v>0.20215</v>
      </c>
      <c r="I33" s="3">
        <f t="shared" si="2"/>
        <v>3.2500000000000001E-2</v>
      </c>
      <c r="J33" s="3">
        <f t="shared" si="2"/>
        <v>6.5000000000000008E-4</v>
      </c>
      <c r="K33" s="3">
        <f t="shared" si="2"/>
        <v>3.2500000000000003E-3</v>
      </c>
      <c r="L33" s="3">
        <f t="shared" si="2"/>
        <v>1.6900000000000002E-2</v>
      </c>
      <c r="M33" s="3">
        <f t="shared" si="2"/>
        <v>2.0150000000000001E-2</v>
      </c>
      <c r="N33" s="3">
        <f t="shared" si="2"/>
        <v>0</v>
      </c>
      <c r="O33" s="3">
        <f t="shared" si="2"/>
        <v>0</v>
      </c>
      <c r="P33" s="3">
        <f t="shared" si="2"/>
        <v>64.674999999999997</v>
      </c>
      <c r="Q33" s="3">
        <f t="shared" si="7"/>
        <v>18.362500000000001</v>
      </c>
      <c r="R33" s="3">
        <f t="shared" si="8"/>
        <v>1.9500000000000001E-3</v>
      </c>
      <c r="S33" s="3">
        <f t="shared" si="8"/>
        <v>3.2500000000000001E-2</v>
      </c>
      <c r="T33" s="3">
        <f t="shared" si="8"/>
        <v>5.8499999999999993E-3</v>
      </c>
      <c r="U33" s="3">
        <f t="shared" si="8"/>
        <v>0.65</v>
      </c>
      <c r="V33" s="3">
        <f t="shared" si="9"/>
        <v>0</v>
      </c>
      <c r="W33" s="3">
        <f t="shared" si="10"/>
        <v>0</v>
      </c>
      <c r="AB33" s="16"/>
      <c r="AC33" s="16"/>
      <c r="AD33" s="16"/>
      <c r="AE33" s="16"/>
      <c r="AF33" s="16"/>
    </row>
    <row r="34" spans="1:32" s="20" customFormat="1" ht="13" x14ac:dyDescent="0.35">
      <c r="A34" s="33">
        <f>J8</f>
        <v>19</v>
      </c>
      <c r="B34" s="39">
        <v>65</v>
      </c>
      <c r="C34" s="3">
        <f t="shared" si="3"/>
        <v>247</v>
      </c>
      <c r="D34" s="3">
        <f t="shared" si="4"/>
        <v>28.740594999999999</v>
      </c>
      <c r="E34" s="3">
        <f t="shared" si="5"/>
        <v>144.66627500000001</v>
      </c>
      <c r="F34" s="3">
        <f t="shared" si="6"/>
        <v>1.0776999999999999</v>
      </c>
      <c r="G34" s="3">
        <f t="shared" si="2"/>
        <v>3.4450000000000008E-2</v>
      </c>
      <c r="H34" s="3">
        <f t="shared" si="2"/>
        <v>0.20215</v>
      </c>
      <c r="I34" s="3">
        <f t="shared" si="2"/>
        <v>3.2500000000000001E-2</v>
      </c>
      <c r="J34" s="3">
        <f t="shared" si="2"/>
        <v>6.5000000000000008E-4</v>
      </c>
      <c r="K34" s="3">
        <f t="shared" si="2"/>
        <v>3.2500000000000003E-3</v>
      </c>
      <c r="L34" s="3">
        <f t="shared" si="2"/>
        <v>1.6900000000000002E-2</v>
      </c>
      <c r="M34" s="3">
        <f t="shared" si="2"/>
        <v>2.0150000000000001E-2</v>
      </c>
      <c r="N34" s="3">
        <f t="shared" si="2"/>
        <v>0</v>
      </c>
      <c r="O34" s="3">
        <f t="shared" si="2"/>
        <v>0</v>
      </c>
      <c r="P34" s="3">
        <f t="shared" si="2"/>
        <v>64.674999999999997</v>
      </c>
      <c r="Q34" s="3">
        <f t="shared" si="7"/>
        <v>18.362500000000001</v>
      </c>
      <c r="R34" s="3">
        <f t="shared" si="8"/>
        <v>1.9500000000000001E-3</v>
      </c>
      <c r="S34" s="3">
        <f t="shared" si="8"/>
        <v>3.2500000000000001E-2</v>
      </c>
      <c r="T34" s="3">
        <f t="shared" si="8"/>
        <v>5.8499999999999993E-3</v>
      </c>
      <c r="U34" s="3">
        <f t="shared" si="8"/>
        <v>0.65</v>
      </c>
      <c r="V34" s="3">
        <f t="shared" si="9"/>
        <v>0</v>
      </c>
      <c r="W34" s="3">
        <f t="shared" si="10"/>
        <v>0</v>
      </c>
      <c r="AB34" s="16"/>
      <c r="AC34" s="16"/>
      <c r="AD34" s="16"/>
      <c r="AE34" s="16"/>
      <c r="AF34" s="16"/>
    </row>
    <row r="35" spans="1:32" s="20" customFormat="1" ht="13" x14ac:dyDescent="0.35">
      <c r="A35" s="33">
        <f>K8</f>
        <v>21</v>
      </c>
      <c r="B35" s="39">
        <v>65</v>
      </c>
      <c r="C35" s="3">
        <f t="shared" si="3"/>
        <v>247</v>
      </c>
      <c r="D35" s="3">
        <f t="shared" si="4"/>
        <v>28.740594999999999</v>
      </c>
      <c r="E35" s="3">
        <f t="shared" si="5"/>
        <v>144.66627500000001</v>
      </c>
      <c r="F35" s="3">
        <f t="shared" si="6"/>
        <v>1.0776999999999999</v>
      </c>
      <c r="G35" s="3">
        <f t="shared" si="2"/>
        <v>3.4450000000000008E-2</v>
      </c>
      <c r="H35" s="3">
        <f t="shared" si="2"/>
        <v>0.20215</v>
      </c>
      <c r="I35" s="3">
        <f t="shared" si="2"/>
        <v>3.2500000000000001E-2</v>
      </c>
      <c r="J35" s="3">
        <f t="shared" si="2"/>
        <v>6.5000000000000008E-4</v>
      </c>
      <c r="K35" s="3">
        <f t="shared" si="2"/>
        <v>3.2500000000000003E-3</v>
      </c>
      <c r="L35" s="3">
        <f t="shared" si="2"/>
        <v>1.6900000000000002E-2</v>
      </c>
      <c r="M35" s="3">
        <f t="shared" si="2"/>
        <v>2.0150000000000001E-2</v>
      </c>
      <c r="N35" s="3">
        <f t="shared" si="2"/>
        <v>0</v>
      </c>
      <c r="O35" s="3">
        <f t="shared" si="2"/>
        <v>0</v>
      </c>
      <c r="P35" s="3">
        <f t="shared" si="2"/>
        <v>64.674999999999997</v>
      </c>
      <c r="Q35" s="3">
        <f t="shared" si="7"/>
        <v>18.362500000000001</v>
      </c>
      <c r="R35" s="3">
        <f t="shared" si="8"/>
        <v>1.9500000000000001E-3</v>
      </c>
      <c r="S35" s="3">
        <f t="shared" si="8"/>
        <v>3.2500000000000001E-2</v>
      </c>
      <c r="T35" s="3">
        <f t="shared" si="8"/>
        <v>5.8499999999999993E-3</v>
      </c>
      <c r="U35" s="3">
        <f t="shared" si="8"/>
        <v>0.65</v>
      </c>
      <c r="V35" s="3">
        <f t="shared" si="9"/>
        <v>0</v>
      </c>
      <c r="W35" s="3">
        <f t="shared" si="10"/>
        <v>0</v>
      </c>
      <c r="AB35" s="16"/>
      <c r="AC35" s="16"/>
      <c r="AD35" s="16"/>
      <c r="AE35" s="16"/>
      <c r="AF35" s="16"/>
    </row>
    <row r="36" spans="1:32" s="20" customFormat="1" ht="13" x14ac:dyDescent="0.35">
      <c r="A36" s="33">
        <f>L8</f>
        <v>24</v>
      </c>
      <c r="B36" s="39">
        <v>65</v>
      </c>
      <c r="C36" s="3">
        <f t="shared" si="3"/>
        <v>247</v>
      </c>
      <c r="D36" s="3">
        <f t="shared" si="4"/>
        <v>28.740594999999999</v>
      </c>
      <c r="E36" s="3">
        <f t="shared" si="5"/>
        <v>144.66627500000001</v>
      </c>
      <c r="F36" s="3">
        <f t="shared" si="6"/>
        <v>1.0776999999999999</v>
      </c>
      <c r="G36" s="3">
        <f t="shared" si="2"/>
        <v>3.4450000000000008E-2</v>
      </c>
      <c r="H36" s="3">
        <f t="shared" si="2"/>
        <v>0.20215</v>
      </c>
      <c r="I36" s="3">
        <f t="shared" si="2"/>
        <v>3.2500000000000001E-2</v>
      </c>
      <c r="J36" s="3">
        <f t="shared" si="2"/>
        <v>6.5000000000000008E-4</v>
      </c>
      <c r="K36" s="3">
        <f t="shared" si="2"/>
        <v>3.2500000000000003E-3</v>
      </c>
      <c r="L36" s="3">
        <f t="shared" si="2"/>
        <v>1.6900000000000002E-2</v>
      </c>
      <c r="M36" s="3">
        <f t="shared" si="2"/>
        <v>2.0150000000000001E-2</v>
      </c>
      <c r="N36" s="3">
        <f t="shared" si="2"/>
        <v>0</v>
      </c>
      <c r="O36" s="3">
        <f t="shared" si="2"/>
        <v>0</v>
      </c>
      <c r="P36" s="3">
        <f t="shared" si="2"/>
        <v>64.674999999999997</v>
      </c>
      <c r="Q36" s="3">
        <f t="shared" si="7"/>
        <v>18.362500000000001</v>
      </c>
      <c r="R36" s="3">
        <f t="shared" si="8"/>
        <v>1.9500000000000001E-3</v>
      </c>
      <c r="S36" s="3">
        <f t="shared" si="8"/>
        <v>3.2500000000000001E-2</v>
      </c>
      <c r="T36" s="3">
        <f t="shared" si="8"/>
        <v>5.8499999999999993E-3</v>
      </c>
      <c r="U36" s="3">
        <f t="shared" si="8"/>
        <v>0.65</v>
      </c>
      <c r="V36" s="3">
        <f t="shared" si="9"/>
        <v>0</v>
      </c>
      <c r="W36" s="3">
        <f t="shared" si="10"/>
        <v>0</v>
      </c>
      <c r="AB36" s="16"/>
      <c r="AC36" s="16"/>
      <c r="AD36" s="16"/>
      <c r="AE36" s="16"/>
      <c r="AF36" s="16"/>
    </row>
    <row r="37" spans="1:32" s="20" customFormat="1" ht="13" x14ac:dyDescent="0.35">
      <c r="A37" s="33">
        <f>M8</f>
        <v>25</v>
      </c>
      <c r="B37" s="39">
        <v>65</v>
      </c>
      <c r="C37" s="3">
        <f t="shared" si="3"/>
        <v>247</v>
      </c>
      <c r="D37" s="3">
        <f t="shared" si="4"/>
        <v>28.740594999999999</v>
      </c>
      <c r="E37" s="3">
        <f t="shared" si="5"/>
        <v>144.66627500000001</v>
      </c>
      <c r="F37" s="3">
        <f t="shared" si="6"/>
        <v>1.0776999999999999</v>
      </c>
      <c r="G37" s="3">
        <f t="shared" si="2"/>
        <v>3.4450000000000008E-2</v>
      </c>
      <c r="H37" s="3">
        <f t="shared" si="2"/>
        <v>0.20215</v>
      </c>
      <c r="I37" s="3">
        <f t="shared" si="2"/>
        <v>3.2500000000000001E-2</v>
      </c>
      <c r="J37" s="3">
        <f t="shared" si="2"/>
        <v>6.5000000000000008E-4</v>
      </c>
      <c r="K37" s="3">
        <f t="shared" si="2"/>
        <v>3.2500000000000003E-3</v>
      </c>
      <c r="L37" s="3">
        <f t="shared" si="2"/>
        <v>1.6900000000000002E-2</v>
      </c>
      <c r="M37" s="3">
        <f t="shared" si="2"/>
        <v>2.0150000000000001E-2</v>
      </c>
      <c r="N37" s="3">
        <f t="shared" si="2"/>
        <v>0</v>
      </c>
      <c r="O37" s="3">
        <f t="shared" si="2"/>
        <v>0</v>
      </c>
      <c r="P37" s="3">
        <f t="shared" si="2"/>
        <v>64.674999999999997</v>
      </c>
      <c r="Q37" s="3">
        <f t="shared" si="7"/>
        <v>18.362500000000001</v>
      </c>
      <c r="R37" s="3">
        <f t="shared" si="8"/>
        <v>1.9500000000000001E-3</v>
      </c>
      <c r="S37" s="3">
        <f t="shared" si="8"/>
        <v>3.2500000000000001E-2</v>
      </c>
      <c r="T37" s="3">
        <f t="shared" si="8"/>
        <v>5.8499999999999993E-3</v>
      </c>
      <c r="U37" s="3">
        <f t="shared" si="8"/>
        <v>0.65</v>
      </c>
      <c r="V37" s="3">
        <f t="shared" si="9"/>
        <v>0</v>
      </c>
      <c r="W37" s="3">
        <f t="shared" si="10"/>
        <v>0</v>
      </c>
      <c r="AB37" s="16"/>
      <c r="AC37" s="16"/>
      <c r="AD37" s="16"/>
      <c r="AE37" s="16"/>
      <c r="AF37" s="16"/>
    </row>
    <row r="38" spans="1:32" s="20" customFormat="1" ht="13" x14ac:dyDescent="0.35">
      <c r="A38" s="33">
        <f>N8</f>
        <v>26</v>
      </c>
      <c r="B38" s="39">
        <v>65</v>
      </c>
      <c r="C38" s="3">
        <f t="shared" si="3"/>
        <v>247</v>
      </c>
      <c r="D38" s="3">
        <f t="shared" si="4"/>
        <v>28.740594999999999</v>
      </c>
      <c r="E38" s="3">
        <f t="shared" si="5"/>
        <v>144.66627500000001</v>
      </c>
      <c r="F38" s="3">
        <f t="shared" si="6"/>
        <v>1.0776999999999999</v>
      </c>
      <c r="G38" s="3">
        <f t="shared" si="2"/>
        <v>3.4450000000000008E-2</v>
      </c>
      <c r="H38" s="3">
        <f t="shared" si="2"/>
        <v>0.20215</v>
      </c>
      <c r="I38" s="3">
        <f t="shared" si="2"/>
        <v>3.2500000000000001E-2</v>
      </c>
      <c r="J38" s="3">
        <f t="shared" si="2"/>
        <v>6.5000000000000008E-4</v>
      </c>
      <c r="K38" s="3">
        <f t="shared" si="2"/>
        <v>3.2500000000000003E-3</v>
      </c>
      <c r="L38" s="3">
        <f t="shared" si="2"/>
        <v>1.6900000000000002E-2</v>
      </c>
      <c r="M38" s="3">
        <f t="shared" si="2"/>
        <v>2.0150000000000001E-2</v>
      </c>
      <c r="N38" s="3">
        <f t="shared" si="2"/>
        <v>0</v>
      </c>
      <c r="O38" s="3">
        <f t="shared" si="2"/>
        <v>0</v>
      </c>
      <c r="P38" s="3">
        <f t="shared" si="2"/>
        <v>64.674999999999997</v>
      </c>
      <c r="Q38" s="3">
        <f t="shared" si="7"/>
        <v>18.362500000000001</v>
      </c>
      <c r="R38" s="3">
        <f t="shared" si="8"/>
        <v>1.9500000000000001E-3</v>
      </c>
      <c r="S38" s="3">
        <f t="shared" si="8"/>
        <v>3.2500000000000001E-2</v>
      </c>
      <c r="T38" s="3">
        <f t="shared" si="8"/>
        <v>5.8499999999999993E-3</v>
      </c>
      <c r="U38" s="3">
        <f t="shared" si="8"/>
        <v>0.65</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12" zoomScale="70" zoomScaleNormal="70" workbookViewId="0">
      <selection activeCell="C27" sqref="C27"/>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v>190606</v>
      </c>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t="s">
        <v>89</v>
      </c>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t="s">
        <v>116</v>
      </c>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v>8.1999999999999993</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49.382505000000009</v>
      </c>
      <c r="D18" s="43">
        <f>$D28</f>
        <v>49.382505000000009</v>
      </c>
      <c r="E18" s="43">
        <f>$D29</f>
        <v>51.577283000000001</v>
      </c>
      <c r="F18" s="43">
        <f>$D30</f>
        <v>49.382505000000009</v>
      </c>
      <c r="G18" s="43">
        <f>$D31</f>
        <v>49.382505000000009</v>
      </c>
      <c r="H18" s="43">
        <f>$D32</f>
        <v>49.382505000000009</v>
      </c>
      <c r="I18" s="43">
        <f>$D33</f>
        <v>51.577283000000001</v>
      </c>
      <c r="J18" s="43">
        <f>$D34</f>
        <v>51.577283000000001</v>
      </c>
      <c r="K18" s="43">
        <f>$D35</f>
        <v>51.577283000000001</v>
      </c>
      <c r="L18" s="43">
        <f>$D36</f>
        <v>51.577283000000001</v>
      </c>
      <c r="M18" s="43">
        <f>$D37</f>
        <v>51.577283000000001</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-17.817494999999994</v>
      </c>
      <c r="D19" s="43">
        <f t="shared" ref="D19:V19" si="1">D18-D17</f>
        <v>-17.817494999999994</v>
      </c>
      <c r="E19" s="43">
        <f t="shared" si="1"/>
        <v>-15.622717000000002</v>
      </c>
      <c r="F19" s="43">
        <f t="shared" si="1"/>
        <v>-17.817494999999994</v>
      </c>
      <c r="G19" s="43">
        <f t="shared" si="1"/>
        <v>-17.817494999999994</v>
      </c>
      <c r="H19" s="43">
        <f t="shared" si="1"/>
        <v>-17.817494999999994</v>
      </c>
      <c r="I19" s="43">
        <f t="shared" si="1"/>
        <v>-15.622717000000002</v>
      </c>
      <c r="J19" s="43">
        <f t="shared" si="1"/>
        <v>-15.622717000000002</v>
      </c>
      <c r="K19" s="43">
        <f t="shared" si="1"/>
        <v>-15.622717000000002</v>
      </c>
      <c r="L19" s="43">
        <f t="shared" si="1"/>
        <v>-15.622717000000002</v>
      </c>
      <c r="M19" s="43">
        <f t="shared" si="1"/>
        <v>-28.32271699999999</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v>3.25</v>
      </c>
      <c r="C24" s="40">
        <v>0.53</v>
      </c>
      <c r="D24" s="40">
        <v>479</v>
      </c>
      <c r="E24" s="40">
        <v>1740</v>
      </c>
      <c r="F24" s="40">
        <v>68</v>
      </c>
      <c r="G24" s="40">
        <v>0.92</v>
      </c>
      <c r="H24" s="40">
        <v>5.28</v>
      </c>
      <c r="I24" s="40">
        <v>0.5</v>
      </c>
      <c r="J24" s="40">
        <v>0.01</v>
      </c>
      <c r="K24" s="1">
        <v>0.05</v>
      </c>
      <c r="L24" s="40">
        <v>1.28</v>
      </c>
      <c r="M24" s="40">
        <v>0.45</v>
      </c>
      <c r="N24" s="40"/>
      <c r="O24" s="40"/>
      <c r="P24" s="40"/>
      <c r="Q24" s="40">
        <v>370</v>
      </c>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v>45</v>
      </c>
      <c r="C27" s="3">
        <f>IF(C$23="%w/w SAR",((C$24*10)*$B27),IF(C$23="%w/w DM",(((C$24*10)*($B$24/100))*$B27),IF(C$23="kg/t SAR",(C$24*$B27),IF(C$23="kg/t DM",((C$24*($B$24/100))*$B27),IF(C$23="mg/kg SAR",((C$24*0.001)*$B27),IF(C$23="mg/kg DM",(((C$24*0.001)*($B$24/100))*$B27),0))))))</f>
        <v>238.50000000000003</v>
      </c>
      <c r="D27" s="3">
        <f>(IF(D$23="%w/w SAR",((D$24*10)*$B27),IF(D$23="%w/w DM",(((D$24*10)*($B$24/100))*$B27),IF(D$23="kg/t SAR",(D$24*$B27),IF(D$23="kg/t DM",((D$24*($B$24/100))*$B27),IF(D$23="mg/kg SAR",((D$24*0.001)*$B27),IF(D$23="mg/kg DM",(((D$24*0.001)*($B$24/100))*$B27),"0")))))))*2.291</f>
        <v>49.382505000000009</v>
      </c>
      <c r="E27" s="3">
        <f>(IF(E$23="%w/w SAR",((E$24*10)*$B27),IF(E$23="%w/w DM",(((E$24*10)*($B$24/100))*$B27),IF(E$23="kg/t SAR",(E$24*$B27),IF(E$23="kg/t DM",((E$24*($B$24/100))*$B27),IF(E$23="mg/kg SAR",((E$24*0.001)*$B27),IF(E$23="mg/kg DM",(((E$24*0.001)*($B$24/100))*$B27),"0")))))))*1.205</f>
        <v>94.351500000000001</v>
      </c>
      <c r="F27" s="3">
        <f>(IF(F$23="%w/w SAR",((F$24*10)*$B27),IF(F$23="%w/w DM",(((F$24*10)*($B$24/100))*$B27),IF(F$23="kg/t SAR",(F$24*$B27),IF(F$23="kg/t DM",((F$24*($B$24/100))*$B27),IF(F$23="mg/kg SAR",((F$24*0.001)*$B27),IF(F$23="mg/kg DM",(((F$24*0.001)*($B$24/100))*$B27),"0")))))))*1.658</f>
        <v>5.07348</v>
      </c>
      <c r="G27" s="3">
        <f t="shared" ref="G27:P42" si="2">IF(G$23="%w/w SAR",((G$24*10)*$B27),IF(G$23="%w/w DM",(((G$24*10)*($B$24/100))*$B27),IF(G$23="kg/t SAR",(G$24*$B27),IF(G$23="kg/t DM",((G$24*($B$24/100))*$B27),IF(G$23="mg/kg SAR",((G$24*0.001)*$B27),IF(G$23="mg/kg DM",(((G$24*0.001)*($B$24/100))*$B27),0))))))</f>
        <v>4.1399999999999999E-2</v>
      </c>
      <c r="H27" s="3">
        <f t="shared" si="2"/>
        <v>0.23760000000000001</v>
      </c>
      <c r="I27" s="3">
        <f t="shared" si="2"/>
        <v>2.2499999999999999E-2</v>
      </c>
      <c r="J27" s="3">
        <f t="shared" si="2"/>
        <v>4.5000000000000004E-4</v>
      </c>
      <c r="K27" s="3">
        <f t="shared" si="2"/>
        <v>2.2500000000000003E-3</v>
      </c>
      <c r="L27" s="3">
        <f t="shared" si="2"/>
        <v>5.7600000000000005E-2</v>
      </c>
      <c r="M27" s="3">
        <f t="shared" si="2"/>
        <v>2.0250000000000001E-2</v>
      </c>
      <c r="N27" s="3">
        <f t="shared" si="2"/>
        <v>0</v>
      </c>
      <c r="O27" s="3">
        <f t="shared" si="2"/>
        <v>0</v>
      </c>
      <c r="P27" s="3">
        <f t="shared" si="2"/>
        <v>0</v>
      </c>
      <c r="Q27" s="3">
        <f>(IF(Q$23="%w/w SAR",((Q$24*10)*$B27),IF(Q$23="%w/w DM",(((Q$24*10)*($B$24/100))*$B27),IF(Q$23="kg/t SAR",(Q$24*$B27),IF(Q$23="kg/t DM",((Q$24*($B$24/100))*$B27),IF(Q$23="mg/kg SAR",((Q$24*0.001)*$B27),IF(Q$23="mg/kg DM",(((Q$24*0.001)*($B$24/100))*$B27),0)))))))*2.5</f>
        <v>41.625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v>45</v>
      </c>
      <c r="C28" s="3">
        <f t="shared" ref="C28:C46" si="3">IF(C$23="%w/w SAR",((C$24*10)*$B28),IF(C$23="%w/w DM",(((C$24*10)*($B$24/100))*$B28),IF(C$23="kg/t SAR",(C$24*$B28),IF(C$23="kg/t DM",((C$24*($B$24/100))*$B28),IF(C$23="mg/kg SAR",((C$24*0.001)*$B28),IF(C$23="mg/kg DM",(((C$24*0.001)*($B$24/100))*$B28),0))))))</f>
        <v>238.50000000000003</v>
      </c>
      <c r="D28" s="3">
        <f t="shared" ref="D28:D46" si="4">(IF(D$23="%w/w SAR",((D$24*10)*$B28),IF(D$23="%w/w DM",(((D$24*10)*($B$24/100))*$B28),IF(D$23="kg/t SAR",(D$24*$B28),IF(D$23="kg/t DM",((D$24*($B$24/100))*$B28),IF(D$23="mg/kg SAR",((D$24*0.001)*$B28),IF(D$23="mg/kg DM",(((D$24*0.001)*($B$24/100))*$B28),"0")))))))*2.291</f>
        <v>49.382505000000009</v>
      </c>
      <c r="E28" s="3">
        <f t="shared" ref="E28:E46" si="5">(IF(E$23="%w/w SAR",((E$24*10)*$B28),IF(E$23="%w/w DM",(((E$24*10)*($B$24/100))*$B28),IF(E$23="kg/t SAR",(E$24*$B28),IF(E$23="kg/t DM",((E$24*($B$24/100))*$B28),IF(E$23="mg/kg SAR",((E$24*0.001)*$B28),IF(E$23="mg/kg DM",(((E$24*0.001)*($B$24/100))*$B28),"0")))))))*1.205</f>
        <v>94.351500000000001</v>
      </c>
      <c r="F28" s="3">
        <f t="shared" ref="F28:F46" si="6">(IF(F$23="%w/w SAR",((F$24*10)*$B28),IF(F$23="%w/w DM",(((F$24*10)*($B$24/100))*$B28),IF(F$23="kg/t SAR",(F$24*$B28),IF(F$23="kg/t DM",((F$24*($B$24/100))*$B28),IF(F$23="mg/kg SAR",((F$24*0.001)*$B28),IF(F$23="mg/kg DM",(((F$24*0.001)*($B$24/100))*$B28),"0")))))))*1.658</f>
        <v>5.07348</v>
      </c>
      <c r="G28" s="3">
        <f t="shared" si="2"/>
        <v>4.1399999999999999E-2</v>
      </c>
      <c r="H28" s="3">
        <f t="shared" si="2"/>
        <v>0.23760000000000001</v>
      </c>
      <c r="I28" s="3">
        <f t="shared" si="2"/>
        <v>2.2499999999999999E-2</v>
      </c>
      <c r="J28" s="3">
        <f t="shared" si="2"/>
        <v>4.5000000000000004E-4</v>
      </c>
      <c r="K28" s="3">
        <f t="shared" si="2"/>
        <v>2.2500000000000003E-3</v>
      </c>
      <c r="L28" s="3">
        <f t="shared" si="2"/>
        <v>5.7600000000000005E-2</v>
      </c>
      <c r="M28" s="3">
        <f t="shared" si="2"/>
        <v>2.0250000000000001E-2</v>
      </c>
      <c r="N28" s="3">
        <f t="shared" si="2"/>
        <v>0</v>
      </c>
      <c r="O28" s="3">
        <f t="shared" si="2"/>
        <v>0</v>
      </c>
      <c r="P28" s="3">
        <f t="shared" si="2"/>
        <v>0</v>
      </c>
      <c r="Q28" s="3">
        <f t="shared" ref="Q28:Q46" si="7">(IF(Q$23="%w/w SAR",((Q$24*10)*$B28),IF(Q$23="%w/w DM",(((Q$24*10)*($B$24/100))*$B28),IF(Q$23="kg/t SAR",(Q$24*$B28),IF(Q$23="kg/t DM",((Q$24*($B$24/100))*$B28),IF(Q$23="mg/kg SAR",((Q$24*0.001)*$B28),IF(Q$23="mg/kg DM",(((Q$24*0.001)*($B$24/100))*$B28),0)))))))*2.5</f>
        <v>41.625</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v>47</v>
      </c>
      <c r="C29" s="3">
        <f t="shared" si="3"/>
        <v>249.10000000000002</v>
      </c>
      <c r="D29" s="3">
        <f t="shared" si="4"/>
        <v>51.577283000000001</v>
      </c>
      <c r="E29" s="3">
        <f t="shared" si="5"/>
        <v>98.544900000000013</v>
      </c>
      <c r="F29" s="3">
        <f t="shared" si="6"/>
        <v>5.2989680000000003</v>
      </c>
      <c r="G29" s="3">
        <f t="shared" si="2"/>
        <v>4.3240000000000001E-2</v>
      </c>
      <c r="H29" s="3">
        <f t="shared" si="2"/>
        <v>0.24815999999999999</v>
      </c>
      <c r="I29" s="3">
        <f t="shared" si="2"/>
        <v>2.35E-2</v>
      </c>
      <c r="J29" s="3">
        <f t="shared" si="2"/>
        <v>4.7000000000000004E-4</v>
      </c>
      <c r="K29" s="3">
        <f t="shared" si="2"/>
        <v>2.3500000000000001E-3</v>
      </c>
      <c r="L29" s="3">
        <f t="shared" si="2"/>
        <v>6.0160000000000005E-2</v>
      </c>
      <c r="M29" s="3">
        <f t="shared" si="2"/>
        <v>2.1150000000000002E-2</v>
      </c>
      <c r="N29" s="3">
        <f t="shared" si="2"/>
        <v>0</v>
      </c>
      <c r="O29" s="3">
        <f t="shared" si="2"/>
        <v>0</v>
      </c>
      <c r="P29" s="3">
        <f t="shared" si="2"/>
        <v>0</v>
      </c>
      <c r="Q29" s="3">
        <f t="shared" si="7"/>
        <v>43.475000000000001</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v>45</v>
      </c>
      <c r="C30" s="3">
        <f t="shared" si="3"/>
        <v>238.50000000000003</v>
      </c>
      <c r="D30" s="3">
        <f t="shared" si="4"/>
        <v>49.382505000000009</v>
      </c>
      <c r="E30" s="3">
        <f t="shared" si="5"/>
        <v>94.351500000000001</v>
      </c>
      <c r="F30" s="3">
        <f t="shared" si="6"/>
        <v>5.07348</v>
      </c>
      <c r="G30" s="3">
        <f t="shared" si="2"/>
        <v>4.1399999999999999E-2</v>
      </c>
      <c r="H30" s="3">
        <f t="shared" si="2"/>
        <v>0.23760000000000001</v>
      </c>
      <c r="I30" s="3">
        <f t="shared" si="2"/>
        <v>2.2499999999999999E-2</v>
      </c>
      <c r="J30" s="3">
        <f t="shared" si="2"/>
        <v>4.5000000000000004E-4</v>
      </c>
      <c r="K30" s="3">
        <f t="shared" si="2"/>
        <v>2.2500000000000003E-3</v>
      </c>
      <c r="L30" s="3">
        <f t="shared" si="2"/>
        <v>5.7600000000000005E-2</v>
      </c>
      <c r="M30" s="3">
        <f t="shared" si="2"/>
        <v>2.0250000000000001E-2</v>
      </c>
      <c r="N30" s="3">
        <f t="shared" si="2"/>
        <v>0</v>
      </c>
      <c r="O30" s="3">
        <f t="shared" si="2"/>
        <v>0</v>
      </c>
      <c r="P30" s="3">
        <f t="shared" si="2"/>
        <v>0</v>
      </c>
      <c r="Q30" s="3">
        <f t="shared" si="7"/>
        <v>41.625</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v>45</v>
      </c>
      <c r="C31" s="3">
        <f t="shared" si="3"/>
        <v>238.50000000000003</v>
      </c>
      <c r="D31" s="3">
        <f t="shared" si="4"/>
        <v>49.382505000000009</v>
      </c>
      <c r="E31" s="3">
        <f t="shared" si="5"/>
        <v>94.351500000000001</v>
      </c>
      <c r="F31" s="3">
        <f t="shared" si="6"/>
        <v>5.07348</v>
      </c>
      <c r="G31" s="3">
        <f t="shared" si="2"/>
        <v>4.1399999999999999E-2</v>
      </c>
      <c r="H31" s="3">
        <f t="shared" si="2"/>
        <v>0.23760000000000001</v>
      </c>
      <c r="I31" s="3">
        <f t="shared" si="2"/>
        <v>2.2499999999999999E-2</v>
      </c>
      <c r="J31" s="3">
        <f t="shared" si="2"/>
        <v>4.5000000000000004E-4</v>
      </c>
      <c r="K31" s="3">
        <f t="shared" si="2"/>
        <v>2.2500000000000003E-3</v>
      </c>
      <c r="L31" s="3">
        <f t="shared" si="2"/>
        <v>5.7600000000000005E-2</v>
      </c>
      <c r="M31" s="3">
        <f t="shared" si="2"/>
        <v>2.0250000000000001E-2</v>
      </c>
      <c r="N31" s="3">
        <f t="shared" si="2"/>
        <v>0</v>
      </c>
      <c r="O31" s="3">
        <f t="shared" si="2"/>
        <v>0</v>
      </c>
      <c r="P31" s="3">
        <f t="shared" si="2"/>
        <v>0</v>
      </c>
      <c r="Q31" s="3">
        <f t="shared" si="7"/>
        <v>41.625</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v>45</v>
      </c>
      <c r="C32" s="3">
        <f t="shared" si="3"/>
        <v>238.50000000000003</v>
      </c>
      <c r="D32" s="3">
        <f t="shared" si="4"/>
        <v>49.382505000000009</v>
      </c>
      <c r="E32" s="3">
        <f t="shared" si="5"/>
        <v>94.351500000000001</v>
      </c>
      <c r="F32" s="3">
        <f t="shared" si="6"/>
        <v>5.07348</v>
      </c>
      <c r="G32" s="3">
        <f t="shared" si="2"/>
        <v>4.1399999999999999E-2</v>
      </c>
      <c r="H32" s="3">
        <f t="shared" si="2"/>
        <v>0.23760000000000001</v>
      </c>
      <c r="I32" s="3">
        <f t="shared" si="2"/>
        <v>2.2499999999999999E-2</v>
      </c>
      <c r="J32" s="3">
        <f t="shared" si="2"/>
        <v>4.5000000000000004E-4</v>
      </c>
      <c r="K32" s="3">
        <f t="shared" si="2"/>
        <v>2.2500000000000003E-3</v>
      </c>
      <c r="L32" s="3">
        <f t="shared" si="2"/>
        <v>5.7600000000000005E-2</v>
      </c>
      <c r="M32" s="3">
        <f t="shared" si="2"/>
        <v>2.0250000000000001E-2</v>
      </c>
      <c r="N32" s="3">
        <f t="shared" si="2"/>
        <v>0</v>
      </c>
      <c r="O32" s="3">
        <f t="shared" si="2"/>
        <v>0</v>
      </c>
      <c r="P32" s="3">
        <f t="shared" si="2"/>
        <v>0</v>
      </c>
      <c r="Q32" s="3">
        <f t="shared" si="7"/>
        <v>41.625</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v>47</v>
      </c>
      <c r="C33" s="3">
        <f t="shared" si="3"/>
        <v>249.10000000000002</v>
      </c>
      <c r="D33" s="3">
        <f t="shared" si="4"/>
        <v>51.577283000000001</v>
      </c>
      <c r="E33" s="3">
        <f t="shared" si="5"/>
        <v>98.544900000000013</v>
      </c>
      <c r="F33" s="3">
        <f t="shared" si="6"/>
        <v>5.2989680000000003</v>
      </c>
      <c r="G33" s="3">
        <f t="shared" si="2"/>
        <v>4.3240000000000001E-2</v>
      </c>
      <c r="H33" s="3">
        <f t="shared" si="2"/>
        <v>0.24815999999999999</v>
      </c>
      <c r="I33" s="3">
        <f t="shared" si="2"/>
        <v>2.35E-2</v>
      </c>
      <c r="J33" s="3">
        <f t="shared" si="2"/>
        <v>4.7000000000000004E-4</v>
      </c>
      <c r="K33" s="3">
        <f t="shared" si="2"/>
        <v>2.3500000000000001E-3</v>
      </c>
      <c r="L33" s="3">
        <f t="shared" si="2"/>
        <v>6.0160000000000005E-2</v>
      </c>
      <c r="M33" s="3">
        <f t="shared" si="2"/>
        <v>2.1150000000000002E-2</v>
      </c>
      <c r="N33" s="3">
        <f t="shared" si="2"/>
        <v>0</v>
      </c>
      <c r="O33" s="3">
        <f t="shared" si="2"/>
        <v>0</v>
      </c>
      <c r="P33" s="3">
        <f t="shared" si="2"/>
        <v>0</v>
      </c>
      <c r="Q33" s="3">
        <f t="shared" si="7"/>
        <v>43.475000000000001</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v>47</v>
      </c>
      <c r="C34" s="3">
        <f t="shared" si="3"/>
        <v>249.10000000000002</v>
      </c>
      <c r="D34" s="3">
        <f t="shared" si="4"/>
        <v>51.577283000000001</v>
      </c>
      <c r="E34" s="3">
        <f t="shared" si="5"/>
        <v>98.544900000000013</v>
      </c>
      <c r="F34" s="3">
        <f t="shared" si="6"/>
        <v>5.2989680000000003</v>
      </c>
      <c r="G34" s="3">
        <f t="shared" si="2"/>
        <v>4.3240000000000001E-2</v>
      </c>
      <c r="H34" s="3">
        <f t="shared" si="2"/>
        <v>0.24815999999999999</v>
      </c>
      <c r="I34" s="3">
        <f t="shared" si="2"/>
        <v>2.35E-2</v>
      </c>
      <c r="J34" s="3">
        <f t="shared" si="2"/>
        <v>4.7000000000000004E-4</v>
      </c>
      <c r="K34" s="3">
        <f t="shared" si="2"/>
        <v>2.3500000000000001E-3</v>
      </c>
      <c r="L34" s="3">
        <f t="shared" si="2"/>
        <v>6.0160000000000005E-2</v>
      </c>
      <c r="M34" s="3">
        <f t="shared" si="2"/>
        <v>2.1150000000000002E-2</v>
      </c>
      <c r="N34" s="3">
        <f t="shared" si="2"/>
        <v>0</v>
      </c>
      <c r="O34" s="3">
        <f t="shared" si="2"/>
        <v>0</v>
      </c>
      <c r="P34" s="3">
        <f t="shared" si="2"/>
        <v>0</v>
      </c>
      <c r="Q34" s="3">
        <f t="shared" si="7"/>
        <v>43.475000000000001</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v>47</v>
      </c>
      <c r="C35" s="3">
        <f t="shared" si="3"/>
        <v>249.10000000000002</v>
      </c>
      <c r="D35" s="3">
        <f t="shared" si="4"/>
        <v>51.577283000000001</v>
      </c>
      <c r="E35" s="3">
        <f t="shared" si="5"/>
        <v>98.544900000000013</v>
      </c>
      <c r="F35" s="3">
        <f t="shared" si="6"/>
        <v>5.2989680000000003</v>
      </c>
      <c r="G35" s="3">
        <f t="shared" si="2"/>
        <v>4.3240000000000001E-2</v>
      </c>
      <c r="H35" s="3">
        <f t="shared" si="2"/>
        <v>0.24815999999999999</v>
      </c>
      <c r="I35" s="3">
        <f t="shared" si="2"/>
        <v>2.35E-2</v>
      </c>
      <c r="J35" s="3">
        <f t="shared" si="2"/>
        <v>4.7000000000000004E-4</v>
      </c>
      <c r="K35" s="3">
        <f t="shared" si="2"/>
        <v>2.3500000000000001E-3</v>
      </c>
      <c r="L35" s="3">
        <f t="shared" si="2"/>
        <v>6.0160000000000005E-2</v>
      </c>
      <c r="M35" s="3">
        <f t="shared" si="2"/>
        <v>2.1150000000000002E-2</v>
      </c>
      <c r="N35" s="3">
        <f t="shared" si="2"/>
        <v>0</v>
      </c>
      <c r="O35" s="3">
        <f t="shared" si="2"/>
        <v>0</v>
      </c>
      <c r="P35" s="3">
        <f t="shared" si="2"/>
        <v>0</v>
      </c>
      <c r="Q35" s="3">
        <f t="shared" si="7"/>
        <v>43.475000000000001</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v>47</v>
      </c>
      <c r="C36" s="3">
        <f t="shared" si="3"/>
        <v>249.10000000000002</v>
      </c>
      <c r="D36" s="3">
        <f t="shared" si="4"/>
        <v>51.577283000000001</v>
      </c>
      <c r="E36" s="3">
        <f t="shared" si="5"/>
        <v>98.544900000000013</v>
      </c>
      <c r="F36" s="3">
        <f t="shared" si="6"/>
        <v>5.2989680000000003</v>
      </c>
      <c r="G36" s="3">
        <f t="shared" si="2"/>
        <v>4.3240000000000001E-2</v>
      </c>
      <c r="H36" s="3">
        <f t="shared" si="2"/>
        <v>0.24815999999999999</v>
      </c>
      <c r="I36" s="3">
        <f t="shared" si="2"/>
        <v>2.35E-2</v>
      </c>
      <c r="J36" s="3">
        <f t="shared" si="2"/>
        <v>4.7000000000000004E-4</v>
      </c>
      <c r="K36" s="3">
        <f t="shared" si="2"/>
        <v>2.3500000000000001E-3</v>
      </c>
      <c r="L36" s="3">
        <f t="shared" si="2"/>
        <v>6.0160000000000005E-2</v>
      </c>
      <c r="M36" s="3">
        <f t="shared" si="2"/>
        <v>2.1150000000000002E-2</v>
      </c>
      <c r="N36" s="3">
        <f t="shared" si="2"/>
        <v>0</v>
      </c>
      <c r="O36" s="3">
        <f t="shared" si="2"/>
        <v>0</v>
      </c>
      <c r="P36" s="3">
        <f t="shared" si="2"/>
        <v>0</v>
      </c>
      <c r="Q36" s="3">
        <f t="shared" si="7"/>
        <v>43.475000000000001</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v>47</v>
      </c>
      <c r="C37" s="3">
        <f t="shared" si="3"/>
        <v>249.10000000000002</v>
      </c>
      <c r="D37" s="3">
        <f t="shared" si="4"/>
        <v>51.577283000000001</v>
      </c>
      <c r="E37" s="3">
        <f t="shared" si="5"/>
        <v>98.544900000000013</v>
      </c>
      <c r="F37" s="3">
        <f t="shared" si="6"/>
        <v>5.2989680000000003</v>
      </c>
      <c r="G37" s="3">
        <f t="shared" si="2"/>
        <v>4.3240000000000001E-2</v>
      </c>
      <c r="H37" s="3">
        <f t="shared" si="2"/>
        <v>0.24815999999999999</v>
      </c>
      <c r="I37" s="3">
        <f t="shared" si="2"/>
        <v>2.35E-2</v>
      </c>
      <c r="J37" s="3">
        <f t="shared" si="2"/>
        <v>4.7000000000000004E-4</v>
      </c>
      <c r="K37" s="3">
        <f t="shared" si="2"/>
        <v>2.3500000000000001E-3</v>
      </c>
      <c r="L37" s="3">
        <f t="shared" si="2"/>
        <v>6.0160000000000005E-2</v>
      </c>
      <c r="M37" s="3">
        <f t="shared" si="2"/>
        <v>2.1150000000000002E-2</v>
      </c>
      <c r="N37" s="3">
        <f t="shared" si="2"/>
        <v>0</v>
      </c>
      <c r="O37" s="3">
        <f t="shared" si="2"/>
        <v>0</v>
      </c>
      <c r="P37" s="3">
        <f t="shared" si="2"/>
        <v>0</v>
      </c>
      <c r="Q37" s="3">
        <f t="shared" si="7"/>
        <v>43.475000000000001</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16384:16384"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'Welsh Water Organic Digestate'!C1:E1</f>
        <v>PAN-003262</v>
      </c>
      <c r="D1" s="98"/>
      <c r="E1" s="98"/>
      <c r="F1" s="85" t="s">
        <v>47</v>
      </c>
      <c r="G1" s="85"/>
      <c r="H1" s="99">
        <f>'Welsh Water Organic Digestate'!H1:J1</f>
        <v>48.2</v>
      </c>
      <c r="I1" s="99"/>
      <c r="J1" s="99"/>
      <c r="AB1" s="45"/>
      <c r="AC1" s="45"/>
      <c r="AD1" s="45"/>
      <c r="AE1" s="45" t="s">
        <v>91</v>
      </c>
      <c r="AF1" s="45" t="s">
        <v>92</v>
      </c>
    </row>
    <row r="2" spans="1:32" ht="14" x14ac:dyDescent="0.3">
      <c r="A2" s="85" t="s">
        <v>106</v>
      </c>
      <c r="B2" s="85"/>
      <c r="C2" s="100" t="str">
        <f>'Welsh Water Organic Digestate'!C2:E2</f>
        <v>GP3792SK</v>
      </c>
      <c r="D2" s="98"/>
      <c r="E2" s="98"/>
      <c r="F2" s="85" t="s">
        <v>52</v>
      </c>
      <c r="G2" s="85"/>
      <c r="H2" s="88"/>
      <c r="I2" s="88"/>
      <c r="J2" s="88"/>
      <c r="AB2" s="46" t="s">
        <v>61</v>
      </c>
      <c r="AC2" s="46" t="s">
        <v>80</v>
      </c>
      <c r="AD2" s="45" t="s">
        <v>88</v>
      </c>
      <c r="AE2" s="45" t="s">
        <v>73</v>
      </c>
      <c r="AF2" s="45">
        <v>8.4</v>
      </c>
    </row>
    <row r="3" spans="1:32" ht="14" x14ac:dyDescent="0.3">
      <c r="A3" s="96" t="s">
        <v>44</v>
      </c>
      <c r="B3" s="97"/>
      <c r="C3" s="99" t="str">
        <f>'Welsh Water Organic Digestate'!C3:E3</f>
        <v>ByProduct Recovery Ltd</v>
      </c>
      <c r="D3" s="99"/>
      <c r="E3" s="99"/>
      <c r="F3" s="85" t="s">
        <v>107</v>
      </c>
      <c r="G3" s="85"/>
      <c r="H3" s="88"/>
      <c r="I3" s="88"/>
      <c r="J3" s="88"/>
      <c r="AB3" s="46" t="s">
        <v>62</v>
      </c>
      <c r="AC3" s="46" t="s">
        <v>81</v>
      </c>
      <c r="AD3" s="45" t="s">
        <v>89</v>
      </c>
      <c r="AE3" s="45" t="s">
        <v>74</v>
      </c>
      <c r="AF3" s="45">
        <v>8.6</v>
      </c>
    </row>
    <row r="4" spans="1:32" ht="14" x14ac:dyDescent="0.3">
      <c r="A4" s="85" t="s">
        <v>0</v>
      </c>
      <c r="B4" s="85"/>
      <c r="C4" s="99" t="str">
        <f>'Welsh Water Organic Digestate'!C4:E4</f>
        <v>Cosmeston Farm, Sully, Penarth CF64 5UP</v>
      </c>
      <c r="D4" s="99"/>
      <c r="E4" s="99"/>
      <c r="F4" s="87" t="s">
        <v>1</v>
      </c>
      <c r="G4" s="87"/>
      <c r="H4" s="88"/>
      <c r="I4" s="88"/>
      <c r="J4" s="88"/>
      <c r="AB4" s="46" t="s">
        <v>57</v>
      </c>
      <c r="AC4" s="47" t="s">
        <v>82</v>
      </c>
      <c r="AD4" s="45" t="s">
        <v>90</v>
      </c>
      <c r="AE4" s="45" t="s">
        <v>75</v>
      </c>
      <c r="AF4" s="45">
        <v>8.8000000000000007</v>
      </c>
    </row>
    <row r="5" spans="1:32" ht="14" x14ac:dyDescent="0.3">
      <c r="A5" s="85" t="s">
        <v>51</v>
      </c>
      <c r="B5" s="85"/>
      <c r="C5" s="99" t="str">
        <f>'Welsh Water Organic Digestate'!C5:E5</f>
        <v>Rohini Sawant</v>
      </c>
      <c r="D5" s="99"/>
      <c r="E5" s="99"/>
      <c r="F5" s="85" t="s">
        <v>45</v>
      </c>
      <c r="G5" s="85"/>
      <c r="H5" s="88"/>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'Welsh Water Organic Digestate'!C8</f>
        <v>7</v>
      </c>
      <c r="D8" s="56" t="str">
        <f>'Welsh Water Organic Digestate'!D8</f>
        <v>11A</v>
      </c>
      <c r="E8" s="56">
        <f>'Welsh Water Organic Digestate'!E8</f>
        <v>12</v>
      </c>
      <c r="F8" s="56">
        <f>'Welsh Water Organic Digestate'!F8</f>
        <v>13</v>
      </c>
      <c r="G8" s="56">
        <f>'Welsh Water Organic Digestate'!G8</f>
        <v>15</v>
      </c>
      <c r="H8" s="56">
        <f>'Welsh Water Organic Digestate'!H8</f>
        <v>16</v>
      </c>
      <c r="I8" s="56">
        <f>'Welsh Water Organic Digestate'!I8</f>
        <v>18</v>
      </c>
      <c r="J8" s="56">
        <f>'Welsh Water Organic Digestate'!J8</f>
        <v>19</v>
      </c>
      <c r="K8" s="56">
        <f>'Welsh Water Organic Digestate'!K8</f>
        <v>21</v>
      </c>
      <c r="L8" s="56">
        <f>'Welsh Water Organic Digestate'!L8</f>
        <v>24</v>
      </c>
      <c r="M8" s="56">
        <f>'Welsh Water Organic Digestate'!M8</f>
        <v>25</v>
      </c>
      <c r="N8" s="56">
        <f>'Welsh Water Organic Digestate'!N8</f>
        <v>26</v>
      </c>
      <c r="O8" s="56">
        <f>'Welsh Water Organic Digestate'!O8</f>
        <v>0</v>
      </c>
      <c r="P8" s="56">
        <f>'Welsh Water Organic Digestate'!P8</f>
        <v>0</v>
      </c>
      <c r="Q8" s="56">
        <f>'Welsh Water Organic Digestate'!Q8</f>
        <v>0</v>
      </c>
      <c r="R8" s="56">
        <f>'Welsh Water Organic Digestate'!R8</f>
        <v>0</v>
      </c>
      <c r="S8" s="56">
        <f>'Welsh Water Organic Digestate'!S8</f>
        <v>0</v>
      </c>
      <c r="T8" s="56">
        <f>'Welsh Water Organic Digestate'!T8</f>
        <v>0</v>
      </c>
      <c r="U8" s="56">
        <f>'Welsh Water Organic Digestate'!U8</f>
        <v>0</v>
      </c>
      <c r="V8" s="56">
        <f>'Welsh Water Organic Digestate'!V8</f>
        <v>0</v>
      </c>
      <c r="AB8" s="52"/>
      <c r="AC8" s="51"/>
      <c r="AD8" s="45"/>
      <c r="AE8" s="45" t="s">
        <v>98</v>
      </c>
      <c r="AF8" s="45">
        <v>2.1</v>
      </c>
    </row>
    <row r="9" spans="1:32" ht="14" x14ac:dyDescent="0.3">
      <c r="A9" s="85" t="s">
        <v>3</v>
      </c>
      <c r="B9" s="85"/>
      <c r="C9" s="56">
        <f>'Welsh Water Organic Digestate'!C9</f>
        <v>1</v>
      </c>
      <c r="D9" s="56">
        <f>'Welsh Water Organic Digestate'!D9</f>
        <v>1</v>
      </c>
      <c r="E9" s="56">
        <f>'Welsh Water Organic Digestate'!E9</f>
        <v>1</v>
      </c>
      <c r="F9" s="56">
        <f>'Welsh Water Organic Digestate'!F9</f>
        <v>1</v>
      </c>
      <c r="G9" s="56">
        <f>'Welsh Water Organic Digestate'!G9</f>
        <v>1</v>
      </c>
      <c r="H9" s="56">
        <f>'Welsh Water Organic Digestate'!H9</f>
        <v>1</v>
      </c>
      <c r="I9" s="56">
        <f>'Welsh Water Organic Digestate'!I9</f>
        <v>1</v>
      </c>
      <c r="J9" s="56">
        <f>'Welsh Water Organic Digestate'!J9</f>
        <v>1</v>
      </c>
      <c r="K9" s="56">
        <f>'Welsh Water Organic Digestate'!K9</f>
        <v>1</v>
      </c>
      <c r="L9" s="56">
        <f>'Welsh Water Organic Digestate'!L9</f>
        <v>1</v>
      </c>
      <c r="M9" s="56" t="str">
        <f>'Welsh Water Organic Digestate'!M9</f>
        <v>M</v>
      </c>
      <c r="N9" s="56">
        <f>'Welsh Water Organic Digestate'!N9</f>
        <v>1</v>
      </c>
      <c r="O9" s="56">
        <f>'Welsh Water Organic Digestate'!O9</f>
        <v>0</v>
      </c>
      <c r="P9" s="56">
        <f>'Welsh Water Organic Digestate'!P9</f>
        <v>0</v>
      </c>
      <c r="Q9" s="56">
        <f>'Welsh Water Organic Digestate'!Q9</f>
        <v>0</v>
      </c>
      <c r="R9" s="56">
        <f>'Welsh Water Organic Digestate'!R9</f>
        <v>0</v>
      </c>
      <c r="S9" s="56">
        <f>'Welsh Water Organic Digestate'!S9</f>
        <v>0</v>
      </c>
      <c r="T9" s="56">
        <f>'Welsh Water Organic Digestate'!T9</f>
        <v>0</v>
      </c>
      <c r="U9" s="56">
        <f>'Welsh Water Organic Digestate'!U9</f>
        <v>0</v>
      </c>
      <c r="V9" s="56">
        <f>'Welsh Water Organic Digestate'!V9</f>
        <v>0</v>
      </c>
      <c r="AB9" s="46"/>
      <c r="AC9" s="51"/>
      <c r="AD9" s="45"/>
      <c r="AE9" s="45" t="s">
        <v>77</v>
      </c>
      <c r="AF9" s="45">
        <v>5.9</v>
      </c>
    </row>
    <row r="10" spans="1:32" ht="14" x14ac:dyDescent="0.3">
      <c r="A10" s="85" t="s">
        <v>4</v>
      </c>
      <c r="B10" s="85"/>
      <c r="C10" s="56">
        <f>'Welsh Water Organic Digestate'!C10</f>
        <v>7</v>
      </c>
      <c r="D10" s="56">
        <f>'Welsh Water Organic Digestate'!D10</f>
        <v>7.2</v>
      </c>
      <c r="E10" s="56">
        <f>'Welsh Water Organic Digestate'!E10</f>
        <v>7</v>
      </c>
      <c r="F10" s="56">
        <f>'Welsh Water Organic Digestate'!F10</f>
        <v>7.3</v>
      </c>
      <c r="G10" s="56">
        <f>'Welsh Water Organic Digestate'!G10</f>
        <v>7.4</v>
      </c>
      <c r="H10" s="56">
        <f>'Welsh Water Organic Digestate'!H10</f>
        <v>7.4</v>
      </c>
      <c r="I10" s="56">
        <f>'Welsh Water Organic Digestate'!I10</f>
        <v>7.9</v>
      </c>
      <c r="J10" s="56">
        <f>'Welsh Water Organic Digestate'!J10</f>
        <v>6.9</v>
      </c>
      <c r="K10" s="56">
        <f>'Welsh Water Organic Digestate'!K10</f>
        <v>7.4</v>
      </c>
      <c r="L10" s="56">
        <f>'Welsh Water Organic Digestate'!L10</f>
        <v>7.6</v>
      </c>
      <c r="M10" s="56">
        <f>'Welsh Water Organic Digestate'!M10</f>
        <v>7.9</v>
      </c>
      <c r="N10" s="56">
        <f>'Welsh Water Organic Digestate'!N10</f>
        <v>6.9</v>
      </c>
      <c r="O10" s="56">
        <f>'Welsh Water Organic Digestate'!O10</f>
        <v>0</v>
      </c>
      <c r="P10" s="56">
        <f>'Welsh Water Organic Digestate'!P10</f>
        <v>0</v>
      </c>
      <c r="Q10" s="56">
        <f>'Welsh Water Organic Digestate'!Q10</f>
        <v>0</v>
      </c>
      <c r="R10" s="56">
        <f>'Welsh Water Organic Digestate'!R10</f>
        <v>0</v>
      </c>
      <c r="S10" s="56">
        <f>'Welsh Water Organic Digestate'!S10</f>
        <v>0</v>
      </c>
      <c r="T10" s="56">
        <f>'Welsh Water Organic Digestate'!T10</f>
        <v>0</v>
      </c>
      <c r="U10" s="56">
        <f>'Welsh Water Organic Digestate'!U10</f>
        <v>0</v>
      </c>
      <c r="V10" s="56">
        <f>'Welsh Water Organic Digestate'!V10</f>
        <v>0</v>
      </c>
      <c r="AB10" s="46"/>
      <c r="AC10" s="51"/>
      <c r="AD10" s="45"/>
      <c r="AE10" s="45" t="s">
        <v>78</v>
      </c>
      <c r="AF10" s="45">
        <v>1.4</v>
      </c>
    </row>
    <row r="11" spans="1:32" ht="13" x14ac:dyDescent="0.35">
      <c r="A11" s="85" t="s">
        <v>5</v>
      </c>
      <c r="B11" s="85"/>
      <c r="C11" s="56">
        <f>'Welsh Water Organic Digestate'!C11</f>
        <v>2</v>
      </c>
      <c r="D11" s="56">
        <f>'Welsh Water Organic Digestate'!D11</f>
        <v>1</v>
      </c>
      <c r="E11" s="56">
        <f>'Welsh Water Organic Digestate'!E11</f>
        <v>1</v>
      </c>
      <c r="F11" s="56">
        <f>'Welsh Water Organic Digestate'!F11</f>
        <v>1</v>
      </c>
      <c r="G11" s="56">
        <f>'Welsh Water Organic Digestate'!G11</f>
        <v>1</v>
      </c>
      <c r="H11" s="56">
        <f>'Welsh Water Organic Digestate'!H11</f>
        <v>1</v>
      </c>
      <c r="I11" s="56">
        <f>'Welsh Water Organic Digestate'!I11</f>
        <v>1</v>
      </c>
      <c r="J11" s="56">
        <f>'Welsh Water Organic Digestate'!J11</f>
        <v>1</v>
      </c>
      <c r="K11" s="56">
        <f>'Welsh Water Organic Digestate'!K11</f>
        <v>1</v>
      </c>
      <c r="L11" s="56">
        <f>'Welsh Water Organic Digestate'!L11</f>
        <v>1</v>
      </c>
      <c r="M11" s="56">
        <f>'Welsh Water Organic Digestate'!M11</f>
        <v>1</v>
      </c>
      <c r="N11" s="56">
        <f>'Welsh Water Organic Digestate'!N11</f>
        <v>4</v>
      </c>
      <c r="O11" s="56">
        <f>'Welsh Water Organic Digestate'!O11</f>
        <v>0</v>
      </c>
      <c r="P11" s="56">
        <f>'Welsh Water Organic Digestate'!P11</f>
        <v>0</v>
      </c>
      <c r="Q11" s="56">
        <f>'Welsh Water Organic Digestate'!Q11</f>
        <v>0</v>
      </c>
      <c r="R11" s="56">
        <f>'Welsh Water Organic Digestate'!R11</f>
        <v>0</v>
      </c>
      <c r="S11" s="56">
        <f>'Welsh Water Organic Digestate'!S11</f>
        <v>0</v>
      </c>
      <c r="T11" s="56">
        <f>'Welsh Water Organic Digestate'!T11</f>
        <v>0</v>
      </c>
      <c r="U11" s="56">
        <f>'Welsh Water Organic Digestate'!U11</f>
        <v>0</v>
      </c>
      <c r="V11" s="56">
        <f>'Welsh Water Organic Digestate'!V11</f>
        <v>0</v>
      </c>
      <c r="AB11" s="12"/>
      <c r="AC11" s="12"/>
      <c r="AD11" s="12"/>
      <c r="AE11" s="12"/>
      <c r="AF11" s="12"/>
    </row>
    <row r="12" spans="1:32" ht="14" x14ac:dyDescent="0.3">
      <c r="A12" s="85" t="s">
        <v>6</v>
      </c>
      <c r="B12" s="85"/>
      <c r="C12" s="56">
        <f>'Welsh Water Organic Digestate'!C12</f>
        <v>-2</v>
      </c>
      <c r="D12" s="56">
        <f>'Welsh Water Organic Digestate'!D12</f>
        <v>-2</v>
      </c>
      <c r="E12" s="56">
        <f>'Welsh Water Organic Digestate'!E12</f>
        <v>-2</v>
      </c>
      <c r="F12" s="56">
        <f>'Welsh Water Organic Digestate'!F12</f>
        <v>-2</v>
      </c>
      <c r="G12" s="56">
        <f>'Welsh Water Organic Digestate'!G12</f>
        <v>2</v>
      </c>
      <c r="H12" s="56">
        <f>'Welsh Water Organic Digestate'!H12</f>
        <v>-2</v>
      </c>
      <c r="I12" s="56">
        <f>'Welsh Water Organic Digestate'!I12</f>
        <v>2</v>
      </c>
      <c r="J12" s="56">
        <f>'Welsh Water Organic Digestate'!J12</f>
        <v>-2</v>
      </c>
      <c r="K12" s="56">
        <f>'Welsh Water Organic Digestate'!K12</f>
        <v>2</v>
      </c>
      <c r="L12" s="56">
        <f>'Welsh Water Organic Digestate'!L12</f>
        <v>-2</v>
      </c>
      <c r="M12" s="56">
        <f>'Welsh Water Organic Digestate'!M12</f>
        <v>2</v>
      </c>
      <c r="N12" s="56">
        <f>'Welsh Water Organic Digestate'!N12</f>
        <v>3</v>
      </c>
      <c r="O12" s="56">
        <f>'Welsh Water Organic Digestate'!O12</f>
        <v>0</v>
      </c>
      <c r="P12" s="56">
        <f>'Welsh Water Organic Digestate'!P12</f>
        <v>0</v>
      </c>
      <c r="Q12" s="56">
        <f>'Welsh Water Organic Digestate'!Q12</f>
        <v>0</v>
      </c>
      <c r="R12" s="56">
        <f>'Welsh Water Organic Digestate'!R12</f>
        <v>0</v>
      </c>
      <c r="S12" s="56">
        <f>'Welsh Water Organic Digestate'!S12</f>
        <v>0</v>
      </c>
      <c r="T12" s="56">
        <f>'Welsh Water Organic Digestate'!T12</f>
        <v>0</v>
      </c>
      <c r="U12" s="56">
        <f>'Welsh Water Organic Digestate'!U12</f>
        <v>0</v>
      </c>
      <c r="V12" s="56">
        <f>'Welsh Water Organic Digestate'!V12</f>
        <v>0</v>
      </c>
      <c r="AB12" s="46"/>
      <c r="AC12" s="51"/>
      <c r="AD12" s="45"/>
      <c r="AE12" s="45"/>
      <c r="AF12" s="45"/>
    </row>
    <row r="13" spans="1:32" ht="14" x14ac:dyDescent="0.3">
      <c r="A13" s="85" t="s">
        <v>7</v>
      </c>
      <c r="B13" s="85"/>
      <c r="C13" s="56">
        <f>'Welsh Water Organic Digestate'!C13</f>
        <v>6</v>
      </c>
      <c r="D13" s="56">
        <f>'Welsh Water Organic Digestate'!D13</f>
        <v>6</v>
      </c>
      <c r="E13" s="56">
        <f>'Welsh Water Organic Digestate'!E13</f>
        <v>6</v>
      </c>
      <c r="F13" s="56">
        <f>'Welsh Water Organic Digestate'!F13</f>
        <v>6</v>
      </c>
      <c r="G13" s="56">
        <f>'Welsh Water Organic Digestate'!G13</f>
        <v>6</v>
      </c>
      <c r="H13" s="56">
        <f>'Welsh Water Organic Digestate'!H13</f>
        <v>6</v>
      </c>
      <c r="I13" s="56">
        <f>'Welsh Water Organic Digestate'!I13</f>
        <v>6</v>
      </c>
      <c r="J13" s="56">
        <f>'Welsh Water Organic Digestate'!J13</f>
        <v>6</v>
      </c>
      <c r="K13" s="56">
        <f>'Welsh Water Organic Digestate'!K13</f>
        <v>6</v>
      </c>
      <c r="L13" s="56">
        <f>'Welsh Water Organic Digestate'!L13</f>
        <v>6</v>
      </c>
      <c r="M13" s="56">
        <f>'Welsh Water Organic Digestate'!M13</f>
        <v>6</v>
      </c>
      <c r="N13" s="56">
        <f>'Welsh Water Organic Digestate'!N13</f>
        <v>4</v>
      </c>
      <c r="O13" s="56">
        <f>'Welsh Water Organic Digestate'!O13</f>
        <v>0</v>
      </c>
      <c r="P13" s="56">
        <f>'Welsh Water Organic Digestate'!P13</f>
        <v>0</v>
      </c>
      <c r="Q13" s="56">
        <f>'Welsh Water Organic Digestate'!Q13</f>
        <v>0</v>
      </c>
      <c r="R13" s="56">
        <f>'Welsh Water Organic Digestate'!R13</f>
        <v>0</v>
      </c>
      <c r="S13" s="56">
        <f>'Welsh Water Organic Digestate'!S13</f>
        <v>0</v>
      </c>
      <c r="T13" s="56">
        <f>'Welsh Water Organic Digestate'!T13</f>
        <v>0</v>
      </c>
      <c r="U13" s="56">
        <f>'Welsh Water Organic Digestate'!U13</f>
        <v>0</v>
      </c>
      <c r="V13" s="56">
        <f>'Welsh Water Organic Digestate'!V13</f>
        <v>0</v>
      </c>
      <c r="AB13" s="46"/>
      <c r="AC13" s="51"/>
      <c r="AD13" s="45"/>
      <c r="AE13" s="45"/>
      <c r="AF13" s="45"/>
    </row>
    <row r="14" spans="1:32" ht="13" x14ac:dyDescent="0.35">
      <c r="A14" s="95" t="s">
        <v>8</v>
      </c>
      <c r="B14" s="95"/>
      <c r="C14" s="57" t="str">
        <f>'Welsh Water Organic Digestate'!C14</f>
        <v>Winter wheat/barley</v>
      </c>
      <c r="D14" s="57" t="str">
        <f>'Welsh Water Organic Digestate'!D14</f>
        <v>Winter wheat/barley</v>
      </c>
      <c r="E14" s="57" t="str">
        <f>'Welsh Water Organic Digestate'!E14</f>
        <v>Winter wheat/barley</v>
      </c>
      <c r="F14" s="57" t="str">
        <f>'Welsh Water Organic Digestate'!F14</f>
        <v>Winter wheat/barley</v>
      </c>
      <c r="G14" s="57" t="str">
        <f>'Welsh Water Organic Digestate'!G14</f>
        <v>Winter wheat/barley</v>
      </c>
      <c r="H14" s="57" t="str">
        <f>'Welsh Water Organic Digestate'!H14</f>
        <v>Winter wheat/barley</v>
      </c>
      <c r="I14" s="57" t="str">
        <f>'Welsh Water Organic Digestate'!I14</f>
        <v>Winter wheat/barley</v>
      </c>
      <c r="J14" s="57" t="str">
        <f>'Welsh Water Organic Digestate'!J14</f>
        <v>Winter wheat/barley</v>
      </c>
      <c r="K14" s="57" t="str">
        <f>'Welsh Water Organic Digestate'!K14</f>
        <v>Winter wheat/barley</v>
      </c>
      <c r="L14" s="57" t="str">
        <f>'Welsh Water Organic Digestate'!L14</f>
        <v>Winter wheat/barley</v>
      </c>
      <c r="M14" s="57" t="str">
        <f>'Welsh Water Organic Digestate'!M14</f>
        <v>Grass Silage (25% DM)</v>
      </c>
      <c r="N14" s="57" t="str">
        <f>'Welsh Water Organic Digestate'!N14</f>
        <v>Winter wheat/barley</v>
      </c>
      <c r="O14" s="57">
        <f>'Welsh Water Organic Digestate'!O14</f>
        <v>0</v>
      </c>
      <c r="P14" s="57">
        <f>'Welsh Water Organic Digestate'!P14</f>
        <v>0</v>
      </c>
      <c r="Q14" s="57">
        <f>'Welsh Water Organic Digestate'!Q14</f>
        <v>0</v>
      </c>
      <c r="R14" s="57">
        <f>'Welsh Water Organic Digestate'!R14</f>
        <v>0</v>
      </c>
      <c r="S14" s="57">
        <f>'Welsh Water Organic Digestate'!S14</f>
        <v>0</v>
      </c>
      <c r="T14" s="57">
        <f>'Welsh Water Organic Digestate'!T14</f>
        <v>0</v>
      </c>
      <c r="U14" s="57">
        <f>'Welsh Water Organic Digestate'!U14</f>
        <v>0</v>
      </c>
      <c r="V14" s="57">
        <f>'Welsh Water Organic Digestate'!V14</f>
        <v>0</v>
      </c>
    </row>
    <row r="15" spans="1:32" ht="13" x14ac:dyDescent="0.35">
      <c r="A15" s="87" t="s">
        <v>9</v>
      </c>
      <c r="B15" s="87"/>
      <c r="C15" s="56">
        <f>'Welsh Water Organic Digestate'!C15</f>
        <v>8</v>
      </c>
      <c r="D15" s="56">
        <f>'Welsh Water Organic Digestate'!D15</f>
        <v>8</v>
      </c>
      <c r="E15" s="56">
        <f>'Welsh Water Organic Digestate'!E15</f>
        <v>8</v>
      </c>
      <c r="F15" s="56">
        <f>'Welsh Water Organic Digestate'!F15</f>
        <v>8</v>
      </c>
      <c r="G15" s="56">
        <f>'Welsh Water Organic Digestate'!G15</f>
        <v>8</v>
      </c>
      <c r="H15" s="56">
        <f>'Welsh Water Organic Digestate'!H15</f>
        <v>8</v>
      </c>
      <c r="I15" s="56">
        <f>'Welsh Water Organic Digestate'!I15</f>
        <v>8</v>
      </c>
      <c r="J15" s="56">
        <f>'Welsh Water Organic Digestate'!J15</f>
        <v>8</v>
      </c>
      <c r="K15" s="56">
        <f>'Welsh Water Organic Digestate'!K15</f>
        <v>8</v>
      </c>
      <c r="L15" s="56">
        <f>'Welsh Water Organic Digestate'!L15</f>
        <v>8</v>
      </c>
      <c r="M15" s="56">
        <f>'Welsh Water Organic Digestate'!M15</f>
        <v>47</v>
      </c>
      <c r="N15" s="56">
        <f>'Welsh Water Organic Digestate'!N15</f>
        <v>8</v>
      </c>
      <c r="O15" s="56">
        <f>'Welsh Water Organic Digestate'!O15</f>
        <v>0</v>
      </c>
      <c r="P15" s="56">
        <f>'Welsh Water Organic Digestate'!P15</f>
        <v>0</v>
      </c>
      <c r="Q15" s="56">
        <f>'Welsh Water Organic Digestate'!Q15</f>
        <v>0</v>
      </c>
      <c r="R15" s="56">
        <f>'Welsh Water Organic Digestate'!R15</f>
        <v>0</v>
      </c>
      <c r="S15" s="56">
        <f>'Welsh Water Organic Digestate'!S15</f>
        <v>0</v>
      </c>
      <c r="T15" s="56">
        <f>'Welsh Water Organic Digestate'!T15</f>
        <v>0</v>
      </c>
      <c r="U15" s="56">
        <f>'Welsh Water Organic Digestate'!U15</f>
        <v>0</v>
      </c>
      <c r="V15" s="56">
        <f>'Welsh Water Organic Digestate'!V15</f>
        <v>0</v>
      </c>
    </row>
    <row r="16" spans="1:32" ht="13" x14ac:dyDescent="0.35">
      <c r="A16" s="95" t="s">
        <v>46</v>
      </c>
      <c r="B16" s="95"/>
      <c r="C16" s="57" t="str">
        <f>'Welsh Water Organic Digestate'!C16</f>
        <v>Medium/Clay</v>
      </c>
      <c r="D16" s="57" t="str">
        <f>'Welsh Water Organic Digestate'!D16</f>
        <v>Medium/Clay</v>
      </c>
      <c r="E16" s="57" t="str">
        <f>'Welsh Water Organic Digestate'!E16</f>
        <v>Medium/Clay</v>
      </c>
      <c r="F16" s="57" t="str">
        <f>'Welsh Water Organic Digestate'!F16</f>
        <v>Medium/Clay</v>
      </c>
      <c r="G16" s="57" t="str">
        <f>'Welsh Water Organic Digestate'!G16</f>
        <v>Medium/Clay</v>
      </c>
      <c r="H16" s="57" t="str">
        <f>'Welsh Water Organic Digestate'!H16</f>
        <v>Medium/Clay</v>
      </c>
      <c r="I16" s="57" t="str">
        <f>'Welsh Water Organic Digestate'!I16</f>
        <v>Medium/Clay</v>
      </c>
      <c r="J16" s="57" t="str">
        <f>'Welsh Water Organic Digestate'!J16</f>
        <v>Medium/Clay</v>
      </c>
      <c r="K16" s="57" t="str">
        <f>'Welsh Water Organic Digestate'!K16</f>
        <v>Medium/Clay</v>
      </c>
      <c r="L16" s="57" t="str">
        <f>'Welsh Water Organic Digestate'!L16</f>
        <v>Medium/Clay</v>
      </c>
      <c r="M16" s="57" t="str">
        <f>'Welsh Water Organic Digestate'!M16</f>
        <v>Medium/Clay</v>
      </c>
      <c r="N16" s="57" t="str">
        <f>'Welsh Water Organic Digestate'!N16</f>
        <v>Medium/Clay</v>
      </c>
      <c r="O16" s="57">
        <f>'Welsh Water Organic Digestate'!O16</f>
        <v>0</v>
      </c>
      <c r="P16" s="57">
        <f>'Welsh Water Organic Digestate'!P16</f>
        <v>0</v>
      </c>
      <c r="Q16" s="57">
        <f>'Welsh Water Organic Digestate'!Q16</f>
        <v>0</v>
      </c>
      <c r="R16" s="57">
        <f>'Welsh Water Organic Digestate'!R16</f>
        <v>0</v>
      </c>
      <c r="S16" s="57">
        <f>'Welsh Water Organic Digestate'!S16</f>
        <v>0</v>
      </c>
      <c r="T16" s="57">
        <f>'Welsh Water Organic Digestate'!T16</f>
        <v>0</v>
      </c>
      <c r="U16" s="57">
        <f>'Welsh Water Organic Digestate'!U16</f>
        <v>0</v>
      </c>
      <c r="V16" s="57">
        <f>'Welsh Water Organic Digestate'!V16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67.2</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67.2</v>
      </c>
      <c r="E17" s="42">
        <f t="shared" si="0"/>
        <v>67.2</v>
      </c>
      <c r="F17" s="42">
        <f t="shared" si="0"/>
        <v>67.2</v>
      </c>
      <c r="G17" s="42">
        <f t="shared" si="0"/>
        <v>67.2</v>
      </c>
      <c r="H17" s="42">
        <f t="shared" si="0"/>
        <v>67.2</v>
      </c>
      <c r="I17" s="42">
        <f t="shared" si="0"/>
        <v>67.2</v>
      </c>
      <c r="J17" s="42">
        <f t="shared" si="0"/>
        <v>67.2</v>
      </c>
      <c r="K17" s="42">
        <f t="shared" si="0"/>
        <v>67.2</v>
      </c>
      <c r="L17" s="42">
        <f t="shared" si="0"/>
        <v>67.2</v>
      </c>
      <c r="M17" s="42">
        <f t="shared" si="0"/>
        <v>79.899999999999991</v>
      </c>
      <c r="N17" s="42">
        <f t="shared" si="0"/>
        <v>67.2</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-67.2</v>
      </c>
      <c r="D19" s="43">
        <f t="shared" ref="D19:V19" si="1">D18-D17</f>
        <v>-67.2</v>
      </c>
      <c r="E19" s="43">
        <f t="shared" si="1"/>
        <v>-67.2</v>
      </c>
      <c r="F19" s="43">
        <f t="shared" si="1"/>
        <v>-67.2</v>
      </c>
      <c r="G19" s="43">
        <f t="shared" si="1"/>
        <v>-67.2</v>
      </c>
      <c r="H19" s="43">
        <f t="shared" si="1"/>
        <v>-67.2</v>
      </c>
      <c r="I19" s="43">
        <f t="shared" si="1"/>
        <v>-67.2</v>
      </c>
      <c r="J19" s="43">
        <f t="shared" si="1"/>
        <v>-67.2</v>
      </c>
      <c r="K19" s="43">
        <f t="shared" si="1"/>
        <v>-67.2</v>
      </c>
      <c r="L19" s="43">
        <f t="shared" si="1"/>
        <v>-67.2</v>
      </c>
      <c r="M19" s="43">
        <f t="shared" si="1"/>
        <v>-79.899999999999991</v>
      </c>
      <c r="N19" s="43">
        <f t="shared" si="1"/>
        <v>-67.2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11A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12</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13</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15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16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18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19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21</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25</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26</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'Welsh Water Organic Digestate'!B25</f>
        <v>Application Rate</v>
      </c>
      <c r="C2" s="67" t="str">
        <f>'Welsh Water Organic Digestate'!C25</f>
        <v>Nitrogen Addition</v>
      </c>
      <c r="D2" s="67" t="str">
        <f>'Welsh Water Organic Digestate'!D25</f>
        <v>Phosphate Addition</v>
      </c>
      <c r="E2" s="67" t="str">
        <f>'Welsh Water Organic Digestate'!E25</f>
        <v>Potash  Addition</v>
      </c>
      <c r="F2" s="67" t="str">
        <f>'Welsh Water Organic Digestate'!F25</f>
        <v>Mg Oxide Addition</v>
      </c>
      <c r="G2" s="67" t="str">
        <f>'Welsh Water Organic Digestate'!G25</f>
        <v>Copper Addition</v>
      </c>
      <c r="H2" s="67" t="str">
        <f>'Welsh Water Organic Digestate'!H25</f>
        <v>Zinc Addition</v>
      </c>
      <c r="I2" s="67" t="str">
        <f>'Welsh Water Organic Digestate'!I25</f>
        <v>Lead Addition</v>
      </c>
      <c r="J2" s="67" t="str">
        <f>'Welsh Water Organic Digestate'!J25</f>
        <v>Cadmium Addition</v>
      </c>
      <c r="K2" s="67" t="str">
        <f>'Welsh Water Organic Digestate'!K25</f>
        <v>Mercury Addition</v>
      </c>
      <c r="L2" s="67" t="str">
        <f>'Welsh Water Organic Digestate'!L25</f>
        <v>Nickel Addition</v>
      </c>
      <c r="M2" s="67" t="str">
        <f>'Welsh Water Organic Digestate'!M25</f>
        <v>Chromium Addition</v>
      </c>
      <c r="N2" s="67" t="str">
        <f>'Welsh Water Organic Digestate'!N25</f>
        <v>Aluminium Addition</v>
      </c>
      <c r="O2" s="67" t="str">
        <f>'Welsh Water Organic Digestate'!O25</f>
        <v>Iron Addition</v>
      </c>
      <c r="P2" s="67" t="str">
        <f>'Welsh Water Organic Digestate'!P25</f>
        <v xml:space="preserve">Sodium Addition                 </v>
      </c>
      <c r="Q2" s="67" t="str">
        <f>'Welsh Water Organic Digestate'!Q25</f>
        <v>SO3  Addition                             kg/ha</v>
      </c>
      <c r="R2" s="67" t="str">
        <f>'Welsh Water Organic Digestate'!R25</f>
        <v xml:space="preserve">Selenium Addition </v>
      </c>
      <c r="S2" s="67" t="str">
        <f>'Welsh Water Organic Digestate'!S25</f>
        <v xml:space="preserve">Arsenic  Addition  </v>
      </c>
      <c r="T2" s="67" t="str">
        <f>'Welsh Water Organic Digestate'!T25</f>
        <v xml:space="preserve">Molybdenum Addition  </v>
      </c>
      <c r="U2" s="67" t="str">
        <f>'Welsh Water Organic Digestate'!U25</f>
        <v xml:space="preserve">Fluoride Addition </v>
      </c>
    </row>
    <row r="3" spans="1:21" ht="26" x14ac:dyDescent="0.35">
      <c r="A3" s="101"/>
      <c r="B3" s="67" t="str">
        <f>'Welsh Water Organic Digestate'!B26</f>
        <v>tonnes/ha</v>
      </c>
      <c r="C3" s="67" t="str">
        <f>'Welsh Water Organic Digestate'!C26</f>
        <v>kg/ha</v>
      </c>
      <c r="D3" s="67" t="str">
        <f>'Welsh Water Organic Digestate'!D26</f>
        <v>P2O5 
kg/ha</v>
      </c>
      <c r="E3" s="67" t="str">
        <f>'Welsh Water Organic Digestate'!E26</f>
        <v>K2O 
kg/ha</v>
      </c>
      <c r="F3" s="67" t="str">
        <f>'Welsh Water Organic Digestate'!F26</f>
        <v>MgO 
kg/ha</v>
      </c>
      <c r="G3" s="67" t="str">
        <f>'Welsh Water Organic Digestate'!G26</f>
        <v>kg/ha</v>
      </c>
      <c r="H3" s="67" t="str">
        <f>'Welsh Water Organic Digestate'!H26</f>
        <v>kg/ha</v>
      </c>
      <c r="I3" s="67" t="str">
        <f>'Welsh Water Organic Digestate'!I26</f>
        <v>kg/ha</v>
      </c>
      <c r="J3" s="67" t="str">
        <f>'Welsh Water Organic Digestate'!J26</f>
        <v>kg/ha</v>
      </c>
      <c r="K3" s="67" t="str">
        <f>'Welsh Water Organic Digestate'!K26</f>
        <v>kg/ha</v>
      </c>
      <c r="L3" s="67" t="str">
        <f>'Welsh Water Organic Digestate'!L26</f>
        <v>kg/ha</v>
      </c>
      <c r="M3" s="67" t="str">
        <f>'Welsh Water Organic Digestate'!M26</f>
        <v>kg/ha</v>
      </c>
      <c r="N3" s="67" t="str">
        <f>'Welsh Water Organic Digestate'!N26</f>
        <v>kg/ha</v>
      </c>
      <c r="O3" s="67" t="str">
        <f>'Welsh Water Organic Digestate'!O26</f>
        <v>kg/ha</v>
      </c>
      <c r="P3" s="67" t="str">
        <f>'Welsh Water Organic Digestate'!P26</f>
        <v>kg/ha</v>
      </c>
      <c r="Q3" s="67" t="str">
        <f>'Welsh Water Organic Digestate'!Q26</f>
        <v>kg/ha</v>
      </c>
      <c r="R3" s="67" t="str">
        <f>'Welsh Water Organic Digestate'!R26</f>
        <v>kg/ha</v>
      </c>
      <c r="S3" s="67" t="str">
        <f>'Welsh Water Organic Digestate'!S26</f>
        <v>kg/ha</v>
      </c>
      <c r="T3" s="67" t="str">
        <f>'Welsh Water Organic Digestate'!T26</f>
        <v>kg/ha</v>
      </c>
      <c r="U3" s="67" t="str">
        <f>'Welsh Water Organic Digestate'!U26</f>
        <v>kg/ha</v>
      </c>
    </row>
    <row r="4" spans="1:21" x14ac:dyDescent="0.35">
      <c r="A4" s="60">
        <v>1</v>
      </c>
      <c r="B4" s="68">
        <f>'Welsh Water Organic Digestate'!B27</f>
        <v>32</v>
      </c>
      <c r="C4" s="68">
        <f>'Welsh Water Organic Digestate'!C27</f>
        <v>243.2</v>
      </c>
      <c r="D4" s="68">
        <f>'Welsh Water Organic Digestate'!D27</f>
        <v>47.872736000000003</v>
      </c>
      <c r="E4" s="68">
        <f>'Welsh Water Organic Digestate'!E27</f>
        <v>107.11968</v>
      </c>
      <c r="F4" s="68">
        <f>'Welsh Water Organic Digestate'!F27</f>
        <v>5.3586559999999999</v>
      </c>
      <c r="G4" s="68">
        <f>'Welsh Water Organic Digestate'!G27</f>
        <v>5.1520000000000003E-2</v>
      </c>
      <c r="H4" s="68">
        <f>'Welsh Water Organic Digestate'!H27</f>
        <v>0.25919999999999999</v>
      </c>
      <c r="I4" s="68">
        <f>'Welsh Water Organic Digestate'!I27</f>
        <v>1.6E-2</v>
      </c>
      <c r="J4" s="68">
        <f>'Welsh Water Organic Digestate'!J27</f>
        <v>3.2000000000000003E-4</v>
      </c>
      <c r="K4" s="68">
        <f>'Welsh Water Organic Digestate'!K27</f>
        <v>1.6000000000000001E-3</v>
      </c>
      <c r="L4" s="68">
        <f>'Welsh Water Organic Digestate'!L27</f>
        <v>1.728E-2</v>
      </c>
      <c r="M4" s="68">
        <f>'Welsh Water Organic Digestate'!M27</f>
        <v>1.2480000000000002E-2</v>
      </c>
      <c r="N4" s="68">
        <f>'Welsh Water Organic Digestate'!N27</f>
        <v>0</v>
      </c>
      <c r="O4" s="68">
        <f>'Welsh Water Organic Digestate'!O27</f>
        <v>0</v>
      </c>
      <c r="P4" s="68">
        <f>'Welsh Water Organic Digestate'!P27</f>
        <v>0</v>
      </c>
      <c r="Q4" s="68">
        <f>'Welsh Water Organic Digestate'!Q27</f>
        <v>25.52</v>
      </c>
      <c r="R4" s="68">
        <f>'Welsh Water Organic Digestate'!R27</f>
        <v>0</v>
      </c>
      <c r="S4" s="68">
        <f>'Welsh Water Organic Digestate'!S27</f>
        <v>0</v>
      </c>
      <c r="T4" s="68">
        <f>'Welsh Water Organic Digestate'!T27</f>
        <v>0</v>
      </c>
      <c r="U4" s="68">
        <f>'Welsh Water Organic Digestate'!U27</f>
        <v>0</v>
      </c>
    </row>
    <row r="5" spans="1:21" x14ac:dyDescent="0.35">
      <c r="A5" s="60">
        <v>2</v>
      </c>
      <c r="B5" s="68">
        <f>'Rosedew Lagoon'!B27</f>
        <v>57</v>
      </c>
      <c r="C5" s="68">
        <f>'Rosedew Lagoon'!C27</f>
        <v>216.6</v>
      </c>
      <c r="D5" s="68">
        <f>'Rosedew Lagoon'!D27</f>
        <v>25.203290999999997</v>
      </c>
      <c r="E5" s="68">
        <f>'Rosedew Lagoon'!E27</f>
        <v>126.86119500000001</v>
      </c>
      <c r="F5" s="68">
        <f>'Rosedew Lagoon'!F27</f>
        <v>0.94506000000000001</v>
      </c>
      <c r="G5" s="68">
        <f>'Rosedew Lagoon'!G27</f>
        <v>3.0210000000000004E-2</v>
      </c>
      <c r="H5" s="68">
        <f>'Rosedew Lagoon'!H27</f>
        <v>0.17726999999999998</v>
      </c>
      <c r="I5" s="68">
        <f>'Rosedew Lagoon'!I27</f>
        <v>2.8500000000000001E-2</v>
      </c>
      <c r="J5" s="68">
        <f>'Rosedew Lagoon'!J27</f>
        <v>5.7000000000000009E-4</v>
      </c>
      <c r="K5" s="68">
        <f>'Rosedew Lagoon'!K27</f>
        <v>2.8500000000000001E-3</v>
      </c>
      <c r="L5" s="68">
        <f>'Rosedew Lagoon'!L27</f>
        <v>1.4820000000000002E-2</v>
      </c>
      <c r="M5" s="68">
        <f>'Rosedew Lagoon'!M27</f>
        <v>1.7670000000000002E-2</v>
      </c>
      <c r="N5" s="68">
        <f>'Rosedew Lagoon'!N27</f>
        <v>0</v>
      </c>
      <c r="O5" s="68">
        <f>'Rosedew Lagoon'!O27</f>
        <v>0</v>
      </c>
      <c r="P5" s="68">
        <f>'Rosedew Lagoon'!P27</f>
        <v>56.714999999999996</v>
      </c>
      <c r="Q5" s="68">
        <f>'Rosedew Lagoon'!Q27</f>
        <v>16.102499999999999</v>
      </c>
      <c r="R5" s="68">
        <f>'Rosedew Lagoon'!R27</f>
        <v>1.7100000000000001E-3</v>
      </c>
      <c r="S5" s="68">
        <f>'Rosedew Lagoon'!S27</f>
        <v>2.8500000000000001E-2</v>
      </c>
      <c r="T5" s="68">
        <f>'Rosedew Lagoon'!T27</f>
        <v>5.1299999999999991E-3</v>
      </c>
      <c r="U5" s="68">
        <f>'Rosedew Lagoon'!U27</f>
        <v>0.57000000000000006</v>
      </c>
    </row>
    <row r="6" spans="1:21" x14ac:dyDescent="0.35">
      <c r="A6" s="60">
        <v>3</v>
      </c>
      <c r="B6" s="68">
        <f>'Andigestion Ltd'!B27</f>
        <v>45</v>
      </c>
      <c r="C6" s="68">
        <f>'Andigestion Ltd'!C27</f>
        <v>238.50000000000003</v>
      </c>
      <c r="D6" s="68">
        <f>'Andigestion Ltd'!D27</f>
        <v>49.382505000000009</v>
      </c>
      <c r="E6" s="68">
        <f>'Andigestion Ltd'!E27</f>
        <v>94.351500000000001</v>
      </c>
      <c r="F6" s="68">
        <f>'Andigestion Ltd'!F27</f>
        <v>5.07348</v>
      </c>
      <c r="G6" s="68">
        <f>'Andigestion Ltd'!G27</f>
        <v>4.1399999999999999E-2</v>
      </c>
      <c r="H6" s="68">
        <f>'Andigestion Ltd'!H27</f>
        <v>0.23760000000000001</v>
      </c>
      <c r="I6" s="68">
        <f>'Andigestion Ltd'!I27</f>
        <v>2.2499999999999999E-2</v>
      </c>
      <c r="J6" s="68">
        <f>'Andigestion Ltd'!J27</f>
        <v>4.5000000000000004E-4</v>
      </c>
      <c r="K6" s="68">
        <f>'Andigestion Ltd'!K27</f>
        <v>2.2500000000000003E-3</v>
      </c>
      <c r="L6" s="68">
        <f>'Andigestion Ltd'!L27</f>
        <v>5.7600000000000005E-2</v>
      </c>
      <c r="M6" s="68">
        <f>'Andigestion Ltd'!M27</f>
        <v>2.0250000000000001E-2</v>
      </c>
      <c r="N6" s="68">
        <f>'Andigestion Ltd'!N27</f>
        <v>0</v>
      </c>
      <c r="O6" s="68">
        <f>'Andigestion Ltd'!O27</f>
        <v>0</v>
      </c>
      <c r="P6" s="68">
        <f>'Andigestion Ltd'!P27</f>
        <v>0</v>
      </c>
      <c r="Q6" s="68">
        <f>'Andigestion Ltd'!Q27</f>
        <v>41.625</v>
      </c>
      <c r="R6" s="68">
        <f>'Andigestion Ltd'!R27</f>
        <v>0</v>
      </c>
      <c r="S6" s="68">
        <f>'Andigestion Ltd'!S27</f>
        <v>0</v>
      </c>
      <c r="T6" s="68">
        <f>'Andigestion Ltd'!T27</f>
        <v>0</v>
      </c>
      <c r="U6" s="68">
        <f>'Andigestion Ltd'!U27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5" x14ac:dyDescent="0.35">
      <c r="A14" s="64" t="s">
        <v>101</v>
      </c>
      <c r="B14" s="73">
        <f>SUM(B4:B13)</f>
        <v>134</v>
      </c>
      <c r="C14" s="73">
        <f t="shared" ref="C14:U14" si="0">SUM(C4:C13)</f>
        <v>698.3</v>
      </c>
      <c r="D14" s="73">
        <f t="shared" si="0"/>
        <v>122.45853200000001</v>
      </c>
      <c r="E14" s="73">
        <f t="shared" si="0"/>
        <v>328.33237500000001</v>
      </c>
      <c r="F14" s="73">
        <f t="shared" si="0"/>
        <v>11.377196</v>
      </c>
      <c r="G14" s="73">
        <f t="shared" si="0"/>
        <v>0.12313000000000002</v>
      </c>
      <c r="H14" s="73">
        <f t="shared" si="0"/>
        <v>0.67406999999999995</v>
      </c>
      <c r="I14" s="73">
        <f t="shared" si="0"/>
        <v>6.7000000000000004E-2</v>
      </c>
      <c r="J14" s="73">
        <f t="shared" si="0"/>
        <v>1.3400000000000003E-3</v>
      </c>
      <c r="K14" s="73">
        <f t="shared" si="0"/>
        <v>6.7000000000000002E-3</v>
      </c>
      <c r="L14" s="73">
        <f t="shared" si="0"/>
        <v>8.9700000000000002E-2</v>
      </c>
      <c r="M14" s="73">
        <f t="shared" si="0"/>
        <v>5.04E-2</v>
      </c>
      <c r="N14" s="73">
        <f t="shared" si="0"/>
        <v>0</v>
      </c>
      <c r="O14" s="73">
        <f t="shared" si="0"/>
        <v>0</v>
      </c>
      <c r="P14" s="73">
        <f t="shared" si="0"/>
        <v>56.714999999999996</v>
      </c>
      <c r="Q14" s="73">
        <f t="shared" si="0"/>
        <v>83.247500000000002</v>
      </c>
      <c r="R14" s="73">
        <f t="shared" si="0"/>
        <v>1.7100000000000001E-3</v>
      </c>
      <c r="S14" s="73">
        <f t="shared" si="0"/>
        <v>2.8500000000000001E-2</v>
      </c>
      <c r="T14" s="73">
        <f t="shared" si="0"/>
        <v>5.1299999999999991E-3</v>
      </c>
      <c r="U14" s="73">
        <f t="shared" si="0"/>
        <v>0.57000000000000006</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'Welsh Water Organic Digestate'!B25</f>
        <v>Application Rate</v>
      </c>
      <c r="C2" s="67" t="str">
        <f>'Welsh Water Organic Digestate'!C25</f>
        <v>Nitrogen Addition</v>
      </c>
      <c r="D2" s="67" t="str">
        <f>'Welsh Water Organic Digestate'!D25</f>
        <v>Phosphate Addition</v>
      </c>
      <c r="E2" s="67" t="str">
        <f>'Welsh Water Organic Digestate'!E25</f>
        <v>Potash  Addition</v>
      </c>
      <c r="F2" s="67" t="str">
        <f>'Welsh Water Organic Digestate'!F25</f>
        <v>Mg Oxide Addition</v>
      </c>
      <c r="G2" s="67" t="str">
        <f>'Welsh Water Organic Digestate'!G25</f>
        <v>Copper Addition</v>
      </c>
      <c r="H2" s="67" t="str">
        <f>'Welsh Water Organic Digestate'!H25</f>
        <v>Zinc Addition</v>
      </c>
      <c r="I2" s="67" t="str">
        <f>'Welsh Water Organic Digestate'!I25</f>
        <v>Lead Addition</v>
      </c>
      <c r="J2" s="67" t="str">
        <f>'Welsh Water Organic Digestate'!J25</f>
        <v>Cadmium Addition</v>
      </c>
      <c r="K2" s="67" t="str">
        <f>'Welsh Water Organic Digestate'!K25</f>
        <v>Mercury Addition</v>
      </c>
      <c r="L2" s="67" t="str">
        <f>'Welsh Water Organic Digestate'!L25</f>
        <v>Nickel Addition</v>
      </c>
      <c r="M2" s="67" t="str">
        <f>'Welsh Water Organic Digestate'!M25</f>
        <v>Chromium Addition</v>
      </c>
      <c r="N2" s="67" t="str">
        <f>'Welsh Water Organic Digestate'!N25</f>
        <v>Aluminium Addition</v>
      </c>
      <c r="O2" s="67" t="str">
        <f>'Welsh Water Organic Digestate'!O25</f>
        <v>Iron Addition</v>
      </c>
      <c r="P2" s="67" t="str">
        <f>'Welsh Water Organic Digestate'!P25</f>
        <v xml:space="preserve">Sodium Addition                 </v>
      </c>
      <c r="Q2" s="67" t="str">
        <f>'Welsh Water Organic Digestate'!Q25</f>
        <v>SO3  Addition                             kg/ha</v>
      </c>
      <c r="R2" s="67" t="str">
        <f>'Welsh Water Organic Digestate'!R25</f>
        <v xml:space="preserve">Selenium Addition </v>
      </c>
      <c r="S2" s="67" t="str">
        <f>'Welsh Water Organic Digestate'!S25</f>
        <v xml:space="preserve">Arsenic  Addition  </v>
      </c>
      <c r="T2" s="67" t="str">
        <f>'Welsh Water Organic Digestate'!T25</f>
        <v xml:space="preserve">Molybdenum Addition  </v>
      </c>
      <c r="U2" s="67" t="str">
        <f>'Welsh Water Organic Digestate'!U25</f>
        <v xml:space="preserve">Fluoride Addition </v>
      </c>
    </row>
    <row r="3" spans="1:21" ht="26" x14ac:dyDescent="0.35">
      <c r="A3" s="101"/>
      <c r="B3" s="67" t="str">
        <f>'Welsh Water Organic Digestate'!B26</f>
        <v>tonnes/ha</v>
      </c>
      <c r="C3" s="67" t="str">
        <f>'Welsh Water Organic Digestate'!C26</f>
        <v>kg/ha</v>
      </c>
      <c r="D3" s="67" t="str">
        <f>'Welsh Water Organic Digestate'!D26</f>
        <v>P2O5 
kg/ha</v>
      </c>
      <c r="E3" s="67" t="str">
        <f>'Welsh Water Organic Digestate'!E26</f>
        <v>K2O 
kg/ha</v>
      </c>
      <c r="F3" s="67" t="str">
        <f>'Welsh Water Organic Digestate'!F26</f>
        <v>MgO 
kg/ha</v>
      </c>
      <c r="G3" s="67" t="str">
        <f>'Welsh Water Organic Digestate'!G26</f>
        <v>kg/ha</v>
      </c>
      <c r="H3" s="67" t="str">
        <f>'Welsh Water Organic Digestate'!H26</f>
        <v>kg/ha</v>
      </c>
      <c r="I3" s="67" t="str">
        <f>'Welsh Water Organic Digestate'!I26</f>
        <v>kg/ha</v>
      </c>
      <c r="J3" s="67" t="str">
        <f>'Welsh Water Organic Digestate'!J26</f>
        <v>kg/ha</v>
      </c>
      <c r="K3" s="67" t="str">
        <f>'Welsh Water Organic Digestate'!K26</f>
        <v>kg/ha</v>
      </c>
      <c r="L3" s="67" t="str">
        <f>'Welsh Water Organic Digestate'!L26</f>
        <v>kg/ha</v>
      </c>
      <c r="M3" s="67" t="str">
        <f>'Welsh Water Organic Digestate'!M26</f>
        <v>kg/ha</v>
      </c>
      <c r="N3" s="67" t="str">
        <f>'Welsh Water Organic Digestate'!N26</f>
        <v>kg/ha</v>
      </c>
      <c r="O3" s="67" t="str">
        <f>'Welsh Water Organic Digestate'!O26</f>
        <v>kg/ha</v>
      </c>
      <c r="P3" s="67" t="str">
        <f>'Welsh Water Organic Digestate'!P26</f>
        <v>kg/ha</v>
      </c>
      <c r="Q3" s="67" t="str">
        <f>'Welsh Water Organic Digestate'!Q26</f>
        <v>kg/ha</v>
      </c>
      <c r="R3" s="67" t="str">
        <f>'Welsh Water Organic Digestate'!R26</f>
        <v>kg/ha</v>
      </c>
      <c r="S3" s="67" t="str">
        <f>'Welsh Water Organic Digestate'!S26</f>
        <v>kg/ha</v>
      </c>
      <c r="T3" s="67" t="str">
        <f>'Welsh Water Organic Digestate'!T26</f>
        <v>kg/ha</v>
      </c>
      <c r="U3" s="67" t="str">
        <f>'Welsh Water Organic Digestate'!U26</f>
        <v>kg/ha</v>
      </c>
    </row>
    <row r="4" spans="1:21" x14ac:dyDescent="0.35">
      <c r="A4" s="60">
        <v>1</v>
      </c>
      <c r="B4" s="68">
        <f>'Welsh Water Organic Digestate'!B27</f>
        <v>32</v>
      </c>
      <c r="C4" s="68">
        <f>'Welsh Water Organic Digestate'!C27</f>
        <v>243.2</v>
      </c>
      <c r="D4" s="68">
        <f>'Welsh Water Organic Digestate'!D27</f>
        <v>47.872736000000003</v>
      </c>
      <c r="E4" s="68">
        <f>'Welsh Water Organic Digestate'!E27</f>
        <v>107.11968</v>
      </c>
      <c r="F4" s="68">
        <f>'Welsh Water Organic Digestate'!F27</f>
        <v>5.3586559999999999</v>
      </c>
      <c r="G4" s="68">
        <f>'Welsh Water Organic Digestate'!G27</f>
        <v>5.1520000000000003E-2</v>
      </c>
      <c r="H4" s="68">
        <f>'Welsh Water Organic Digestate'!H27</f>
        <v>0.25919999999999999</v>
      </c>
      <c r="I4" s="68">
        <f>'Welsh Water Organic Digestate'!I27</f>
        <v>1.6E-2</v>
      </c>
      <c r="J4" s="68">
        <f>'Welsh Water Organic Digestate'!J27</f>
        <v>3.2000000000000003E-4</v>
      </c>
      <c r="K4" s="68">
        <f>'Welsh Water Organic Digestate'!K27</f>
        <v>1.6000000000000001E-3</v>
      </c>
      <c r="L4" s="68">
        <f>'Welsh Water Organic Digestate'!L27</f>
        <v>1.728E-2</v>
      </c>
      <c r="M4" s="68">
        <f>'Welsh Water Organic Digestate'!M27</f>
        <v>1.2480000000000002E-2</v>
      </c>
      <c r="N4" s="68">
        <f>'Welsh Water Organic Digestate'!N27</f>
        <v>0</v>
      </c>
      <c r="O4" s="68">
        <f>'Welsh Water Organic Digestate'!O27</f>
        <v>0</v>
      </c>
      <c r="P4" s="68">
        <f>'Welsh Water Organic Digestate'!P27</f>
        <v>0</v>
      </c>
      <c r="Q4" s="68">
        <f>'Welsh Water Organic Digestate'!Q27</f>
        <v>25.52</v>
      </c>
      <c r="R4" s="68">
        <f>'Welsh Water Organic Digestate'!R27</f>
        <v>0</v>
      </c>
      <c r="S4" s="68">
        <f>'Welsh Water Organic Digestate'!S27</f>
        <v>0</v>
      </c>
      <c r="T4" s="68">
        <f>'Welsh Water Organic Digestate'!T27</f>
        <v>0</v>
      </c>
      <c r="U4" s="68">
        <f>'Welsh Water Organic Digestate'!U27</f>
        <v>0</v>
      </c>
    </row>
    <row r="5" spans="1:21" x14ac:dyDescent="0.35">
      <c r="A5" s="60">
        <v>2</v>
      </c>
      <c r="B5" s="68">
        <f>'Rosedew Lagoon'!B27</f>
        <v>57</v>
      </c>
      <c r="C5" s="68">
        <f>'Rosedew Lagoon'!C27</f>
        <v>216.6</v>
      </c>
      <c r="D5" s="68">
        <f>'Rosedew Lagoon'!D27</f>
        <v>25.203290999999997</v>
      </c>
      <c r="E5" s="68">
        <f>'Rosedew Lagoon'!E27</f>
        <v>126.86119500000001</v>
      </c>
      <c r="F5" s="68">
        <f>'Rosedew Lagoon'!F27</f>
        <v>0.94506000000000001</v>
      </c>
      <c r="G5" s="68">
        <f>'Rosedew Lagoon'!G27</f>
        <v>3.0210000000000004E-2</v>
      </c>
      <c r="H5" s="68">
        <f>'Rosedew Lagoon'!H27</f>
        <v>0.17726999999999998</v>
      </c>
      <c r="I5" s="68">
        <f>'Rosedew Lagoon'!I27</f>
        <v>2.8500000000000001E-2</v>
      </c>
      <c r="J5" s="68">
        <f>'Rosedew Lagoon'!J27</f>
        <v>5.7000000000000009E-4</v>
      </c>
      <c r="K5" s="68">
        <f>'Rosedew Lagoon'!K27</f>
        <v>2.8500000000000001E-3</v>
      </c>
      <c r="L5" s="68">
        <f>'Rosedew Lagoon'!L27</f>
        <v>1.4820000000000002E-2</v>
      </c>
      <c r="M5" s="68">
        <f>'Rosedew Lagoon'!M27</f>
        <v>1.7670000000000002E-2</v>
      </c>
      <c r="N5" s="68">
        <f>'Rosedew Lagoon'!N27</f>
        <v>0</v>
      </c>
      <c r="O5" s="68">
        <f>'Rosedew Lagoon'!O27</f>
        <v>0</v>
      </c>
      <c r="P5" s="68">
        <f>'Rosedew Lagoon'!P27</f>
        <v>56.714999999999996</v>
      </c>
      <c r="Q5" s="68">
        <f>'Rosedew Lagoon'!Q27</f>
        <v>16.102499999999999</v>
      </c>
      <c r="R5" s="68">
        <f>'Rosedew Lagoon'!R27</f>
        <v>1.7100000000000001E-3</v>
      </c>
      <c r="S5" s="68">
        <f>'Rosedew Lagoon'!S27</f>
        <v>2.8500000000000001E-2</v>
      </c>
      <c r="T5" s="68">
        <f>'Rosedew Lagoon'!T27</f>
        <v>5.1299999999999991E-3</v>
      </c>
      <c r="U5" s="68">
        <f>'Rosedew Lagoon'!U27</f>
        <v>0.57000000000000006</v>
      </c>
    </row>
    <row r="6" spans="1:21" x14ac:dyDescent="0.35">
      <c r="A6" s="60">
        <v>3</v>
      </c>
      <c r="B6" s="68">
        <f>'Andigestion Ltd'!B27</f>
        <v>45</v>
      </c>
      <c r="C6" s="68">
        <f>'Andigestion Ltd'!C27</f>
        <v>238.50000000000003</v>
      </c>
      <c r="D6" s="68">
        <f>'Andigestion Ltd'!D27</f>
        <v>49.382505000000009</v>
      </c>
      <c r="E6" s="68">
        <f>'Andigestion Ltd'!E27</f>
        <v>94.351500000000001</v>
      </c>
      <c r="F6" s="68">
        <f>'Andigestion Ltd'!F27</f>
        <v>5.07348</v>
      </c>
      <c r="G6" s="68">
        <f>'Andigestion Ltd'!G27</f>
        <v>4.1399999999999999E-2</v>
      </c>
      <c r="H6" s="68">
        <f>'Andigestion Ltd'!H27</f>
        <v>0.23760000000000001</v>
      </c>
      <c r="I6" s="68">
        <f>'Andigestion Ltd'!I27</f>
        <v>2.2499999999999999E-2</v>
      </c>
      <c r="J6" s="68">
        <f>'Andigestion Ltd'!J27</f>
        <v>4.5000000000000004E-4</v>
      </c>
      <c r="K6" s="68">
        <f>'Andigestion Ltd'!K27</f>
        <v>2.2500000000000003E-3</v>
      </c>
      <c r="L6" s="68">
        <f>'Andigestion Ltd'!L27</f>
        <v>5.7600000000000005E-2</v>
      </c>
      <c r="M6" s="68">
        <f>'Andigestion Ltd'!M27</f>
        <v>2.0250000000000001E-2</v>
      </c>
      <c r="N6" s="68">
        <f>'Andigestion Ltd'!N27</f>
        <v>0</v>
      </c>
      <c r="O6" s="68">
        <f>'Andigestion Ltd'!O27</f>
        <v>0</v>
      </c>
      <c r="P6" s="68">
        <f>'Andigestion Ltd'!P27</f>
        <v>0</v>
      </c>
      <c r="Q6" s="68">
        <f>'Andigestion Ltd'!Q27</f>
        <v>41.625</v>
      </c>
      <c r="R6" s="68">
        <f>'Andigestion Ltd'!R27</f>
        <v>0</v>
      </c>
      <c r="S6" s="68">
        <f>'Andigestion Ltd'!S27</f>
        <v>0</v>
      </c>
      <c r="T6" s="68">
        <f>'Andigestion Ltd'!T27</f>
        <v>0</v>
      </c>
      <c r="U6" s="68">
        <f>'Andigestion Ltd'!U27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2018-10-04T23:00:00+00:00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Post_x0020_code xmlns="859f7ad6-93f6-4205-b62b-a17f28acbbac" xsi:nil="tru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0ACDC-6DBF-451D-A0B4-51F6A86FB626}"/>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164715CF-ABF3-440B-B05B-A6FCF28A55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Welsh Water Organic Digestate</vt:lpstr>
      <vt:lpstr>Rosedew Lagoon</vt:lpstr>
      <vt:lpstr>Andigestion Ltd</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Rohini.Sawant</cp:lastModifiedBy>
  <dcterms:created xsi:type="dcterms:W3CDTF">2016-09-26T10:07:59Z</dcterms:created>
  <dcterms:modified xsi:type="dcterms:W3CDTF">2018-10-04T10:52:34Z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1baa335a-07e8-4234-82be-b44971b92152</vt:lpwstr>
  </property>
  <property fmtid="{D5CDD505-2E9C-101B-9397-08002B2CF9AE}" pid="4" name="_dlc_DocId">
    <vt:lpwstr>REGU-415-11354</vt:lpwstr>
  </property>
  <property fmtid="{D5CDD505-2E9C-101B-9397-08002B2CF9AE}" pid="5" name="_dlc_DocIdUrl">
    <vt:lpwstr>https://cyfoethnaturiolcymru.sharepoint.com/teams/Regulatory/Permitting/_layouts/15/DocIdRedir.aspx?ID=REGU-415-11354, REGU-415-11354</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