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325/"/>
    </mc:Choice>
  </mc:AlternateContent>
  <xr:revisionPtr revIDLastSave="0" documentId="10_ncr:100000_{B7D50E69-BE1B-4719-AB14-72626BF7B513}"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28" i="1" l="1"/>
  <c r="U28" i="1" l="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D18" i="1" l="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<sst xmlns="http://schemas.openxmlformats.org/spreadsheetml/2006/main" count="206" uniqueCount="119">
  <si>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</si>
  <si>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</si>
  <si>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</si>
  <si>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</si>
  <si>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</si>
  <si>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</si>
  <si>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</si>
  <si>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</si>
  <si>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</si>
  <si>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</si>
  <si>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</si>
  <si>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</si>
  <si>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</si>
  <si>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</si>
  <si>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</si>
  <si>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</si>
  <si>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</si>
  <si>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</si>
  <si>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</si>
  <si>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</si>
  <si>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</si>
  <si>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</si>
  <si>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</si>
  <si>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</si>
  <si>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</si>
  <si>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</si>
  <si>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</si>
  <si>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</si>
  <si>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</si>
  <si>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</si>
  <si>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</si>
  <si>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</si>
  <si>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</si>
  <si>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</si>
  <si>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</si>
  <si>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</si>
  <si>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</si>
  <si>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</si>
  <si>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</si>
  <si>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</si>
  <si>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</si>
  <si>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</si>
  <si>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</si>
  <si>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</si>
  <si>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</si>
  <si>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</si>
  <si>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</si>
  <si>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</si>
  <si>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</si>
  <si>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</si>
  <si>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</si>
  <si>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</si>
  <si>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</si>
  <si>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</si>
  <si>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</si>
  <si>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</si>
  <si>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</si>
  <si>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</si>
  <si>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</si>
  <si>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</si>
  <si>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</si>
  <si>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</si>
  <si>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</si>
  <si>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</si>
  <si>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</si>
  <si>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</si>
  <si>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</si>
  <si>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</si>
  <si>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</si>
  <si>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</si>
  <si>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</si>
  <si>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</si>
  <si>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</si>
  <si>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</si>
  <si>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</si>
  <si>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</si>
  <si>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</si>
  <si>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</si>
  <si>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</si>
  <si>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</si>
  <si>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</si>
  <si>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</si>
  <si>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</si>
  <si>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</si>
  <si>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</si>
  <si>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</si>
  <si>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</si>
  <si>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</si>
  <si>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</si>
  <si>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</si>
  <si>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</si>
  <si>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</si>
  <si>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</si>
  <si>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</si>
  <si>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</si>
  <si>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</si>
  <si>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</si>
  <si>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</si>
  <si>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</si>
  <si>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Permit reference</t>
  </si>
  <si>
    <t>Waste type (physical form)</t>
  </si>
  <si>
    <t>Fodder beet</t>
  </si>
  <si>
    <t>Oilseed rape</t>
  </si>
  <si>
    <t>Haylege (45% DM)</t>
  </si>
  <si>
    <t>PAN-003325</t>
  </si>
  <si>
    <t>EPR/GP3792SK</t>
  </si>
  <si>
    <t>ByProduct Recovery Ltd</t>
  </si>
  <si>
    <t>Bwlchmawr Farm, Brynteg, Llanybydder, Carmarthenshire SA40 9XA</t>
  </si>
  <si>
    <t>Rohini Sawant</t>
  </si>
  <si>
    <t>02 02 04</t>
  </si>
  <si>
    <t>DAF sludge</t>
  </si>
  <si>
    <t>TH11</t>
  </si>
  <si>
    <t>9130 0536</t>
  </si>
  <si>
    <t>TH1</t>
  </si>
  <si>
    <t>TH2</t>
  </si>
  <si>
    <t>TH3</t>
  </si>
  <si>
    <t>P1</t>
  </si>
  <si>
    <t>P2</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</si>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</sst>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s>
  <fills count="9">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69">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cellXfs>
  <cellStyles count="2">
    <cellStyle name="Normal" xfId="0" builtinId="0"/>
    <cellStyle name="Normal 2" xfId="1" xr:uid="{00000000-0005-0000-0000-000001000000}"/>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Normal="100" workbookViewId="0">
      <selection activeCell="C27" sqref="C27"/>
    </sheetView>
  </sheetViews>
  <sheetFormatPr defaultColWidth="13.15234375" defaultRowHeight="12.45" x14ac:dyDescent="0.4"/>
  <cols>
    <col min="1" max="2" width="13.15234375" style="11"/>
    <col min="3" max="3" width="18.69140625" style="11" bestFit="1" customWidth="1"/>
    <col min="4" max="4" width="20.23046875" style="11" bestFit="1" customWidth="1"/>
    <col min="5" max="22" width="21.23046875" style="11" customWidth="1"/>
    <col min="23" max="27" width="13.15234375" style="11"/>
    <col min="28" max="28" width="10.69140625" style="16" bestFit="1" customWidth="1"/>
    <col min="29" max="29" width="12.4609375" style="16" bestFit="1" customWidth="1"/>
    <col min="30" max="30" width="7.23046875" style="16" bestFit="1" customWidth="1"/>
    <col min="31" max="31" width="25.53515625" style="16" bestFit="1" customWidth="1"/>
    <col min="32" max="32" width="11.4609375" style="16" bestFit="1" customWidth="1"/>
    <col min="33" max="16384" width="13.15234375" style="11"/>
  </cols>
  <sheetData>
    <row r="1" spans="1:32" x14ac:dyDescent="0.3">
      <c r="A1" s="56" t="s">
        <v>43</v>
      </c>
      <c r="B1" s="56"/>
      <c r="C1" s="59" t="s">
        <v>104</v>
      </c>
      <c r="D1" s="59"/>
      <c r="E1" s="59"/>
      <c r="F1" s="56" t="s">
        <v>47</v>
      </c>
      <c r="G1" s="56"/>
      <c r="H1" s="59">
        <v>50</v>
      </c>
      <c r="I1" s="59"/>
      <c r="J1" s="59"/>
      <c r="AB1" s="42"/>
      <c r="AC1" s="42"/>
      <c r="AD1" s="42"/>
      <c r="AE1" s="42" t="s">
        <v>91</v>
      </c>
      <c r="AF1" s="42" t="s">
        <v>92</v>
      </c>
    </row>
    <row r="2" spans="1:32" x14ac:dyDescent="0.3">
      <c r="A2" s="56" t="s">
        <v>99</v>
      </c>
      <c r="B2" s="56"/>
      <c r="C2" s="60" t="s">
        <v>105</v>
      </c>
      <c r="D2" s="59"/>
      <c r="E2" s="59"/>
      <c r="F2" s="56" t="s">
        <v>52</v>
      </c>
      <c r="G2" s="56"/>
      <c r="H2" s="59" t="s">
        <v>109</v>
      </c>
      <c r="I2" s="59"/>
      <c r="J2" s="59"/>
      <c r="AB2" s="41" t="s">
        <v>61</v>
      </c>
      <c r="AC2" s="41" t="s">
        <v>80</v>
      </c>
      <c r="AD2" s="42" t="s">
        <v>88</v>
      </c>
      <c r="AE2" s="42" t="s">
        <v>73</v>
      </c>
      <c r="AF2" s="53">
        <v>8.4</v>
      </c>
    </row>
    <row r="3" spans="1:32" x14ac:dyDescent="0.3">
      <c r="A3" s="67" t="s">
        <v>44</v>
      </c>
      <c r="B3" s="68"/>
      <c r="C3" s="60" t="s">
        <v>106</v>
      </c>
      <c r="D3" s="59"/>
      <c r="E3" s="59"/>
      <c r="F3" s="56" t="s">
        <v>100</v>
      </c>
      <c r="G3" s="56"/>
      <c r="H3" s="59" t="s">
        <v>90</v>
      </c>
      <c r="I3" s="59"/>
      <c r="J3" s="59"/>
      <c r="AB3" s="41" t="s">
        <v>62</v>
      </c>
      <c r="AC3" s="41" t="s">
        <v>81</v>
      </c>
      <c r="AD3" s="42" t="s">
        <v>89</v>
      </c>
      <c r="AE3" s="42" t="s">
        <v>74</v>
      </c>
      <c r="AF3" s="53">
        <v>8.6</v>
      </c>
    </row>
    <row r="4" spans="1:32" x14ac:dyDescent="0.3">
      <c r="A4" s="56" t="s">
        <v>0</v>
      </c>
      <c r="B4" s="56"/>
      <c r="C4" s="61" t="s">
        <v>107</v>
      </c>
      <c r="D4" s="62"/>
      <c r="E4" s="63"/>
      <c r="F4" s="58" t="s">
        <v>1</v>
      </c>
      <c r="G4" s="58"/>
      <c r="H4" s="59" t="s">
        <v>110</v>
      </c>
      <c r="I4" s="59"/>
      <c r="J4" s="59"/>
      <c r="AB4" s="41" t="s">
        <v>57</v>
      </c>
      <c r="AC4" s="42" t="s">
        <v>82</v>
      </c>
      <c r="AD4" s="42" t="s">
        <v>90</v>
      </c>
      <c r="AE4" s="42" t="s">
        <v>75</v>
      </c>
      <c r="AF4" s="53">
        <v>8.8000000000000007</v>
      </c>
    </row>
    <row r="5" spans="1:32" x14ac:dyDescent="0.3">
      <c r="A5" s="56" t="s">
        <v>51</v>
      </c>
      <c r="B5" s="56"/>
      <c r="C5" s="61" t="s">
        <v>108</v>
      </c>
      <c r="D5" s="62"/>
      <c r="E5" s="63"/>
      <c r="F5" s="56" t="s">
        <v>45</v>
      </c>
      <c r="G5" s="56"/>
      <c r="H5" s="59">
        <v>5.6</v>
      </c>
      <c r="I5" s="59"/>
      <c r="J5" s="59"/>
      <c r="AB5" s="41" t="s">
        <v>58</v>
      </c>
      <c r="AC5" s="42" t="s">
        <v>83</v>
      </c>
      <c r="AD5" s="42"/>
      <c r="AE5" s="42" t="s">
        <v>102</v>
      </c>
      <c r="AF5" s="53">
        <v>15.1</v>
      </c>
    </row>
    <row r="6" spans="1:32" s="16" customFormat="1" x14ac:dyDescent="0.3">
      <c r="A6" s="12"/>
      <c r="B6" s="12"/>
      <c r="C6" s="13"/>
      <c r="D6" s="13"/>
      <c r="E6" s="13"/>
      <c r="F6" s="14"/>
      <c r="G6" s="14"/>
      <c r="H6" s="15"/>
      <c r="I6" s="15"/>
      <c r="J6" s="15"/>
      <c r="AB6" s="43" t="s">
        <v>59</v>
      </c>
      <c r="AC6" s="44" t="s">
        <v>84</v>
      </c>
      <c r="AD6" s="44"/>
      <c r="AE6" s="42" t="s">
        <v>78</v>
      </c>
      <c r="AF6" s="53">
        <v>1.4</v>
      </c>
    </row>
    <row r="7" spans="1:32" s="30" customFormat="1" x14ac:dyDescent="0.3">
      <c r="A7" s="57" t="s">
        <v>68</v>
      </c>
      <c r="B7" s="57"/>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101</v>
      </c>
      <c r="AF7" s="52">
        <v>0.7</v>
      </c>
    </row>
    <row r="8" spans="1:32" x14ac:dyDescent="0.3">
      <c r="A8" s="56" t="s">
        <v>2</v>
      </c>
      <c r="B8" s="56"/>
      <c r="C8" s="37">
        <v>6</v>
      </c>
      <c r="D8" s="37">
        <v>7</v>
      </c>
      <c r="E8" s="37">
        <v>8</v>
      </c>
      <c r="F8" s="37">
        <v>9</v>
      </c>
      <c r="G8" s="37">
        <v>10</v>
      </c>
      <c r="H8" s="37" t="s">
        <v>111</v>
      </c>
      <c r="I8" s="37">
        <v>6823</v>
      </c>
      <c r="J8" s="37">
        <v>8610</v>
      </c>
      <c r="K8" s="37" t="s">
        <v>112</v>
      </c>
      <c r="L8" s="37">
        <v>1230</v>
      </c>
      <c r="M8" s="37">
        <v>2628</v>
      </c>
      <c r="N8" s="37" t="s">
        <v>113</v>
      </c>
      <c r="O8" s="37" t="s">
        <v>114</v>
      </c>
      <c r="P8" s="37" t="s">
        <v>115</v>
      </c>
      <c r="Q8" s="37" t="s">
        <v>116</v>
      </c>
      <c r="R8" s="37" t="s">
        <v>117</v>
      </c>
      <c r="S8" s="37"/>
      <c r="T8" s="37"/>
      <c r="U8" s="37"/>
      <c r="V8" s="37"/>
      <c r="AB8" s="45"/>
      <c r="AC8" s="41"/>
      <c r="AD8" s="42"/>
      <c r="AE8" s="44" t="s">
        <v>76</v>
      </c>
      <c r="AF8" s="54">
        <v>1.4</v>
      </c>
    </row>
    <row r="9" spans="1:32" x14ac:dyDescent="0.3">
      <c r="A9" s="56" t="s">
        <v>3</v>
      </c>
      <c r="B9" s="56"/>
      <c r="C9" s="37" t="s">
        <v>118</v>
      </c>
      <c r="D9" s="37" t="s">
        <v>118</v>
      </c>
      <c r="E9" s="37" t="s">
        <v>118</v>
      </c>
      <c r="F9" s="37" t="s">
        <v>118</v>
      </c>
      <c r="G9" s="37" t="s">
        <v>118</v>
      </c>
      <c r="H9" s="37" t="s">
        <v>118</v>
      </c>
      <c r="I9" s="37" t="s">
        <v>118</v>
      </c>
      <c r="J9" s="37" t="s">
        <v>118</v>
      </c>
      <c r="K9" s="37" t="s">
        <v>118</v>
      </c>
      <c r="L9" s="37" t="s">
        <v>118</v>
      </c>
      <c r="M9" s="37" t="s">
        <v>118</v>
      </c>
      <c r="N9" s="37" t="s">
        <v>118</v>
      </c>
      <c r="O9" s="37" t="s">
        <v>118</v>
      </c>
      <c r="P9" s="37" t="s">
        <v>118</v>
      </c>
      <c r="Q9" s="37" t="s">
        <v>118</v>
      </c>
      <c r="R9" s="37" t="s">
        <v>118</v>
      </c>
      <c r="S9" s="37"/>
      <c r="T9" s="37"/>
      <c r="U9" s="37"/>
      <c r="V9" s="37"/>
      <c r="AB9" s="41"/>
      <c r="AC9" s="41"/>
      <c r="AD9" s="42"/>
      <c r="AE9" s="42" t="s">
        <v>96</v>
      </c>
      <c r="AF9" s="53">
        <v>1.7</v>
      </c>
    </row>
    <row r="10" spans="1:32" x14ac:dyDescent="0.3">
      <c r="A10" s="56" t="s">
        <v>4</v>
      </c>
      <c r="B10" s="56"/>
      <c r="C10" s="37">
        <v>5.7</v>
      </c>
      <c r="D10" s="37">
        <v>5.8</v>
      </c>
      <c r="E10" s="37">
        <v>5.8</v>
      </c>
      <c r="F10" s="37">
        <v>5.8</v>
      </c>
      <c r="G10" s="37">
        <v>5.8</v>
      </c>
      <c r="H10" s="37">
        <v>6.1</v>
      </c>
      <c r="I10" s="37">
        <v>5.7</v>
      </c>
      <c r="J10" s="37">
        <v>5.7</v>
      </c>
      <c r="K10" s="37">
        <v>5.9</v>
      </c>
      <c r="L10" s="37">
        <v>5.8</v>
      </c>
      <c r="M10" s="37">
        <v>5.8</v>
      </c>
      <c r="N10" s="37">
        <v>5.8</v>
      </c>
      <c r="O10" s="37">
        <v>6.1</v>
      </c>
      <c r="P10" s="37">
        <v>5.5</v>
      </c>
      <c r="Q10" s="37">
        <v>5.9</v>
      </c>
      <c r="R10" s="37">
        <v>5.9</v>
      </c>
      <c r="S10" s="37"/>
      <c r="T10" s="37"/>
      <c r="U10" s="37"/>
      <c r="V10" s="37"/>
      <c r="AB10" s="41"/>
      <c r="AC10" s="41"/>
      <c r="AD10" s="42"/>
      <c r="AE10" s="42" t="s">
        <v>97</v>
      </c>
      <c r="AF10" s="53">
        <v>2.1</v>
      </c>
    </row>
    <row r="11" spans="1:32" x14ac:dyDescent="0.3">
      <c r="A11" s="56" t="s">
        <v>5</v>
      </c>
      <c r="B11" s="56"/>
      <c r="C11" s="37">
        <v>1</v>
      </c>
      <c r="D11" s="37">
        <v>1</v>
      </c>
      <c r="E11" s="37">
        <v>1</v>
      </c>
      <c r="F11" s="37">
        <v>1</v>
      </c>
      <c r="G11" s="37">
        <v>2</v>
      </c>
      <c r="H11" s="37">
        <v>3</v>
      </c>
      <c r="I11" s="37">
        <v>4</v>
      </c>
      <c r="J11" s="37">
        <v>2</v>
      </c>
      <c r="K11" s="37">
        <v>2</v>
      </c>
      <c r="L11" s="37">
        <v>3</v>
      </c>
      <c r="M11" s="37">
        <v>3</v>
      </c>
      <c r="N11" s="37">
        <v>1</v>
      </c>
      <c r="O11" s="37">
        <v>3</v>
      </c>
      <c r="P11" s="37">
        <v>0</v>
      </c>
      <c r="Q11" s="37">
        <v>0</v>
      </c>
      <c r="R11" s="37">
        <v>1</v>
      </c>
      <c r="S11" s="37"/>
      <c r="T11" s="37"/>
      <c r="U11" s="37"/>
      <c r="V11" s="37"/>
      <c r="AB11" s="41"/>
      <c r="AC11" s="41"/>
      <c r="AD11" s="42"/>
      <c r="AE11" s="42" t="s">
        <v>77</v>
      </c>
      <c r="AF11" s="53">
        <v>5.9</v>
      </c>
    </row>
    <row r="12" spans="1:32" x14ac:dyDescent="0.3">
      <c r="A12" s="56" t="s">
        <v>6</v>
      </c>
      <c r="B12" s="56"/>
      <c r="C12" s="37">
        <v>1</v>
      </c>
      <c r="D12" s="37">
        <v>1</v>
      </c>
      <c r="E12" s="37">
        <v>1</v>
      </c>
      <c r="F12" s="37">
        <v>1</v>
      </c>
      <c r="G12" s="37">
        <v>1</v>
      </c>
      <c r="H12" s="37">
        <v>2</v>
      </c>
      <c r="I12" s="37">
        <v>1</v>
      </c>
      <c r="J12" s="37">
        <v>2</v>
      </c>
      <c r="K12" s="37">
        <v>1</v>
      </c>
      <c r="L12" s="37">
        <v>2</v>
      </c>
      <c r="M12" s="37">
        <v>1</v>
      </c>
      <c r="N12" s="37">
        <v>1</v>
      </c>
      <c r="O12" s="37">
        <v>1</v>
      </c>
      <c r="P12" s="37">
        <v>1</v>
      </c>
      <c r="Q12" s="37">
        <v>1</v>
      </c>
      <c r="R12" s="37">
        <v>0</v>
      </c>
      <c r="S12" s="37"/>
      <c r="T12" s="37"/>
      <c r="U12" s="37"/>
      <c r="V12" s="37"/>
      <c r="AB12" s="41"/>
      <c r="AC12" s="41"/>
      <c r="AD12" s="42"/>
      <c r="AE12" s="16" t="s">
        <v>103</v>
      </c>
      <c r="AF12" s="51">
        <v>3.2</v>
      </c>
    </row>
    <row r="13" spans="1:32" x14ac:dyDescent="0.3">
      <c r="A13" s="56" t="s">
        <v>7</v>
      </c>
      <c r="B13" s="56"/>
      <c r="C13" s="37">
        <v>2</v>
      </c>
      <c r="D13" s="37">
        <v>2</v>
      </c>
      <c r="E13" s="37">
        <v>2</v>
      </c>
      <c r="F13" s="37">
        <v>2</v>
      </c>
      <c r="G13" s="37">
        <v>2</v>
      </c>
      <c r="H13" s="37">
        <v>2</v>
      </c>
      <c r="I13" s="37">
        <v>2</v>
      </c>
      <c r="J13" s="37">
        <v>2</v>
      </c>
      <c r="K13" s="37">
        <v>1</v>
      </c>
      <c r="L13" s="37">
        <v>2</v>
      </c>
      <c r="M13" s="37">
        <v>2</v>
      </c>
      <c r="N13" s="37">
        <v>2</v>
      </c>
      <c r="O13" s="37">
        <v>2</v>
      </c>
      <c r="P13" s="37">
        <v>2</v>
      </c>
      <c r="Q13" s="37">
        <v>2</v>
      </c>
      <c r="R13" s="37">
        <v>2</v>
      </c>
      <c r="S13" s="37"/>
      <c r="T13" s="37"/>
      <c r="U13" s="37"/>
      <c r="V13" s="37"/>
      <c r="AB13" s="41"/>
      <c r="AC13" s="41"/>
      <c r="AD13" s="42"/>
      <c r="AE13" s="42"/>
      <c r="AF13" s="42"/>
    </row>
    <row r="14" spans="1:32" x14ac:dyDescent="0.4">
      <c r="A14" s="66" t="s">
        <v>8</v>
      </c>
      <c r="B14" s="66"/>
      <c r="C14" s="55" t="s">
        <v>96</v>
      </c>
      <c r="D14" s="55" t="s">
        <v>96</v>
      </c>
      <c r="E14" s="55" t="s">
        <v>96</v>
      </c>
      <c r="F14" s="55" t="s">
        <v>96</v>
      </c>
      <c r="G14" s="55" t="s">
        <v>96</v>
      </c>
      <c r="H14" s="55" t="s">
        <v>96</v>
      </c>
      <c r="I14" s="55" t="s">
        <v>96</v>
      </c>
      <c r="J14" s="55" t="s">
        <v>96</v>
      </c>
      <c r="K14" s="55" t="s">
        <v>96</v>
      </c>
      <c r="L14" s="55" t="s">
        <v>96</v>
      </c>
      <c r="M14" s="55" t="s">
        <v>96</v>
      </c>
      <c r="N14" s="55" t="s">
        <v>96</v>
      </c>
      <c r="O14" s="55" t="s">
        <v>96</v>
      </c>
      <c r="P14" s="55" t="s">
        <v>96</v>
      </c>
      <c r="Q14" s="55" t="s">
        <v>96</v>
      </c>
      <c r="R14" s="55" t="s">
        <v>96</v>
      </c>
      <c r="S14" s="55"/>
      <c r="T14" s="55"/>
      <c r="U14" s="55"/>
      <c r="V14" s="55"/>
    </row>
    <row r="15" spans="1:32" x14ac:dyDescent="0.4">
      <c r="A15" s="58" t="s">
        <v>9</v>
      </c>
      <c r="B15" s="58"/>
      <c r="C15" s="37">
        <v>38</v>
      </c>
      <c r="D15" s="37">
        <v>38</v>
      </c>
      <c r="E15" s="37">
        <v>38</v>
      </c>
      <c r="F15" s="37">
        <v>38</v>
      </c>
      <c r="G15" s="37">
        <v>38</v>
      </c>
      <c r="H15" s="37">
        <v>38</v>
      </c>
      <c r="I15" s="37">
        <v>38</v>
      </c>
      <c r="J15" s="37">
        <v>38</v>
      </c>
      <c r="K15" s="37">
        <v>38</v>
      </c>
      <c r="L15" s="37">
        <v>38</v>
      </c>
      <c r="M15" s="37">
        <v>38</v>
      </c>
      <c r="N15" s="37">
        <v>38</v>
      </c>
      <c r="O15" s="37">
        <v>38</v>
      </c>
      <c r="P15" s="37">
        <v>38</v>
      </c>
      <c r="Q15" s="37">
        <v>38</v>
      </c>
      <c r="R15" s="37">
        <v>38</v>
      </c>
      <c r="S15" s="37"/>
      <c r="T15" s="37"/>
      <c r="U15" s="37"/>
      <c r="V15" s="37"/>
    </row>
    <row r="16" spans="1:32" x14ac:dyDescent="0.4">
      <c r="A16" s="66" t="s">
        <v>46</v>
      </c>
      <c r="B16" s="66"/>
      <c r="C16" s="55" t="s">
        <v>82</v>
      </c>
      <c r="D16" s="55" t="s">
        <v>82</v>
      </c>
      <c r="E16" s="55" t="s">
        <v>82</v>
      </c>
      <c r="F16" s="55" t="s">
        <v>82</v>
      </c>
      <c r="G16" s="55" t="s">
        <v>82</v>
      </c>
      <c r="H16" s="55" t="s">
        <v>82</v>
      </c>
      <c r="I16" s="55" t="s">
        <v>82</v>
      </c>
      <c r="J16" s="55" t="s">
        <v>82</v>
      </c>
      <c r="K16" s="55" t="s">
        <v>82</v>
      </c>
      <c r="L16" s="55" t="s">
        <v>82</v>
      </c>
      <c r="M16" s="55" t="s">
        <v>82</v>
      </c>
      <c r="N16" s="55" t="s">
        <v>82</v>
      </c>
      <c r="O16" s="55" t="s">
        <v>82</v>
      </c>
      <c r="P16" s="55" t="s">
        <v>82</v>
      </c>
      <c r="Q16" s="55" t="s">
        <v>82</v>
      </c>
      <c r="R16" s="55" t="s">
        <v>82</v>
      </c>
      <c r="S16" s="55"/>
      <c r="T16" s="55"/>
      <c r="U16" s="55"/>
      <c r="V16" s="55"/>
    </row>
    <row r="17" spans="1:32" s="29" customFormat="1" x14ac:dyDescent="0.4">
      <c r="A17" s="57" t="s">
        <v>79</v>
      </c>
      <c r="B17" s="57"/>
      <c r="C17" s="38">
        <f>IF(C$14="Winter wheat/barley",8.4,IF(C$14="Spring wheat/barley",8.6,IF(C$14="Winter/spring oats",8.8, IF(C$14="Oilseed Rape",15.1,IF(C$14="Grass fresh (15%-20% DM)",1.4,IF(C$14="Grass Silage (25% DM)",1.7,IF(C$14="Grass Silage (30%)",2.1,IF(C$14="Hay (86% DM)",5.9,IF(C$14="Maize",1.4,IF(C$14="Fodder beet",0.7,IF(C$14="Haylege (45% DM)",3.2,"0")))))))))))*C15</f>
        <v>64.599999999999994</v>
      </c>
      <c r="D17" s="38">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38">
        <f t="shared" si="0"/>
        <v>64.599999999999994</v>
      </c>
      <c r="F17" s="38">
        <f t="shared" si="0"/>
        <v>64.599999999999994</v>
      </c>
      <c r="G17" s="38">
        <f t="shared" si="0"/>
        <v>64.599999999999994</v>
      </c>
      <c r="H17" s="38">
        <f t="shared" si="0"/>
        <v>64.599999999999994</v>
      </c>
      <c r="I17" s="38">
        <f t="shared" si="0"/>
        <v>64.599999999999994</v>
      </c>
      <c r="J17" s="38">
        <f t="shared" si="0"/>
        <v>64.599999999999994</v>
      </c>
      <c r="K17" s="38">
        <f t="shared" si="0"/>
        <v>64.599999999999994</v>
      </c>
      <c r="L17" s="38">
        <f t="shared" si="0"/>
        <v>64.599999999999994</v>
      </c>
      <c r="M17" s="38">
        <f t="shared" si="0"/>
        <v>64.599999999999994</v>
      </c>
      <c r="N17" s="38">
        <f t="shared" si="0"/>
        <v>64.599999999999994</v>
      </c>
      <c r="O17" s="38">
        <f t="shared" si="0"/>
        <v>64.599999999999994</v>
      </c>
      <c r="P17" s="38">
        <f t="shared" si="0"/>
        <v>64.599999999999994</v>
      </c>
      <c r="Q17" s="38">
        <f t="shared" si="0"/>
        <v>64.599999999999994</v>
      </c>
      <c r="R17" s="38">
        <f t="shared" si="0"/>
        <v>64.599999999999994</v>
      </c>
      <c r="S17" s="38">
        <f t="shared" si="0"/>
        <v>0</v>
      </c>
      <c r="T17" s="38">
        <f t="shared" si="0"/>
        <v>0</v>
      </c>
      <c r="U17" s="38">
        <f t="shared" si="0"/>
        <v>0</v>
      </c>
      <c r="V17" s="38">
        <f t="shared" si="0"/>
        <v>0</v>
      </c>
      <c r="AB17" s="46"/>
      <c r="AC17" s="46"/>
      <c r="AD17" s="46"/>
      <c r="AE17" s="46"/>
      <c r="AF17" s="46"/>
    </row>
    <row r="18" spans="1:32" s="29" customFormat="1" ht="15" customHeight="1" x14ac:dyDescent="0.4">
      <c r="A18" s="57" t="s">
        <v>23</v>
      </c>
      <c r="B18" s="57"/>
      <c r="C18" s="39">
        <f>$D27</f>
        <v>189.44377971200001</v>
      </c>
      <c r="D18" s="39">
        <f>$D28</f>
        <v>189.44377971200001</v>
      </c>
      <c r="E18" s="39">
        <f>$D29</f>
        <v>189.44377971200001</v>
      </c>
      <c r="F18" s="39">
        <f>$D30</f>
        <v>189.44377971200001</v>
      </c>
      <c r="G18" s="39">
        <f>$D31</f>
        <v>129.16621344000001</v>
      </c>
      <c r="H18" s="39">
        <f>$D32</f>
        <v>68.888647168000006</v>
      </c>
      <c r="I18" s="39">
        <f>$D33</f>
        <v>68.888647168000006</v>
      </c>
      <c r="J18" s="39">
        <f>$D34</f>
        <v>129.16621344000001</v>
      </c>
      <c r="K18" s="39">
        <f>$D35</f>
        <v>129.16621344000001</v>
      </c>
      <c r="L18" s="39">
        <f>$D36</f>
        <v>68.888647168000006</v>
      </c>
      <c r="M18" s="39">
        <f>$D37</f>
        <v>68.888647168000006</v>
      </c>
      <c r="N18" s="39">
        <f>$D38</f>
        <v>189.44377971200001</v>
      </c>
      <c r="O18" s="39">
        <f>$D39</f>
        <v>68.888647168000006</v>
      </c>
      <c r="P18" s="39">
        <f>$D40</f>
        <v>249.72134598399998</v>
      </c>
      <c r="Q18" s="39">
        <f>$D41</f>
        <v>249.72134598399998</v>
      </c>
      <c r="R18" s="39">
        <f>$D42</f>
        <v>189.44377971200001</v>
      </c>
      <c r="S18" s="39">
        <f>$D43</f>
        <v>0</v>
      </c>
      <c r="T18" s="39">
        <f>$D44</f>
        <v>0</v>
      </c>
      <c r="U18" s="39">
        <f>$D45</f>
        <v>0</v>
      </c>
      <c r="V18" s="39">
        <f>$D46</f>
        <v>0</v>
      </c>
      <c r="AB18" s="46"/>
      <c r="AC18" s="46"/>
      <c r="AD18" s="46"/>
      <c r="AE18" s="46"/>
      <c r="AF18" s="46"/>
    </row>
    <row r="19" spans="1:32" s="29" customFormat="1" ht="15" customHeight="1" x14ac:dyDescent="0.4">
      <c r="A19" s="57" t="s">
        <v>86</v>
      </c>
      <c r="B19" s="57"/>
      <c r="C19" s="39">
        <f>C18-C17</f>
        <v>124.84377971200001</v>
      </c>
      <c r="D19" s="39">
        <f t="shared" ref="D19:V19" si="1">D18-D17</f>
        <v>124.84377971200001</v>
      </c>
      <c r="E19" s="39">
        <f t="shared" si="1"/>
        <v>124.84377971200001</v>
      </c>
      <c r="F19" s="39">
        <f t="shared" si="1"/>
        <v>124.84377971200001</v>
      </c>
      <c r="G19" s="39">
        <f t="shared" si="1"/>
        <v>64.566213440000013</v>
      </c>
      <c r="H19" s="39">
        <f t="shared" si="1"/>
        <v>4.2886471680000113</v>
      </c>
      <c r="I19" s="39">
        <f t="shared" si="1"/>
        <v>4.2886471680000113</v>
      </c>
      <c r="J19" s="39">
        <f t="shared" si="1"/>
        <v>64.566213440000013</v>
      </c>
      <c r="K19" s="39">
        <f t="shared" si="1"/>
        <v>64.566213440000013</v>
      </c>
      <c r="L19" s="39">
        <f t="shared" si="1"/>
        <v>4.2886471680000113</v>
      </c>
      <c r="M19" s="39">
        <f t="shared" si="1"/>
        <v>4.2886471680000113</v>
      </c>
      <c r="N19" s="39">
        <f t="shared" si="1"/>
        <v>124.84377971200001</v>
      </c>
      <c r="O19" s="39">
        <f t="shared" si="1"/>
        <v>4.2886471680000113</v>
      </c>
      <c r="P19" s="39">
        <f t="shared" si="1"/>
        <v>185.12134598399999</v>
      </c>
      <c r="Q19" s="39">
        <f t="shared" si="1"/>
        <v>185.12134598399999</v>
      </c>
      <c r="R19" s="39">
        <f t="shared" si="1"/>
        <v>124.84377971200001</v>
      </c>
      <c r="S19" s="39">
        <f t="shared" si="1"/>
        <v>0</v>
      </c>
      <c r="T19" s="39">
        <f t="shared" si="1"/>
        <v>0</v>
      </c>
      <c r="U19" s="39">
        <f t="shared" si="1"/>
        <v>0</v>
      </c>
      <c r="V19" s="39">
        <f t="shared" si="1"/>
        <v>0</v>
      </c>
      <c r="AB19" s="46"/>
      <c r="AC19" s="46"/>
      <c r="AD19" s="46"/>
      <c r="AE19" s="46"/>
      <c r="AF19" s="46"/>
    </row>
    <row r="20" spans="1:32" s="29" customFormat="1" ht="15" customHeight="1" x14ac:dyDescent="0.4">
      <c r="A20" s="57" t="s">
        <v>87</v>
      </c>
      <c r="B20" s="57"/>
      <c r="C20" s="40" t="str">
        <f>IF($B27="","",IF(C$19&gt;=0,"INCREASE","DECREASE"))</f>
        <v>INCREASE</v>
      </c>
      <c r="D20" s="40" t="str">
        <f>IF($B28="","",IF(D$19&gt;=0,"INCREASE","DECREASE"))</f>
        <v>INCREASE</v>
      </c>
      <c r="E20" s="40" t="str">
        <f>IF($B29="","",IF(E$19&gt;=0,"INCREASE","DECREASE"))</f>
        <v>INCREASE</v>
      </c>
      <c r="F20" s="40" t="str">
        <f>IF($B30="","",IF(F$19&gt;=0,"INCREASE","DECREASE"))</f>
        <v>INCREASE</v>
      </c>
      <c r="G20" s="40" t="str">
        <f>IF($B31="","",IF(G$19&gt;=0,"INCREASE","DECREASE"))</f>
        <v>INCREASE</v>
      </c>
      <c r="H20" s="40" t="str">
        <f>IF($B32="","",IF(H$19&gt;=0,"INCREASE","DECREASE"))</f>
        <v>INCREASE</v>
      </c>
      <c r="I20" s="40" t="str">
        <f>IF($B33="","",IF(I$19&gt;=0,"INCREASE","DECREASE"))</f>
        <v>INCREASE</v>
      </c>
      <c r="J20" s="40" t="str">
        <f>IF($B34="","",IF(J$19&gt;=0,"INCREASE","DECREASE"))</f>
        <v>INCREASE</v>
      </c>
      <c r="K20" s="40" t="str">
        <f>IF($B35="","",IF(K$19&gt;=0,"INCREASE","DECREASE"))</f>
        <v>INCREASE</v>
      </c>
      <c r="L20" s="40" t="str">
        <f>IF($B36="","",IF(L$19&gt;=0,"INCREASE","DECREASE"))</f>
        <v>INCREASE</v>
      </c>
      <c r="M20" s="40" t="str">
        <f>IF($B37="","",IF(M$19&gt;=0,"INCREASE","DECREASE"))</f>
        <v>INCREASE</v>
      </c>
      <c r="N20" s="40" t="str">
        <f>IF($B38="","",IF(N$19&gt;=0,"INCREASE","DECREASE"))</f>
        <v>INCREASE</v>
      </c>
      <c r="O20" s="40" t="str">
        <f>IF($B39="","",IF(O$19&gt;=0,"INCREASE","DECREASE"))</f>
        <v>INCREASE</v>
      </c>
      <c r="P20" s="40" t="str">
        <f>IF($B40="","",IF(P$19&gt;=0,"INCREASE","DECREASE"))</f>
        <v>INCREASE</v>
      </c>
      <c r="Q20" s="40" t="str">
        <f>IF($B41="","",IF(Q$19&gt;=0,"INCREASE","DECREASE"))</f>
        <v>INCREASE</v>
      </c>
      <c r="R20" s="40" t="str">
        <f>IF($B42="","",IF(R$19&gt;=0,"INCREASE","DECREASE"))</f>
        <v>INCREASE</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4">
      <c r="C21" s="13"/>
      <c r="D21" s="17"/>
      <c r="E21" s="17"/>
      <c r="F21" s="17"/>
    </row>
    <row r="22" spans="1:32" s="28" customFormat="1" ht="24.9" x14ac:dyDescent="0.4">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4">
      <c r="A23" s="33"/>
      <c r="B23" s="34" t="s">
        <v>50</v>
      </c>
      <c r="C23" s="35" t="s">
        <v>62</v>
      </c>
      <c r="D23" s="35" t="s">
        <v>60</v>
      </c>
      <c r="E23" s="35" t="s">
        <v>60</v>
      </c>
      <c r="F23" s="35" t="s">
        <v>60</v>
      </c>
      <c r="G23" s="35" t="s">
        <v>60</v>
      </c>
      <c r="H23" s="35" t="s">
        <v>60</v>
      </c>
      <c r="I23" s="35" t="s">
        <v>60</v>
      </c>
      <c r="J23" s="35" t="s">
        <v>60</v>
      </c>
      <c r="K23" s="35" t="s">
        <v>60</v>
      </c>
      <c r="L23" s="35" t="s">
        <v>60</v>
      </c>
      <c r="M23" s="35" t="s">
        <v>60</v>
      </c>
      <c r="N23" s="35" t="s">
        <v>60</v>
      </c>
      <c r="O23" s="35" t="s">
        <v>60</v>
      </c>
      <c r="P23" s="35" t="s">
        <v>60</v>
      </c>
      <c r="Q23" s="35" t="s">
        <v>60</v>
      </c>
      <c r="R23" s="35" t="s">
        <v>60</v>
      </c>
      <c r="S23" s="35" t="s">
        <v>60</v>
      </c>
      <c r="T23" s="35" t="s">
        <v>60</v>
      </c>
      <c r="U23" s="35" t="s">
        <v>60</v>
      </c>
      <c r="V23" s="36"/>
      <c r="W23" s="36"/>
    </row>
    <row r="24" spans="1:32" s="13" customFormat="1" x14ac:dyDescent="0.4">
      <c r="A24" s="18"/>
      <c r="B24" s="50">
        <v>15.2</v>
      </c>
      <c r="C24" s="37">
        <v>5.57</v>
      </c>
      <c r="D24" s="37">
        <v>24728</v>
      </c>
      <c r="E24" s="37">
        <v>4804</v>
      </c>
      <c r="F24" s="37">
        <v>2545</v>
      </c>
      <c r="G24" s="37">
        <v>70.599999999999994</v>
      </c>
      <c r="H24" s="37">
        <v>264</v>
      </c>
      <c r="I24" s="37">
        <v>2.08</v>
      </c>
      <c r="J24" s="37">
        <v>0.14000000000000001</v>
      </c>
      <c r="K24" s="49">
        <v>0.1</v>
      </c>
      <c r="L24" s="37">
        <v>5.8</v>
      </c>
      <c r="M24" s="37">
        <v>11.5</v>
      </c>
      <c r="N24" s="37">
        <v>0</v>
      </c>
      <c r="O24" s="37"/>
      <c r="P24" s="37">
        <v>7683</v>
      </c>
      <c r="Q24" s="37">
        <v>5445</v>
      </c>
      <c r="R24" s="37"/>
      <c r="S24" s="37">
        <v>0.56000000000000005</v>
      </c>
      <c r="T24" s="37"/>
      <c r="U24" s="37"/>
      <c r="V24" s="37"/>
      <c r="W24" s="37"/>
    </row>
    <row r="25" spans="1:32" s="25" customFormat="1" ht="37.299999999999997" x14ac:dyDescent="0.4">
      <c r="A25" s="64"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7.45" x14ac:dyDescent="0.4">
      <c r="A26" s="65"/>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x14ac:dyDescent="0.4">
      <c r="A27" s="31">
        <f>C8</f>
        <v>6</v>
      </c>
      <c r="B27" s="37">
        <v>22</v>
      </c>
      <c r="C27" s="2">
        <f>IF(C$23="%w/w SAR",((C$24*10)*$B27),IF(C$23="%w/w DM",(((C$24*10)*($B$24/100))*$B27),IF(C$23="kg/t SAR",(C$24*$B27),IF(C$23="kg/t DM",((C$24*($B$24/100))*$B27),IF(C$23="mg/kg SAR",((C$24*0.001)*$B27),IF(C$23="mg/kg DM",(((C$24*0.001)*($B$24/100))*$B27),0))))))</f>
        <v>186.26080000000002</v>
      </c>
      <c r="D27" s="2">
        <f>(IF(D$23="%w/w SAR",((D$24*10)*$B27),IF(D$23="%w/w DM",(((D$24*10)*($B$24/100))*$B27),IF(D$23="kg/t SAR",(D$24*$B27),IF(D$23="kg/t DM",((D$24*($B$24/100))*$B27),IF(D$23="mg/kg SAR",((D$24*0.001)*$B27),IF(D$23="mg/kg DM",(((D$24*0.001)*($B$24/100))*$B27),"0")))))))*2.291</f>
        <v>189.44377971200001</v>
      </c>
      <c r="E27" s="2">
        <f>(IF(E$23="%w/w SAR",((E$24*10)*$B27),IF(E$23="%w/w DM",(((E$24*10)*($B$24/100))*$B27),IF(E$23="kg/t SAR",(E$24*$B27),IF(E$23="kg/t DM",((E$24*($B$24/100))*$B27),IF(E$23="mg/kg SAR",((E$24*0.001)*$B27),IF(E$23="mg/kg DM",(((E$24*0.001)*($B$24/100))*$B27),"0")))))))*1.205</f>
        <v>19.357814080000001</v>
      </c>
      <c r="F27" s="2">
        <f>(IF(F$23="%w/w SAR",((F$24*10)*$B27),IF(F$23="%w/w DM",(((F$24*10)*($B$24/100))*$B27),IF(F$23="kg/t SAR",(F$24*$B27),IF(F$23="kg/t DM",((F$24*($B$24/100))*$B27),IF(F$23="mg/kg SAR",((F$24*0.001)*$B27),IF(F$23="mg/kg DM",(((F$24*0.001)*($B$24/100))*$B27),"0")))))))*1.658</f>
        <v>14.110375839999998</v>
      </c>
      <c r="G27" s="2">
        <f t="shared" ref="G27:P27" si="2">IF(G$23="%w/w SAR",((G$24*10)*$B27),IF(G$23="%w/w DM",(((G$24*10)*($B$24/100))*$B27),IF(G$23="kg/t SAR",(G$24*$B27),IF(G$23="kg/t DM",((G$24*($B$24/100))*$B27),IF(G$23="mg/kg SAR",((G$24*0.001)*$B27),IF(G$23="mg/kg DM",(((G$24*0.001)*($B$24/100))*$B27),0))))))</f>
        <v>0.2360864</v>
      </c>
      <c r="H27" s="2">
        <f t="shared" si="2"/>
        <v>0.88281600000000005</v>
      </c>
      <c r="I27" s="2">
        <f t="shared" si="2"/>
        <v>6.9555199999999998E-3</v>
      </c>
      <c r="J27" s="2">
        <f t="shared" si="2"/>
        <v>4.6816000000000007E-4</v>
      </c>
      <c r="K27" s="2">
        <f t="shared" si="2"/>
        <v>3.344E-4</v>
      </c>
      <c r="L27" s="2">
        <f t="shared" si="2"/>
        <v>1.9395199999999998E-2</v>
      </c>
      <c r="M27" s="2">
        <f t="shared" si="2"/>
        <v>3.8455999999999997E-2</v>
      </c>
      <c r="N27" s="2">
        <f t="shared" si="2"/>
        <v>0</v>
      </c>
      <c r="O27" s="2">
        <f t="shared" si="2"/>
        <v>0</v>
      </c>
      <c r="P27" s="2">
        <f t="shared" si="2"/>
        <v>25.691952000000001</v>
      </c>
      <c r="Q27" s="2">
        <f>(IF(Q$23="%w/w SAR",((Q$24*10)*$B27),IF(Q$23="%w/w DM",(((Q$24*10)*($B$24/100))*$B27),IF(Q$23="kg/t SAR",(Q$24*$B27),IF(Q$23="kg/t DM",((Q$24*($B$24/100))*$B27),IF(Q$23="mg/kg SAR",((Q$24*0.001)*$B27),IF(Q$23="mg/kg DM",(((Q$24*0.001)*($B$24/100))*$B27),0)))))))*2.5</f>
        <v>45.520200000000003</v>
      </c>
      <c r="R27" s="2">
        <f>IF(R$23="%w/w SAR",((R$24*10)*$B27),IF(R$23="%w/w DM",(((R$24*10)*($B$24/100))*$B27),IF(R$23="kg/t SAR",(R$24*$B27),IF(R$23="kg/t DM",((R$24*($B$24/100))*$B27),IF(R$23="mg/kg SAR",((R$24*0.001)*$B27),IF(R$23="mg/kg DM",(((R$24*0.001)*($B$24/100))*$B27),0))))))</f>
        <v>0</v>
      </c>
      <c r="S27" s="2">
        <f>IF(S$23="%w/w SAR",((S$24*10)*$B27),IF(S$23="%w/w DM",(((S$24*10)*($B$24/100))*$B27),IF(S$23="kg/t SAR",(S$24*$B27),IF(S$23="kg/t DM",((S$24*($B$24/100))*$B27),IF(S$23="mg/kg SAR",((S$24*0.001)*$B27),IF(S$23="mg/kg DM",(((S$24*0.001)*($B$24/100))*$B27),0))))))</f>
        <v>1.8726400000000003E-3</v>
      </c>
      <c r="T27" s="2">
        <f>IF(T$23="%w/w SAR",((T$24*10)*$B27),IF(T$23="%w/w DM",(((T$24*10)*($B$24/100))*$B27),IF(T$23="kg/t SAR",(T$24*$B27),IF(T$23="kg/t DM",((T$24*($B$24/100))*$B27),IF(T$23="mg/kg SAR",((T$24*0.001)*$B27),IF(T$23="mg/kg DM",(((T$24*0.001)*($B$24/100))*$B27),0))))))</f>
        <v>0</v>
      </c>
      <c r="U27" s="2">
        <f>IF(U$23="%w/w SAR",((U$24*10)*$B27),IF(U$23="%w/w DM",(((U$24*10)*($B$24/100))*$B27),IF(U$23="kg/t SAR",(U$24*$B27),IF(U$23="kg/t DM",((U$24*($B$24/100))*$B27),IF(U$23="mg/kg SAR",((U$24*0.001)*$B27),IF(U$23="mg/kg DM",(((U$24*0.001)*($B$24/100))*$B27),0))))))</f>
        <v>0</v>
      </c>
      <c r="V27" s="2">
        <f>IF($V$24="",0,IF($V$24&gt;5000,"NOT OK","OK"))</f>
        <v>0</v>
      </c>
      <c r="W27" s="2">
        <f>IF($W$24="",0,IF($W$24&gt;4,"Not OK","OK"))</f>
        <v>0</v>
      </c>
      <c r="AB27" s="15"/>
      <c r="AC27" s="15"/>
      <c r="AD27" s="15"/>
      <c r="AE27" s="15"/>
      <c r="AF27" s="15"/>
    </row>
    <row r="28" spans="1:32" s="19" customFormat="1" x14ac:dyDescent="0.4">
      <c r="A28" s="31">
        <f>D8</f>
        <v>7</v>
      </c>
      <c r="B28" s="37">
        <v>22</v>
      </c>
      <c r="C28" s="2">
        <f t="shared" ref="C28:C46" si="3">IF(C$23="%w/w SAR",((C$24*10)*$B28),IF(C$23="%w/w DM",(((C$24*10)*($B$24/100))*$B28),IF(C$23="kg/t SAR",(C$24*$B28),IF(C$23="kg/t DM",((C$24*($B$24/100))*$B28),IF(C$23="mg/kg SAR",((C$24*0.001)*$B28),IF(C$23="mg/kg DM",(((C$24*0.001)*($B$24/100))*$B28),0))))))</f>
        <v>186.26080000000002</v>
      </c>
      <c r="D28" s="2">
        <f t="shared" ref="D28:D46" si="4">(IF(D$23="%w/w SAR",((D$24*10)*$B28),IF(D$23="%w/w DM",(((D$24*10)*($B$24/100))*$B28),IF(D$23="kg/t SAR",(D$24*$B28),IF(D$23="kg/t DM",((D$24*($B$24/100))*$B28),IF(D$23="mg/kg SAR",((D$24*0.001)*$B28),IF(D$23="mg/kg DM",(((D$24*0.001)*($B$24/100))*$B28),"0")))))))*2.291</f>
        <v>189.44377971200001</v>
      </c>
      <c r="E28" s="2">
        <f t="shared" ref="E28:E46" si="5">(IF(E$23="%w/w SAR",((E$24*10)*$B28),IF(E$23="%w/w DM",(((E$24*10)*($B$24/100))*$B28),IF(E$23="kg/t SAR",(E$24*$B28),IF(E$23="kg/t DM",((E$24*($B$24/100))*$B28),IF(E$23="mg/kg SAR",((E$24*0.001)*$B28),IF(E$23="mg/kg DM",(((E$24*0.001)*($B$24/100))*$B28),"0")))))))*1.205</f>
        <v>19.357814080000001</v>
      </c>
      <c r="F28" s="2">
        <f t="shared" ref="F28:F46" si="6">(IF(F$23="%w/w SAR",((F$24*10)*$B28),IF(F$23="%w/w DM",(((F$24*10)*($B$24/100))*$B28),IF(F$23="kg/t SAR",(F$24*$B28),IF(F$23="kg/t DM",((F$24*($B$24/100))*$B28),IF(F$23="mg/kg SAR",((F$24*0.001)*$B28),IF(F$23="mg/kg DM",(((F$24*0.001)*($B$24/100))*$B28),"0")))))))*1.658</f>
        <v>14.110375839999998</v>
      </c>
      <c r="G28" s="2">
        <f t="shared" ref="G28:P46" si="7">IF(G$23="%w/w SAR",((G$24*10)*$B28),IF(G$23="%w/w DM",(((G$24*10)*($B$24/100))*$B28),IF(G$23="kg/t SAR",(G$24*$B28),IF(G$23="kg/t DM",((G$24*($B$24/100))*$B28),IF(G$23="mg/kg SAR",((G$24*0.001)*$B28),IF(G$23="mg/kg DM",(((G$24*0.001)*($B$24/100))*$B28),0))))))</f>
        <v>0.2360864</v>
      </c>
      <c r="H28" s="2">
        <f t="shared" si="7"/>
        <v>0.88281600000000005</v>
      </c>
      <c r="I28" s="2">
        <f t="shared" si="7"/>
        <v>6.9555199999999998E-3</v>
      </c>
      <c r="J28" s="2">
        <f t="shared" si="7"/>
        <v>4.6816000000000007E-4</v>
      </c>
      <c r="K28" s="2">
        <f t="shared" si="7"/>
        <v>3.344E-4</v>
      </c>
      <c r="L28" s="2">
        <f t="shared" si="7"/>
        <v>1.9395199999999998E-2</v>
      </c>
      <c r="M28" s="2">
        <f t="shared" si="7"/>
        <v>3.8455999999999997E-2</v>
      </c>
      <c r="N28" s="2">
        <f t="shared" si="7"/>
        <v>0</v>
      </c>
      <c r="O28" s="2">
        <f t="shared" si="7"/>
        <v>0</v>
      </c>
      <c r="P28" s="2">
        <f t="shared" si="7"/>
        <v>25.691952000000001</v>
      </c>
      <c r="Q28" s="2">
        <f t="shared" ref="Q28:Q46" si="8">(IF(Q$23="%w/w SAR",((Q$24*10)*$B28),IF(Q$23="%w/w DM",(((Q$24*10)*($B$24/100))*$B28),IF(Q$23="kg/t SAR",(Q$24*$B28),IF(Q$23="kg/t DM",((Q$24*($B$24/100))*$B28),IF(Q$23="mg/kg SAR",((Q$24*0.001)*$B28),IF(Q$23="mg/kg DM",(((Q$24*0.001)*($B$24/100))*$B28),0)))))))*2.5</f>
        <v>45.520200000000003</v>
      </c>
      <c r="R28" s="2">
        <f t="shared" ref="R28:U46" si="9">IF(R$23="%w/w SAR",((R$24*10)*$B28),IF(R$23="%w/w DM",(((R$24*10)*($B$24/100))*$B28),IF(R$23="kg/t SAR",(R$24*$B28),IF(R$23="kg/t DM",((R$24*($B$24/100))*$B28),IF(R$23="mg/kg SAR",((R$24*0.001)*$B28),IF(R$23="mg/kg DM",(((R$24*0.001)*($B$24/100))*$B28),0))))))</f>
        <v>0</v>
      </c>
      <c r="S28" s="2">
        <f t="shared" si="9"/>
        <v>1.8726400000000003E-3</v>
      </c>
      <c r="T28" s="2">
        <f t="shared" si="9"/>
        <v>0</v>
      </c>
      <c r="U28" s="2">
        <f t="shared" si="9"/>
        <v>0</v>
      </c>
      <c r="V28" s="2">
        <f t="shared" ref="V28:V46" si="10">IF($V$24="",0,IF($V$24&gt;5000,"NOT OK","OK"))</f>
        <v>0</v>
      </c>
      <c r="W28" s="2">
        <f t="shared" ref="W28:W46" si="11">IF($W$24="",0,IF($W$24&gt;4,"Not OK","OK"))</f>
        <v>0</v>
      </c>
      <c r="AB28" s="15"/>
      <c r="AC28" s="15"/>
      <c r="AD28" s="15"/>
      <c r="AE28" s="15"/>
      <c r="AF28" s="15"/>
    </row>
    <row r="29" spans="1:32" s="19" customFormat="1" x14ac:dyDescent="0.4">
      <c r="A29" s="31">
        <f>E8</f>
        <v>8</v>
      </c>
      <c r="B29" s="37">
        <v>22</v>
      </c>
      <c r="C29" s="2">
        <f t="shared" si="3"/>
        <v>186.26080000000002</v>
      </c>
      <c r="D29" s="2">
        <f t="shared" si="4"/>
        <v>189.44377971200001</v>
      </c>
      <c r="E29" s="2">
        <f t="shared" si="5"/>
        <v>19.357814080000001</v>
      </c>
      <c r="F29" s="2">
        <f t="shared" si="6"/>
        <v>14.110375839999998</v>
      </c>
      <c r="G29" s="2">
        <f t="shared" si="7"/>
        <v>0.2360864</v>
      </c>
      <c r="H29" s="2">
        <f t="shared" si="7"/>
        <v>0.88281600000000005</v>
      </c>
      <c r="I29" s="2">
        <f t="shared" si="7"/>
        <v>6.9555199999999998E-3</v>
      </c>
      <c r="J29" s="2">
        <f t="shared" si="7"/>
        <v>4.6816000000000007E-4</v>
      </c>
      <c r="K29" s="2">
        <f t="shared" si="7"/>
        <v>3.344E-4</v>
      </c>
      <c r="L29" s="2">
        <f t="shared" si="7"/>
        <v>1.9395199999999998E-2</v>
      </c>
      <c r="M29" s="2">
        <f t="shared" si="7"/>
        <v>3.8455999999999997E-2</v>
      </c>
      <c r="N29" s="2">
        <f t="shared" si="7"/>
        <v>0</v>
      </c>
      <c r="O29" s="2">
        <f t="shared" si="7"/>
        <v>0</v>
      </c>
      <c r="P29" s="2">
        <f t="shared" si="7"/>
        <v>25.691952000000001</v>
      </c>
      <c r="Q29" s="2">
        <f t="shared" si="8"/>
        <v>45.520200000000003</v>
      </c>
      <c r="R29" s="2">
        <f t="shared" si="9"/>
        <v>0</v>
      </c>
      <c r="S29" s="2">
        <f t="shared" si="9"/>
        <v>1.8726400000000003E-3</v>
      </c>
      <c r="T29" s="2">
        <f t="shared" si="9"/>
        <v>0</v>
      </c>
      <c r="U29" s="2">
        <f t="shared" si="9"/>
        <v>0</v>
      </c>
      <c r="V29" s="2">
        <f t="shared" si="10"/>
        <v>0</v>
      </c>
      <c r="W29" s="2">
        <f t="shared" si="11"/>
        <v>0</v>
      </c>
      <c r="AB29" s="15"/>
      <c r="AC29" s="15"/>
      <c r="AD29" s="15"/>
      <c r="AE29" s="15"/>
      <c r="AF29" s="15"/>
    </row>
    <row r="30" spans="1:32" s="19" customFormat="1" x14ac:dyDescent="0.4">
      <c r="A30" s="31">
        <f>F8</f>
        <v>9</v>
      </c>
      <c r="B30" s="37">
        <v>22</v>
      </c>
      <c r="C30" s="2">
        <f t="shared" si="3"/>
        <v>186.26080000000002</v>
      </c>
      <c r="D30" s="2">
        <f t="shared" si="4"/>
        <v>189.44377971200001</v>
      </c>
      <c r="E30" s="2">
        <f t="shared" si="5"/>
        <v>19.357814080000001</v>
      </c>
      <c r="F30" s="2">
        <f t="shared" si="6"/>
        <v>14.110375839999998</v>
      </c>
      <c r="G30" s="2">
        <f t="shared" si="7"/>
        <v>0.2360864</v>
      </c>
      <c r="H30" s="2">
        <f t="shared" si="7"/>
        <v>0.88281600000000005</v>
      </c>
      <c r="I30" s="2">
        <f t="shared" si="7"/>
        <v>6.9555199999999998E-3</v>
      </c>
      <c r="J30" s="2">
        <f t="shared" si="7"/>
        <v>4.6816000000000007E-4</v>
      </c>
      <c r="K30" s="2">
        <f t="shared" si="7"/>
        <v>3.344E-4</v>
      </c>
      <c r="L30" s="2">
        <f t="shared" si="7"/>
        <v>1.9395199999999998E-2</v>
      </c>
      <c r="M30" s="2">
        <f t="shared" si="7"/>
        <v>3.8455999999999997E-2</v>
      </c>
      <c r="N30" s="2">
        <f t="shared" si="7"/>
        <v>0</v>
      </c>
      <c r="O30" s="2">
        <f t="shared" si="7"/>
        <v>0</v>
      </c>
      <c r="P30" s="2">
        <f t="shared" si="7"/>
        <v>25.691952000000001</v>
      </c>
      <c r="Q30" s="2">
        <f t="shared" si="8"/>
        <v>45.520200000000003</v>
      </c>
      <c r="R30" s="2">
        <f t="shared" si="9"/>
        <v>0</v>
      </c>
      <c r="S30" s="2">
        <f t="shared" si="9"/>
        <v>1.8726400000000003E-3</v>
      </c>
      <c r="T30" s="2">
        <f t="shared" si="9"/>
        <v>0</v>
      </c>
      <c r="U30" s="2">
        <f t="shared" si="9"/>
        <v>0</v>
      </c>
      <c r="V30" s="2">
        <f t="shared" si="10"/>
        <v>0</v>
      </c>
      <c r="W30" s="2">
        <f t="shared" si="11"/>
        <v>0</v>
      </c>
      <c r="AB30" s="15"/>
      <c r="AC30" s="15"/>
      <c r="AD30" s="15"/>
      <c r="AE30" s="15"/>
      <c r="AF30" s="15"/>
    </row>
    <row r="31" spans="1:32" s="19" customFormat="1" x14ac:dyDescent="0.4">
      <c r="A31" s="31">
        <f>G8</f>
        <v>10</v>
      </c>
      <c r="B31" s="37">
        <v>15</v>
      </c>
      <c r="C31" s="2">
        <f t="shared" si="3"/>
        <v>126.99600000000001</v>
      </c>
      <c r="D31" s="2">
        <f t="shared" si="4"/>
        <v>129.16621344000001</v>
      </c>
      <c r="E31" s="2">
        <f t="shared" si="5"/>
        <v>13.198509600000001</v>
      </c>
      <c r="F31" s="2">
        <f t="shared" si="6"/>
        <v>9.6207107999999977</v>
      </c>
      <c r="G31" s="2">
        <f t="shared" si="7"/>
        <v>0.160968</v>
      </c>
      <c r="H31" s="2">
        <f t="shared" si="7"/>
        <v>0.60192000000000001</v>
      </c>
      <c r="I31" s="2">
        <f t="shared" si="7"/>
        <v>4.7423999999999999E-3</v>
      </c>
      <c r="J31" s="2">
        <f t="shared" si="7"/>
        <v>3.1920000000000006E-4</v>
      </c>
      <c r="K31" s="2">
        <f t="shared" si="7"/>
        <v>2.2800000000000001E-4</v>
      </c>
      <c r="L31" s="2">
        <f t="shared" si="7"/>
        <v>1.3224E-2</v>
      </c>
      <c r="M31" s="2">
        <f t="shared" si="7"/>
        <v>2.622E-2</v>
      </c>
      <c r="N31" s="2">
        <f t="shared" si="7"/>
        <v>0</v>
      </c>
      <c r="O31" s="2">
        <f t="shared" si="7"/>
        <v>0</v>
      </c>
      <c r="P31" s="2">
        <f t="shared" si="7"/>
        <v>17.517240000000001</v>
      </c>
      <c r="Q31" s="2">
        <f t="shared" si="8"/>
        <v>31.0365</v>
      </c>
      <c r="R31" s="2">
        <f t="shared" si="9"/>
        <v>0</v>
      </c>
      <c r="S31" s="2">
        <f t="shared" si="9"/>
        <v>1.2768000000000002E-3</v>
      </c>
      <c r="T31" s="2">
        <f t="shared" si="9"/>
        <v>0</v>
      </c>
      <c r="U31" s="2">
        <f t="shared" si="9"/>
        <v>0</v>
      </c>
      <c r="V31" s="2">
        <f t="shared" si="10"/>
        <v>0</v>
      </c>
      <c r="W31" s="2">
        <f t="shared" si="11"/>
        <v>0</v>
      </c>
      <c r="AB31" s="15"/>
      <c r="AC31" s="15"/>
      <c r="AD31" s="15"/>
      <c r="AE31" s="15"/>
      <c r="AF31" s="15"/>
    </row>
    <row r="32" spans="1:32" s="19" customFormat="1" x14ac:dyDescent="0.4">
      <c r="A32" s="31" t="str">
        <f>H8</f>
        <v>TH11</v>
      </c>
      <c r="B32" s="37">
        <v>8</v>
      </c>
      <c r="C32" s="2">
        <f t="shared" si="3"/>
        <v>67.731200000000001</v>
      </c>
      <c r="D32" s="2">
        <f t="shared" si="4"/>
        <v>68.888647168000006</v>
      </c>
      <c r="E32" s="2">
        <f t="shared" si="5"/>
        <v>7.0392051200000001</v>
      </c>
      <c r="F32" s="2">
        <f t="shared" si="6"/>
        <v>5.1310457599999992</v>
      </c>
      <c r="G32" s="2">
        <f t="shared" si="7"/>
        <v>8.5849599999999998E-2</v>
      </c>
      <c r="H32" s="2">
        <f t="shared" si="7"/>
        <v>0.32102400000000003</v>
      </c>
      <c r="I32" s="2">
        <f t="shared" si="7"/>
        <v>2.5292800000000001E-3</v>
      </c>
      <c r="J32" s="2">
        <f t="shared" si="7"/>
        <v>1.7024000000000002E-4</v>
      </c>
      <c r="K32" s="2">
        <f t="shared" si="7"/>
        <v>1.216E-4</v>
      </c>
      <c r="L32" s="2">
        <f t="shared" si="7"/>
        <v>7.0527999999999997E-3</v>
      </c>
      <c r="M32" s="2">
        <f t="shared" si="7"/>
        <v>1.3984E-2</v>
      </c>
      <c r="N32" s="2">
        <f t="shared" si="7"/>
        <v>0</v>
      </c>
      <c r="O32" s="2">
        <f t="shared" si="7"/>
        <v>0</v>
      </c>
      <c r="P32" s="2">
        <f t="shared" si="7"/>
        <v>9.3425279999999997</v>
      </c>
      <c r="Q32" s="2">
        <f t="shared" si="8"/>
        <v>16.552800000000001</v>
      </c>
      <c r="R32" s="2">
        <f t="shared" si="9"/>
        <v>0</v>
      </c>
      <c r="S32" s="2">
        <f t="shared" si="9"/>
        <v>6.8096000000000009E-4</v>
      </c>
      <c r="T32" s="2">
        <f t="shared" si="9"/>
        <v>0</v>
      </c>
      <c r="U32" s="2">
        <f t="shared" si="9"/>
        <v>0</v>
      </c>
      <c r="V32" s="2">
        <f t="shared" si="10"/>
        <v>0</v>
      </c>
      <c r="W32" s="2">
        <f t="shared" si="11"/>
        <v>0</v>
      </c>
      <c r="AB32" s="15"/>
      <c r="AC32" s="15"/>
      <c r="AD32" s="15"/>
      <c r="AE32" s="15"/>
      <c r="AF32" s="15"/>
    </row>
    <row r="33" spans="1:32" s="19" customFormat="1" x14ac:dyDescent="0.4">
      <c r="A33" s="31">
        <f>I8</f>
        <v>6823</v>
      </c>
      <c r="B33" s="37">
        <v>8</v>
      </c>
      <c r="C33" s="2">
        <f t="shared" si="3"/>
        <v>67.731200000000001</v>
      </c>
      <c r="D33" s="2">
        <f t="shared" si="4"/>
        <v>68.888647168000006</v>
      </c>
      <c r="E33" s="2">
        <f t="shared" si="5"/>
        <v>7.0392051200000001</v>
      </c>
      <c r="F33" s="2">
        <f t="shared" si="6"/>
        <v>5.1310457599999992</v>
      </c>
      <c r="G33" s="2">
        <f t="shared" si="7"/>
        <v>8.5849599999999998E-2</v>
      </c>
      <c r="H33" s="2">
        <f t="shared" si="7"/>
        <v>0.32102400000000003</v>
      </c>
      <c r="I33" s="2">
        <f t="shared" si="7"/>
        <v>2.5292800000000001E-3</v>
      </c>
      <c r="J33" s="2">
        <f t="shared" si="7"/>
        <v>1.7024000000000002E-4</v>
      </c>
      <c r="K33" s="2">
        <f t="shared" si="7"/>
        <v>1.216E-4</v>
      </c>
      <c r="L33" s="2">
        <f t="shared" si="7"/>
        <v>7.0527999999999997E-3</v>
      </c>
      <c r="M33" s="2">
        <f t="shared" si="7"/>
        <v>1.3984E-2</v>
      </c>
      <c r="N33" s="2">
        <f t="shared" si="7"/>
        <v>0</v>
      </c>
      <c r="O33" s="2">
        <f t="shared" si="7"/>
        <v>0</v>
      </c>
      <c r="P33" s="2">
        <f t="shared" si="7"/>
        <v>9.3425279999999997</v>
      </c>
      <c r="Q33" s="2">
        <f t="shared" si="8"/>
        <v>16.552800000000001</v>
      </c>
      <c r="R33" s="2">
        <f t="shared" si="9"/>
        <v>0</v>
      </c>
      <c r="S33" s="2">
        <f t="shared" si="9"/>
        <v>6.8096000000000009E-4</v>
      </c>
      <c r="T33" s="2">
        <f t="shared" si="9"/>
        <v>0</v>
      </c>
      <c r="U33" s="2">
        <f t="shared" si="9"/>
        <v>0</v>
      </c>
      <c r="V33" s="2">
        <f t="shared" si="10"/>
        <v>0</v>
      </c>
      <c r="W33" s="2">
        <f t="shared" si="11"/>
        <v>0</v>
      </c>
      <c r="AB33" s="15"/>
      <c r="AC33" s="15"/>
      <c r="AD33" s="15"/>
      <c r="AE33" s="15"/>
      <c r="AF33" s="15"/>
    </row>
    <row r="34" spans="1:32" s="19" customFormat="1" x14ac:dyDescent="0.4">
      <c r="A34" s="31">
        <f>J8</f>
        <v>8610</v>
      </c>
      <c r="B34" s="37">
        <v>15</v>
      </c>
      <c r="C34" s="2">
        <f t="shared" si="3"/>
        <v>126.99600000000001</v>
      </c>
      <c r="D34" s="2">
        <f t="shared" si="4"/>
        <v>129.16621344000001</v>
      </c>
      <c r="E34" s="2">
        <f t="shared" si="5"/>
        <v>13.198509600000001</v>
      </c>
      <c r="F34" s="2">
        <f t="shared" si="6"/>
        <v>9.6207107999999977</v>
      </c>
      <c r="G34" s="2">
        <f t="shared" si="7"/>
        <v>0.160968</v>
      </c>
      <c r="H34" s="2">
        <f t="shared" si="7"/>
        <v>0.60192000000000001</v>
      </c>
      <c r="I34" s="2">
        <f t="shared" si="7"/>
        <v>4.7423999999999999E-3</v>
      </c>
      <c r="J34" s="2">
        <f t="shared" si="7"/>
        <v>3.1920000000000006E-4</v>
      </c>
      <c r="K34" s="2">
        <f t="shared" si="7"/>
        <v>2.2800000000000001E-4</v>
      </c>
      <c r="L34" s="2">
        <f t="shared" si="7"/>
        <v>1.3224E-2</v>
      </c>
      <c r="M34" s="2">
        <f t="shared" si="7"/>
        <v>2.622E-2</v>
      </c>
      <c r="N34" s="2">
        <f t="shared" si="7"/>
        <v>0</v>
      </c>
      <c r="O34" s="2">
        <f t="shared" si="7"/>
        <v>0</v>
      </c>
      <c r="P34" s="2">
        <f t="shared" si="7"/>
        <v>17.517240000000001</v>
      </c>
      <c r="Q34" s="2">
        <f t="shared" si="8"/>
        <v>31.0365</v>
      </c>
      <c r="R34" s="2">
        <f t="shared" si="9"/>
        <v>0</v>
      </c>
      <c r="S34" s="2">
        <f t="shared" si="9"/>
        <v>1.2768000000000002E-3</v>
      </c>
      <c r="T34" s="2">
        <f t="shared" si="9"/>
        <v>0</v>
      </c>
      <c r="U34" s="2">
        <f t="shared" si="9"/>
        <v>0</v>
      </c>
      <c r="V34" s="2">
        <f t="shared" si="10"/>
        <v>0</v>
      </c>
      <c r="W34" s="2">
        <f t="shared" si="11"/>
        <v>0</v>
      </c>
      <c r="AB34" s="15"/>
      <c r="AC34" s="15"/>
      <c r="AD34" s="15"/>
      <c r="AE34" s="15"/>
      <c r="AF34" s="15"/>
    </row>
    <row r="35" spans="1:32" s="19" customFormat="1" x14ac:dyDescent="0.4">
      <c r="A35" s="31" t="str">
        <f>K8</f>
        <v>9130 0536</v>
      </c>
      <c r="B35" s="37">
        <v>15</v>
      </c>
      <c r="C35" s="2">
        <f t="shared" si="3"/>
        <v>126.99600000000001</v>
      </c>
      <c r="D35" s="2">
        <f t="shared" si="4"/>
        <v>129.16621344000001</v>
      </c>
      <c r="E35" s="2">
        <f t="shared" si="5"/>
        <v>13.198509600000001</v>
      </c>
      <c r="F35" s="2">
        <f t="shared" si="6"/>
        <v>9.6207107999999977</v>
      </c>
      <c r="G35" s="2">
        <f t="shared" si="7"/>
        <v>0.160968</v>
      </c>
      <c r="H35" s="2">
        <f t="shared" si="7"/>
        <v>0.60192000000000001</v>
      </c>
      <c r="I35" s="2">
        <f t="shared" si="7"/>
        <v>4.7423999999999999E-3</v>
      </c>
      <c r="J35" s="2">
        <f t="shared" si="7"/>
        <v>3.1920000000000006E-4</v>
      </c>
      <c r="K35" s="2">
        <f t="shared" si="7"/>
        <v>2.2800000000000001E-4</v>
      </c>
      <c r="L35" s="2">
        <f t="shared" si="7"/>
        <v>1.3224E-2</v>
      </c>
      <c r="M35" s="2">
        <f t="shared" si="7"/>
        <v>2.622E-2</v>
      </c>
      <c r="N35" s="2">
        <f t="shared" si="7"/>
        <v>0</v>
      </c>
      <c r="O35" s="2">
        <f t="shared" si="7"/>
        <v>0</v>
      </c>
      <c r="P35" s="2">
        <f t="shared" si="7"/>
        <v>17.517240000000001</v>
      </c>
      <c r="Q35" s="2">
        <f t="shared" si="8"/>
        <v>31.0365</v>
      </c>
      <c r="R35" s="2">
        <f t="shared" si="9"/>
        <v>0</v>
      </c>
      <c r="S35" s="2">
        <f t="shared" si="9"/>
        <v>1.2768000000000002E-3</v>
      </c>
      <c r="T35" s="2">
        <f t="shared" si="9"/>
        <v>0</v>
      </c>
      <c r="U35" s="2">
        <f t="shared" si="9"/>
        <v>0</v>
      </c>
      <c r="V35" s="2">
        <f t="shared" si="10"/>
        <v>0</v>
      </c>
      <c r="W35" s="2">
        <f t="shared" si="11"/>
        <v>0</v>
      </c>
      <c r="AB35" s="15"/>
      <c r="AC35" s="15"/>
      <c r="AD35" s="15"/>
      <c r="AE35" s="15"/>
      <c r="AF35" s="15"/>
    </row>
    <row r="36" spans="1:32" s="19" customFormat="1" x14ac:dyDescent="0.4">
      <c r="A36" s="31">
        <f>L8</f>
        <v>1230</v>
      </c>
      <c r="B36" s="37">
        <v>8</v>
      </c>
      <c r="C36" s="2">
        <f t="shared" si="3"/>
        <v>67.731200000000001</v>
      </c>
      <c r="D36" s="2">
        <f t="shared" si="4"/>
        <v>68.888647168000006</v>
      </c>
      <c r="E36" s="2">
        <f t="shared" si="5"/>
        <v>7.0392051200000001</v>
      </c>
      <c r="F36" s="2">
        <f t="shared" si="6"/>
        <v>5.1310457599999992</v>
      </c>
      <c r="G36" s="2">
        <f t="shared" si="7"/>
        <v>8.5849599999999998E-2</v>
      </c>
      <c r="H36" s="2">
        <f t="shared" si="7"/>
        <v>0.32102400000000003</v>
      </c>
      <c r="I36" s="2">
        <f t="shared" si="7"/>
        <v>2.5292800000000001E-3</v>
      </c>
      <c r="J36" s="2">
        <f t="shared" si="7"/>
        <v>1.7024000000000002E-4</v>
      </c>
      <c r="K36" s="2">
        <f t="shared" si="7"/>
        <v>1.216E-4</v>
      </c>
      <c r="L36" s="2">
        <f t="shared" si="7"/>
        <v>7.0527999999999997E-3</v>
      </c>
      <c r="M36" s="2">
        <f t="shared" si="7"/>
        <v>1.3984E-2</v>
      </c>
      <c r="N36" s="2">
        <f t="shared" si="7"/>
        <v>0</v>
      </c>
      <c r="O36" s="2">
        <f t="shared" si="7"/>
        <v>0</v>
      </c>
      <c r="P36" s="2">
        <f t="shared" si="7"/>
        <v>9.3425279999999997</v>
      </c>
      <c r="Q36" s="2">
        <f t="shared" si="8"/>
        <v>16.552800000000001</v>
      </c>
      <c r="R36" s="2">
        <f t="shared" si="9"/>
        <v>0</v>
      </c>
      <c r="S36" s="2">
        <f t="shared" si="9"/>
        <v>6.8096000000000009E-4</v>
      </c>
      <c r="T36" s="2">
        <f t="shared" si="9"/>
        <v>0</v>
      </c>
      <c r="U36" s="2">
        <f t="shared" si="9"/>
        <v>0</v>
      </c>
      <c r="V36" s="2">
        <f t="shared" si="10"/>
        <v>0</v>
      </c>
      <c r="W36" s="2">
        <f t="shared" si="11"/>
        <v>0</v>
      </c>
      <c r="AB36" s="15"/>
      <c r="AC36" s="15"/>
      <c r="AD36" s="15"/>
      <c r="AE36" s="15"/>
      <c r="AF36" s="15"/>
    </row>
    <row r="37" spans="1:32" s="19" customFormat="1" x14ac:dyDescent="0.4">
      <c r="A37" s="31">
        <f>M8</f>
        <v>2628</v>
      </c>
      <c r="B37" s="37">
        <v>8</v>
      </c>
      <c r="C37" s="2">
        <f t="shared" si="3"/>
        <v>67.731200000000001</v>
      </c>
      <c r="D37" s="2">
        <f t="shared" si="4"/>
        <v>68.888647168000006</v>
      </c>
      <c r="E37" s="2">
        <f t="shared" si="5"/>
        <v>7.0392051200000001</v>
      </c>
      <c r="F37" s="2">
        <f t="shared" si="6"/>
        <v>5.1310457599999992</v>
      </c>
      <c r="G37" s="2">
        <f t="shared" si="7"/>
        <v>8.5849599999999998E-2</v>
      </c>
      <c r="H37" s="2">
        <f t="shared" si="7"/>
        <v>0.32102400000000003</v>
      </c>
      <c r="I37" s="2">
        <f t="shared" si="7"/>
        <v>2.5292800000000001E-3</v>
      </c>
      <c r="J37" s="2">
        <f t="shared" si="7"/>
        <v>1.7024000000000002E-4</v>
      </c>
      <c r="K37" s="2">
        <f t="shared" si="7"/>
        <v>1.216E-4</v>
      </c>
      <c r="L37" s="2">
        <f t="shared" si="7"/>
        <v>7.0527999999999997E-3</v>
      </c>
      <c r="M37" s="2">
        <f t="shared" si="7"/>
        <v>1.3984E-2</v>
      </c>
      <c r="N37" s="2">
        <f t="shared" si="7"/>
        <v>0</v>
      </c>
      <c r="O37" s="2">
        <f t="shared" si="7"/>
        <v>0</v>
      </c>
      <c r="P37" s="2">
        <f t="shared" si="7"/>
        <v>9.3425279999999997</v>
      </c>
      <c r="Q37" s="2">
        <f t="shared" si="8"/>
        <v>16.552800000000001</v>
      </c>
      <c r="R37" s="2">
        <f t="shared" si="9"/>
        <v>0</v>
      </c>
      <c r="S37" s="2">
        <f t="shared" si="9"/>
        <v>6.8096000000000009E-4</v>
      </c>
      <c r="T37" s="2">
        <f t="shared" si="9"/>
        <v>0</v>
      </c>
      <c r="U37" s="2">
        <f t="shared" si="9"/>
        <v>0</v>
      </c>
      <c r="V37" s="2">
        <f t="shared" si="10"/>
        <v>0</v>
      </c>
      <c r="W37" s="2">
        <f t="shared" si="11"/>
        <v>0</v>
      </c>
      <c r="AB37" s="15"/>
      <c r="AC37" s="15"/>
      <c r="AD37" s="15"/>
      <c r="AE37" s="15"/>
      <c r="AF37" s="15"/>
    </row>
    <row r="38" spans="1:32" s="19" customFormat="1" x14ac:dyDescent="0.4">
      <c r="A38" s="31" t="str">
        <f>N8</f>
        <v>TH1</v>
      </c>
      <c r="B38" s="37">
        <v>22</v>
      </c>
      <c r="C38" s="2">
        <f t="shared" si="3"/>
        <v>186.26080000000002</v>
      </c>
      <c r="D38" s="2">
        <f t="shared" si="4"/>
        <v>189.44377971200001</v>
      </c>
      <c r="E38" s="2">
        <f t="shared" si="5"/>
        <v>19.357814080000001</v>
      </c>
      <c r="F38" s="2">
        <f t="shared" si="6"/>
        <v>14.110375839999998</v>
      </c>
      <c r="G38" s="2">
        <f t="shared" si="7"/>
        <v>0.2360864</v>
      </c>
      <c r="H38" s="2">
        <f t="shared" si="7"/>
        <v>0.88281600000000005</v>
      </c>
      <c r="I38" s="2">
        <f t="shared" si="7"/>
        <v>6.9555199999999998E-3</v>
      </c>
      <c r="J38" s="2">
        <f t="shared" si="7"/>
        <v>4.6816000000000007E-4</v>
      </c>
      <c r="K38" s="2">
        <f t="shared" si="7"/>
        <v>3.344E-4</v>
      </c>
      <c r="L38" s="2">
        <f t="shared" si="7"/>
        <v>1.9395199999999998E-2</v>
      </c>
      <c r="M38" s="2">
        <f t="shared" si="7"/>
        <v>3.8455999999999997E-2</v>
      </c>
      <c r="N38" s="2">
        <f t="shared" si="7"/>
        <v>0</v>
      </c>
      <c r="O38" s="2">
        <f t="shared" si="7"/>
        <v>0</v>
      </c>
      <c r="P38" s="2">
        <f t="shared" si="7"/>
        <v>25.691952000000001</v>
      </c>
      <c r="Q38" s="2">
        <f t="shared" si="8"/>
        <v>45.520200000000003</v>
      </c>
      <c r="R38" s="2">
        <f t="shared" si="9"/>
        <v>0</v>
      </c>
      <c r="S38" s="2">
        <f t="shared" si="9"/>
        <v>1.8726400000000003E-3</v>
      </c>
      <c r="T38" s="2">
        <f t="shared" si="9"/>
        <v>0</v>
      </c>
      <c r="U38" s="2">
        <f t="shared" si="9"/>
        <v>0</v>
      </c>
      <c r="V38" s="2">
        <f t="shared" si="10"/>
        <v>0</v>
      </c>
      <c r="W38" s="2">
        <f t="shared" si="11"/>
        <v>0</v>
      </c>
      <c r="AB38" s="15"/>
      <c r="AC38" s="15"/>
      <c r="AD38" s="15"/>
      <c r="AE38" s="15"/>
      <c r="AF38" s="15"/>
    </row>
    <row r="39" spans="1:32" s="19" customFormat="1" x14ac:dyDescent="0.4">
      <c r="A39" s="31" t="str">
        <f>O8</f>
        <v>TH2</v>
      </c>
      <c r="B39" s="37">
        <v>8</v>
      </c>
      <c r="C39" s="2">
        <f t="shared" si="3"/>
        <v>67.731200000000001</v>
      </c>
      <c r="D39" s="2">
        <f t="shared" si="4"/>
        <v>68.888647168000006</v>
      </c>
      <c r="E39" s="2">
        <f t="shared" si="5"/>
        <v>7.0392051200000001</v>
      </c>
      <c r="F39" s="2">
        <f t="shared" si="6"/>
        <v>5.1310457599999992</v>
      </c>
      <c r="G39" s="2">
        <f t="shared" si="7"/>
        <v>8.5849599999999998E-2</v>
      </c>
      <c r="H39" s="2">
        <f t="shared" si="7"/>
        <v>0.32102400000000003</v>
      </c>
      <c r="I39" s="2">
        <f t="shared" si="7"/>
        <v>2.5292800000000001E-3</v>
      </c>
      <c r="J39" s="2">
        <f t="shared" si="7"/>
        <v>1.7024000000000002E-4</v>
      </c>
      <c r="K39" s="2">
        <f t="shared" si="7"/>
        <v>1.216E-4</v>
      </c>
      <c r="L39" s="2">
        <f t="shared" si="7"/>
        <v>7.0527999999999997E-3</v>
      </c>
      <c r="M39" s="2">
        <f t="shared" si="7"/>
        <v>1.3984E-2</v>
      </c>
      <c r="N39" s="2">
        <f t="shared" si="7"/>
        <v>0</v>
      </c>
      <c r="O39" s="2">
        <f t="shared" si="7"/>
        <v>0</v>
      </c>
      <c r="P39" s="2">
        <f t="shared" si="7"/>
        <v>9.3425279999999997</v>
      </c>
      <c r="Q39" s="2">
        <f t="shared" si="8"/>
        <v>16.552800000000001</v>
      </c>
      <c r="R39" s="2">
        <f t="shared" si="9"/>
        <v>0</v>
      </c>
      <c r="S39" s="2">
        <f t="shared" si="9"/>
        <v>6.8096000000000009E-4</v>
      </c>
      <c r="T39" s="2">
        <f t="shared" si="9"/>
        <v>0</v>
      </c>
      <c r="U39" s="2">
        <f t="shared" si="9"/>
        <v>0</v>
      </c>
      <c r="V39" s="2">
        <f t="shared" si="10"/>
        <v>0</v>
      </c>
      <c r="W39" s="2">
        <f t="shared" si="11"/>
        <v>0</v>
      </c>
      <c r="AB39" s="15"/>
      <c r="AC39" s="15"/>
      <c r="AD39" s="15"/>
      <c r="AE39" s="15"/>
      <c r="AF39" s="15"/>
    </row>
    <row r="40" spans="1:32" s="19" customFormat="1" x14ac:dyDescent="0.4">
      <c r="A40" s="31" t="str">
        <f>P8</f>
        <v>TH3</v>
      </c>
      <c r="B40" s="37">
        <v>29</v>
      </c>
      <c r="C40" s="2">
        <f t="shared" si="3"/>
        <v>245.5256</v>
      </c>
      <c r="D40" s="2">
        <f t="shared" si="4"/>
        <v>249.72134598399998</v>
      </c>
      <c r="E40" s="2">
        <f t="shared" si="5"/>
        <v>25.51711856</v>
      </c>
      <c r="F40" s="2">
        <f t="shared" si="6"/>
        <v>18.600040879999998</v>
      </c>
      <c r="G40" s="2">
        <f t="shared" si="7"/>
        <v>0.3112048</v>
      </c>
      <c r="H40" s="2">
        <f t="shared" si="7"/>
        <v>1.1637120000000001</v>
      </c>
      <c r="I40" s="2">
        <f t="shared" si="7"/>
        <v>9.1686400000000005E-3</v>
      </c>
      <c r="J40" s="2">
        <f t="shared" si="7"/>
        <v>6.1712000000000008E-4</v>
      </c>
      <c r="K40" s="2">
        <f t="shared" si="7"/>
        <v>4.4079999999999998E-4</v>
      </c>
      <c r="L40" s="2">
        <f t="shared" si="7"/>
        <v>2.55664E-2</v>
      </c>
      <c r="M40" s="2">
        <f t="shared" si="7"/>
        <v>5.0692000000000001E-2</v>
      </c>
      <c r="N40" s="2">
        <f t="shared" si="7"/>
        <v>0</v>
      </c>
      <c r="O40" s="2">
        <f t="shared" si="7"/>
        <v>0</v>
      </c>
      <c r="P40" s="2">
        <f t="shared" si="7"/>
        <v>33.866664</v>
      </c>
      <c r="Q40" s="2">
        <f t="shared" si="8"/>
        <v>60.003900000000002</v>
      </c>
      <c r="R40" s="2">
        <f t="shared" si="9"/>
        <v>0</v>
      </c>
      <c r="S40" s="2">
        <f t="shared" si="9"/>
        <v>2.4684800000000003E-3</v>
      </c>
      <c r="T40" s="2">
        <f t="shared" si="9"/>
        <v>0</v>
      </c>
      <c r="U40" s="2">
        <f t="shared" si="9"/>
        <v>0</v>
      </c>
      <c r="V40" s="2">
        <f t="shared" si="10"/>
        <v>0</v>
      </c>
      <c r="W40" s="2">
        <f t="shared" si="11"/>
        <v>0</v>
      </c>
      <c r="AB40" s="15"/>
      <c r="AC40" s="15"/>
      <c r="AD40" s="15"/>
      <c r="AE40" s="15"/>
      <c r="AF40" s="15"/>
    </row>
    <row r="41" spans="1:32" s="19" customFormat="1" x14ac:dyDescent="0.4">
      <c r="A41" s="31" t="str">
        <f>Q8</f>
        <v>P1</v>
      </c>
      <c r="B41" s="37">
        <v>29</v>
      </c>
      <c r="C41" s="2">
        <f t="shared" si="3"/>
        <v>245.5256</v>
      </c>
      <c r="D41" s="2">
        <f t="shared" si="4"/>
        <v>249.72134598399998</v>
      </c>
      <c r="E41" s="2">
        <f t="shared" si="5"/>
        <v>25.51711856</v>
      </c>
      <c r="F41" s="2">
        <f t="shared" si="6"/>
        <v>18.600040879999998</v>
      </c>
      <c r="G41" s="2">
        <f t="shared" si="7"/>
        <v>0.3112048</v>
      </c>
      <c r="H41" s="2">
        <f t="shared" si="7"/>
        <v>1.1637120000000001</v>
      </c>
      <c r="I41" s="2">
        <f t="shared" si="7"/>
        <v>9.1686400000000005E-3</v>
      </c>
      <c r="J41" s="2">
        <f t="shared" si="7"/>
        <v>6.1712000000000008E-4</v>
      </c>
      <c r="K41" s="2">
        <f t="shared" si="7"/>
        <v>4.4079999999999998E-4</v>
      </c>
      <c r="L41" s="2">
        <f t="shared" si="7"/>
        <v>2.55664E-2</v>
      </c>
      <c r="M41" s="2">
        <f t="shared" si="7"/>
        <v>5.0692000000000001E-2</v>
      </c>
      <c r="N41" s="2">
        <f t="shared" si="7"/>
        <v>0</v>
      </c>
      <c r="O41" s="2">
        <f t="shared" si="7"/>
        <v>0</v>
      </c>
      <c r="P41" s="2">
        <f t="shared" si="7"/>
        <v>33.866664</v>
      </c>
      <c r="Q41" s="2">
        <f t="shared" si="8"/>
        <v>60.003900000000002</v>
      </c>
      <c r="R41" s="2">
        <f t="shared" si="9"/>
        <v>0</v>
      </c>
      <c r="S41" s="2">
        <f t="shared" si="9"/>
        <v>2.4684800000000003E-3</v>
      </c>
      <c r="T41" s="2">
        <f t="shared" si="9"/>
        <v>0</v>
      </c>
      <c r="U41" s="2">
        <f t="shared" si="9"/>
        <v>0</v>
      </c>
      <c r="V41" s="2">
        <f t="shared" si="10"/>
        <v>0</v>
      </c>
      <c r="W41" s="2">
        <f t="shared" si="11"/>
        <v>0</v>
      </c>
      <c r="AB41" s="15"/>
      <c r="AC41" s="15"/>
      <c r="AD41" s="15"/>
      <c r="AE41" s="15"/>
      <c r="AF41" s="15"/>
    </row>
    <row r="42" spans="1:32" s="19" customFormat="1" x14ac:dyDescent="0.4">
      <c r="A42" s="31" t="str">
        <f>R8</f>
        <v>P2</v>
      </c>
      <c r="B42" s="37">
        <v>22</v>
      </c>
      <c r="C42" s="2">
        <f t="shared" si="3"/>
        <v>186.26080000000002</v>
      </c>
      <c r="D42" s="2">
        <f t="shared" si="4"/>
        <v>189.44377971200001</v>
      </c>
      <c r="E42" s="2">
        <f t="shared" si="5"/>
        <v>19.357814080000001</v>
      </c>
      <c r="F42" s="2">
        <f t="shared" si="6"/>
        <v>14.110375839999998</v>
      </c>
      <c r="G42" s="2">
        <f t="shared" si="7"/>
        <v>0.2360864</v>
      </c>
      <c r="H42" s="2">
        <f t="shared" si="7"/>
        <v>0.88281600000000005</v>
      </c>
      <c r="I42" s="2">
        <f t="shared" si="7"/>
        <v>6.9555199999999998E-3</v>
      </c>
      <c r="J42" s="2">
        <f t="shared" si="7"/>
        <v>4.6816000000000007E-4</v>
      </c>
      <c r="K42" s="2">
        <f t="shared" si="7"/>
        <v>3.344E-4</v>
      </c>
      <c r="L42" s="2">
        <f t="shared" si="7"/>
        <v>1.9395199999999998E-2</v>
      </c>
      <c r="M42" s="2">
        <f t="shared" si="7"/>
        <v>3.8455999999999997E-2</v>
      </c>
      <c r="N42" s="2">
        <f t="shared" si="7"/>
        <v>0</v>
      </c>
      <c r="O42" s="2">
        <f t="shared" si="7"/>
        <v>0</v>
      </c>
      <c r="P42" s="2">
        <f t="shared" si="7"/>
        <v>25.691952000000001</v>
      </c>
      <c r="Q42" s="2">
        <f t="shared" si="8"/>
        <v>45.520200000000003</v>
      </c>
      <c r="R42" s="2">
        <f t="shared" si="9"/>
        <v>0</v>
      </c>
      <c r="S42" s="2">
        <f t="shared" si="9"/>
        <v>1.8726400000000003E-3</v>
      </c>
      <c r="T42" s="2">
        <f t="shared" si="9"/>
        <v>0</v>
      </c>
      <c r="U42" s="2">
        <f t="shared" si="9"/>
        <v>0</v>
      </c>
      <c r="V42" s="2">
        <f t="shared" si="10"/>
        <v>0</v>
      </c>
      <c r="W42" s="2">
        <f t="shared" si="11"/>
        <v>0</v>
      </c>
      <c r="AB42" s="15"/>
      <c r="AC42" s="15"/>
      <c r="AD42" s="15"/>
      <c r="AE42" s="15"/>
      <c r="AF42" s="15"/>
    </row>
    <row r="43" spans="1:32" s="19" customFormat="1" x14ac:dyDescent="0.4">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f t="shared" si="10"/>
        <v>0</v>
      </c>
      <c r="W43" s="2">
        <f t="shared" si="11"/>
        <v>0</v>
      </c>
      <c r="AB43" s="15"/>
      <c r="AC43" s="15"/>
      <c r="AD43" s="15"/>
      <c r="AE43" s="15"/>
      <c r="AF43" s="15"/>
    </row>
    <row r="44" spans="1:32" s="19" customFormat="1" x14ac:dyDescent="0.4">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f t="shared" si="10"/>
        <v>0</v>
      </c>
      <c r="W44" s="2">
        <f t="shared" si="11"/>
        <v>0</v>
      </c>
      <c r="AB44" s="15"/>
      <c r="AC44" s="15"/>
      <c r="AD44" s="15"/>
      <c r="AE44" s="15"/>
      <c r="AF44" s="15"/>
    </row>
    <row r="45" spans="1:32" s="19" customFormat="1" x14ac:dyDescent="0.4">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f t="shared" si="10"/>
        <v>0</v>
      </c>
      <c r="W45" s="2">
        <f t="shared" si="11"/>
        <v>0</v>
      </c>
      <c r="AB45" s="15"/>
      <c r="AC45" s="15"/>
      <c r="AD45" s="15"/>
      <c r="AE45" s="15"/>
      <c r="AF45" s="15"/>
    </row>
    <row r="46" spans="1:32" s="19" customFormat="1" ht="12.9" thickBot="1" x14ac:dyDescent="0.45">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f t="shared" si="10"/>
        <v>0</v>
      </c>
      <c r="W46" s="3">
        <f t="shared" si="11"/>
        <v>0</v>
      </c>
      <c r="AB46" s="15"/>
      <c r="AC46" s="15"/>
      <c r="AD46" s="15"/>
      <c r="AE46" s="15"/>
      <c r="AF46" s="15"/>
    </row>
    <row r="47" spans="1:32" s="23" customFormat="1" ht="12.9" thickBot="1" x14ac:dyDescent="0.45">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 priority="25" operator="equal">
      <formula>"DECREASE"</formula>
    </cfRule>
    <cfRule type="cellIs" dxfId="19" priority="26" operator="equal">
      <formula>"INCREASE"</formula>
    </cfRule>
  </conditionalFormatting>
  <conditionalFormatting sqref="B27:B46">
    <cfRule type="cellIs" dxfId="18" priority="24" operator="greaterThan">
      <formula>$B$47</formula>
    </cfRule>
  </conditionalFormatting>
  <conditionalFormatting sqref="C27:C46">
    <cfRule type="cellIs" dxfId="17" priority="23" operator="greaterThan">
      <formula>$C$47</formula>
    </cfRule>
  </conditionalFormatting>
  <conditionalFormatting sqref="C18:V18">
    <cfRule type="cellIs" dxfId="16" priority="19" operator="equal">
      <formula>0</formula>
    </cfRule>
  </conditionalFormatting>
  <conditionalFormatting sqref="C17:V17">
    <cfRule type="cellIs" dxfId="15" priority="17" operator="equal">
      <formula>0</formula>
    </cfRule>
  </conditionalFormatting>
  <conditionalFormatting sqref="C19:V19">
    <cfRule type="cellIs" dxfId="14" priority="16" operator="equal">
      <formula>0</formula>
    </cfRule>
  </conditionalFormatting>
  <conditionalFormatting sqref="V27:W46">
    <cfRule type="cellIs" dxfId="13" priority="14" operator="greaterThanOrEqual">
      <formula>"OK"</formula>
    </cfRule>
    <cfRule type="cellIs" dxfId="12" priority="15" operator="equal">
      <formula>"NOT OK"</formula>
    </cfRule>
  </conditionalFormatting>
  <conditionalFormatting sqref="G27:G46">
    <cfRule type="cellIs" dxfId="11" priority="13" operator="greaterThan">
      <formula>$G$47</formula>
    </cfRule>
  </conditionalFormatting>
  <conditionalFormatting sqref="H27:H46">
    <cfRule type="cellIs" dxfId="10" priority="12" operator="greaterThan">
      <formula>$H$47</formula>
    </cfRule>
  </conditionalFormatting>
  <conditionalFormatting sqref="I27:I46">
    <cfRule type="cellIs" dxfId="9" priority="11"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2018-11-13T00:00:00+00:00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Post_x0020_code xmlns="859f7ad6-93f6-4205-b62b-a17f28acbbac" xsi:nil="tru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7BE04AE-90F8-4030-94DE-227D61624C85}"/>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EF37C5B0-BE9B-4DA2-8837-85EA96775223}"/>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Field data and Waste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2018-11-09T14:39:05Z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a46b27fd-1d41-4c0c-be89-4e81e5ffd95c</vt:lpwstr>
  </property>
  <property fmtid="{D5CDD505-2E9C-101B-9397-08002B2CF9AE}" pid="4" name="_dlc_DocId">
    <vt:lpwstr>REGU-415-11518</vt:lpwstr>
  </property>
  <property fmtid="{D5CDD505-2E9C-101B-9397-08002B2CF9AE}" pid="5" name="_dlc_DocIdUrl">
    <vt:lpwstr>https://cyfoethnaturiolcymru.sharepoint.com/teams/Regulatory/Permitting/_layouts/15/DocIdRedir.aspx?ID=REGU-415-11518, REGU-415-11518</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