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4219/"/>
    </mc:Choice>
  </mc:AlternateContent>
  <xr:revisionPtr revIDLastSave="0" documentId="10_ncr:100000_{44FF7E3E-3C1E-4814-A1AF-A9A054AEECAB}" xr6:coauthVersionLast="31" xr6:coauthVersionMax="31" xr10:uidLastSave="{00000000-0000-0000-0000-000000000000}"/>
  <bookViews>
    <workbookView xWindow="0" yWindow="0" windowWidth="15403" windowHeight="4997" tabRatio="870" xr2:uid="{00000000-000D-0000-FFFF-FFFF00000000}"/>
  </bookViews>
  <sheets>
    <sheet name="Field data and Waste 1" sheetId="1" r:id="rId1"/>
    <sheet name="Waste 2" sheetId="2" r:id="rId2"/>
    <sheet name="Waste 3"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G18" i="18" s="1"/>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S18" i="18"/>
  <c r="K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S14" i="18"/>
  <c r="R14" i="18"/>
  <c r="R17" i="18" s="1"/>
  <c r="Q14" i="18"/>
  <c r="Q17" i="18" s="1"/>
  <c r="P14" i="18"/>
  <c r="P17" i="18" s="1"/>
  <c r="O14" i="18"/>
  <c r="O17" i="18" s="1"/>
  <c r="N14" i="18"/>
  <c r="N17" i="18" s="1"/>
  <c r="M14" i="18"/>
  <c r="L14" i="18"/>
  <c r="K14" i="18"/>
  <c r="J14" i="18"/>
  <c r="I14" i="18"/>
  <c r="H14" i="18"/>
  <c r="G14" i="18"/>
  <c r="F14" i="18"/>
  <c r="E14" i="18"/>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P18" i="17" s="1"/>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S20" i="17"/>
  <c r="R20" i="17"/>
  <c r="Q20" i="17"/>
  <c r="P20" i="17"/>
  <c r="O20" i="17"/>
  <c r="N20" i="17"/>
  <c r="M20" i="17"/>
  <c r="L20" i="17"/>
  <c r="K20" i="17"/>
  <c r="G20" i="17"/>
  <c r="V18" i="17"/>
  <c r="T18" i="17"/>
  <c r="R18" i="17"/>
  <c r="Q18" i="17"/>
  <c r="L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U17" i="17" s="1"/>
  <c r="T14" i="17"/>
  <c r="T17" i="17" s="1"/>
  <c r="S14" i="17"/>
  <c r="S17" i="17" s="1"/>
  <c r="R14" i="17"/>
  <c r="R17" i="17" s="1"/>
  <c r="Q14" i="17"/>
  <c r="Q17" i="17" s="1"/>
  <c r="P14" i="17"/>
  <c r="O14" i="17"/>
  <c r="O17" i="17" s="1"/>
  <c r="N14" i="17"/>
  <c r="N17" i="17" s="1"/>
  <c r="M14" i="17"/>
  <c r="M17" i="17" s="1"/>
  <c r="L14" i="17"/>
  <c r="L17" i="17" s="1"/>
  <c r="K14" i="17"/>
  <c r="K17" i="17" s="1"/>
  <c r="J14" i="17"/>
  <c r="I14" i="17"/>
  <c r="H14" i="17"/>
  <c r="G14" i="17"/>
  <c r="F14" i="17"/>
  <c r="F17" i="17" s="1"/>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V18"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S14" i="16"/>
  <c r="R14" i="16"/>
  <c r="R17" i="16" s="1"/>
  <c r="Q14" i="16"/>
  <c r="Q17" i="16" s="1"/>
  <c r="P14" i="16"/>
  <c r="P17" i="16" s="1"/>
  <c r="O14" i="16"/>
  <c r="O17" i="16" s="1"/>
  <c r="N14" i="16"/>
  <c r="N17" i="16" s="1"/>
  <c r="M14" i="16"/>
  <c r="L14" i="16"/>
  <c r="K14" i="16"/>
  <c r="J14" i="16"/>
  <c r="I14" i="16"/>
  <c r="H14" i="16"/>
  <c r="H17" i="16" s="1"/>
  <c r="G14" i="16"/>
  <c r="F14" i="16"/>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V18" i="15" s="1"/>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O18" i="15" s="1"/>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F18" i="15" s="1"/>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P20" i="15"/>
  <c r="O20" i="15"/>
  <c r="N20" i="15"/>
  <c r="M20" i="15"/>
  <c r="L20" i="15"/>
  <c r="K20" i="15"/>
  <c r="G20"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S14" i="15"/>
  <c r="R14" i="15"/>
  <c r="Q14" i="15"/>
  <c r="P14" i="15"/>
  <c r="P17" i="15" s="1"/>
  <c r="O14" i="15"/>
  <c r="O17" i="15" s="1"/>
  <c r="N14" i="15"/>
  <c r="N17" i="15" s="1"/>
  <c r="M14" i="15"/>
  <c r="M17" i="15" s="1"/>
  <c r="L14" i="15"/>
  <c r="L17" i="15" s="1"/>
  <c r="K14" i="15"/>
  <c r="J14" i="15"/>
  <c r="I14" i="15"/>
  <c r="H14" i="15"/>
  <c r="H17" i="15" s="1"/>
  <c r="G14" i="15"/>
  <c r="F14" i="15"/>
  <c r="F17" i="15" s="1"/>
  <c r="E14" i="15"/>
  <c r="D14" i="15"/>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K18"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R17" i="14" s="1"/>
  <c r="Q14" i="14"/>
  <c r="Q17" i="14" s="1"/>
  <c r="P14" i="14"/>
  <c r="P17" i="14" s="1"/>
  <c r="O14" i="14"/>
  <c r="N14" i="14"/>
  <c r="M14" i="14"/>
  <c r="L14" i="14"/>
  <c r="K14" i="14"/>
  <c r="K17" i="14" s="1"/>
  <c r="J14" i="14"/>
  <c r="I14" i="14"/>
  <c r="H14" i="14"/>
  <c r="G14" i="14"/>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T18" i="13"/>
  <c r="P18" i="13"/>
  <c r="N18" i="13"/>
  <c r="L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S17" i="13" s="1"/>
  <c r="R14" i="13"/>
  <c r="R17" i="13" s="1"/>
  <c r="Q14" i="13"/>
  <c r="Q17" i="13" s="1"/>
  <c r="P14" i="13"/>
  <c r="P17" i="13" s="1"/>
  <c r="O14" i="13"/>
  <c r="N14" i="13"/>
  <c r="M14" i="13"/>
  <c r="L14" i="13"/>
  <c r="K14" i="13"/>
  <c r="K17" i="13" s="1"/>
  <c r="J14" i="13"/>
  <c r="I14" i="13"/>
  <c r="H14" i="13"/>
  <c r="H17" i="13" s="1"/>
  <c r="G14" i="13"/>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R14" i="12"/>
  <c r="Q14" i="12"/>
  <c r="P14" i="12"/>
  <c r="O14" i="12"/>
  <c r="O17" i="12" s="1"/>
  <c r="N14" i="12"/>
  <c r="N17" i="12" s="1"/>
  <c r="M14" i="12"/>
  <c r="M17" i="12" s="1"/>
  <c r="L14" i="12"/>
  <c r="L17" i="12" s="1"/>
  <c r="K14" i="12"/>
  <c r="J14" i="12"/>
  <c r="I14" i="12"/>
  <c r="H14" i="12"/>
  <c r="G14" i="12"/>
  <c r="F14" i="12"/>
  <c r="E14" i="12"/>
  <c r="D14" i="12"/>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T17" i="11" s="1"/>
  <c r="S14" i="11"/>
  <c r="S17" i="11" s="1"/>
  <c r="R14" i="11"/>
  <c r="R17" i="11" s="1"/>
  <c r="Q14" i="11"/>
  <c r="Q17" i="11" s="1"/>
  <c r="P14" i="11"/>
  <c r="O14" i="11"/>
  <c r="N14" i="11"/>
  <c r="M14" i="11"/>
  <c r="L14" i="11"/>
  <c r="L17" i="11" s="1"/>
  <c r="K14" i="11"/>
  <c r="K17" i="11" s="1"/>
  <c r="J14" i="11"/>
  <c r="J17" i="11" s="1"/>
  <c r="I14" i="11"/>
  <c r="H14" i="11"/>
  <c r="G14" i="11"/>
  <c r="F14" i="11"/>
  <c r="E14" i="1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D17" i="2" s="1"/>
  <c r="E14" i="2"/>
  <c r="F14" i="2"/>
  <c r="F17" i="2" s="1"/>
  <c r="G14" i="2"/>
  <c r="H14" i="2"/>
  <c r="I14" i="2"/>
  <c r="J14" i="2"/>
  <c r="K14" i="2"/>
  <c r="L14" i="2"/>
  <c r="L17" i="2" s="1"/>
  <c r="M14" i="2"/>
  <c r="N14" i="2"/>
  <c r="N17" i="2" s="1"/>
  <c r="O14" i="2"/>
  <c r="P14" i="2"/>
  <c r="Q14" i="2"/>
  <c r="R14" i="2"/>
  <c r="S14" i="2"/>
  <c r="T14" i="2"/>
  <c r="T17" i="2" s="1"/>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I17" i="18" l="1"/>
  <c r="I19" i="18" s="1"/>
  <c r="I20" i="18" s="1"/>
  <c r="E17" i="17"/>
  <c r="G17" i="12"/>
  <c r="G17" i="15"/>
  <c r="I17" i="16"/>
  <c r="I17" i="13"/>
  <c r="H17" i="18"/>
  <c r="H19" i="18" s="1"/>
  <c r="H20" i="18" s="1"/>
  <c r="D17" i="18"/>
  <c r="D17" i="17"/>
  <c r="C17" i="11"/>
  <c r="F17" i="12"/>
  <c r="J17" i="17"/>
  <c r="I17" i="11"/>
  <c r="I19" i="11" s="1"/>
  <c r="I20" i="11" s="1"/>
  <c r="G17" i="17"/>
  <c r="E17" i="15"/>
  <c r="E19" i="15" s="1"/>
  <c r="E20" i="15" s="1"/>
  <c r="J17" i="14"/>
  <c r="J19" i="14" s="1"/>
  <c r="J20" i="14" s="1"/>
  <c r="J17" i="16"/>
  <c r="J19" i="16" s="1"/>
  <c r="J20" i="16" s="1"/>
  <c r="J17" i="18"/>
  <c r="J19" i="18" s="1"/>
  <c r="J20" i="18" s="1"/>
  <c r="J17" i="13"/>
  <c r="J19" i="13" s="1"/>
  <c r="J20" i="13" s="1"/>
  <c r="I17" i="17"/>
  <c r="I17" i="14"/>
  <c r="I19" i="14" s="1"/>
  <c r="I20" i="14" s="1"/>
  <c r="H17" i="14"/>
  <c r="H19" i="14" s="1"/>
  <c r="H20" i="14" s="1"/>
  <c r="G17" i="16"/>
  <c r="G17" i="18"/>
  <c r="G19" i="18" s="1"/>
  <c r="G20" i="18" s="1"/>
  <c r="F17" i="16"/>
  <c r="F19" i="16" s="1"/>
  <c r="F20" i="16" s="1"/>
  <c r="F17" i="18"/>
  <c r="F19" i="18" s="1"/>
  <c r="F20" i="18" s="1"/>
  <c r="E17" i="12"/>
  <c r="E19" i="12" s="1"/>
  <c r="E20" i="12" s="1"/>
  <c r="D17" i="15"/>
  <c r="D17" i="12"/>
  <c r="D17" i="11"/>
  <c r="D19" i="11" s="1"/>
  <c r="D20" i="11" s="1"/>
  <c r="C17" i="17"/>
  <c r="C17" i="14"/>
  <c r="C19" i="14" s="1"/>
  <c r="C20" i="14" s="1"/>
  <c r="C17" i="13"/>
  <c r="C17" i="16"/>
  <c r="O17" i="2"/>
  <c r="G17" i="2"/>
  <c r="G19" i="2" s="1"/>
  <c r="G20" i="2" s="1"/>
  <c r="H17" i="11"/>
  <c r="P17" i="11"/>
  <c r="C17" i="12"/>
  <c r="K17" i="12"/>
  <c r="S17" i="12"/>
  <c r="G17" i="13"/>
  <c r="O17" i="13"/>
  <c r="G17" i="14"/>
  <c r="G19" i="14" s="1"/>
  <c r="G20" i="14" s="1"/>
  <c r="O17" i="14"/>
  <c r="T17" i="15"/>
  <c r="S17" i="2"/>
  <c r="S19" i="2" s="1"/>
  <c r="S20" i="2" s="1"/>
  <c r="K17" i="2"/>
  <c r="R17" i="2"/>
  <c r="J17" i="2"/>
  <c r="J19" i="2" s="1"/>
  <c r="J20" i="2" s="1"/>
  <c r="E17" i="11"/>
  <c r="E19" i="11" s="1"/>
  <c r="E20" i="11" s="1"/>
  <c r="M17" i="11"/>
  <c r="U17" i="11"/>
  <c r="H17" i="12"/>
  <c r="H19" i="12" s="1"/>
  <c r="H20" i="12" s="1"/>
  <c r="P17" i="12"/>
  <c r="P19" i="12" s="1"/>
  <c r="D17" i="13"/>
  <c r="D19" i="13" s="1"/>
  <c r="D20" i="13" s="1"/>
  <c r="L17" i="13"/>
  <c r="T17" i="13"/>
  <c r="D17" i="14"/>
  <c r="D19" i="14" s="1"/>
  <c r="D20" i="14" s="1"/>
  <c r="L17" i="14"/>
  <c r="T17" i="14"/>
  <c r="I17" i="15"/>
  <c r="I19" i="15" s="1"/>
  <c r="I20" i="15" s="1"/>
  <c r="Q17" i="15"/>
  <c r="Q19" i="15" s="1"/>
  <c r="K17" i="16"/>
  <c r="S17" i="16"/>
  <c r="C17" i="18"/>
  <c r="C19" i="18" s="1"/>
  <c r="C20" i="18" s="1"/>
  <c r="K17" i="18"/>
  <c r="S17" i="18"/>
  <c r="F17" i="11"/>
  <c r="F19" i="11" s="1"/>
  <c r="F20" i="11" s="1"/>
  <c r="N17" i="11"/>
  <c r="I17" i="12"/>
  <c r="I19" i="12" s="1"/>
  <c r="I20" i="12" s="1"/>
  <c r="Q17" i="12"/>
  <c r="E17" i="13"/>
  <c r="E19" i="13" s="1"/>
  <c r="E20" i="13" s="1"/>
  <c r="M17" i="13"/>
  <c r="U17" i="13"/>
  <c r="E17" i="14"/>
  <c r="E19" i="14" s="1"/>
  <c r="E20" i="14" s="1"/>
  <c r="M17" i="14"/>
  <c r="U17" i="14"/>
  <c r="J17" i="15"/>
  <c r="J19" i="15" s="1"/>
  <c r="J20" i="15" s="1"/>
  <c r="D17" i="16"/>
  <c r="D19" i="16" s="1"/>
  <c r="D20" i="16" s="1"/>
  <c r="L17" i="16"/>
  <c r="T17" i="16"/>
  <c r="L17" i="18"/>
  <c r="T17" i="18"/>
  <c r="P17" i="2"/>
  <c r="H17" i="2"/>
  <c r="H19" i="2" s="1"/>
  <c r="H20" i="2" s="1"/>
  <c r="G17" i="11"/>
  <c r="G19" i="11" s="1"/>
  <c r="G20" i="11" s="1"/>
  <c r="O17" i="11"/>
  <c r="J17" i="12"/>
  <c r="J19" i="12" s="1"/>
  <c r="J20" i="12" s="1"/>
  <c r="R17" i="12"/>
  <c r="F17" i="13"/>
  <c r="F19" i="13" s="1"/>
  <c r="F20" i="13" s="1"/>
  <c r="N17" i="13"/>
  <c r="F17" i="14"/>
  <c r="F19" i="14" s="1"/>
  <c r="F20" i="14" s="1"/>
  <c r="N17" i="14"/>
  <c r="C17" i="15"/>
  <c r="C19" i="15" s="1"/>
  <c r="C20" i="15" s="1"/>
  <c r="K17" i="15"/>
  <c r="S17" i="15"/>
  <c r="M17" i="16"/>
  <c r="U17" i="16"/>
  <c r="H17" i="17"/>
  <c r="H19" i="17" s="1"/>
  <c r="H20" i="17" s="1"/>
  <c r="P17" i="17"/>
  <c r="E17" i="18"/>
  <c r="E19" i="18" s="1"/>
  <c r="E20" i="18" s="1"/>
  <c r="M17" i="18"/>
  <c r="M19" i="18" s="1"/>
  <c r="U17" i="18"/>
  <c r="E17" i="16"/>
  <c r="E19" i="16" s="1"/>
  <c r="E20" i="16" s="1"/>
  <c r="S17" i="14"/>
  <c r="S19" i="14" s="1"/>
  <c r="U17" i="2"/>
  <c r="Q17" i="2"/>
  <c r="M17" i="2"/>
  <c r="I17" i="2"/>
  <c r="I19" i="2" s="1"/>
  <c r="I20" i="2" s="1"/>
  <c r="E17" i="2"/>
  <c r="E19" i="2" s="1"/>
  <c r="E20" i="2" s="1"/>
  <c r="R17" i="15"/>
  <c r="R19" i="15" s="1"/>
  <c r="V17" i="14"/>
  <c r="V17" i="16"/>
  <c r="V17" i="17"/>
  <c r="V19" i="17" s="1"/>
  <c r="V17" i="18"/>
  <c r="V19" i="18" s="1"/>
  <c r="V17" i="12"/>
  <c r="V17" i="2"/>
  <c r="V19" i="2" s="1"/>
  <c r="V20" i="2" s="1"/>
  <c r="V17" i="11"/>
  <c r="V19" i="11" s="1"/>
  <c r="V17" i="13"/>
  <c r="V19" i="13" s="1"/>
  <c r="V17" i="15"/>
  <c r="C17" i="2"/>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R19" i="2"/>
  <c r="R20" i="2" s="1"/>
  <c r="F19" i="2"/>
  <c r="F20" i="2" s="1"/>
  <c r="L19" i="2"/>
  <c r="L20" i="2" s="1"/>
  <c r="D19" i="2"/>
  <c r="D20" i="2" s="1"/>
  <c r="F19" i="12"/>
  <c r="F20" i="12" s="1"/>
  <c r="V19" i="12"/>
  <c r="U19" i="13"/>
  <c r="K19" i="15"/>
  <c r="I19" i="16"/>
  <c r="I20" i="16" s="1"/>
  <c r="O19" i="18"/>
  <c r="R19" i="18"/>
  <c r="K19" i="2"/>
  <c r="K20" i="2" s="1"/>
  <c r="U19" i="2"/>
  <c r="U20" i="2" s="1"/>
  <c r="Q19" i="2"/>
  <c r="Q20" i="2" s="1"/>
  <c r="M19" i="2"/>
  <c r="M20" i="2" s="1"/>
  <c r="G19" i="12"/>
  <c r="G20" i="12" s="1"/>
  <c r="I19" i="13"/>
  <c r="I20" i="13" s="1"/>
  <c r="N19" i="13"/>
  <c r="T19" i="13"/>
  <c r="K19" i="14"/>
  <c r="T19" i="2"/>
  <c r="T20" i="2" s="1"/>
  <c r="P19" i="15"/>
  <c r="D19" i="15"/>
  <c r="D20" i="15" s="1"/>
  <c r="P19" i="18"/>
  <c r="V19" i="14"/>
  <c r="Q19" i="16"/>
  <c r="O19" i="11"/>
  <c r="J19" i="11"/>
  <c r="J20" i="11" s="1"/>
  <c r="R19" i="11"/>
  <c r="N19" i="14"/>
  <c r="L19" i="15"/>
  <c r="H19" i="16"/>
  <c r="H20" i="16" s="1"/>
  <c r="M19" i="16"/>
  <c r="R19" i="16"/>
  <c r="I19" i="17"/>
  <c r="I20" i="17" s="1"/>
  <c r="M19" i="17"/>
  <c r="Q19" i="17"/>
  <c r="U19" i="17"/>
  <c r="D19" i="18"/>
  <c r="D20" i="18" s="1"/>
  <c r="L19" i="18"/>
  <c r="T19" i="18"/>
  <c r="Q19" i="18"/>
  <c r="K19" i="18"/>
  <c r="S19" i="18"/>
  <c r="N19" i="18"/>
  <c r="U19" i="18"/>
  <c r="F19" i="15"/>
  <c r="F20" i="15" s="1"/>
  <c r="V19" i="15"/>
  <c r="P19" i="14"/>
  <c r="O19" i="15"/>
  <c r="U19" i="15"/>
  <c r="L19" i="16"/>
  <c r="V19" i="16"/>
  <c r="G19" i="16"/>
  <c r="G20" i="16" s="1"/>
  <c r="O19" i="16"/>
  <c r="C19" i="17"/>
  <c r="C20" i="17" s="1"/>
  <c r="L19" i="17"/>
  <c r="P19" i="17"/>
  <c r="T19" i="17"/>
  <c r="F19" i="17"/>
  <c r="F20" i="17" s="1"/>
  <c r="M19" i="14"/>
  <c r="D19" i="17"/>
  <c r="D20" i="17" s="1"/>
  <c r="L19" i="14"/>
  <c r="T19" i="14"/>
  <c r="G19" i="15"/>
  <c r="M19" i="15"/>
  <c r="T19" i="15"/>
  <c r="N19" i="16"/>
  <c r="T19" i="16"/>
  <c r="K19" i="16"/>
  <c r="S19" i="16"/>
  <c r="E19" i="17"/>
  <c r="E20" i="17" s="1"/>
  <c r="J19" i="17"/>
  <c r="J20" i="17" s="1"/>
  <c r="N19" i="17"/>
  <c r="R19" i="17"/>
  <c r="U19" i="14"/>
  <c r="Q19" i="14"/>
  <c r="R19" i="14"/>
  <c r="S19" i="15"/>
  <c r="H19" i="15"/>
  <c r="H20" i="15" s="1"/>
  <c r="P19" i="16"/>
  <c r="U19" i="16"/>
  <c r="G19" i="17"/>
  <c r="K19" i="17"/>
  <c r="O19" i="17"/>
  <c r="S19" i="17"/>
  <c r="S19" i="13"/>
  <c r="M19" i="12"/>
  <c r="P19" i="13"/>
  <c r="G19" i="13"/>
  <c r="G20" i="13" s="1"/>
  <c r="D19" i="12"/>
  <c r="D20" i="12" s="1"/>
  <c r="N19" i="12"/>
  <c r="K19" i="12"/>
  <c r="S19" i="12"/>
  <c r="L19" i="13"/>
  <c r="Q19" i="13"/>
  <c r="K19" i="13"/>
  <c r="Q19" i="12"/>
  <c r="R19" i="12"/>
  <c r="U19" i="12"/>
  <c r="H19" i="13"/>
  <c r="H20" i="13" s="1"/>
  <c r="M19" i="13"/>
  <c r="R19" i="13"/>
  <c r="O19" i="13"/>
  <c r="H19" i="11"/>
  <c r="H20" i="11" s="1"/>
  <c r="P19" i="11"/>
  <c r="K19" i="11"/>
  <c r="S19" i="11"/>
  <c r="L19" i="11"/>
  <c r="N19" i="11"/>
  <c r="T19" i="1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6" l="1"/>
  <c r="C20" i="16" s="1"/>
  <c r="C19" i="13"/>
  <c r="C20" i="13" s="1"/>
  <c r="C19" i="12"/>
  <c r="C20" i="12"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<sst xmlns="http://schemas.openxmlformats.org/spreadsheetml/2006/main" count="1483" uniqueCount="127">
  <si>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</si>
  <si>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</si>
  <si>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</si>
  <si>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</si>
  <si>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</si>
  <si>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</si>
  <si>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</si>
  <si>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</si>
  <si>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</si>
  <si>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</si>
  <si>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</si>
  <si>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</si>
  <si>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</si>
  <si>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</si>
  <si>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</si>
  <si>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</si>
  <si>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</si>
  <si>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</si>
  <si>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</si>
  <si>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</si>
  <si>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</si>
  <si>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</si>
  <si>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</si>
  <si>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</si>
  <si>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</si>
  <si>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</si>
  <si>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</si>
  <si>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</si>
  <si>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</si>
  <si>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</si>
  <si>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</si>
  <si>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</si>
  <si>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</si>
  <si>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</si>
  <si>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</si>
  <si>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</si>
  <si>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</si>
  <si>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</si>
  <si>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</si>
  <si>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</si>
  <si>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</si>
  <si>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</si>
  <si>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</si>
  <si>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</si>
  <si>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</si>
  <si>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</si>
  <si>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</si>
  <si>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</si>
  <si>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</si>
  <si>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</si>
  <si>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</si>
  <si>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</si>
  <si>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</si>
  <si>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</si>
  <si>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</si>
  <si>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</si>
  <si>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</si>
  <si>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</si>
  <si>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</si>
  <si>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</si>
  <si>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</si>
  <si>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</si>
  <si>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</si>
  <si>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</si>
  <si>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</si>
  <si>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</si>
  <si>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</si>
  <si>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</si>
  <si>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</si>
  <si>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</si>
  <si>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</si>
  <si>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</si>
  <si>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</si>
  <si>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</si>
  <si>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</si>
  <si>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</si>
  <si>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</si>
  <si>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</si>
  <si>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</si>
  <si>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</si>
  <si>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</si>
  <si>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</si>
  <si>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</si>
  <si>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</si>
  <si>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</si>
  <si>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</si>
  <si>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</si>
  <si>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</si>
  <si>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</si>
  <si>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</si>
  <si>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</si>
  <si>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</si>
  <si>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</si>
  <si>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</si>
  <si>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</si>
  <si>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</si>
  <si>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</si>
  <si>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</si>
  <si>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</si>
  <si>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</si>
  <si>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</si>
  <si>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</si>
  <si>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</si>
  <si>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</si>
  <si>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</si>
  <si>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</si>
  <si>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</si>
  <si>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</si>
  <si>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</si>
  <si>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</si>
  <si>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</si>
  <si>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PAN-004219</t>
  </si>
  <si>
    <t>EPR/GP3792SK</t>
  </si>
  <si>
    <t>ByProcuct Recovery Ltd</t>
  </si>
  <si>
    <t>Bodnolwyn Groes Farm, Llantrisant, Anglesey LL65 4TW</t>
  </si>
  <si>
    <t>Rohini Sawant</t>
  </si>
  <si>
    <t>19 09 02</t>
  </si>
  <si>
    <t>DCWW Alaw</t>
  </si>
  <si>
    <t>M</t>
  </si>
  <si>
    <t>DCWW Bryn Cowlyd</t>
  </si>
  <si>
    <t>DCWW Cefni</t>
  </si>
  <si>
    <t>DCWW Cilfor</t>
  </si>
  <si>
    <t>DCWW Cwellyn</t>
  </si>
  <si>
    <t>DCWW Dolbenmaen</t>
  </si>
  <si>
    <t>DCWW Garreglwyd</t>
  </si>
  <si>
    <t>DCWW Mynydd Llandegai</t>
  </si>
  <si>
    <t>DCWW Rhiw 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</si>
</sst>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Normal="100" workbookViewId="0">
      <selection activeCell="A15" sqref="A15:B15"/>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5" t="s">
        <v>43</v>
      </c>
      <c r="B1" s="85"/>
      <c r="C1" s="88" t="s">
        <v>111</v>
      </c>
      <c r="D1" s="88"/>
      <c r="E1" s="88"/>
      <c r="F1" s="85" t="s">
        <v>47</v>
      </c>
      <c r="G1" s="85"/>
      <c r="H1" s="88">
        <v>50</v>
      </c>
      <c r="I1" s="88"/>
      <c r="J1" s="88"/>
      <c r="AB1" s="47"/>
      <c r="AC1" s="47"/>
      <c r="AD1" s="47"/>
      <c r="AE1" s="47" t="s">
        <v>91</v>
      </c>
      <c r="AF1" s="47" t="s">
        <v>92</v>
      </c>
    </row>
    <row r="2" spans="1:32" x14ac:dyDescent="0.3">
      <c r="A2" s="85" t="s">
        <v>106</v>
      </c>
      <c r="B2" s="85"/>
      <c r="C2" s="89" t="s">
        <v>112</v>
      </c>
      <c r="D2" s="88"/>
      <c r="E2" s="88"/>
      <c r="F2" s="85" t="s">
        <v>52</v>
      </c>
      <c r="G2" s="85"/>
      <c r="H2" s="88" t="s">
        <v>116</v>
      </c>
      <c r="I2" s="88"/>
      <c r="J2" s="88"/>
      <c r="AB2" s="46" t="s">
        <v>61</v>
      </c>
      <c r="AC2" s="46" t="s">
        <v>80</v>
      </c>
      <c r="AD2" s="47" t="s">
        <v>88</v>
      </c>
      <c r="AE2" s="47" t="s">
        <v>73</v>
      </c>
      <c r="AF2" s="82">
        <v>8.4</v>
      </c>
    </row>
    <row r="3" spans="1:32" x14ac:dyDescent="0.3">
      <c r="A3" s="96" t="s">
        <v>44</v>
      </c>
      <c r="B3" s="97"/>
      <c r="C3" s="89" t="s">
        <v>113</v>
      </c>
      <c r="D3" s="88"/>
      <c r="E3" s="88"/>
      <c r="F3" s="85" t="s">
        <v>107</v>
      </c>
      <c r="G3" s="85"/>
      <c r="H3" s="88" t="s">
        <v>90</v>
      </c>
      <c r="I3" s="88"/>
      <c r="J3" s="88"/>
      <c r="AB3" s="46" t="s">
        <v>62</v>
      </c>
      <c r="AC3" s="46" t="s">
        <v>81</v>
      </c>
      <c r="AD3" s="47" t="s">
        <v>89</v>
      </c>
      <c r="AE3" s="47" t="s">
        <v>74</v>
      </c>
      <c r="AF3" s="82">
        <v>8.6</v>
      </c>
    </row>
    <row r="4" spans="1:32" x14ac:dyDescent="0.3">
      <c r="A4" s="85" t="s">
        <v>0</v>
      </c>
      <c r="B4" s="85"/>
      <c r="C4" s="90" t="s">
        <v>114</v>
      </c>
      <c r="D4" s="91"/>
      <c r="E4" s="92"/>
      <c r="F4" s="87" t="s">
        <v>1</v>
      </c>
      <c r="G4" s="87"/>
      <c r="H4" s="88" t="s">
        <v>117</v>
      </c>
      <c r="I4" s="88"/>
      <c r="J4" s="88"/>
      <c r="AB4" s="46" t="s">
        <v>57</v>
      </c>
      <c r="AC4" s="47" t="s">
        <v>82</v>
      </c>
      <c r="AD4" s="47" t="s">
        <v>90</v>
      </c>
      <c r="AE4" s="47" t="s">
        <v>75</v>
      </c>
      <c r="AF4" s="82">
        <v>8.8000000000000007</v>
      </c>
    </row>
    <row r="5" spans="1:32" x14ac:dyDescent="0.3">
      <c r="A5" s="85" t="s">
        <v>51</v>
      </c>
      <c r="B5" s="85"/>
      <c r="C5" s="90" t="s">
        <v>115</v>
      </c>
      <c r="D5" s="91"/>
      <c r="E5" s="92"/>
      <c r="F5" s="85" t="s">
        <v>45</v>
      </c>
      <c r="G5" s="85"/>
      <c r="H5" s="88">
        <v>7</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39">
        <v>7183</v>
      </c>
      <c r="D8" s="39">
        <v>5044</v>
      </c>
      <c r="E8" s="39">
        <v>4330</v>
      </c>
      <c r="F8" s="39">
        <v>3709</v>
      </c>
      <c r="G8" s="39">
        <v>289</v>
      </c>
      <c r="H8" s="39">
        <v>9719</v>
      </c>
      <c r="I8" s="39">
        <v>943</v>
      </c>
      <c r="J8" s="39">
        <v>3878</v>
      </c>
      <c r="K8" s="39"/>
      <c r="L8" s="39"/>
      <c r="M8" s="39"/>
      <c r="N8" s="39"/>
      <c r="O8" s="39"/>
      <c r="P8" s="39"/>
      <c r="Q8" s="39"/>
      <c r="R8" s="39"/>
      <c r="S8" s="39"/>
      <c r="T8" s="39"/>
      <c r="U8" s="39"/>
      <c r="V8" s="39"/>
      <c r="AB8" s="52"/>
      <c r="AC8" s="46"/>
      <c r="AD8" s="47"/>
      <c r="AE8" s="49" t="s">
        <v>76</v>
      </c>
      <c r="AF8" s="83">
        <v>1.4</v>
      </c>
    </row>
    <row r="9" spans="1:32" x14ac:dyDescent="0.3">
      <c r="A9" s="85" t="s">
        <v>3</v>
      </c>
      <c r="B9" s="85"/>
      <c r="C9" s="39" t="s">
        <v>118</v>
      </c>
      <c r="D9" s="39" t="s">
        <v>118</v>
      </c>
      <c r="E9" s="39" t="s">
        <v>118</v>
      </c>
      <c r="F9" s="39">
        <v>1</v>
      </c>
      <c r="G9" s="39" t="s">
        <v>118</v>
      </c>
      <c r="H9" s="39" t="s">
        <v>118</v>
      </c>
      <c r="I9" s="39" t="s">
        <v>118</v>
      </c>
      <c r="J9" s="39" t="s">
        <v>118</v>
      </c>
      <c r="K9" s="39"/>
      <c r="L9" s="39"/>
      <c r="M9" s="39"/>
      <c r="N9" s="39"/>
      <c r="O9" s="39"/>
      <c r="P9" s="39"/>
      <c r="Q9" s="39"/>
      <c r="R9" s="39"/>
      <c r="S9" s="39"/>
      <c r="T9" s="39"/>
      <c r="U9" s="39"/>
      <c r="V9" s="39"/>
      <c r="AB9" s="46"/>
      <c r="AC9" s="46"/>
      <c r="AD9" s="47"/>
      <c r="AE9" s="47" t="s">
        <v>97</v>
      </c>
      <c r="AF9" s="82">
        <v>1.7</v>
      </c>
    </row>
    <row r="10" spans="1:32" x14ac:dyDescent="0.3">
      <c r="A10" s="85" t="s">
        <v>4</v>
      </c>
      <c r="B10" s="85"/>
      <c r="C10" s="39">
        <v>6.2</v>
      </c>
      <c r="D10" s="39">
        <v>6.3</v>
      </c>
      <c r="E10" s="39">
        <v>6.3</v>
      </c>
      <c r="F10" s="39">
        <v>6.5</v>
      </c>
      <c r="G10" s="39">
        <v>5.6</v>
      </c>
      <c r="H10" s="39">
        <v>6.8</v>
      </c>
      <c r="I10" s="39">
        <v>6</v>
      </c>
      <c r="J10" s="39">
        <v>6</v>
      </c>
      <c r="K10" s="39"/>
      <c r="L10" s="39"/>
      <c r="M10" s="39"/>
      <c r="N10" s="39"/>
      <c r="O10" s="39"/>
      <c r="P10" s="39"/>
      <c r="Q10" s="39"/>
      <c r="R10" s="39"/>
      <c r="S10" s="39"/>
      <c r="T10" s="39"/>
      <c r="U10" s="39"/>
      <c r="V10" s="39"/>
      <c r="AB10" s="46"/>
      <c r="AC10" s="46"/>
      <c r="AD10" s="47"/>
      <c r="AE10" s="47" t="s">
        <v>98</v>
      </c>
      <c r="AF10" s="82">
        <v>2.1</v>
      </c>
    </row>
    <row r="11" spans="1:32" x14ac:dyDescent="0.3">
      <c r="A11" s="85" t="s">
        <v>5</v>
      </c>
      <c r="B11" s="85"/>
      <c r="C11" s="39">
        <v>2</v>
      </c>
      <c r="D11" s="39">
        <v>2</v>
      </c>
      <c r="E11" s="39">
        <v>1</v>
      </c>
      <c r="F11" s="39">
        <v>0</v>
      </c>
      <c r="G11" s="39">
        <v>0</v>
      </c>
      <c r="H11" s="39">
        <v>1</v>
      </c>
      <c r="I11" s="39">
        <v>0</v>
      </c>
      <c r="J11" s="39">
        <v>2</v>
      </c>
      <c r="K11" s="39"/>
      <c r="L11" s="39"/>
      <c r="M11" s="39"/>
      <c r="N11" s="39"/>
      <c r="O11" s="39"/>
      <c r="P11" s="39"/>
      <c r="Q11" s="39"/>
      <c r="R11" s="39"/>
      <c r="S11" s="39"/>
      <c r="T11" s="39"/>
      <c r="U11" s="39"/>
      <c r="V11" s="39"/>
      <c r="AB11" s="46"/>
      <c r="AC11" s="46"/>
      <c r="AD11" s="47"/>
      <c r="AE11" s="47" t="s">
        <v>77</v>
      </c>
      <c r="AF11" s="82">
        <v>5.9</v>
      </c>
    </row>
    <row r="12" spans="1:32" x14ac:dyDescent="0.3">
      <c r="A12" s="85" t="s">
        <v>6</v>
      </c>
      <c r="B12" s="85"/>
      <c r="C12" s="39">
        <v>1</v>
      </c>
      <c r="D12" s="39">
        <v>1</v>
      </c>
      <c r="E12" s="39">
        <v>1</v>
      </c>
      <c r="F12" s="39">
        <v>1</v>
      </c>
      <c r="G12" s="39">
        <v>1</v>
      </c>
      <c r="H12" s="39">
        <v>0</v>
      </c>
      <c r="I12" s="39">
        <v>0</v>
      </c>
      <c r="J12" s="39">
        <v>1</v>
      </c>
      <c r="K12" s="39"/>
      <c r="L12" s="39"/>
      <c r="M12" s="39"/>
      <c r="N12" s="39"/>
      <c r="O12" s="39"/>
      <c r="P12" s="39"/>
      <c r="Q12" s="39"/>
      <c r="R12" s="39"/>
      <c r="S12" s="39"/>
      <c r="T12" s="39"/>
      <c r="U12" s="39"/>
      <c r="V12" s="39"/>
      <c r="AB12" s="46"/>
      <c r="AC12" s="46"/>
      <c r="AD12" s="47"/>
      <c r="AE12" s="17" t="s">
        <v>110</v>
      </c>
      <c r="AF12" s="80">
        <v>3.2</v>
      </c>
    </row>
    <row r="13" spans="1:32" x14ac:dyDescent="0.3">
      <c r="A13" s="85" t="s">
        <v>7</v>
      </c>
      <c r="B13" s="85"/>
      <c r="C13" s="39">
        <v>3</v>
      </c>
      <c r="D13" s="39">
        <v>3</v>
      </c>
      <c r="E13" s="39">
        <v>3</v>
      </c>
      <c r="F13" s="39">
        <v>3</v>
      </c>
      <c r="G13" s="39">
        <v>3</v>
      </c>
      <c r="H13" s="39">
        <v>3</v>
      </c>
      <c r="I13" s="39">
        <v>3</v>
      </c>
      <c r="J13" s="39">
        <v>3</v>
      </c>
      <c r="K13" s="39"/>
      <c r="L13" s="39"/>
      <c r="M13" s="39"/>
      <c r="N13" s="39"/>
      <c r="O13" s="39"/>
      <c r="P13" s="39"/>
      <c r="Q13" s="39"/>
      <c r="R13" s="39"/>
      <c r="S13" s="39"/>
      <c r="T13" s="39"/>
      <c r="U13" s="39"/>
      <c r="V13" s="39"/>
      <c r="AB13" s="46"/>
      <c r="AC13" s="46"/>
      <c r="AD13" s="47"/>
      <c r="AE13" s="47"/>
      <c r="AF13" s="47"/>
    </row>
    <row r="14" spans="1:32" x14ac:dyDescent="0.4">
      <c r="A14" s="95" t="s">
        <v>8</v>
      </c>
      <c r="B14" s="95"/>
      <c r="C14" s="84" t="s">
        <v>97</v>
      </c>
      <c r="D14" s="84" t="s">
        <v>97</v>
      </c>
      <c r="E14" s="84" t="s">
        <v>97</v>
      </c>
      <c r="F14" s="84" t="s">
        <v>74</v>
      </c>
      <c r="G14" s="84" t="s">
        <v>97</v>
      </c>
      <c r="H14" s="84" t="s">
        <v>97</v>
      </c>
      <c r="I14" s="84" t="s">
        <v>97</v>
      </c>
      <c r="J14" s="84" t="s">
        <v>97</v>
      </c>
      <c r="K14" s="84"/>
      <c r="L14" s="84"/>
      <c r="M14" s="84"/>
      <c r="N14" s="84"/>
      <c r="O14" s="84"/>
      <c r="P14" s="84"/>
      <c r="Q14" s="84"/>
      <c r="R14" s="84"/>
      <c r="S14" s="84"/>
      <c r="T14" s="84"/>
      <c r="U14" s="84"/>
      <c r="V14" s="84"/>
    </row>
    <row r="15" spans="1:32" x14ac:dyDescent="0.4">
      <c r="A15" s="87" t="s">
        <v>9</v>
      </c>
      <c r="B15" s="87"/>
      <c r="C15" s="39">
        <v>42</v>
      </c>
      <c r="D15" s="39">
        <v>42</v>
      </c>
      <c r="E15" s="39">
        <v>42</v>
      </c>
      <c r="F15" s="39">
        <v>6</v>
      </c>
      <c r="G15" s="39">
        <v>42</v>
      </c>
      <c r="H15" s="39">
        <v>42</v>
      </c>
      <c r="I15" s="39">
        <v>42</v>
      </c>
      <c r="J15" s="39">
        <v>42</v>
      </c>
      <c r="K15" s="39"/>
      <c r="L15" s="39"/>
      <c r="M15" s="39"/>
      <c r="N15" s="39"/>
      <c r="O15" s="39"/>
      <c r="P15" s="39"/>
      <c r="Q15" s="39"/>
      <c r="R15" s="39"/>
      <c r="S15" s="39"/>
      <c r="T15" s="39"/>
      <c r="U15" s="39"/>
      <c r="V15" s="39"/>
    </row>
    <row r="16" spans="1:32" x14ac:dyDescent="0.4">
      <c r="A16" s="95" t="s">
        <v>46</v>
      </c>
      <c r="B16" s="95"/>
      <c r="C16" s="84" t="s">
        <v>82</v>
      </c>
      <c r="D16" s="84" t="s">
        <v>82</v>
      </c>
      <c r="E16" s="84" t="s">
        <v>82</v>
      </c>
      <c r="F16" s="84" t="s">
        <v>82</v>
      </c>
      <c r="G16" s="84" t="s">
        <v>82</v>
      </c>
      <c r="H16" s="84" t="s">
        <v>82</v>
      </c>
      <c r="I16" s="84" t="s">
        <v>82</v>
      </c>
      <c r="J16" s="84" t="s">
        <v>82</v>
      </c>
      <c r="K16" s="84"/>
      <c r="L16" s="84"/>
      <c r="M16" s="84"/>
      <c r="N16" s="84"/>
      <c r="O16" s="84"/>
      <c r="P16" s="84"/>
      <c r="Q16" s="84"/>
      <c r="R16" s="84"/>
      <c r="S16" s="84"/>
      <c r="T16" s="84"/>
      <c r="U16" s="84"/>
      <c r="V16" s="84"/>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34.7162103</v>
      </c>
      <c r="D18" s="43">
        <f>$D28</f>
        <v>34.7162103</v>
      </c>
      <c r="E18" s="43">
        <f>$D29</f>
        <v>34.7162103</v>
      </c>
      <c r="F18" s="43">
        <f>$D30</f>
        <v>34.7162103</v>
      </c>
      <c r="G18" s="43">
        <f>$D31</f>
        <v>0</v>
      </c>
      <c r="H18" s="43">
        <f>$D32</f>
        <v>34.7162103</v>
      </c>
      <c r="I18" s="43">
        <f>$D33</f>
        <v>34.7162103</v>
      </c>
      <c r="J18" s="43">
        <f>$D34</f>
        <v>34.7162103</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-36.683789699999991</v>
      </c>
      <c r="D19" s="43">
        <f t="shared" ref="D19:V19" si="1">D18-D17</f>
        <v>-36.683789699999991</v>
      </c>
      <c r="E19" s="43">
        <f t="shared" si="1"/>
        <v>-36.683789699999991</v>
      </c>
      <c r="F19" s="43">
        <f t="shared" si="1"/>
        <v>-16.883789699999994</v>
      </c>
      <c r="G19" s="43">
        <f t="shared" si="1"/>
        <v>-71.399999999999991</v>
      </c>
      <c r="H19" s="43">
        <f t="shared" si="1"/>
        <v>-36.683789699999991</v>
      </c>
      <c r="I19" s="43">
        <f t="shared" si="1"/>
        <v>-36.683789699999991</v>
      </c>
      <c r="J19" s="43">
        <f t="shared" si="1"/>
        <v>-36.683789699999991</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79">
        <v>11.3</v>
      </c>
      <c r="C24" s="39">
        <v>1.48</v>
      </c>
      <c r="D24" s="39">
        <v>900</v>
      </c>
      <c r="E24" s="39">
        <v>190</v>
      </c>
      <c r="F24" s="39">
        <v>260</v>
      </c>
      <c r="G24" s="39">
        <v>39.5</v>
      </c>
      <c r="H24" s="39">
        <v>12.3</v>
      </c>
      <c r="I24" s="39">
        <v>6.2</v>
      </c>
      <c r="J24" s="39">
        <v>0.11</v>
      </c>
      <c r="K24" s="78">
        <v>0.45</v>
      </c>
      <c r="L24" s="39">
        <v>6.1</v>
      </c>
      <c r="M24" s="39">
        <v>4.3</v>
      </c>
      <c r="N24" s="39">
        <v>225000</v>
      </c>
      <c r="O24" s="39">
        <v>4500</v>
      </c>
      <c r="P24" s="39"/>
      <c r="Q24" s="39">
        <v>10400</v>
      </c>
      <c r="R24" s="39"/>
      <c r="S24" s="39">
        <v>14.7</v>
      </c>
      <c r="T24" s="39"/>
      <c r="U24" s="39"/>
      <c r="V24" s="39"/>
      <c r="W24" s="39"/>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149</v>
      </c>
      <c r="C27" s="3">
        <f>IF(C$23="%w/w SAR",((C$24*10)*$B27),IF(C$23="%w/w DM",(((C$24*10)*($B$24/100))*$B27),IF(C$23="kg/t SAR",(C$24*$B27),IF(C$23="kg/t DM",((C$24*($B$24/100))*$B27),IF(C$23="mg/kg SAR",((C$24*0.001)*$B27),IF(C$23="mg/kg DM",(((C$24*0.001)*($B$24/100))*$B27),0))))))</f>
        <v>249.1876</v>
      </c>
      <c r="D27" s="3">
        <f>(IF(D$23="%w/w SAR",((D$24*10)*$B27),IF(D$23="%w/w DM",(((D$24*10)*($B$24/100))*$B27),IF(D$23="kg/t SAR",(D$24*$B27),IF(D$23="kg/t DM",((D$24*($B$24/100))*$B27),IF(D$23="mg/kg SAR",((D$24*0.001)*$B27),IF(D$23="mg/kg DM",(((D$24*0.001)*($B$24/100))*$B27),"0")))))))*2.291</f>
        <v>34.7162103</v>
      </c>
      <c r="E27" s="3">
        <f>(IF(E$23="%w/w SAR",((E$24*10)*$B27),IF(E$23="%w/w DM",(((E$24*10)*($B$24/100))*$B27),IF(E$23="kg/t SAR",(E$24*$B27),IF(E$23="kg/t DM",((E$24*($B$24/100))*$B27),IF(E$23="mg/kg SAR",((E$24*0.001)*$B27),IF(E$23="mg/kg DM",(((E$24*0.001)*($B$24/100))*$B27),"0")))))))*1.205</f>
        <v>3.8548311500000003</v>
      </c>
      <c r="F27" s="3">
        <f>(IF(F$23="%w/w SAR",((F$24*10)*$B27),IF(F$23="%w/w DM",(((F$24*10)*($B$24/100))*$B27),IF(F$23="kg/t SAR",(F$24*$B27),IF(F$23="kg/t DM",((F$24*($B$24/100))*$B27),IF(F$23="mg/kg SAR",((F$24*0.001)*$B27),IF(F$23="mg/kg DM",(((F$24*0.001)*($B$24/100))*$B27),"0")))))))*1.658</f>
        <v>7.2580939600000001</v>
      </c>
      <c r="G27" s="3">
        <f t="shared" ref="G27:P27" si="2">IF(G$23="%w/w SAR",((G$24*10)*$B27),IF(G$23="%w/w DM",(((G$24*10)*($B$24/100))*$B27),IF(G$23="kg/t SAR",(G$24*$B27),IF(G$23="kg/t DM",((G$24*($B$24/100))*$B27),IF(G$23="mg/kg SAR",((G$24*0.001)*$B27),IF(G$23="mg/kg DM",(((G$24*0.001)*($B$24/100))*$B27),0))))))</f>
        <v>0.66506150000000008</v>
      </c>
      <c r="H27" s="3">
        <f t="shared" si="2"/>
        <v>0.2070951</v>
      </c>
      <c r="I27" s="3">
        <f t="shared" si="2"/>
        <v>0.10438940000000002</v>
      </c>
      <c r="J27" s="3">
        <f t="shared" si="2"/>
        <v>1.8520700000000001E-3</v>
      </c>
      <c r="K27" s="3">
        <f t="shared" si="2"/>
        <v>7.5766500000000016E-3</v>
      </c>
      <c r="L27" s="3">
        <f t="shared" si="2"/>
        <v>0.1027057</v>
      </c>
      <c r="M27" s="3">
        <f t="shared" si="2"/>
        <v>7.2399099999999994E-2</v>
      </c>
      <c r="N27" s="3">
        <f t="shared" si="2"/>
        <v>3788.3250000000003</v>
      </c>
      <c r="O27" s="3">
        <f t="shared" si="2"/>
        <v>75.766500000000008</v>
      </c>
      <c r="P27" s="3">
        <f t="shared" si="2"/>
        <v>0</v>
      </c>
      <c r="Q27" s="3">
        <f>(IF(Q$23="%w/w SAR",((Q$24*10)*$B27),IF(Q$23="%w/w DM",(((Q$24*10)*($B$24/100))*$B27),IF(Q$23="kg/t SAR",(Q$24*$B27),IF(Q$23="kg/t DM",((Q$24*($B$24/100))*$B27),IF(Q$23="mg/kg SAR",((Q$24*0.001)*$B27),IF(Q$23="mg/kg DM",(((Q$24*0.001)*($B$24/100))*$B27),0)))))))*2.5</f>
        <v>437.76200000000006</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0.2475039</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33">
        <f>D8</f>
        <v>5044</v>
      </c>
      <c r="B28" s="39">
        <v>149</v>
      </c>
      <c r="C28" s="3">
        <f t="shared" ref="C28:C46" si="3">IF(C$23="%w/w SAR",((C$24*10)*$B28),IF(C$23="%w/w DM",(((C$24*10)*($B$24/100))*$B28),IF(C$23="kg/t SAR",(C$24*$B28),IF(C$23="kg/t DM",((C$24*($B$24/100))*$B28),IF(C$23="mg/kg SAR",((C$24*0.001)*$B28),IF(C$23="mg/kg DM",(((C$24*0.001)*($B$24/100))*$B28),0))))))</f>
        <v>249.1876</v>
      </c>
      <c r="D28" s="3">
        <f t="shared" ref="D28:D46" si="4">(IF(D$23="%w/w SAR",((D$24*10)*$B28),IF(D$23="%w/w DM",(((D$24*10)*($B$24/100))*$B28),IF(D$23="kg/t SAR",(D$24*$B28),IF(D$23="kg/t DM",((D$24*($B$24/100))*$B28),IF(D$23="mg/kg SAR",((D$24*0.001)*$B28),IF(D$23="mg/kg DM",(((D$24*0.001)*($B$24/100))*$B28),"0")))))))*2.291</f>
        <v>34.7162103</v>
      </c>
      <c r="E28" s="3">
        <f t="shared" ref="E28:E46" si="5">(IF(E$23="%w/w SAR",((E$24*10)*$B28),IF(E$23="%w/w DM",(((E$24*10)*($B$24/100))*$B28),IF(E$23="kg/t SAR",(E$24*$B28),IF(E$23="kg/t DM",((E$24*($B$24/100))*$B28),IF(E$23="mg/kg SAR",((E$24*0.001)*$B28),IF(E$23="mg/kg DM",(((E$24*0.001)*($B$24/100))*$B28),"0")))))))*1.205</f>
        <v>3.8548311500000003</v>
      </c>
      <c r="F28" s="3">
        <f t="shared" ref="F28:F46" si="6">(IF(F$23="%w/w SAR",((F$24*10)*$B28),IF(F$23="%w/w DM",(((F$24*10)*($B$24/100))*$B28),IF(F$23="kg/t SAR",(F$24*$B28),IF(F$23="kg/t DM",((F$24*($B$24/100))*$B28),IF(F$23="mg/kg SAR",((F$24*0.001)*$B28),IF(F$23="mg/kg DM",(((F$24*0.001)*($B$24/100))*$B28),"0")))))))*1.658</f>
        <v>7.2580939600000001</v>
      </c>
      <c r="G28" s="3">
        <f t="shared" ref="G28:P46" si="7">IF(G$23="%w/w SAR",((G$24*10)*$B28),IF(G$23="%w/w DM",(((G$24*10)*($B$24/100))*$B28),IF(G$23="kg/t SAR",(G$24*$B28),IF(G$23="kg/t DM",((G$24*($B$24/100))*$B28),IF(G$23="mg/kg SAR",((G$24*0.001)*$B28),IF(G$23="mg/kg DM",(((G$24*0.001)*($B$24/100))*$B28),0))))))</f>
        <v>0.66506150000000008</v>
      </c>
      <c r="H28" s="3">
        <f t="shared" si="7"/>
        <v>0.2070951</v>
      </c>
      <c r="I28" s="3">
        <f t="shared" si="7"/>
        <v>0.10438940000000002</v>
      </c>
      <c r="J28" s="3">
        <f t="shared" si="7"/>
        <v>1.8520700000000001E-3</v>
      </c>
      <c r="K28" s="3">
        <f t="shared" si="7"/>
        <v>7.5766500000000016E-3</v>
      </c>
      <c r="L28" s="3">
        <f t="shared" si="7"/>
        <v>0.1027057</v>
      </c>
      <c r="M28" s="3">
        <f t="shared" si="7"/>
        <v>7.2399099999999994E-2</v>
      </c>
      <c r="N28" s="3">
        <f t="shared" si="7"/>
        <v>3788.3250000000003</v>
      </c>
      <c r="O28" s="3">
        <f t="shared" si="7"/>
        <v>75.766500000000008</v>
      </c>
      <c r="P28" s="3">
        <f t="shared" si="7"/>
        <v>0</v>
      </c>
      <c r="Q28" s="3">
        <f t="shared" ref="Q28:Q46" si="8">(IF(Q$23="%w/w SAR",((Q$24*10)*$B28),IF(Q$23="%w/w DM",(((Q$24*10)*($B$24/100))*$B28),IF(Q$23="kg/t SAR",(Q$24*$B28),IF(Q$23="kg/t DM",((Q$24*($B$24/100))*$B28),IF(Q$23="mg/kg SAR",((Q$24*0.001)*$B28),IF(Q$23="mg/kg DM",(((Q$24*0.001)*($B$24/100))*$B28),0)))))))*2.5</f>
        <v>437.76200000000006</v>
      </c>
      <c r="R28" s="3">
        <f t="shared" ref="R28:U46" si="9">IF(R$23="%w/w SAR",((R$24*10)*$B28),IF(R$23="%w/w DM",(((R$24*10)*($B$24/100))*$B28),IF(R$23="kg/t SAR",(R$24*$B28),IF(R$23="kg/t DM",((R$24*($B$24/100))*$B28),IF(R$23="mg/kg SAR",((R$24*0.001)*$B28),IF(R$23="mg/kg DM",(((R$24*0.001)*($B$24/100))*$B28),0))))))</f>
        <v>0</v>
      </c>
      <c r="S28" s="3">
        <f t="shared" si="9"/>
        <v>0.2475039</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x14ac:dyDescent="0.4">
      <c r="A29" s="33">
        <f>E8</f>
        <v>4330</v>
      </c>
      <c r="B29" s="39">
        <v>149</v>
      </c>
      <c r="C29" s="3">
        <f t="shared" si="3"/>
        <v>249.1876</v>
      </c>
      <c r="D29" s="3">
        <f t="shared" si="4"/>
        <v>34.7162103</v>
      </c>
      <c r="E29" s="3">
        <f t="shared" si="5"/>
        <v>3.8548311500000003</v>
      </c>
      <c r="F29" s="3">
        <f t="shared" si="6"/>
        <v>7.2580939600000001</v>
      </c>
      <c r="G29" s="3">
        <f t="shared" si="7"/>
        <v>0.66506150000000008</v>
      </c>
      <c r="H29" s="3">
        <f t="shared" si="7"/>
        <v>0.2070951</v>
      </c>
      <c r="I29" s="3">
        <f t="shared" si="7"/>
        <v>0.10438940000000002</v>
      </c>
      <c r="J29" s="3">
        <f t="shared" si="7"/>
        <v>1.8520700000000001E-3</v>
      </c>
      <c r="K29" s="3">
        <f t="shared" si="7"/>
        <v>7.5766500000000016E-3</v>
      </c>
      <c r="L29" s="3">
        <f t="shared" si="7"/>
        <v>0.1027057</v>
      </c>
      <c r="M29" s="3">
        <f t="shared" si="7"/>
        <v>7.2399099999999994E-2</v>
      </c>
      <c r="N29" s="3">
        <f t="shared" si="7"/>
        <v>3788.3250000000003</v>
      </c>
      <c r="O29" s="3">
        <f t="shared" si="7"/>
        <v>75.766500000000008</v>
      </c>
      <c r="P29" s="3">
        <f t="shared" si="7"/>
        <v>0</v>
      </c>
      <c r="Q29" s="3">
        <f t="shared" si="8"/>
        <v>437.76200000000006</v>
      </c>
      <c r="R29" s="3">
        <f t="shared" si="9"/>
        <v>0</v>
      </c>
      <c r="S29" s="3">
        <f t="shared" si="9"/>
        <v>0.2475039</v>
      </c>
      <c r="T29" s="3">
        <f t="shared" si="9"/>
        <v>0</v>
      </c>
      <c r="U29" s="3">
        <f t="shared" si="9"/>
        <v>0</v>
      </c>
      <c r="V29" s="3">
        <f t="shared" si="10"/>
        <v>0</v>
      </c>
      <c r="W29" s="3">
        <f t="shared" si="11"/>
        <v>0</v>
      </c>
      <c r="AB29" s="16"/>
      <c r="AC29" s="16"/>
      <c r="AD29" s="16"/>
      <c r="AE29" s="16"/>
      <c r="AF29" s="16"/>
    </row>
    <row r="30" spans="1:32" s="20" customFormat="1" x14ac:dyDescent="0.4">
      <c r="A30" s="33">
        <f>F8</f>
        <v>3709</v>
      </c>
      <c r="B30" s="39">
        <v>149</v>
      </c>
      <c r="C30" s="3">
        <f t="shared" si="3"/>
        <v>249.1876</v>
      </c>
      <c r="D30" s="3">
        <f t="shared" si="4"/>
        <v>34.7162103</v>
      </c>
      <c r="E30" s="3">
        <f t="shared" si="5"/>
        <v>3.8548311500000003</v>
      </c>
      <c r="F30" s="3">
        <f t="shared" si="6"/>
        <v>7.2580939600000001</v>
      </c>
      <c r="G30" s="3">
        <f t="shared" si="7"/>
        <v>0.66506150000000008</v>
      </c>
      <c r="H30" s="3">
        <f t="shared" si="7"/>
        <v>0.2070951</v>
      </c>
      <c r="I30" s="3">
        <f t="shared" si="7"/>
        <v>0.10438940000000002</v>
      </c>
      <c r="J30" s="3">
        <f t="shared" si="7"/>
        <v>1.8520700000000001E-3</v>
      </c>
      <c r="K30" s="3">
        <f t="shared" si="7"/>
        <v>7.5766500000000016E-3</v>
      </c>
      <c r="L30" s="3">
        <f t="shared" si="7"/>
        <v>0.1027057</v>
      </c>
      <c r="M30" s="3">
        <f t="shared" si="7"/>
        <v>7.2399099999999994E-2</v>
      </c>
      <c r="N30" s="3">
        <f t="shared" si="7"/>
        <v>3788.3250000000003</v>
      </c>
      <c r="O30" s="3">
        <f t="shared" si="7"/>
        <v>75.766500000000008</v>
      </c>
      <c r="P30" s="3">
        <f t="shared" si="7"/>
        <v>0</v>
      </c>
      <c r="Q30" s="3">
        <f t="shared" si="8"/>
        <v>437.76200000000006</v>
      </c>
      <c r="R30" s="3">
        <f t="shared" si="9"/>
        <v>0</v>
      </c>
      <c r="S30" s="3">
        <f t="shared" si="9"/>
        <v>0.2475039</v>
      </c>
      <c r="T30" s="3">
        <f t="shared" si="9"/>
        <v>0</v>
      </c>
      <c r="U30" s="3">
        <f t="shared" si="9"/>
        <v>0</v>
      </c>
      <c r="V30" s="3">
        <f t="shared" si="10"/>
        <v>0</v>
      </c>
      <c r="W30" s="3">
        <f t="shared" si="11"/>
        <v>0</v>
      </c>
      <c r="AB30" s="16"/>
      <c r="AC30" s="16"/>
      <c r="AD30" s="16"/>
      <c r="AE30" s="16"/>
      <c r="AF30" s="16"/>
    </row>
    <row r="31" spans="1:32" s="20" customFormat="1" x14ac:dyDescent="0.4">
      <c r="A31" s="33">
        <f>G8</f>
        <v>289</v>
      </c>
      <c r="B31" s="39">
        <v>0</v>
      </c>
      <c r="C31" s="3">
        <f t="shared" si="3"/>
        <v>0</v>
      </c>
      <c r="D31" s="3">
        <f t="shared" si="4"/>
        <v>0</v>
      </c>
      <c r="E31" s="3">
        <f t="shared" si="5"/>
        <v>0</v>
      </c>
      <c r="F31" s="3">
        <f t="shared" si="6"/>
        <v>0</v>
      </c>
      <c r="G31" s="3">
        <f t="shared" si="7"/>
        <v>0</v>
      </c>
      <c r="H31" s="3">
        <f t="shared" si="7"/>
        <v>0</v>
      </c>
      <c r="I31" s="3">
        <f t="shared" si="7"/>
        <v>0</v>
      </c>
      <c r="J31" s="3">
        <f t="shared" si="7"/>
        <v>0</v>
      </c>
      <c r="K31" s="3">
        <f t="shared" si="7"/>
        <v>0</v>
      </c>
      <c r="L31" s="3">
        <f t="shared" si="7"/>
        <v>0</v>
      </c>
      <c r="M31" s="3">
        <f t="shared" si="7"/>
        <v>0</v>
      </c>
      <c r="N31" s="3">
        <f t="shared" si="7"/>
        <v>0</v>
      </c>
      <c r="O31" s="3">
        <f t="shared" si="7"/>
        <v>0</v>
      </c>
      <c r="P31" s="3">
        <f t="shared" si="7"/>
        <v>0</v>
      </c>
      <c r="Q31" s="3">
        <f t="shared" si="8"/>
        <v>0</v>
      </c>
      <c r="R31" s="3">
        <f t="shared" si="9"/>
        <v>0</v>
      </c>
      <c r="S31" s="3">
        <f t="shared" si="9"/>
        <v>0</v>
      </c>
      <c r="T31" s="3">
        <f t="shared" si="9"/>
        <v>0</v>
      </c>
      <c r="U31" s="3">
        <f t="shared" si="9"/>
        <v>0</v>
      </c>
      <c r="V31" s="3">
        <f t="shared" si="10"/>
        <v>0</v>
      </c>
      <c r="W31" s="3">
        <f t="shared" si="11"/>
        <v>0</v>
      </c>
      <c r="AB31" s="16"/>
      <c r="AC31" s="16"/>
      <c r="AD31" s="16"/>
      <c r="AE31" s="16"/>
      <c r="AF31" s="16"/>
    </row>
    <row r="32" spans="1:32" s="20" customFormat="1" x14ac:dyDescent="0.4">
      <c r="A32" s="33">
        <f>H8</f>
        <v>9719</v>
      </c>
      <c r="B32" s="39">
        <v>149</v>
      </c>
      <c r="C32" s="3">
        <f t="shared" si="3"/>
        <v>249.1876</v>
      </c>
      <c r="D32" s="3">
        <f t="shared" si="4"/>
        <v>34.7162103</v>
      </c>
      <c r="E32" s="3">
        <f t="shared" si="5"/>
        <v>3.8548311500000003</v>
      </c>
      <c r="F32" s="3">
        <f t="shared" si="6"/>
        <v>7.2580939600000001</v>
      </c>
      <c r="G32" s="3">
        <f t="shared" si="7"/>
        <v>0.66506150000000008</v>
      </c>
      <c r="H32" s="3">
        <f t="shared" si="7"/>
        <v>0.2070951</v>
      </c>
      <c r="I32" s="3">
        <f t="shared" si="7"/>
        <v>0.10438940000000002</v>
      </c>
      <c r="J32" s="3">
        <f t="shared" si="7"/>
        <v>1.8520700000000001E-3</v>
      </c>
      <c r="K32" s="3">
        <f t="shared" si="7"/>
        <v>7.5766500000000016E-3</v>
      </c>
      <c r="L32" s="3">
        <f t="shared" si="7"/>
        <v>0.1027057</v>
      </c>
      <c r="M32" s="3">
        <f t="shared" si="7"/>
        <v>7.2399099999999994E-2</v>
      </c>
      <c r="N32" s="3">
        <f t="shared" si="7"/>
        <v>3788.3250000000003</v>
      </c>
      <c r="O32" s="3">
        <f t="shared" si="7"/>
        <v>75.766500000000008</v>
      </c>
      <c r="P32" s="3">
        <f t="shared" si="7"/>
        <v>0</v>
      </c>
      <c r="Q32" s="3">
        <f t="shared" si="8"/>
        <v>437.76200000000006</v>
      </c>
      <c r="R32" s="3">
        <f t="shared" si="9"/>
        <v>0</v>
      </c>
      <c r="S32" s="3">
        <f t="shared" si="9"/>
        <v>0.2475039</v>
      </c>
      <c r="T32" s="3">
        <f t="shared" si="9"/>
        <v>0</v>
      </c>
      <c r="U32" s="3">
        <f t="shared" si="9"/>
        <v>0</v>
      </c>
      <c r="V32" s="3">
        <f t="shared" si="10"/>
        <v>0</v>
      </c>
      <c r="W32" s="3">
        <f t="shared" si="11"/>
        <v>0</v>
      </c>
      <c r="AB32" s="16"/>
      <c r="AC32" s="16"/>
      <c r="AD32" s="16"/>
      <c r="AE32" s="16"/>
      <c r="AF32" s="16"/>
    </row>
    <row r="33" spans="1:32" s="20" customFormat="1" x14ac:dyDescent="0.4">
      <c r="A33" s="33">
        <f>I8</f>
        <v>943</v>
      </c>
      <c r="B33" s="39">
        <v>149</v>
      </c>
      <c r="C33" s="3">
        <f t="shared" si="3"/>
        <v>249.1876</v>
      </c>
      <c r="D33" s="3">
        <f t="shared" si="4"/>
        <v>34.7162103</v>
      </c>
      <c r="E33" s="3">
        <f t="shared" si="5"/>
        <v>3.8548311500000003</v>
      </c>
      <c r="F33" s="3">
        <f t="shared" si="6"/>
        <v>7.2580939600000001</v>
      </c>
      <c r="G33" s="3">
        <f t="shared" si="7"/>
        <v>0.66506150000000008</v>
      </c>
      <c r="H33" s="3">
        <f t="shared" si="7"/>
        <v>0.2070951</v>
      </c>
      <c r="I33" s="3">
        <f t="shared" si="7"/>
        <v>0.10438940000000002</v>
      </c>
      <c r="J33" s="3">
        <f t="shared" si="7"/>
        <v>1.8520700000000001E-3</v>
      </c>
      <c r="K33" s="3">
        <f t="shared" si="7"/>
        <v>7.5766500000000016E-3</v>
      </c>
      <c r="L33" s="3">
        <f t="shared" si="7"/>
        <v>0.1027057</v>
      </c>
      <c r="M33" s="3">
        <f t="shared" si="7"/>
        <v>7.2399099999999994E-2</v>
      </c>
      <c r="N33" s="3">
        <f t="shared" si="7"/>
        <v>3788.3250000000003</v>
      </c>
      <c r="O33" s="3">
        <f t="shared" si="7"/>
        <v>75.766500000000008</v>
      </c>
      <c r="P33" s="3">
        <f t="shared" si="7"/>
        <v>0</v>
      </c>
      <c r="Q33" s="3">
        <f t="shared" si="8"/>
        <v>437.76200000000006</v>
      </c>
      <c r="R33" s="3">
        <f t="shared" si="9"/>
        <v>0</v>
      </c>
      <c r="S33" s="3">
        <f t="shared" si="9"/>
        <v>0.2475039</v>
      </c>
      <c r="T33" s="3">
        <f t="shared" si="9"/>
        <v>0</v>
      </c>
      <c r="U33" s="3">
        <f t="shared" si="9"/>
        <v>0</v>
      </c>
      <c r="V33" s="3">
        <f t="shared" si="10"/>
        <v>0</v>
      </c>
      <c r="W33" s="3">
        <f t="shared" si="11"/>
        <v>0</v>
      </c>
      <c r="AB33" s="16"/>
      <c r="AC33" s="16"/>
      <c r="AD33" s="16"/>
      <c r="AE33" s="16"/>
      <c r="AF33" s="16"/>
    </row>
    <row r="34" spans="1:32" s="20" customFormat="1" x14ac:dyDescent="0.4">
      <c r="A34" s="33">
        <f>J8</f>
        <v>3878</v>
      </c>
      <c r="B34" s="39">
        <v>149</v>
      </c>
      <c r="C34" s="3">
        <f t="shared" si="3"/>
        <v>249.1876</v>
      </c>
      <c r="D34" s="3">
        <f t="shared" si="4"/>
        <v>34.7162103</v>
      </c>
      <c r="E34" s="3">
        <f t="shared" si="5"/>
        <v>3.8548311500000003</v>
      </c>
      <c r="F34" s="3">
        <f t="shared" si="6"/>
        <v>7.2580939600000001</v>
      </c>
      <c r="G34" s="3">
        <f t="shared" si="7"/>
        <v>0.66506150000000008</v>
      </c>
      <c r="H34" s="3">
        <f t="shared" si="7"/>
        <v>0.2070951</v>
      </c>
      <c r="I34" s="3">
        <f t="shared" si="7"/>
        <v>0.10438940000000002</v>
      </c>
      <c r="J34" s="3">
        <f t="shared" si="7"/>
        <v>1.8520700000000001E-3</v>
      </c>
      <c r="K34" s="3">
        <f t="shared" si="7"/>
        <v>7.5766500000000016E-3</v>
      </c>
      <c r="L34" s="3">
        <f t="shared" si="7"/>
        <v>0.1027057</v>
      </c>
      <c r="M34" s="3">
        <f t="shared" si="7"/>
        <v>7.2399099999999994E-2</v>
      </c>
      <c r="N34" s="3">
        <f t="shared" si="7"/>
        <v>3788.3250000000003</v>
      </c>
      <c r="O34" s="3">
        <f t="shared" si="7"/>
        <v>75.766500000000008</v>
      </c>
      <c r="P34" s="3">
        <f t="shared" si="7"/>
        <v>0</v>
      </c>
      <c r="Q34" s="3">
        <f t="shared" si="8"/>
        <v>437.76200000000006</v>
      </c>
      <c r="R34" s="3">
        <f t="shared" si="9"/>
        <v>0</v>
      </c>
      <c r="S34" s="3">
        <f t="shared" si="9"/>
        <v>0.2475039</v>
      </c>
      <c r="T34" s="3">
        <f t="shared" si="9"/>
        <v>0</v>
      </c>
      <c r="U34" s="3">
        <f t="shared" si="9"/>
        <v>0</v>
      </c>
      <c r="V34" s="3">
        <f t="shared" si="10"/>
        <v>0</v>
      </c>
      <c r="W34" s="3">
        <f t="shared" si="11"/>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f t="shared" si="10"/>
        <v>0</v>
      </c>
      <c r="W36" s="3">
        <f t="shared" si="11"/>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f t="shared" si="10"/>
        <v>0</v>
      </c>
      <c r="W37" s="3">
        <f t="shared" si="11"/>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f t="shared" si="10"/>
        <v>0</v>
      </c>
      <c r="W38" s="3">
        <f t="shared" si="11"/>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f t="shared" si="10"/>
        <v>0</v>
      </c>
      <c r="W39" s="3">
        <f t="shared" si="11"/>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f t="shared" si="10"/>
        <v>0</v>
      </c>
      <c r="W40" s="3">
        <f t="shared" si="11"/>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J3" zoomScale="90" zoomScaleNormal="90" workbookViewId="0">
      <selection activeCell="C27" sqref="C27"/>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5" t="s">
        <v>43</v>
      </c>
      <c r="B1" s="85"/>
      <c r="C1" s="98" t="str">
        <f>'Field data and Waste 1'!C1:E1</f>
        <v>PAN-004219</v>
      </c>
      <c r="D1" s="98"/>
      <c r="E1" s="98"/>
      <c r="F1" s="85" t="s">
        <v>47</v>
      </c>
      <c r="G1" s="85"/>
      <c r="H1" s="99">
        <f>'Field data and Waste 1'!H1:J1</f>
        <v>50</v>
      </c>
      <c r="I1" s="99"/>
      <c r="J1" s="99"/>
      <c r="AB1" s="47"/>
      <c r="AC1" s="47"/>
      <c r="AD1" s="47"/>
      <c r="AE1" s="47" t="s">
        <v>91</v>
      </c>
      <c r="AF1" s="47" t="s">
        <v>92</v>
      </c>
    </row>
    <row r="2" spans="1:32" x14ac:dyDescent="0.3">
      <c r="A2" s="85" t="s">
        <v>106</v>
      </c>
      <c r="B2" s="85"/>
      <c r="C2" s="100" t="str">
        <f>'Field data and Waste 1'!C2:E2</f>
        <v>EPR/GP3792SK</v>
      </c>
      <c r="D2" s="98"/>
      <c r="E2" s="98"/>
      <c r="F2" s="85" t="s">
        <v>52</v>
      </c>
      <c r="G2" s="85"/>
      <c r="H2" s="88" t="s">
        <v>116</v>
      </c>
      <c r="I2" s="88"/>
      <c r="J2" s="88"/>
      <c r="AB2" s="46" t="s">
        <v>61</v>
      </c>
      <c r="AC2" s="46" t="s">
        <v>80</v>
      </c>
      <c r="AD2" s="47" t="s">
        <v>88</v>
      </c>
      <c r="AE2" s="47" t="s">
        <v>73</v>
      </c>
      <c r="AF2" s="82">
        <v>8.4</v>
      </c>
    </row>
    <row r="3" spans="1:32" x14ac:dyDescent="0.3">
      <c r="A3" s="96" t="s">
        <v>44</v>
      </c>
      <c r="B3" s="97"/>
      <c r="C3" s="99" t="str">
        <f>'Field data and Waste 1'!C3:E3</f>
        <v>ByProcuct Recovery Ltd</v>
      </c>
      <c r="D3" s="99"/>
      <c r="E3" s="99"/>
      <c r="F3" s="85" t="s">
        <v>107</v>
      </c>
      <c r="G3" s="85"/>
      <c r="H3" s="88" t="s">
        <v>89</v>
      </c>
      <c r="I3" s="88"/>
      <c r="J3" s="88"/>
      <c r="AB3" s="46" t="s">
        <v>62</v>
      </c>
      <c r="AC3" s="46" t="s">
        <v>81</v>
      </c>
      <c r="AD3" s="47" t="s">
        <v>89</v>
      </c>
      <c r="AE3" s="47" t="s">
        <v>74</v>
      </c>
      <c r="AF3" s="82">
        <v>8.6</v>
      </c>
    </row>
    <row r="4" spans="1:32" x14ac:dyDescent="0.3">
      <c r="A4" s="85" t="s">
        <v>0</v>
      </c>
      <c r="B4" s="85"/>
      <c r="C4" s="99" t="str">
        <f>'Field data and Waste 1'!C4:E4</f>
        <v>Bodnolwyn Groes Farm, Llantrisant, Anglesey LL65 4TW</v>
      </c>
      <c r="D4" s="99"/>
      <c r="E4" s="99"/>
      <c r="F4" s="87" t="s">
        <v>1</v>
      </c>
      <c r="G4" s="87"/>
      <c r="H4" s="88" t="s">
        <v>117</v>
      </c>
      <c r="I4" s="88"/>
      <c r="J4" s="88"/>
      <c r="AB4" s="46" t="s">
        <v>57</v>
      </c>
      <c r="AC4" s="47" t="s">
        <v>82</v>
      </c>
      <c r="AD4" s="47" t="s">
        <v>90</v>
      </c>
      <c r="AE4" s="47" t="s">
        <v>75</v>
      </c>
      <c r="AF4" s="82">
        <v>8.8000000000000007</v>
      </c>
    </row>
    <row r="5" spans="1:32" x14ac:dyDescent="0.3">
      <c r="A5" s="85" t="s">
        <v>51</v>
      </c>
      <c r="B5" s="85"/>
      <c r="C5" s="99" t="str">
        <f>'Field data and Waste 1'!C5:E5</f>
        <v>Rohini Sawant</v>
      </c>
      <c r="D5" s="99"/>
      <c r="E5" s="99"/>
      <c r="F5" s="85" t="s">
        <v>45</v>
      </c>
      <c r="G5" s="85"/>
      <c r="H5" s="88">
        <v>6.8</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46"/>
      <c r="AD8" s="47"/>
      <c r="AE8" s="49" t="s">
        <v>76</v>
      </c>
      <c r="AF8" s="83">
        <v>1.4</v>
      </c>
    </row>
    <row r="9" spans="1:32" x14ac:dyDescent="0.3">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46"/>
      <c r="AD9" s="47"/>
      <c r="AE9" s="47" t="s">
        <v>97</v>
      </c>
      <c r="AF9" s="82">
        <v>1.7</v>
      </c>
    </row>
    <row r="10" spans="1:32" x14ac:dyDescent="0.3">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46"/>
      <c r="AD10" s="47"/>
      <c r="AE10" s="47" t="s">
        <v>98</v>
      </c>
      <c r="AF10" s="82">
        <v>2.1</v>
      </c>
    </row>
    <row r="11" spans="1:32" x14ac:dyDescent="0.3">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46"/>
      <c r="AC11" s="46"/>
      <c r="AD11" s="47"/>
      <c r="AE11" s="47" t="s">
        <v>77</v>
      </c>
      <c r="AF11" s="82">
        <v>5.9</v>
      </c>
    </row>
    <row r="12" spans="1:32" x14ac:dyDescent="0.3">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46"/>
      <c r="AD12" s="47"/>
      <c r="AE12" s="17" t="s">
        <v>110</v>
      </c>
      <c r="AF12" s="80">
        <v>3.2</v>
      </c>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14.275220999999997</v>
      </c>
      <c r="D18" s="43">
        <f>$D28</f>
        <v>14.275220999999997</v>
      </c>
      <c r="E18" s="43">
        <f>$D29</f>
        <v>14.275220999999997</v>
      </c>
      <c r="F18" s="43">
        <f>$D30</f>
        <v>14.275220999999997</v>
      </c>
      <c r="G18" s="43">
        <f>$D31</f>
        <v>0</v>
      </c>
      <c r="H18" s="43">
        <f>$D32</f>
        <v>14.275220999999997</v>
      </c>
      <c r="I18" s="43">
        <f>$D33</f>
        <v>14.275220999999997</v>
      </c>
      <c r="J18" s="43">
        <f>$D34</f>
        <v>14.275220999999997</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-57.124778999999997</v>
      </c>
      <c r="D19" s="43">
        <f t="shared" ref="D19:V19" si="1">D18-D17</f>
        <v>-57.124778999999997</v>
      </c>
      <c r="E19" s="43">
        <f t="shared" si="1"/>
        <v>-57.124778999999997</v>
      </c>
      <c r="F19" s="43">
        <f t="shared" si="1"/>
        <v>-37.324778999999999</v>
      </c>
      <c r="G19" s="43">
        <f t="shared" si="1"/>
        <v>-71.399999999999991</v>
      </c>
      <c r="H19" s="43">
        <f t="shared" si="1"/>
        <v>-57.124778999999997</v>
      </c>
      <c r="I19" s="43">
        <f t="shared" si="1"/>
        <v>-57.124778999999997</v>
      </c>
      <c r="J19" s="43">
        <f t="shared" si="1"/>
        <v>-57.124778999999997</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2.0099999999999998</v>
      </c>
      <c r="C24" s="40">
        <v>1.88</v>
      </c>
      <c r="D24" s="40">
        <v>1240</v>
      </c>
      <c r="E24" s="40">
        <v>784</v>
      </c>
      <c r="F24" s="40">
        <v>833</v>
      </c>
      <c r="G24" s="40">
        <v>30.3</v>
      </c>
      <c r="H24" s="40">
        <v>35.4</v>
      </c>
      <c r="I24" s="40">
        <v>6.2</v>
      </c>
      <c r="J24" s="40">
        <v>0.11</v>
      </c>
      <c r="K24" s="1">
        <v>1.01</v>
      </c>
      <c r="L24" s="40">
        <v>9</v>
      </c>
      <c r="M24" s="40">
        <v>4.3</v>
      </c>
      <c r="N24" s="40">
        <v>190400</v>
      </c>
      <c r="O24" s="40">
        <v>15100</v>
      </c>
      <c r="P24" s="40"/>
      <c r="Q24" s="40">
        <v>8860</v>
      </c>
      <c r="R24" s="40"/>
      <c r="S24" s="40">
        <v>15.1</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94.46999999999997</v>
      </c>
      <c r="D27" s="3">
        <f>(IF(D$23="%w/w SAR",((D$24*10)*$B27),IF(D$23="%w/w DM",(((D$24*10)*($B$24/100))*$B27),IF(D$23="kg/t SAR",(D$24*$B27),IF(D$23="kg/t DM",((D$24*($B$24/100))*$B27),IF(D$23="mg/kg SAR",((D$24*0.001)*$B27),IF(D$23="mg/kg DM",(((D$24*0.001)*($B$24/100))*$B27),"0")))))))*2.291</f>
        <v>14.275220999999997</v>
      </c>
      <c r="E27" s="3">
        <f>(IF(E$23="%w/w SAR",((E$24*10)*$B27),IF(E$23="%w/w DM",(((E$24*10)*($B$24/100))*$B27),IF(E$23="kg/t SAR",(E$24*$B27),IF(E$23="kg/t DM",((E$24*($B$24/100))*$B27),IF(E$23="mg/kg SAR",((E$24*0.001)*$B27),IF(E$23="mg/kg DM",(((E$24*0.001)*($B$24/100))*$B27),"0")))))))*1.205</f>
        <v>4.7472180000000002</v>
      </c>
      <c r="F27" s="3">
        <f>(IF(F$23="%w/w SAR",((F$24*10)*$B27),IF(F$23="%w/w DM",(((F$24*10)*($B$24/100))*$B27),IF(F$23="kg/t SAR",(F$24*$B27),IF(F$23="kg/t DM",((F$24*($B$24/100))*$B27),IF(F$23="mg/kg SAR",((F$24*0.001)*$B27),IF(F$23="mg/kg DM",(((F$24*0.001)*($B$24/100))*$B27),"0")))))))*1.658</f>
        <v>6.9400978499999972</v>
      </c>
      <c r="G27" s="3">
        <f t="shared" ref="G27:P42" si="2">IF(G$23="%w/w SAR",((G$24*10)*$B27),IF(G$23="%w/w DM",(((G$24*10)*($B$24/100))*$B27),IF(G$23="kg/t SAR",(G$24*$B27),IF(G$23="kg/t DM",((G$24*($B$24/100))*$B27),IF(G$23="mg/kg SAR",((G$24*0.001)*$B27),IF(G$23="mg/kg DM",(((G$24*0.001)*($B$24/100))*$B27),0))))))</f>
        <v>0.15225749999999996</v>
      </c>
      <c r="H27" s="3">
        <f t="shared" si="2"/>
        <v>0.17788499999999996</v>
      </c>
      <c r="I27" s="3">
        <f t="shared" si="2"/>
        <v>3.1154999999999995E-2</v>
      </c>
      <c r="J27" s="3">
        <f t="shared" si="2"/>
        <v>5.5274999999999996E-4</v>
      </c>
      <c r="K27" s="3">
        <f t="shared" si="2"/>
        <v>5.075249999999999E-3</v>
      </c>
      <c r="L27" s="3">
        <f t="shared" si="2"/>
        <v>4.5224999999999994E-2</v>
      </c>
      <c r="M27" s="3">
        <f t="shared" si="2"/>
        <v>2.1607499999999995E-2</v>
      </c>
      <c r="N27" s="3">
        <f t="shared" si="2"/>
        <v>956.75999999999988</v>
      </c>
      <c r="O27" s="3">
        <f t="shared" si="2"/>
        <v>75.877499999999984</v>
      </c>
      <c r="P27" s="3">
        <f t="shared" si="2"/>
        <v>0</v>
      </c>
      <c r="Q27" s="3">
        <f>(IF(Q$23="%w/w SAR",((Q$24*10)*$B27),IF(Q$23="%w/w DM",(((Q$24*10)*($B$24/100))*$B27),IF(Q$23="kg/t SAR",(Q$24*$B27),IF(Q$23="kg/t DM",((Q$24*($B$24/100))*$B27),IF(Q$23="mg/kg SAR",((Q$24*0.001)*$B27),IF(Q$23="mg/kg DM",(((Q$24*0.001)*($B$24/100))*$B27),0)))))))*2.5</f>
        <v>111.30374999999998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7.5877499999999987E-2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33">
        <f>D8</f>
        <v>5044</v>
      </c>
      <c r="B28" s="39">
        <v>250</v>
      </c>
      <c r="C28" s="3">
        <f t="shared" ref="C28:C46" si="3">IF(C$23="%w/w SAR",((C$24*10)*$B28),IF(C$23="%w/w DM",(((C$24*10)*($B$24/100))*$B28),IF(C$23="kg/t SAR",(C$24*$B28),IF(C$23="kg/t DM",((C$24*($B$24/100))*$B28),IF(C$23="mg/kg SAR",((C$24*0.001)*$B28),IF(C$23="mg/kg DM",(((C$24*0.001)*($B$24/100))*$B28),0))))))</f>
        <v>94.46999999999997</v>
      </c>
      <c r="D28" s="3">
        <f t="shared" ref="D28:D46" si="4">(IF(D$23="%w/w SAR",((D$24*10)*$B28),IF(D$23="%w/w DM",(((D$24*10)*($B$24/100))*$B28),IF(D$23="kg/t SAR",(D$24*$B28),IF(D$23="kg/t DM",((D$24*($B$24/100))*$B28),IF(D$23="mg/kg SAR",((D$24*0.001)*$B28),IF(D$23="mg/kg DM",(((D$24*0.001)*($B$24/100))*$B28),"0")))))))*2.291</f>
        <v>14.275220999999997</v>
      </c>
      <c r="E28" s="3">
        <f t="shared" ref="E28:E46" si="5">(IF(E$23="%w/w SAR",((E$24*10)*$B28),IF(E$23="%w/w DM",(((E$24*10)*($B$24/100))*$B28),IF(E$23="kg/t SAR",(E$24*$B28),IF(E$23="kg/t DM",((E$24*($B$24/100))*$B28),IF(E$23="mg/kg SAR",((E$24*0.001)*$B28),IF(E$23="mg/kg DM",(((E$24*0.001)*($B$24/100))*$B28),"0")))))))*1.205</f>
        <v>4.7472180000000002</v>
      </c>
      <c r="F28" s="3">
        <f t="shared" ref="F28:F46" si="6">(IF(F$23="%w/w SAR",((F$24*10)*$B28),IF(F$23="%w/w DM",(((F$24*10)*($B$24/100))*$B28),IF(F$23="kg/t SAR",(F$24*$B28),IF(F$23="kg/t DM",((F$24*($B$24/100))*$B28),IF(F$23="mg/kg SAR",((F$24*0.001)*$B28),IF(F$23="mg/kg DM",(((F$24*0.001)*($B$24/100))*$B28),"0")))))))*1.658</f>
        <v>6.9400978499999972</v>
      </c>
      <c r="G28" s="3">
        <f t="shared" si="2"/>
        <v>0.15225749999999996</v>
      </c>
      <c r="H28" s="3">
        <f t="shared" si="2"/>
        <v>0.17788499999999996</v>
      </c>
      <c r="I28" s="3">
        <f t="shared" si="2"/>
        <v>3.1154999999999995E-2</v>
      </c>
      <c r="J28" s="3">
        <f t="shared" si="2"/>
        <v>5.5274999999999996E-4</v>
      </c>
      <c r="K28" s="3">
        <f t="shared" si="2"/>
        <v>5.075249999999999E-3</v>
      </c>
      <c r="L28" s="3">
        <f t="shared" si="2"/>
        <v>4.5224999999999994E-2</v>
      </c>
      <c r="M28" s="3">
        <f t="shared" si="2"/>
        <v>2.1607499999999995E-2</v>
      </c>
      <c r="N28" s="3">
        <f t="shared" si="2"/>
        <v>956.75999999999988</v>
      </c>
      <c r="O28" s="3">
        <f t="shared" si="2"/>
        <v>75.877499999999984</v>
      </c>
      <c r="P28" s="3">
        <f t="shared" si="2"/>
        <v>0</v>
      </c>
      <c r="Q28" s="3">
        <f t="shared" ref="Q28:Q46" si="7">(IF(Q$23="%w/w SAR",((Q$24*10)*$B28),IF(Q$23="%w/w DM",(((Q$24*10)*($B$24/100))*$B28),IF(Q$23="kg/t SAR",(Q$24*$B28),IF(Q$23="kg/t DM",((Q$24*($B$24/100))*$B28),IF(Q$23="mg/kg SAR",((Q$24*0.001)*$B28),IF(Q$23="mg/kg DM",(((Q$24*0.001)*($B$24/100))*$B28),0)))))))*2.5</f>
        <v>111.30374999999998</v>
      </c>
      <c r="R28" s="3">
        <f t="shared" ref="R28:U46" si="8">IF(R$23="%w/w SAR",((R$24*10)*$B28),IF(R$23="%w/w DM",(((R$24*10)*($B$24/100))*$B28),IF(R$23="kg/t SAR",(R$24*$B28),IF(R$23="kg/t DM",((R$24*($B$24/100))*$B28),IF(R$23="mg/kg SAR",((R$24*0.001)*$B28),IF(R$23="mg/kg DM",(((R$24*0.001)*($B$24/100))*$B28),0))))))</f>
        <v>0</v>
      </c>
      <c r="S28" s="3">
        <f t="shared" si="8"/>
        <v>7.5877499999999987E-2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4330</v>
      </c>
      <c r="B29" s="39">
        <v>250</v>
      </c>
      <c r="C29" s="3">
        <f t="shared" si="3"/>
        <v>94.46999999999997</v>
      </c>
      <c r="D29" s="3">
        <f t="shared" si="4"/>
        <v>14.275220999999997</v>
      </c>
      <c r="E29" s="3">
        <f t="shared" si="5"/>
        <v>4.7472180000000002</v>
      </c>
      <c r="F29" s="3">
        <f t="shared" si="6"/>
        <v>6.9400978499999972</v>
      </c>
      <c r="G29" s="3">
        <f t="shared" si="2"/>
        <v>0.15225749999999996</v>
      </c>
      <c r="H29" s="3">
        <f t="shared" si="2"/>
        <v>0.17788499999999996</v>
      </c>
      <c r="I29" s="3">
        <f t="shared" si="2"/>
        <v>3.1154999999999995E-2</v>
      </c>
      <c r="J29" s="3">
        <f t="shared" si="2"/>
        <v>5.5274999999999996E-4</v>
      </c>
      <c r="K29" s="3">
        <f t="shared" si="2"/>
        <v>5.075249999999999E-3</v>
      </c>
      <c r="L29" s="3">
        <f t="shared" si="2"/>
        <v>4.5224999999999994E-2</v>
      </c>
      <c r="M29" s="3">
        <f t="shared" si="2"/>
        <v>2.1607499999999995E-2</v>
      </c>
      <c r="N29" s="3">
        <f t="shared" si="2"/>
        <v>956.75999999999988</v>
      </c>
      <c r="O29" s="3">
        <f t="shared" si="2"/>
        <v>75.877499999999984</v>
      </c>
      <c r="P29" s="3">
        <f t="shared" si="2"/>
        <v>0</v>
      </c>
      <c r="Q29" s="3">
        <f t="shared" si="7"/>
        <v>111.30374999999998</v>
      </c>
      <c r="R29" s="3">
        <f t="shared" si="8"/>
        <v>0</v>
      </c>
      <c r="S29" s="3">
        <f t="shared" si="8"/>
        <v>7.5877499999999987E-2</v>
      </c>
      <c r="T29" s="3">
        <f t="shared" si="8"/>
        <v>0</v>
      </c>
      <c r="U29" s="3">
        <f t="shared" si="8"/>
        <v>0</v>
      </c>
      <c r="V29" s="3">
        <f t="shared" si="9"/>
        <v>0</v>
      </c>
      <c r="W29" s="3">
        <f t="shared" si="10"/>
        <v>0</v>
      </c>
      <c r="AB29" s="16"/>
      <c r="AC29" s="16"/>
      <c r="AD29" s="16"/>
      <c r="AE29" s="16"/>
      <c r="AF29" s="16"/>
    </row>
    <row r="30" spans="1:32" s="20" customFormat="1" x14ac:dyDescent="0.4">
      <c r="A30" s="33">
        <f>F8</f>
        <v>3709</v>
      </c>
      <c r="B30" s="39">
        <v>250</v>
      </c>
      <c r="C30" s="3">
        <f t="shared" si="3"/>
        <v>94.46999999999997</v>
      </c>
      <c r="D30" s="3">
        <f t="shared" si="4"/>
        <v>14.275220999999997</v>
      </c>
      <c r="E30" s="3">
        <f t="shared" si="5"/>
        <v>4.7472180000000002</v>
      </c>
      <c r="F30" s="3">
        <f t="shared" si="6"/>
        <v>6.9400978499999972</v>
      </c>
      <c r="G30" s="3">
        <f t="shared" si="2"/>
        <v>0.15225749999999996</v>
      </c>
      <c r="H30" s="3">
        <f t="shared" si="2"/>
        <v>0.17788499999999996</v>
      </c>
      <c r="I30" s="3">
        <f t="shared" si="2"/>
        <v>3.1154999999999995E-2</v>
      </c>
      <c r="J30" s="3">
        <f t="shared" si="2"/>
        <v>5.5274999999999996E-4</v>
      </c>
      <c r="K30" s="3">
        <f t="shared" si="2"/>
        <v>5.075249999999999E-3</v>
      </c>
      <c r="L30" s="3">
        <f t="shared" si="2"/>
        <v>4.5224999999999994E-2</v>
      </c>
      <c r="M30" s="3">
        <f t="shared" si="2"/>
        <v>2.1607499999999995E-2</v>
      </c>
      <c r="N30" s="3">
        <f t="shared" si="2"/>
        <v>956.75999999999988</v>
      </c>
      <c r="O30" s="3">
        <f t="shared" si="2"/>
        <v>75.877499999999984</v>
      </c>
      <c r="P30" s="3">
        <f t="shared" si="2"/>
        <v>0</v>
      </c>
      <c r="Q30" s="3">
        <f t="shared" si="7"/>
        <v>111.30374999999998</v>
      </c>
      <c r="R30" s="3">
        <f t="shared" si="8"/>
        <v>0</v>
      </c>
      <c r="S30" s="3">
        <f t="shared" si="8"/>
        <v>7.5877499999999987E-2</v>
      </c>
      <c r="T30" s="3">
        <f t="shared" si="8"/>
        <v>0</v>
      </c>
      <c r="U30" s="3">
        <f t="shared" si="8"/>
        <v>0</v>
      </c>
      <c r="V30" s="3">
        <f t="shared" si="9"/>
        <v>0</v>
      </c>
      <c r="W30" s="3">
        <f t="shared" si="10"/>
        <v>0</v>
      </c>
      <c r="AB30" s="16"/>
      <c r="AC30" s="16"/>
      <c r="AD30" s="16"/>
      <c r="AE30" s="16"/>
      <c r="AF30" s="16"/>
    </row>
    <row r="31" spans="1:32" s="20" customFormat="1" x14ac:dyDescent="0.4">
      <c r="A31" s="33">
        <f>G8</f>
        <v>289</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9719</v>
      </c>
      <c r="B32" s="39">
        <v>250</v>
      </c>
      <c r="C32" s="3">
        <f t="shared" si="3"/>
        <v>94.46999999999997</v>
      </c>
      <c r="D32" s="3">
        <f t="shared" si="4"/>
        <v>14.275220999999997</v>
      </c>
      <c r="E32" s="3">
        <f t="shared" si="5"/>
        <v>4.7472180000000002</v>
      </c>
      <c r="F32" s="3">
        <f t="shared" si="6"/>
        <v>6.9400978499999972</v>
      </c>
      <c r="G32" s="3">
        <f t="shared" si="2"/>
        <v>0.15225749999999996</v>
      </c>
      <c r="H32" s="3">
        <f t="shared" si="2"/>
        <v>0.17788499999999996</v>
      </c>
      <c r="I32" s="3">
        <f t="shared" si="2"/>
        <v>3.1154999999999995E-2</v>
      </c>
      <c r="J32" s="3">
        <f t="shared" si="2"/>
        <v>5.5274999999999996E-4</v>
      </c>
      <c r="K32" s="3">
        <f t="shared" si="2"/>
        <v>5.075249999999999E-3</v>
      </c>
      <c r="L32" s="3">
        <f t="shared" si="2"/>
        <v>4.5224999999999994E-2</v>
      </c>
      <c r="M32" s="3">
        <f t="shared" si="2"/>
        <v>2.1607499999999995E-2</v>
      </c>
      <c r="N32" s="3">
        <f t="shared" si="2"/>
        <v>956.75999999999988</v>
      </c>
      <c r="O32" s="3">
        <f t="shared" si="2"/>
        <v>75.877499999999984</v>
      </c>
      <c r="P32" s="3">
        <f t="shared" si="2"/>
        <v>0</v>
      </c>
      <c r="Q32" s="3">
        <f t="shared" si="7"/>
        <v>111.30374999999998</v>
      </c>
      <c r="R32" s="3">
        <f t="shared" si="8"/>
        <v>0</v>
      </c>
      <c r="S32" s="3">
        <f t="shared" si="8"/>
        <v>7.5877499999999987E-2</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94.46999999999997</v>
      </c>
      <c r="D33" s="3">
        <f t="shared" si="4"/>
        <v>14.275220999999997</v>
      </c>
      <c r="E33" s="3">
        <f t="shared" si="5"/>
        <v>4.7472180000000002</v>
      </c>
      <c r="F33" s="3">
        <f t="shared" si="6"/>
        <v>6.9400978499999972</v>
      </c>
      <c r="G33" s="3">
        <f t="shared" si="2"/>
        <v>0.15225749999999996</v>
      </c>
      <c r="H33" s="3">
        <f t="shared" si="2"/>
        <v>0.17788499999999996</v>
      </c>
      <c r="I33" s="3">
        <f t="shared" si="2"/>
        <v>3.1154999999999995E-2</v>
      </c>
      <c r="J33" s="3">
        <f t="shared" si="2"/>
        <v>5.5274999999999996E-4</v>
      </c>
      <c r="K33" s="3">
        <f t="shared" si="2"/>
        <v>5.075249999999999E-3</v>
      </c>
      <c r="L33" s="3">
        <f t="shared" si="2"/>
        <v>4.5224999999999994E-2</v>
      </c>
      <c r="M33" s="3">
        <f t="shared" si="2"/>
        <v>2.1607499999999995E-2</v>
      </c>
      <c r="N33" s="3">
        <f t="shared" si="2"/>
        <v>956.75999999999988</v>
      </c>
      <c r="O33" s="3">
        <f t="shared" si="2"/>
        <v>75.877499999999984</v>
      </c>
      <c r="P33" s="3">
        <f t="shared" si="2"/>
        <v>0</v>
      </c>
      <c r="Q33" s="3">
        <f t="shared" si="7"/>
        <v>111.30374999999998</v>
      </c>
      <c r="R33" s="3">
        <f t="shared" si="8"/>
        <v>0</v>
      </c>
      <c r="S33" s="3">
        <f t="shared" si="8"/>
        <v>7.5877499999999987E-2</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94.46999999999997</v>
      </c>
      <c r="D34" s="3">
        <f t="shared" si="4"/>
        <v>14.275220999999997</v>
      </c>
      <c r="E34" s="3">
        <f t="shared" si="5"/>
        <v>4.7472180000000002</v>
      </c>
      <c r="F34" s="3">
        <f t="shared" si="6"/>
        <v>6.9400978499999972</v>
      </c>
      <c r="G34" s="3">
        <f t="shared" si="2"/>
        <v>0.15225749999999996</v>
      </c>
      <c r="H34" s="3">
        <f t="shared" si="2"/>
        <v>0.17788499999999996</v>
      </c>
      <c r="I34" s="3">
        <f t="shared" si="2"/>
        <v>3.1154999999999995E-2</v>
      </c>
      <c r="J34" s="3">
        <f t="shared" si="2"/>
        <v>5.5274999999999996E-4</v>
      </c>
      <c r="K34" s="3">
        <f t="shared" si="2"/>
        <v>5.075249999999999E-3</v>
      </c>
      <c r="L34" s="3">
        <f t="shared" si="2"/>
        <v>4.5224999999999994E-2</v>
      </c>
      <c r="M34" s="3">
        <f t="shared" si="2"/>
        <v>2.1607499999999995E-2</v>
      </c>
      <c r="N34" s="3">
        <f t="shared" si="2"/>
        <v>956.75999999999988</v>
      </c>
      <c r="O34" s="3">
        <f t="shared" si="2"/>
        <v>75.877499999999984</v>
      </c>
      <c r="P34" s="3">
        <f t="shared" si="2"/>
        <v>0</v>
      </c>
      <c r="Q34" s="3">
        <f t="shared" si="7"/>
        <v>111.30374999999998</v>
      </c>
      <c r="R34" s="3">
        <f t="shared" si="8"/>
        <v>0</v>
      </c>
      <c r="S34" s="3">
        <f t="shared" si="8"/>
        <v>7.5877499999999987E-2</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J1" zoomScale="90" zoomScaleNormal="90" workbookViewId="0">
      <selection activeCell="C24" sqref="C2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119</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6</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1.0377771799999997</v>
      </c>
      <c r="D18" s="43">
        <f>$D28</f>
        <v>1.0377771799999997</v>
      </c>
      <c r="E18" s="43">
        <f>$D29</f>
        <v>1.0377771799999997</v>
      </c>
      <c r="F18" s="43">
        <f>$D30</f>
        <v>1.0377771799999997</v>
      </c>
      <c r="G18" s="43">
        <f>$D31</f>
        <v>1.0377771799999997</v>
      </c>
      <c r="H18" s="43">
        <f>$D32</f>
        <v>1.0377771799999997</v>
      </c>
      <c r="I18" s="43">
        <f>$D33</f>
        <v>1.0377771799999997</v>
      </c>
      <c r="J18" s="43">
        <f>$D34</f>
        <v>1.0377771799999997</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-70.362222819999985</v>
      </c>
      <c r="D19" s="43">
        <f t="shared" ref="D19:V19" si="1">D18-D17</f>
        <v>-70.362222819999985</v>
      </c>
      <c r="E19" s="43">
        <f t="shared" si="1"/>
        <v>-70.362222819999985</v>
      </c>
      <c r="F19" s="43">
        <f t="shared" si="1"/>
        <v>-50.562222819999995</v>
      </c>
      <c r="G19" s="43">
        <f t="shared" si="1"/>
        <v>-70.362222819999985</v>
      </c>
      <c r="H19" s="43">
        <f t="shared" si="1"/>
        <v>-70.362222819999985</v>
      </c>
      <c r="I19" s="43">
        <f t="shared" si="1"/>
        <v>-70.362222819999985</v>
      </c>
      <c r="J19" s="43">
        <f t="shared" si="1"/>
        <v>-70.362222819999985</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3.19</v>
      </c>
      <c r="C24" s="40">
        <v>0.04</v>
      </c>
      <c r="D24" s="40">
        <v>56.8</v>
      </c>
      <c r="E24" s="40">
        <v>21.4</v>
      </c>
      <c r="F24" s="40">
        <v>42.8</v>
      </c>
      <c r="G24" s="40">
        <v>0.77</v>
      </c>
      <c r="H24" s="40">
        <v>5.57</v>
      </c>
      <c r="I24" s="40">
        <v>0.96</v>
      </c>
      <c r="J24" s="40">
        <v>0.02</v>
      </c>
      <c r="K24" s="1">
        <v>0.05</v>
      </c>
      <c r="L24" s="40">
        <v>0.63</v>
      </c>
      <c r="M24" s="40">
        <v>0.72</v>
      </c>
      <c r="N24" s="40">
        <v>167</v>
      </c>
      <c r="O24" s="40">
        <v>9442</v>
      </c>
      <c r="P24" s="40">
        <v>10</v>
      </c>
      <c r="Q24" s="40">
        <v>74.7</v>
      </c>
      <c r="R24" s="40"/>
      <c r="S24" s="40">
        <v>0.55000000000000004</v>
      </c>
      <c r="T24" s="40"/>
      <c r="U24" s="40"/>
      <c r="V24" s="40">
        <v>77.3</v>
      </c>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3.19</v>
      </c>
      <c r="D27" s="3">
        <f>(IF(D$23="%w/w SAR",((D$24*10)*$B27),IF(D$23="%w/w DM",(((D$24*10)*($B$24/100))*$B27),IF(D$23="kg/t SAR",(D$24*$B27),IF(D$23="kg/t DM",((D$24*($B$24/100))*$B27),IF(D$23="mg/kg SAR",((D$24*0.001)*$B27),IF(D$23="mg/kg DM",(((D$24*0.001)*($B$24/100))*$B27),"0")))))))*2.291</f>
        <v>1.0377771799999997</v>
      </c>
      <c r="E27" s="3">
        <f>(IF(E$23="%w/w SAR",((E$24*10)*$B27),IF(E$23="%w/w DM",(((E$24*10)*($B$24/100))*$B27),IF(E$23="kg/t SAR",(E$24*$B27),IF(E$23="kg/t DM",((E$24*($B$24/100))*$B27),IF(E$23="mg/kg SAR",((E$24*0.001)*$B27),IF(E$23="mg/kg DM",(((E$24*0.001)*($B$24/100))*$B27),"0")))))))*1.205</f>
        <v>0.20565132499999997</v>
      </c>
      <c r="F27" s="3">
        <f>(IF(F$23="%w/w SAR",((F$24*10)*$B27),IF(F$23="%w/w DM",(((F$24*10)*($B$24/100))*$B27),IF(F$23="kg/t SAR",(F$24*$B27),IF(F$23="kg/t DM",((F$24*($B$24/100))*$B27),IF(F$23="mg/kg SAR",((F$24*0.001)*$B27),IF(F$23="mg/kg DM",(((F$24*0.001)*($B$24/100))*$B27),"0")))))))*1.658</f>
        <v>0.56592513999999983</v>
      </c>
      <c r="G27" s="3">
        <f t="shared" ref="G27:P42" si="2">IF(G$23="%w/w SAR",((G$24*10)*$B27),IF(G$23="%w/w DM",(((G$24*10)*($B$24/100))*$B27),IF(G$23="kg/t SAR",(G$24*$B27),IF(G$23="kg/t DM",((G$24*($B$24/100))*$B27),IF(G$23="mg/kg SAR",((G$24*0.001)*$B27),IF(G$23="mg/kg DM",(((G$24*0.001)*($B$24/100))*$B27),0))))))</f>
        <v>6.1407500000000004E-3</v>
      </c>
      <c r="H27" s="3">
        <f t="shared" si="2"/>
        <v>4.4420749999999995E-2</v>
      </c>
      <c r="I27" s="3">
        <f t="shared" si="2"/>
        <v>7.6559999999999996E-3</v>
      </c>
      <c r="J27" s="3">
        <f t="shared" si="2"/>
        <v>1.595E-4</v>
      </c>
      <c r="K27" s="3">
        <f t="shared" si="2"/>
        <v>3.9875000000000002E-4</v>
      </c>
      <c r="L27" s="3">
        <f t="shared" si="2"/>
        <v>5.0242500000000001E-3</v>
      </c>
      <c r="M27" s="3">
        <f t="shared" si="2"/>
        <v>5.7419999999999997E-3</v>
      </c>
      <c r="N27" s="3">
        <f t="shared" si="2"/>
        <v>1.331825</v>
      </c>
      <c r="O27" s="3">
        <f t="shared" si="2"/>
        <v>75.299949999999995</v>
      </c>
      <c r="P27" s="3">
        <f t="shared" si="2"/>
        <v>7.9750000000000001E-2</v>
      </c>
      <c r="Q27" s="3">
        <f>(IF(Q$23="%w/w SAR",((Q$24*10)*$B27),IF(Q$23="%w/w DM",(((Q$24*10)*($B$24/100))*$B27),IF(Q$23="kg/t SAR",(Q$24*$B27),IF(Q$23="kg/t DM",((Q$24*($B$24/100))*$B27),IF(Q$23="mg/kg SAR",((Q$24*0.001)*$B27),IF(Q$23="mg/kg DM",(((Q$24*0.001)*($B$24/100))*$B27),0)))))))*2.5</f>
        <v>1.48933125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4.3862499999999995E-3</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x14ac:dyDescent="0.4">
      <c r="A28" s="58">
        <f>D8</f>
        <v>5044</v>
      </c>
      <c r="B28" s="39">
        <v>250</v>
      </c>
      <c r="C28" s="3">
        <f t="shared" ref="C28:C46" si="3">IF(C$23="%w/w SAR",((C$24*10)*$B28),IF(C$23="%w/w DM",(((C$24*10)*($B$24/100))*$B28),IF(C$23="kg/t SAR",(C$24*$B28),IF(C$23="kg/t DM",((C$24*($B$24/100))*$B28),IF(C$23="mg/kg SAR",((C$24*0.001)*$B28),IF(C$23="mg/kg DM",(((C$24*0.001)*($B$24/100))*$B28),0))))))</f>
        <v>3.19</v>
      </c>
      <c r="D28" s="3">
        <f t="shared" ref="D28:D46" si="4">(IF(D$23="%w/w SAR",((D$24*10)*$B28),IF(D$23="%w/w DM",(((D$24*10)*($B$24/100))*$B28),IF(D$23="kg/t SAR",(D$24*$B28),IF(D$23="kg/t DM",((D$24*($B$24/100))*$B28),IF(D$23="mg/kg SAR",((D$24*0.001)*$B28),IF(D$23="mg/kg DM",(((D$24*0.001)*($B$24/100))*$B28),"0")))))))*2.291</f>
        <v>1.0377771799999997</v>
      </c>
      <c r="E28" s="3">
        <f t="shared" ref="E28:E46" si="5">(IF(E$23="%w/w SAR",((E$24*10)*$B28),IF(E$23="%w/w DM",(((E$24*10)*($B$24/100))*$B28),IF(E$23="kg/t SAR",(E$24*$B28),IF(E$23="kg/t DM",((E$24*($B$24/100))*$B28),IF(E$23="mg/kg SAR",((E$24*0.001)*$B28),IF(E$23="mg/kg DM",(((E$24*0.001)*($B$24/100))*$B28),"0")))))))*1.205</f>
        <v>0.20565132499999997</v>
      </c>
      <c r="F28" s="3">
        <f t="shared" ref="F28:F46" si="6">(IF(F$23="%w/w SAR",((F$24*10)*$B28),IF(F$23="%w/w DM",(((F$24*10)*($B$24/100))*$B28),IF(F$23="kg/t SAR",(F$24*$B28),IF(F$23="kg/t DM",((F$24*($B$24/100))*$B28),IF(F$23="mg/kg SAR",((F$24*0.001)*$B28),IF(F$23="mg/kg DM",(((F$24*0.001)*($B$24/100))*$B28),"0")))))))*1.658</f>
        <v>0.56592513999999983</v>
      </c>
      <c r="G28" s="3">
        <f t="shared" si="2"/>
        <v>6.1407500000000004E-3</v>
      </c>
      <c r="H28" s="3">
        <f t="shared" si="2"/>
        <v>4.4420749999999995E-2</v>
      </c>
      <c r="I28" s="3">
        <f t="shared" si="2"/>
        <v>7.6559999999999996E-3</v>
      </c>
      <c r="J28" s="3">
        <f t="shared" si="2"/>
        <v>1.595E-4</v>
      </c>
      <c r="K28" s="3">
        <f t="shared" si="2"/>
        <v>3.9875000000000002E-4</v>
      </c>
      <c r="L28" s="3">
        <f t="shared" si="2"/>
        <v>5.0242500000000001E-3</v>
      </c>
      <c r="M28" s="3">
        <f t="shared" si="2"/>
        <v>5.7419999999999997E-3</v>
      </c>
      <c r="N28" s="3">
        <f t="shared" si="2"/>
        <v>1.331825</v>
      </c>
      <c r="O28" s="3">
        <f t="shared" si="2"/>
        <v>75.299949999999995</v>
      </c>
      <c r="P28" s="3">
        <f t="shared" si="2"/>
        <v>7.9750000000000001E-2</v>
      </c>
      <c r="Q28" s="3">
        <f t="shared" ref="Q28:Q46" si="7">(IF(Q$23="%w/w SAR",((Q$24*10)*$B28),IF(Q$23="%w/w DM",(((Q$24*10)*($B$24/100))*$B28),IF(Q$23="kg/t SAR",(Q$24*$B28),IF(Q$23="kg/t DM",((Q$24*($B$24/100))*$B28),IF(Q$23="mg/kg SAR",((Q$24*0.001)*$B28),IF(Q$23="mg/kg DM",(((Q$24*0.001)*($B$24/100))*$B28),0)))))))*2.5</f>
        <v>1.48933125</v>
      </c>
      <c r="R28" s="3">
        <f t="shared" ref="R28:U46" si="8">IF(R$23="%w/w SAR",((R$24*10)*$B28),IF(R$23="%w/w DM",(((R$24*10)*($B$24/100))*$B28),IF(R$23="kg/t SAR",(R$24*$B28),IF(R$23="kg/t DM",((R$24*($B$24/100))*$B28),IF(R$23="mg/kg SAR",((R$24*0.001)*$B28),IF(R$23="mg/kg DM",(((R$24*0.001)*($B$24/100))*$B28),0))))))</f>
        <v>0</v>
      </c>
      <c r="S28" s="3">
        <f t="shared" si="8"/>
        <v>4.3862499999999995E-3</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x14ac:dyDescent="0.4">
      <c r="A29" s="33">
        <f>E8</f>
        <v>4330</v>
      </c>
      <c r="B29" s="39">
        <v>250</v>
      </c>
      <c r="C29" s="3">
        <f t="shared" si="3"/>
        <v>3.19</v>
      </c>
      <c r="D29" s="3">
        <f t="shared" si="4"/>
        <v>1.0377771799999997</v>
      </c>
      <c r="E29" s="3">
        <f t="shared" si="5"/>
        <v>0.20565132499999997</v>
      </c>
      <c r="F29" s="3">
        <f t="shared" si="6"/>
        <v>0.56592513999999983</v>
      </c>
      <c r="G29" s="3">
        <f t="shared" si="2"/>
        <v>6.1407500000000004E-3</v>
      </c>
      <c r="H29" s="3">
        <f t="shared" si="2"/>
        <v>4.4420749999999995E-2</v>
      </c>
      <c r="I29" s="3">
        <f t="shared" si="2"/>
        <v>7.6559999999999996E-3</v>
      </c>
      <c r="J29" s="3">
        <f t="shared" si="2"/>
        <v>1.595E-4</v>
      </c>
      <c r="K29" s="3">
        <f t="shared" si="2"/>
        <v>3.9875000000000002E-4</v>
      </c>
      <c r="L29" s="3">
        <f t="shared" si="2"/>
        <v>5.0242500000000001E-3</v>
      </c>
      <c r="M29" s="3">
        <f t="shared" si="2"/>
        <v>5.7419999999999997E-3</v>
      </c>
      <c r="N29" s="3">
        <f t="shared" si="2"/>
        <v>1.331825</v>
      </c>
      <c r="O29" s="3">
        <f t="shared" si="2"/>
        <v>75.299949999999995</v>
      </c>
      <c r="P29" s="3">
        <f t="shared" si="2"/>
        <v>7.9750000000000001E-2</v>
      </c>
      <c r="Q29" s="3">
        <f t="shared" si="7"/>
        <v>1.48933125</v>
      </c>
      <c r="R29" s="3">
        <f t="shared" si="8"/>
        <v>0</v>
      </c>
      <c r="S29" s="3">
        <f t="shared" si="8"/>
        <v>4.3862499999999995E-3</v>
      </c>
      <c r="T29" s="3">
        <f t="shared" si="8"/>
        <v>0</v>
      </c>
      <c r="U29" s="3">
        <f t="shared" si="8"/>
        <v>0</v>
      </c>
      <c r="V29" s="3" t="str">
        <f t="shared" si="9"/>
        <v>OK</v>
      </c>
      <c r="W29" s="3">
        <f t="shared" si="10"/>
        <v>0</v>
      </c>
      <c r="AB29" s="16"/>
      <c r="AC29" s="16"/>
      <c r="AD29" s="16"/>
      <c r="AE29" s="16"/>
      <c r="AF29" s="16"/>
    </row>
    <row r="30" spans="1:32" s="20" customFormat="1" x14ac:dyDescent="0.4">
      <c r="A30" s="33">
        <f>F8</f>
        <v>3709</v>
      </c>
      <c r="B30" s="39">
        <v>250</v>
      </c>
      <c r="C30" s="3">
        <f t="shared" si="3"/>
        <v>3.19</v>
      </c>
      <c r="D30" s="3">
        <f t="shared" si="4"/>
        <v>1.0377771799999997</v>
      </c>
      <c r="E30" s="3">
        <f t="shared" si="5"/>
        <v>0.20565132499999997</v>
      </c>
      <c r="F30" s="3">
        <f t="shared" si="6"/>
        <v>0.56592513999999983</v>
      </c>
      <c r="G30" s="3">
        <f t="shared" si="2"/>
        <v>6.1407500000000004E-3</v>
      </c>
      <c r="H30" s="3">
        <f t="shared" si="2"/>
        <v>4.4420749999999995E-2</v>
      </c>
      <c r="I30" s="3">
        <f t="shared" si="2"/>
        <v>7.6559999999999996E-3</v>
      </c>
      <c r="J30" s="3">
        <f t="shared" si="2"/>
        <v>1.595E-4</v>
      </c>
      <c r="K30" s="3">
        <f t="shared" si="2"/>
        <v>3.9875000000000002E-4</v>
      </c>
      <c r="L30" s="3">
        <f t="shared" si="2"/>
        <v>5.0242500000000001E-3</v>
      </c>
      <c r="M30" s="3">
        <f t="shared" si="2"/>
        <v>5.7419999999999997E-3</v>
      </c>
      <c r="N30" s="3">
        <f t="shared" si="2"/>
        <v>1.331825</v>
      </c>
      <c r="O30" s="3">
        <f t="shared" si="2"/>
        <v>75.299949999999995</v>
      </c>
      <c r="P30" s="3">
        <f t="shared" si="2"/>
        <v>7.9750000000000001E-2</v>
      </c>
      <c r="Q30" s="3">
        <f t="shared" si="7"/>
        <v>1.48933125</v>
      </c>
      <c r="R30" s="3">
        <f t="shared" si="8"/>
        <v>0</v>
      </c>
      <c r="S30" s="3">
        <f t="shared" si="8"/>
        <v>4.3862499999999995E-3</v>
      </c>
      <c r="T30" s="3">
        <f t="shared" si="8"/>
        <v>0</v>
      </c>
      <c r="U30" s="3">
        <f t="shared" si="8"/>
        <v>0</v>
      </c>
      <c r="V30" s="3" t="str">
        <f t="shared" si="9"/>
        <v>OK</v>
      </c>
      <c r="W30" s="3">
        <f t="shared" si="10"/>
        <v>0</v>
      </c>
      <c r="AB30" s="16"/>
      <c r="AC30" s="16"/>
      <c r="AD30" s="16"/>
      <c r="AE30" s="16"/>
      <c r="AF30" s="16"/>
    </row>
    <row r="31" spans="1:32" s="20" customFormat="1" x14ac:dyDescent="0.4">
      <c r="A31" s="33">
        <f>G8</f>
        <v>289</v>
      </c>
      <c r="B31" s="39">
        <v>250</v>
      </c>
      <c r="C31" s="3">
        <f t="shared" si="3"/>
        <v>3.19</v>
      </c>
      <c r="D31" s="3">
        <f t="shared" si="4"/>
        <v>1.0377771799999997</v>
      </c>
      <c r="E31" s="3">
        <f t="shared" si="5"/>
        <v>0.20565132499999997</v>
      </c>
      <c r="F31" s="3">
        <f t="shared" si="6"/>
        <v>0.56592513999999983</v>
      </c>
      <c r="G31" s="3">
        <f t="shared" si="2"/>
        <v>6.1407500000000004E-3</v>
      </c>
      <c r="H31" s="3">
        <f t="shared" si="2"/>
        <v>4.4420749999999995E-2</v>
      </c>
      <c r="I31" s="3">
        <f t="shared" si="2"/>
        <v>7.6559999999999996E-3</v>
      </c>
      <c r="J31" s="3">
        <f t="shared" si="2"/>
        <v>1.595E-4</v>
      </c>
      <c r="K31" s="3">
        <f t="shared" si="2"/>
        <v>3.9875000000000002E-4</v>
      </c>
      <c r="L31" s="3">
        <f t="shared" si="2"/>
        <v>5.0242500000000001E-3</v>
      </c>
      <c r="M31" s="3">
        <f t="shared" si="2"/>
        <v>5.7419999999999997E-3</v>
      </c>
      <c r="N31" s="3">
        <f t="shared" si="2"/>
        <v>1.331825</v>
      </c>
      <c r="O31" s="3">
        <f t="shared" si="2"/>
        <v>75.299949999999995</v>
      </c>
      <c r="P31" s="3">
        <f t="shared" si="2"/>
        <v>7.9750000000000001E-2</v>
      </c>
      <c r="Q31" s="3">
        <f t="shared" si="7"/>
        <v>1.48933125</v>
      </c>
      <c r="R31" s="3">
        <f t="shared" si="8"/>
        <v>0</v>
      </c>
      <c r="S31" s="3">
        <f t="shared" si="8"/>
        <v>4.3862499999999995E-3</v>
      </c>
      <c r="T31" s="3">
        <f t="shared" si="8"/>
        <v>0</v>
      </c>
      <c r="U31" s="3">
        <f t="shared" si="8"/>
        <v>0</v>
      </c>
      <c r="V31" s="3" t="str">
        <f t="shared" si="9"/>
        <v>OK</v>
      </c>
      <c r="W31" s="3">
        <f t="shared" si="10"/>
        <v>0</v>
      </c>
      <c r="AB31" s="16"/>
      <c r="AC31" s="16"/>
      <c r="AD31" s="16"/>
      <c r="AE31" s="16"/>
      <c r="AF31" s="16"/>
    </row>
    <row r="32" spans="1:32" s="20" customFormat="1" x14ac:dyDescent="0.4">
      <c r="A32" s="33">
        <f>H8</f>
        <v>9719</v>
      </c>
      <c r="B32" s="39">
        <v>250</v>
      </c>
      <c r="C32" s="3">
        <f t="shared" si="3"/>
        <v>3.19</v>
      </c>
      <c r="D32" s="3">
        <f t="shared" si="4"/>
        <v>1.0377771799999997</v>
      </c>
      <c r="E32" s="3">
        <f t="shared" si="5"/>
        <v>0.20565132499999997</v>
      </c>
      <c r="F32" s="3">
        <f t="shared" si="6"/>
        <v>0.56592513999999983</v>
      </c>
      <c r="G32" s="3">
        <f t="shared" si="2"/>
        <v>6.1407500000000004E-3</v>
      </c>
      <c r="H32" s="3">
        <f t="shared" si="2"/>
        <v>4.4420749999999995E-2</v>
      </c>
      <c r="I32" s="3">
        <f t="shared" si="2"/>
        <v>7.6559999999999996E-3</v>
      </c>
      <c r="J32" s="3">
        <f t="shared" si="2"/>
        <v>1.595E-4</v>
      </c>
      <c r="K32" s="3">
        <f t="shared" si="2"/>
        <v>3.9875000000000002E-4</v>
      </c>
      <c r="L32" s="3">
        <f t="shared" si="2"/>
        <v>5.0242500000000001E-3</v>
      </c>
      <c r="M32" s="3">
        <f t="shared" si="2"/>
        <v>5.7419999999999997E-3</v>
      </c>
      <c r="N32" s="3">
        <f t="shared" si="2"/>
        <v>1.331825</v>
      </c>
      <c r="O32" s="3">
        <f t="shared" si="2"/>
        <v>75.299949999999995</v>
      </c>
      <c r="P32" s="3">
        <f t="shared" si="2"/>
        <v>7.9750000000000001E-2</v>
      </c>
      <c r="Q32" s="3">
        <f t="shared" si="7"/>
        <v>1.48933125</v>
      </c>
      <c r="R32" s="3">
        <f t="shared" si="8"/>
        <v>0</v>
      </c>
      <c r="S32" s="3">
        <f t="shared" si="8"/>
        <v>4.3862499999999995E-3</v>
      </c>
      <c r="T32" s="3">
        <f t="shared" si="8"/>
        <v>0</v>
      </c>
      <c r="U32" s="3">
        <f t="shared" si="8"/>
        <v>0</v>
      </c>
      <c r="V32" s="3" t="str">
        <f t="shared" si="9"/>
        <v>OK</v>
      </c>
      <c r="W32" s="3">
        <f t="shared" si="10"/>
        <v>0</v>
      </c>
      <c r="AB32" s="16"/>
      <c r="AC32" s="16"/>
      <c r="AD32" s="16"/>
      <c r="AE32" s="16"/>
      <c r="AF32" s="16"/>
    </row>
    <row r="33" spans="1:32" s="20" customFormat="1" x14ac:dyDescent="0.4">
      <c r="A33" s="33">
        <f>I8</f>
        <v>943</v>
      </c>
      <c r="B33" s="39">
        <v>250</v>
      </c>
      <c r="C33" s="3">
        <f t="shared" si="3"/>
        <v>3.19</v>
      </c>
      <c r="D33" s="3">
        <f t="shared" si="4"/>
        <v>1.0377771799999997</v>
      </c>
      <c r="E33" s="3">
        <f t="shared" si="5"/>
        <v>0.20565132499999997</v>
      </c>
      <c r="F33" s="3">
        <f t="shared" si="6"/>
        <v>0.56592513999999983</v>
      </c>
      <c r="G33" s="3">
        <f t="shared" si="2"/>
        <v>6.1407500000000004E-3</v>
      </c>
      <c r="H33" s="3">
        <f t="shared" si="2"/>
        <v>4.4420749999999995E-2</v>
      </c>
      <c r="I33" s="3">
        <f t="shared" si="2"/>
        <v>7.6559999999999996E-3</v>
      </c>
      <c r="J33" s="3">
        <f t="shared" si="2"/>
        <v>1.595E-4</v>
      </c>
      <c r="K33" s="3">
        <f t="shared" si="2"/>
        <v>3.9875000000000002E-4</v>
      </c>
      <c r="L33" s="3">
        <f t="shared" si="2"/>
        <v>5.0242500000000001E-3</v>
      </c>
      <c r="M33" s="3">
        <f t="shared" si="2"/>
        <v>5.7419999999999997E-3</v>
      </c>
      <c r="N33" s="3">
        <f t="shared" si="2"/>
        <v>1.331825</v>
      </c>
      <c r="O33" s="3">
        <f t="shared" si="2"/>
        <v>75.299949999999995</v>
      </c>
      <c r="P33" s="3">
        <f t="shared" si="2"/>
        <v>7.9750000000000001E-2</v>
      </c>
      <c r="Q33" s="3">
        <f t="shared" si="7"/>
        <v>1.48933125</v>
      </c>
      <c r="R33" s="3">
        <f t="shared" si="8"/>
        <v>0</v>
      </c>
      <c r="S33" s="3">
        <f t="shared" si="8"/>
        <v>4.3862499999999995E-3</v>
      </c>
      <c r="T33" s="3">
        <f t="shared" si="8"/>
        <v>0</v>
      </c>
      <c r="U33" s="3">
        <f t="shared" si="8"/>
        <v>0</v>
      </c>
      <c r="V33" s="3" t="str">
        <f t="shared" si="9"/>
        <v>OK</v>
      </c>
      <c r="W33" s="3">
        <f t="shared" si="10"/>
        <v>0</v>
      </c>
      <c r="AB33" s="16"/>
      <c r="AC33" s="16"/>
      <c r="AD33" s="16"/>
      <c r="AE33" s="16"/>
      <c r="AF33" s="16"/>
    </row>
    <row r="34" spans="1:32" s="20" customFormat="1" x14ac:dyDescent="0.4">
      <c r="A34" s="33">
        <f>J8</f>
        <v>3878</v>
      </c>
      <c r="B34" s="39">
        <v>250</v>
      </c>
      <c r="C34" s="3">
        <f t="shared" si="3"/>
        <v>3.19</v>
      </c>
      <c r="D34" s="3">
        <f t="shared" si="4"/>
        <v>1.0377771799999997</v>
      </c>
      <c r="E34" s="3">
        <f t="shared" si="5"/>
        <v>0.20565132499999997</v>
      </c>
      <c r="F34" s="3">
        <f t="shared" si="6"/>
        <v>0.56592513999999983</v>
      </c>
      <c r="G34" s="3">
        <f t="shared" si="2"/>
        <v>6.1407500000000004E-3</v>
      </c>
      <c r="H34" s="3">
        <f t="shared" si="2"/>
        <v>4.4420749999999995E-2</v>
      </c>
      <c r="I34" s="3">
        <f t="shared" si="2"/>
        <v>7.6559999999999996E-3</v>
      </c>
      <c r="J34" s="3">
        <f t="shared" si="2"/>
        <v>1.595E-4</v>
      </c>
      <c r="K34" s="3">
        <f t="shared" si="2"/>
        <v>3.9875000000000002E-4</v>
      </c>
      <c r="L34" s="3">
        <f t="shared" si="2"/>
        <v>5.0242500000000001E-3</v>
      </c>
      <c r="M34" s="3">
        <f t="shared" si="2"/>
        <v>5.7419999999999997E-3</v>
      </c>
      <c r="N34" s="3">
        <f t="shared" si="2"/>
        <v>1.331825</v>
      </c>
      <c r="O34" s="3">
        <f t="shared" si="2"/>
        <v>75.299949999999995</v>
      </c>
      <c r="P34" s="3">
        <f t="shared" si="2"/>
        <v>7.9750000000000001E-2</v>
      </c>
      <c r="Q34" s="3">
        <f t="shared" si="7"/>
        <v>1.48933125</v>
      </c>
      <c r="R34" s="3">
        <f t="shared" si="8"/>
        <v>0</v>
      </c>
      <c r="S34" s="3">
        <f t="shared" si="8"/>
        <v>4.3862499999999995E-3</v>
      </c>
      <c r="T34" s="3">
        <f t="shared" si="8"/>
        <v>0</v>
      </c>
      <c r="U34" s="3">
        <f t="shared" si="8"/>
        <v>0</v>
      </c>
      <c r="V34" s="3" t="str">
        <f t="shared" si="9"/>
        <v>OK</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J4" zoomScale="90" zoomScaleNormal="90" workbookViewId="0">
      <selection activeCell="F11" sqref="F11"/>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120</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16384:16384"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4">
      <c r="A18" s="86" t="s">
        <v>23</v>
      </c>
      <c r="B18" s="86"/>
      <c r="C18" s="43">
        <f>$D27</f>
        <v>52.65748949999999</v>
      </c>
      <c r="D18" s="43">
        <f>$D28</f>
        <v>52.65748949999999</v>
      </c>
      <c r="E18" s="43">
        <f>$D29</f>
        <v>52.65748949999999</v>
      </c>
      <c r="F18" s="43">
        <f>$D30</f>
        <v>52.65748949999999</v>
      </c>
      <c r="G18" s="43">
        <f>$D31</f>
        <v>0</v>
      </c>
      <c r="H18" s="43">
        <f>$D32</f>
        <v>52.65748949999999</v>
      </c>
      <c r="I18" s="43">
        <f>$D33</f>
        <v>52.65748949999999</v>
      </c>
      <c r="J18" s="43">
        <f>$D34</f>
        <v>52.65748949999999</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4">
      <c r="A19" s="86" t="s">
        <v>86</v>
      </c>
      <c r="B19" s="86"/>
      <c r="C19" s="43">
        <f>C18-C17</f>
        <v>-18.742510500000002</v>
      </c>
      <c r="D19" s="43">
        <f t="shared" ref="D19:V19" si="1">D18-D17</f>
        <v>-18.742510500000002</v>
      </c>
      <c r="E19" s="43">
        <f t="shared" si="1"/>
        <v>-18.742510500000002</v>
      </c>
      <c r="F19" s="43">
        <f t="shared" si="1"/>
        <v>1.0574894999999955</v>
      </c>
      <c r="G19" s="43">
        <f t="shared" si="1"/>
        <v>-71.399999999999991</v>
      </c>
      <c r="H19" s="43">
        <f t="shared" si="1"/>
        <v>-18.742510500000002</v>
      </c>
      <c r="I19" s="43">
        <f t="shared" si="1"/>
        <v>-18.742510500000002</v>
      </c>
      <c r="J19" s="43">
        <f t="shared" si="1"/>
        <v>-18.742510500000002</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INCREASE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c r="XFD23" s="37"/>
    </row>
    <row r="24" spans="1:32 16384:16384" s="14" customFormat="1" x14ac:dyDescent="0.4">
      <c r="A24" s="19"/>
      <c r="B24" s="41">
        <v>4.62</v>
      </c>
      <c r="C24" s="40">
        <v>1.63</v>
      </c>
      <c r="D24" s="40">
        <v>1990</v>
      </c>
      <c r="E24" s="40">
        <v>391</v>
      </c>
      <c r="F24" s="40">
        <v>813</v>
      </c>
      <c r="G24" s="40">
        <v>30.9</v>
      </c>
      <c r="H24" s="40">
        <v>39.799999999999997</v>
      </c>
      <c r="I24" s="40">
        <v>6.2</v>
      </c>
      <c r="J24" s="40">
        <v>0.11</v>
      </c>
      <c r="K24" s="1">
        <v>0.44</v>
      </c>
      <c r="L24" s="40">
        <v>21.6</v>
      </c>
      <c r="M24" s="40">
        <v>6.1</v>
      </c>
      <c r="N24" s="40">
        <v>110900</v>
      </c>
      <c r="O24" s="40">
        <v>8340</v>
      </c>
      <c r="P24" s="40"/>
      <c r="Q24" s="40">
        <v>11300</v>
      </c>
      <c r="R24" s="40"/>
      <c r="S24" s="40">
        <v>9.1</v>
      </c>
      <c r="T24" s="40"/>
      <c r="U24" s="40"/>
      <c r="V24" s="40"/>
      <c r="W24" s="40"/>
    </row>
    <row r="25" spans="1:32 16384:16384"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f>C8</f>
        <v>7183</v>
      </c>
      <c r="B27" s="39">
        <v>250</v>
      </c>
      <c r="C27" s="3">
        <f>IF(C$23="%w/w SAR",((C$24*10)*$B27),IF(C$23="%w/w DM",(((C$24*10)*($B$24/100))*$B27),IF(C$23="kg/t SAR",(C$24*$B27),IF(C$23="kg/t DM",((C$24*($B$24/100))*$B27),IF(C$23="mg/kg SAR",((C$24*0.001)*$B27),IF(C$23="mg/kg DM",(((C$24*0.001)*($B$24/100))*$B27),0))))))</f>
        <v>188.26499999999996</v>
      </c>
      <c r="D27" s="3">
        <f>(IF(D$23="%w/w SAR",((D$24*10)*$B27),IF(D$23="%w/w DM",(((D$24*10)*($B$24/100))*$B27),IF(D$23="kg/t SAR",(D$24*$B27),IF(D$23="kg/t DM",((D$24*($B$24/100))*$B27),IF(D$23="mg/kg SAR",((D$24*0.001)*$B27),IF(D$23="mg/kg DM",(((D$24*0.001)*($B$24/100))*$B27),"0")))))))*2.291</f>
        <v>52.65748949999999</v>
      </c>
      <c r="E27" s="3">
        <f>(IF(E$23="%w/w SAR",((E$24*10)*$B27),IF(E$23="%w/w DM",(((E$24*10)*($B$24/100))*$B27),IF(E$23="kg/t SAR",(E$24*$B27),IF(E$23="kg/t DM",((E$24*($B$24/100))*$B27),IF(E$23="mg/kg SAR",((E$24*0.001)*$B27),IF(E$23="mg/kg DM",(((E$24*0.001)*($B$24/100))*$B27),"0")))))))*1.205</f>
        <v>5.4418402500000003</v>
      </c>
      <c r="F27" s="3">
        <f>(IF(F$23="%w/w SAR",((F$24*10)*$B27),IF(F$23="%w/w DM",(((F$24*10)*($B$24/100))*$B27),IF(F$23="kg/t SAR",(F$24*$B27),IF(F$23="kg/t DM",((F$24*($B$24/100))*$B27),IF(F$23="mg/kg SAR",((F$24*0.001)*$B27),IF(F$23="mg/kg DM",(((F$24*0.001)*($B$24/100))*$B27),"0")))))))*1.658</f>
        <v>15.568868699999999</v>
      </c>
      <c r="G27" s="3">
        <f t="shared" ref="G27:P42" si="2">IF(G$23="%w/w SAR",((G$24*10)*$B27),IF(G$23="%w/w DM",(((G$24*10)*($B$24/100))*$B27),IF(G$23="kg/t SAR",(G$24*$B27),IF(G$23="kg/t DM",((G$24*($B$24/100))*$B27),IF(G$23="mg/kg SAR",((G$24*0.001)*$B27),IF(G$23="mg/kg DM",(((G$24*0.001)*($B$24/100))*$B27),0))))))</f>
        <v>0.35689499999999996</v>
      </c>
      <c r="H27" s="3">
        <f t="shared" si="2"/>
        <v>0.45968999999999988</v>
      </c>
      <c r="I27" s="3">
        <f t="shared" si="2"/>
        <v>7.1610000000000007E-2</v>
      </c>
      <c r="J27" s="3">
        <f t="shared" si="2"/>
        <v>1.2704999999999999E-3</v>
      </c>
      <c r="K27" s="3">
        <f t="shared" si="2"/>
        <v>5.0819999999999997E-3</v>
      </c>
      <c r="L27" s="3">
        <f t="shared" si="2"/>
        <v>0.24948000000000001</v>
      </c>
      <c r="M27" s="3">
        <f t="shared" si="2"/>
        <v>7.045499999999999E-2</v>
      </c>
      <c r="N27" s="3">
        <f t="shared" si="2"/>
        <v>1280.8950000000002</v>
      </c>
      <c r="O27" s="3">
        <f t="shared" si="2"/>
        <v>96.326999999999998</v>
      </c>
      <c r="P27" s="3">
        <f t="shared" si="2"/>
        <v>0</v>
      </c>
      <c r="Q27" s="3">
        <f>(IF(Q$23="%w/w SAR",((Q$24*10)*$B27),IF(Q$23="%w/w DM",(((Q$24*10)*($B$24/100))*$B27),IF(Q$23="kg/t SAR",(Q$24*$B27),IF(Q$23="kg/t DM",((Q$24*($B$24/100))*$B27),IF(Q$23="mg/kg SAR",((Q$24*0.001)*$B27),IF(Q$23="mg/kg DM",(((Q$24*0.001)*($B$24/100))*$B27),0)))))))*2.5</f>
        <v>326.28749999999997</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0.105105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x14ac:dyDescent="0.4">
      <c r="A28" s="58">
        <f>D8</f>
        <v>5044</v>
      </c>
      <c r="B28" s="39">
        <v>250</v>
      </c>
      <c r="C28" s="3">
        <f t="shared" ref="C28:C46" si="3">IF(C$23="%w/w SAR",((C$24*10)*$B28),IF(C$23="%w/w DM",(((C$24*10)*($B$24/100))*$B28),IF(C$23="kg/t SAR",(C$24*$B28),IF(C$23="kg/t DM",((C$24*($B$24/100))*$B28),IF(C$23="mg/kg SAR",((C$24*0.001)*$B28),IF(C$23="mg/kg DM",(((C$24*0.001)*($B$24/100))*$B28),0))))))</f>
        <v>188.26499999999996</v>
      </c>
      <c r="D28" s="3">
        <f t="shared" ref="D28:D46" si="4">(IF(D$23="%w/w SAR",((D$24*10)*$B28),IF(D$23="%w/w DM",(((D$24*10)*($B$24/100))*$B28),IF(D$23="kg/t SAR",(D$24*$B28),IF(D$23="kg/t DM",((D$24*($B$24/100))*$B28),IF(D$23="mg/kg SAR",((D$24*0.001)*$B28),IF(D$23="mg/kg DM",(((D$24*0.001)*($B$24/100))*$B28),"0")))))))*2.291</f>
        <v>52.65748949999999</v>
      </c>
      <c r="E28" s="3">
        <f t="shared" ref="E28:E46" si="5">(IF(E$23="%w/w SAR",((E$24*10)*$B28),IF(E$23="%w/w DM",(((E$24*10)*($B$24/100))*$B28),IF(E$23="kg/t SAR",(E$24*$B28),IF(E$23="kg/t DM",((E$24*($B$24/100))*$B28),IF(E$23="mg/kg SAR",((E$24*0.001)*$B28),IF(E$23="mg/kg DM",(((E$24*0.001)*($B$24/100))*$B28),"0")))))))*1.205</f>
        <v>5.4418402500000003</v>
      </c>
      <c r="F28" s="3">
        <f t="shared" ref="F28:F46" si="6">(IF(F$23="%w/w SAR",((F$24*10)*$B28),IF(F$23="%w/w DM",(((F$24*10)*($B$24/100))*$B28),IF(F$23="kg/t SAR",(F$24*$B28),IF(F$23="kg/t DM",((F$24*($B$24/100))*$B28),IF(F$23="mg/kg SAR",((F$24*0.001)*$B28),IF(F$23="mg/kg DM",(((F$24*0.001)*($B$24/100))*$B28),"0")))))))*1.658</f>
        <v>15.568868699999999</v>
      </c>
      <c r="G28" s="3">
        <f t="shared" si="2"/>
        <v>0.35689499999999996</v>
      </c>
      <c r="H28" s="3">
        <f t="shared" si="2"/>
        <v>0.45968999999999988</v>
      </c>
      <c r="I28" s="3">
        <f t="shared" si="2"/>
        <v>7.1610000000000007E-2</v>
      </c>
      <c r="J28" s="3">
        <f t="shared" si="2"/>
        <v>1.2704999999999999E-3</v>
      </c>
      <c r="K28" s="3">
        <f t="shared" si="2"/>
        <v>5.0819999999999997E-3</v>
      </c>
      <c r="L28" s="3">
        <f t="shared" si="2"/>
        <v>0.24948000000000001</v>
      </c>
      <c r="M28" s="3">
        <f t="shared" si="2"/>
        <v>7.045499999999999E-2</v>
      </c>
      <c r="N28" s="3">
        <f t="shared" si="2"/>
        <v>1280.8950000000002</v>
      </c>
      <c r="O28" s="3">
        <f t="shared" si="2"/>
        <v>96.326999999999998</v>
      </c>
      <c r="P28" s="3">
        <f t="shared" si="2"/>
        <v>0</v>
      </c>
      <c r="Q28" s="3">
        <f t="shared" ref="Q28:Q46" si="7">(IF(Q$23="%w/w SAR",((Q$24*10)*$B28),IF(Q$23="%w/w DM",(((Q$24*10)*($B$24/100))*$B28),IF(Q$23="kg/t SAR",(Q$24*$B28),IF(Q$23="kg/t DM",((Q$24*($B$24/100))*$B28),IF(Q$23="mg/kg SAR",((Q$24*0.001)*$B28),IF(Q$23="mg/kg DM",(((Q$24*0.001)*($B$24/100))*$B28),0)))))))*2.5</f>
        <v>326.28749999999997</v>
      </c>
      <c r="R28" s="3">
        <f t="shared" ref="R28:U46" si="8">IF(R$23="%w/w SAR",((R$24*10)*$B28),IF(R$23="%w/w DM",(((R$24*10)*($B$24/100))*$B28),IF(R$23="kg/t SAR",(R$24*$B28),IF(R$23="kg/t DM",((R$24*($B$24/100))*$B28),IF(R$23="mg/kg SAR",((R$24*0.001)*$B28),IF(R$23="mg/kg DM",(((R$24*0.001)*($B$24/100))*$B28),0))))))</f>
        <v>0</v>
      </c>
      <c r="S28" s="3">
        <f t="shared" si="8"/>
        <v>0.105105</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x14ac:dyDescent="0.4">
      <c r="A29" s="33">
        <f>E8</f>
        <v>4330</v>
      </c>
      <c r="B29" s="39">
        <v>250</v>
      </c>
      <c r="C29" s="3">
        <f t="shared" si="3"/>
        <v>188.26499999999996</v>
      </c>
      <c r="D29" s="3">
        <f t="shared" si="4"/>
        <v>52.65748949999999</v>
      </c>
      <c r="E29" s="3">
        <f t="shared" si="5"/>
        <v>5.4418402500000003</v>
      </c>
      <c r="F29" s="3">
        <f t="shared" si="6"/>
        <v>15.568868699999999</v>
      </c>
      <c r="G29" s="3">
        <f t="shared" si="2"/>
        <v>0.35689499999999996</v>
      </c>
      <c r="H29" s="3">
        <f t="shared" si="2"/>
        <v>0.45968999999999988</v>
      </c>
      <c r="I29" s="3">
        <f t="shared" si="2"/>
        <v>7.1610000000000007E-2</v>
      </c>
      <c r="J29" s="3">
        <f t="shared" si="2"/>
        <v>1.2704999999999999E-3</v>
      </c>
      <c r="K29" s="3">
        <f t="shared" si="2"/>
        <v>5.0819999999999997E-3</v>
      </c>
      <c r="L29" s="3">
        <f t="shared" si="2"/>
        <v>0.24948000000000001</v>
      </c>
      <c r="M29" s="3">
        <f t="shared" si="2"/>
        <v>7.045499999999999E-2</v>
      </c>
      <c r="N29" s="3">
        <f t="shared" si="2"/>
        <v>1280.8950000000002</v>
      </c>
      <c r="O29" s="3">
        <f t="shared" si="2"/>
        <v>96.326999999999998</v>
      </c>
      <c r="P29" s="3">
        <f t="shared" si="2"/>
        <v>0</v>
      </c>
      <c r="Q29" s="3">
        <f t="shared" si="7"/>
        <v>326.28749999999997</v>
      </c>
      <c r="R29" s="3">
        <f t="shared" si="8"/>
        <v>0</v>
      </c>
      <c r="S29" s="3">
        <f t="shared" si="8"/>
        <v>0.105105</v>
      </c>
      <c r="T29" s="3">
        <f t="shared" si="8"/>
        <v>0</v>
      </c>
      <c r="U29" s="3">
        <f t="shared" si="8"/>
        <v>0</v>
      </c>
      <c r="V29" s="3">
        <f t="shared" si="9"/>
        <v>0</v>
      </c>
      <c r="W29" s="3">
        <f t="shared" si="10"/>
        <v>0</v>
      </c>
      <c r="AB29" s="16"/>
      <c r="AC29" s="16"/>
      <c r="AD29" s="16"/>
      <c r="AE29" s="16"/>
      <c r="AF29" s="16"/>
    </row>
    <row r="30" spans="1:32 16384:16384" s="20" customFormat="1" x14ac:dyDescent="0.4">
      <c r="A30" s="33">
        <f>F8</f>
        <v>3709</v>
      </c>
      <c r="B30" s="39">
        <v>250</v>
      </c>
      <c r="C30" s="3">
        <f t="shared" si="3"/>
        <v>188.26499999999996</v>
      </c>
      <c r="D30" s="3">
        <f t="shared" si="4"/>
        <v>52.65748949999999</v>
      </c>
      <c r="E30" s="3">
        <f t="shared" si="5"/>
        <v>5.4418402500000003</v>
      </c>
      <c r="F30" s="3">
        <f t="shared" si="6"/>
        <v>15.568868699999999</v>
      </c>
      <c r="G30" s="3">
        <f t="shared" si="2"/>
        <v>0.35689499999999996</v>
      </c>
      <c r="H30" s="3">
        <f t="shared" si="2"/>
        <v>0.45968999999999988</v>
      </c>
      <c r="I30" s="3">
        <f t="shared" si="2"/>
        <v>7.1610000000000007E-2</v>
      </c>
      <c r="J30" s="3">
        <f t="shared" si="2"/>
        <v>1.2704999999999999E-3</v>
      </c>
      <c r="K30" s="3">
        <f t="shared" si="2"/>
        <v>5.0819999999999997E-3</v>
      </c>
      <c r="L30" s="3">
        <f t="shared" si="2"/>
        <v>0.24948000000000001</v>
      </c>
      <c r="M30" s="3">
        <f t="shared" si="2"/>
        <v>7.045499999999999E-2</v>
      </c>
      <c r="N30" s="3">
        <f t="shared" si="2"/>
        <v>1280.8950000000002</v>
      </c>
      <c r="O30" s="3">
        <f t="shared" si="2"/>
        <v>96.326999999999998</v>
      </c>
      <c r="P30" s="3">
        <f t="shared" si="2"/>
        <v>0</v>
      </c>
      <c r="Q30" s="3">
        <f t="shared" si="7"/>
        <v>326.28749999999997</v>
      </c>
      <c r="R30" s="3">
        <f t="shared" si="8"/>
        <v>0</v>
      </c>
      <c r="S30" s="3">
        <f t="shared" si="8"/>
        <v>0.105105</v>
      </c>
      <c r="T30" s="3">
        <f t="shared" si="8"/>
        <v>0</v>
      </c>
      <c r="U30" s="3">
        <f t="shared" si="8"/>
        <v>0</v>
      </c>
      <c r="V30" s="3">
        <f t="shared" si="9"/>
        <v>0</v>
      </c>
      <c r="W30" s="3">
        <f t="shared" si="10"/>
        <v>0</v>
      </c>
      <c r="AB30" s="16"/>
      <c r="AC30" s="16"/>
      <c r="AD30" s="16"/>
      <c r="AE30" s="16"/>
      <c r="AF30" s="16"/>
    </row>
    <row r="31" spans="1:32 16384:16384" s="20" customFormat="1" x14ac:dyDescent="0.4">
      <c r="A31" s="33">
        <f>G8</f>
        <v>289</v>
      </c>
      <c r="B31" s="39">
        <v>0</v>
      </c>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16384:16384" s="20" customFormat="1" x14ac:dyDescent="0.4">
      <c r="A32" s="33">
        <f>H8</f>
        <v>9719</v>
      </c>
      <c r="B32" s="39">
        <v>250</v>
      </c>
      <c r="C32" s="3">
        <f t="shared" si="3"/>
        <v>188.26499999999996</v>
      </c>
      <c r="D32" s="3">
        <f t="shared" si="4"/>
        <v>52.65748949999999</v>
      </c>
      <c r="E32" s="3">
        <f t="shared" si="5"/>
        <v>5.4418402500000003</v>
      </c>
      <c r="F32" s="3">
        <f t="shared" si="6"/>
        <v>15.568868699999999</v>
      </c>
      <c r="G32" s="3">
        <f t="shared" si="2"/>
        <v>0.35689499999999996</v>
      </c>
      <c r="H32" s="3">
        <f t="shared" si="2"/>
        <v>0.45968999999999988</v>
      </c>
      <c r="I32" s="3">
        <f t="shared" si="2"/>
        <v>7.1610000000000007E-2</v>
      </c>
      <c r="J32" s="3">
        <f t="shared" si="2"/>
        <v>1.2704999999999999E-3</v>
      </c>
      <c r="K32" s="3">
        <f t="shared" si="2"/>
        <v>5.0819999999999997E-3</v>
      </c>
      <c r="L32" s="3">
        <f t="shared" si="2"/>
        <v>0.24948000000000001</v>
      </c>
      <c r="M32" s="3">
        <f t="shared" si="2"/>
        <v>7.045499999999999E-2</v>
      </c>
      <c r="N32" s="3">
        <f t="shared" si="2"/>
        <v>1280.8950000000002</v>
      </c>
      <c r="O32" s="3">
        <f t="shared" si="2"/>
        <v>96.326999999999998</v>
      </c>
      <c r="P32" s="3">
        <f t="shared" si="2"/>
        <v>0</v>
      </c>
      <c r="Q32" s="3">
        <f t="shared" si="7"/>
        <v>326.28749999999997</v>
      </c>
      <c r="R32" s="3">
        <f t="shared" si="8"/>
        <v>0</v>
      </c>
      <c r="S32" s="3">
        <f t="shared" si="8"/>
        <v>0.105105</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188.26499999999996</v>
      </c>
      <c r="D33" s="3">
        <f t="shared" si="4"/>
        <v>52.65748949999999</v>
      </c>
      <c r="E33" s="3">
        <f t="shared" si="5"/>
        <v>5.4418402500000003</v>
      </c>
      <c r="F33" s="3">
        <f t="shared" si="6"/>
        <v>15.568868699999999</v>
      </c>
      <c r="G33" s="3">
        <f t="shared" si="2"/>
        <v>0.35689499999999996</v>
      </c>
      <c r="H33" s="3">
        <f t="shared" si="2"/>
        <v>0.45968999999999988</v>
      </c>
      <c r="I33" s="3">
        <f t="shared" si="2"/>
        <v>7.1610000000000007E-2</v>
      </c>
      <c r="J33" s="3">
        <f t="shared" si="2"/>
        <v>1.2704999999999999E-3</v>
      </c>
      <c r="K33" s="3">
        <f t="shared" si="2"/>
        <v>5.0819999999999997E-3</v>
      </c>
      <c r="L33" s="3">
        <f t="shared" si="2"/>
        <v>0.24948000000000001</v>
      </c>
      <c r="M33" s="3">
        <f t="shared" si="2"/>
        <v>7.045499999999999E-2</v>
      </c>
      <c r="N33" s="3">
        <f t="shared" si="2"/>
        <v>1280.8950000000002</v>
      </c>
      <c r="O33" s="3">
        <f t="shared" si="2"/>
        <v>96.326999999999998</v>
      </c>
      <c r="P33" s="3">
        <f t="shared" si="2"/>
        <v>0</v>
      </c>
      <c r="Q33" s="3">
        <f t="shared" si="7"/>
        <v>326.28749999999997</v>
      </c>
      <c r="R33" s="3">
        <f t="shared" si="8"/>
        <v>0</v>
      </c>
      <c r="S33" s="3">
        <f t="shared" si="8"/>
        <v>0.105105</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188.26499999999996</v>
      </c>
      <c r="D34" s="3">
        <f t="shared" si="4"/>
        <v>52.65748949999999</v>
      </c>
      <c r="E34" s="3">
        <f t="shared" si="5"/>
        <v>5.4418402500000003</v>
      </c>
      <c r="F34" s="3">
        <f t="shared" si="6"/>
        <v>15.568868699999999</v>
      </c>
      <c r="G34" s="3">
        <f t="shared" si="2"/>
        <v>0.35689499999999996</v>
      </c>
      <c r="H34" s="3">
        <f t="shared" si="2"/>
        <v>0.45968999999999988</v>
      </c>
      <c r="I34" s="3">
        <f t="shared" si="2"/>
        <v>7.1610000000000007E-2</v>
      </c>
      <c r="J34" s="3">
        <f t="shared" si="2"/>
        <v>1.2704999999999999E-3</v>
      </c>
      <c r="K34" s="3">
        <f t="shared" si="2"/>
        <v>5.0819999999999997E-3</v>
      </c>
      <c r="L34" s="3">
        <f t="shared" si="2"/>
        <v>0.24948000000000001</v>
      </c>
      <c r="M34" s="3">
        <f t="shared" si="2"/>
        <v>7.045499999999999E-2</v>
      </c>
      <c r="N34" s="3">
        <f t="shared" si="2"/>
        <v>1280.8950000000002</v>
      </c>
      <c r="O34" s="3">
        <f t="shared" si="2"/>
        <v>96.326999999999998</v>
      </c>
      <c r="P34" s="3">
        <f t="shared" si="2"/>
        <v>0</v>
      </c>
      <c r="Q34" s="3">
        <f t="shared" si="7"/>
        <v>326.28749999999997</v>
      </c>
      <c r="R34" s="3">
        <f t="shared" si="8"/>
        <v>0</v>
      </c>
      <c r="S34" s="3">
        <f t="shared" si="8"/>
        <v>0.105105</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B32" sqref="B32"/>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121</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31.108916249999996</v>
      </c>
      <c r="D18" s="43">
        <f>$D28</f>
        <v>31.108916249999996</v>
      </c>
      <c r="E18" s="43">
        <f>$D29</f>
        <v>31.108916249999996</v>
      </c>
      <c r="F18" s="43">
        <f>$D30</f>
        <v>31.108916249999996</v>
      </c>
      <c r="G18" s="43">
        <f>$D31</f>
        <v>0</v>
      </c>
      <c r="H18" s="43">
        <f>$D32</f>
        <v>31.108916249999996</v>
      </c>
      <c r="I18" s="43">
        <f>$D33</f>
        <v>31.108916249999996</v>
      </c>
      <c r="J18" s="43">
        <f>$D34</f>
        <v>31.108916249999996</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-40.291083749999999</v>
      </c>
      <c r="D19" s="43">
        <f t="shared" ref="D19:V19" si="1">D18-D17</f>
        <v>-40.291083749999999</v>
      </c>
      <c r="E19" s="43">
        <f t="shared" si="1"/>
        <v>-40.291083749999999</v>
      </c>
      <c r="F19" s="43">
        <f t="shared" si="1"/>
        <v>-20.491083749999998</v>
      </c>
      <c r="G19" s="43">
        <f t="shared" si="1"/>
        <v>-71.399999999999991</v>
      </c>
      <c r="H19" s="43">
        <f t="shared" si="1"/>
        <v>-40.291083749999999</v>
      </c>
      <c r="I19" s="43">
        <f t="shared" si="1"/>
        <v>-40.291083749999999</v>
      </c>
      <c r="J19" s="43">
        <f t="shared" si="1"/>
        <v>-40.291083749999999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3.55</v>
      </c>
      <c r="C24" s="40">
        <v>1.37</v>
      </c>
      <c r="D24" s="40">
        <v>1530</v>
      </c>
      <c r="E24" s="40">
        <v>87</v>
      </c>
      <c r="F24" s="40">
        <v>1240</v>
      </c>
      <c r="G24" s="40">
        <v>26.2</v>
      </c>
      <c r="H24" s="40">
        <v>171</v>
      </c>
      <c r="I24" s="40">
        <v>6.2</v>
      </c>
      <c r="J24" s="40">
        <v>0.7</v>
      </c>
      <c r="K24" s="1">
        <v>0.56000000000000005</v>
      </c>
      <c r="L24" s="40">
        <v>37.5</v>
      </c>
      <c r="M24" s="40">
        <v>4.3</v>
      </c>
      <c r="N24" s="40">
        <v>202200</v>
      </c>
      <c r="O24" s="40">
        <v>6670</v>
      </c>
      <c r="P24" s="40"/>
      <c r="Q24" s="40">
        <v>9720</v>
      </c>
      <c r="R24" s="40"/>
      <c r="S24" s="40">
        <v>10.6</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121.58750000000001</v>
      </c>
      <c r="D27" s="3">
        <f>(IF(D$23="%w/w SAR",((D$24*10)*$B27),IF(D$23="%w/w DM",(((D$24*10)*($B$24/100))*$B27),IF(D$23="kg/t SAR",(D$24*$B27),IF(D$23="kg/t DM",((D$24*($B$24/100))*$B27),IF(D$23="mg/kg SAR",((D$24*0.001)*$B27),IF(D$23="mg/kg DM",(((D$24*0.001)*($B$24/100))*$B27),"0")))))))*2.291</f>
        <v>31.108916249999996</v>
      </c>
      <c r="E27" s="3">
        <f>(IF(E$23="%w/w SAR",((E$24*10)*$B27),IF(E$23="%w/w DM",(((E$24*10)*($B$24/100))*$B27),IF(E$23="kg/t SAR",(E$24*$B27),IF(E$23="kg/t DM",((E$24*($B$24/100))*$B27),IF(E$23="mg/kg SAR",((E$24*0.001)*$B27),IF(E$23="mg/kg DM",(((E$24*0.001)*($B$24/100))*$B27),"0")))))))*1.205</f>
        <v>0.93041062500000016</v>
      </c>
      <c r="F27" s="3">
        <f>(IF(F$23="%w/w SAR",((F$24*10)*$B27),IF(F$23="%w/w DM",(((F$24*10)*($B$24/100))*$B27),IF(F$23="kg/t SAR",(F$24*$B27),IF(F$23="kg/t DM",((F$24*($B$24/100))*$B27),IF(F$23="mg/kg SAR",((F$24*0.001)*$B27),IF(F$23="mg/kg DM",(((F$24*0.001)*($B$24/100))*$B27),"0")))))))*1.658</f>
        <v>18.246289999999998</v>
      </c>
      <c r="G27" s="3">
        <f t="shared" ref="G27:P42" si="2">IF(G$23="%w/w SAR",((G$24*10)*$B27),IF(G$23="%w/w DM",(((G$24*10)*($B$24/100))*$B27),IF(G$23="kg/t SAR",(G$24*$B27),IF(G$23="kg/t DM",((G$24*($B$24/100))*$B27),IF(G$23="mg/kg SAR",((G$24*0.001)*$B27),IF(G$23="mg/kg DM",(((G$24*0.001)*($B$24/100))*$B27),0))))))</f>
        <v>0.23252500000000001</v>
      </c>
      <c r="H27" s="3">
        <f t="shared" si="2"/>
        <v>1.5176249999999998</v>
      </c>
      <c r="I27" s="3">
        <f t="shared" si="2"/>
        <v>5.5025000000000004E-2</v>
      </c>
      <c r="J27" s="3">
        <f t="shared" si="2"/>
        <v>6.2124999999999993E-3</v>
      </c>
      <c r="K27" s="3">
        <f t="shared" si="2"/>
        <v>4.9699999999999996E-3</v>
      </c>
      <c r="L27" s="3">
        <f t="shared" si="2"/>
        <v>0.33281249999999996</v>
      </c>
      <c r="M27" s="3">
        <f t="shared" si="2"/>
        <v>3.8162500000000002E-2</v>
      </c>
      <c r="N27" s="3">
        <f t="shared" si="2"/>
        <v>1794.5249999999999</v>
      </c>
      <c r="O27" s="3">
        <f t="shared" si="2"/>
        <v>59.196249999999992</v>
      </c>
      <c r="P27" s="3">
        <f t="shared" si="2"/>
        <v>0</v>
      </c>
      <c r="Q27" s="3">
        <f>(IF(Q$23="%w/w SAR",((Q$24*10)*$B27),IF(Q$23="%w/w DM",(((Q$24*10)*($B$24/100))*$B27),IF(Q$23="kg/t SAR",(Q$24*$B27),IF(Q$23="kg/t DM",((Q$24*($B$24/100))*$B27),IF(Q$23="mg/kg SAR",((Q$24*0.001)*$B27),IF(Q$23="mg/kg DM",(((Q$24*0.001)*($B$24/100))*$B27),0)))))))*2.5</f>
        <v>215.66249999999999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9.4074999999999992E-2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5044</v>
      </c>
      <c r="B28" s="39">
        <v>250</v>
      </c>
      <c r="C28" s="3">
        <f t="shared" ref="C28:C46" si="3">IF(C$23="%w/w SAR",((C$24*10)*$B28),IF(C$23="%w/w DM",(((C$24*10)*($B$24/100))*$B28),IF(C$23="kg/t SAR",(C$24*$B28),IF(C$23="kg/t DM",((C$24*($B$24/100))*$B28),IF(C$23="mg/kg SAR",((C$24*0.001)*$B28),IF(C$23="mg/kg DM",(((C$24*0.001)*($B$24/100))*$B28),0))))))</f>
        <v>121.58750000000001</v>
      </c>
      <c r="D28" s="3">
        <f t="shared" ref="D28:D46" si="4">(IF(D$23="%w/w SAR",((D$24*10)*$B28),IF(D$23="%w/w DM",(((D$24*10)*($B$24/100))*$B28),IF(D$23="kg/t SAR",(D$24*$B28),IF(D$23="kg/t DM",((D$24*($B$24/100))*$B28),IF(D$23="mg/kg SAR",((D$24*0.001)*$B28),IF(D$23="mg/kg DM",(((D$24*0.001)*($B$24/100))*$B28),"0")))))))*2.291</f>
        <v>31.108916249999996</v>
      </c>
      <c r="E28" s="3">
        <f t="shared" ref="E28:E46" si="5">(IF(E$23="%w/w SAR",((E$24*10)*$B28),IF(E$23="%w/w DM",(((E$24*10)*($B$24/100))*$B28),IF(E$23="kg/t SAR",(E$24*$B28),IF(E$23="kg/t DM",((E$24*($B$24/100))*$B28),IF(E$23="mg/kg SAR",((E$24*0.001)*$B28),IF(E$23="mg/kg DM",(((E$24*0.001)*($B$24/100))*$B28),"0")))))))*1.205</f>
        <v>0.93041062500000016</v>
      </c>
      <c r="F28" s="3">
        <f t="shared" ref="F28:F46" si="6">(IF(F$23="%w/w SAR",((F$24*10)*$B28),IF(F$23="%w/w DM",(((F$24*10)*($B$24/100))*$B28),IF(F$23="kg/t SAR",(F$24*$B28),IF(F$23="kg/t DM",((F$24*($B$24/100))*$B28),IF(F$23="mg/kg SAR",((F$24*0.001)*$B28),IF(F$23="mg/kg DM",(((F$24*0.001)*($B$24/100))*$B28),"0")))))))*1.658</f>
        <v>18.246289999999998</v>
      </c>
      <c r="G28" s="3">
        <f t="shared" si="2"/>
        <v>0.23252500000000001</v>
      </c>
      <c r="H28" s="3">
        <f t="shared" si="2"/>
        <v>1.5176249999999998</v>
      </c>
      <c r="I28" s="3">
        <f t="shared" si="2"/>
        <v>5.5025000000000004E-2</v>
      </c>
      <c r="J28" s="3">
        <f t="shared" si="2"/>
        <v>6.2124999999999993E-3</v>
      </c>
      <c r="K28" s="3">
        <f t="shared" si="2"/>
        <v>4.9699999999999996E-3</v>
      </c>
      <c r="L28" s="3">
        <f t="shared" si="2"/>
        <v>0.33281249999999996</v>
      </c>
      <c r="M28" s="3">
        <f t="shared" si="2"/>
        <v>3.8162500000000002E-2</v>
      </c>
      <c r="N28" s="3">
        <f t="shared" si="2"/>
        <v>1794.5249999999999</v>
      </c>
      <c r="O28" s="3">
        <f t="shared" si="2"/>
        <v>59.196249999999992</v>
      </c>
      <c r="P28" s="3">
        <f t="shared" si="2"/>
        <v>0</v>
      </c>
      <c r="Q28" s="3">
        <f t="shared" ref="Q28:Q46" si="7">(IF(Q$23="%w/w SAR",((Q$24*10)*$B28),IF(Q$23="%w/w DM",(((Q$24*10)*($B$24/100))*$B28),IF(Q$23="kg/t SAR",(Q$24*$B28),IF(Q$23="kg/t DM",((Q$24*($B$24/100))*$B28),IF(Q$23="mg/kg SAR",((Q$24*0.001)*$B28),IF(Q$23="mg/kg DM",(((Q$24*0.001)*($B$24/100))*$B28),0)))))))*2.5</f>
        <v>215.66249999999999</v>
      </c>
      <c r="R28" s="3">
        <f t="shared" ref="R28:U46" si="8">IF(R$23="%w/w SAR",((R$24*10)*$B28),IF(R$23="%w/w DM",(((R$24*10)*($B$24/100))*$B28),IF(R$23="kg/t SAR",(R$24*$B28),IF(R$23="kg/t DM",((R$24*($B$24/100))*$B28),IF(R$23="mg/kg SAR",((R$24*0.001)*$B28),IF(R$23="mg/kg DM",(((R$24*0.001)*($B$24/100))*$B28),0))))))</f>
        <v>0</v>
      </c>
      <c r="S28" s="3">
        <f t="shared" si="8"/>
        <v>9.4074999999999992E-2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4330</v>
      </c>
      <c r="B29" s="39">
        <v>250</v>
      </c>
      <c r="C29" s="3">
        <f t="shared" si="3"/>
        <v>121.58750000000001</v>
      </c>
      <c r="D29" s="3">
        <f t="shared" si="4"/>
        <v>31.108916249999996</v>
      </c>
      <c r="E29" s="3">
        <f t="shared" si="5"/>
        <v>0.93041062500000016</v>
      </c>
      <c r="F29" s="3">
        <f t="shared" si="6"/>
        <v>18.246289999999998</v>
      </c>
      <c r="G29" s="3">
        <f t="shared" si="2"/>
        <v>0.23252500000000001</v>
      </c>
      <c r="H29" s="3">
        <f t="shared" si="2"/>
        <v>1.5176249999999998</v>
      </c>
      <c r="I29" s="3">
        <f t="shared" si="2"/>
        <v>5.5025000000000004E-2</v>
      </c>
      <c r="J29" s="3">
        <f t="shared" si="2"/>
        <v>6.2124999999999993E-3</v>
      </c>
      <c r="K29" s="3">
        <f t="shared" si="2"/>
        <v>4.9699999999999996E-3</v>
      </c>
      <c r="L29" s="3">
        <f t="shared" si="2"/>
        <v>0.33281249999999996</v>
      </c>
      <c r="M29" s="3">
        <f t="shared" si="2"/>
        <v>3.8162500000000002E-2</v>
      </c>
      <c r="N29" s="3">
        <f t="shared" si="2"/>
        <v>1794.5249999999999</v>
      </c>
      <c r="O29" s="3">
        <f t="shared" si="2"/>
        <v>59.196249999999992</v>
      </c>
      <c r="P29" s="3">
        <f t="shared" si="2"/>
        <v>0</v>
      </c>
      <c r="Q29" s="3">
        <f t="shared" si="7"/>
        <v>215.66249999999999</v>
      </c>
      <c r="R29" s="3">
        <f t="shared" si="8"/>
        <v>0</v>
      </c>
      <c r="S29" s="3">
        <f t="shared" si="8"/>
        <v>9.4074999999999992E-2</v>
      </c>
      <c r="T29" s="3">
        <f t="shared" si="8"/>
        <v>0</v>
      </c>
      <c r="U29" s="3">
        <f t="shared" si="8"/>
        <v>0</v>
      </c>
      <c r="V29" s="3">
        <f t="shared" si="9"/>
        <v>0</v>
      </c>
      <c r="W29" s="3">
        <f t="shared" si="10"/>
        <v>0</v>
      </c>
      <c r="AB29" s="16"/>
      <c r="AC29" s="16"/>
      <c r="AD29" s="16"/>
      <c r="AE29" s="16"/>
      <c r="AF29" s="16"/>
    </row>
    <row r="30" spans="1:32" s="20" customFormat="1" x14ac:dyDescent="0.4">
      <c r="A30" s="33">
        <f>F8</f>
        <v>3709</v>
      </c>
      <c r="B30" s="39">
        <v>250</v>
      </c>
      <c r="C30" s="3">
        <f t="shared" si="3"/>
        <v>121.58750000000001</v>
      </c>
      <c r="D30" s="3">
        <f t="shared" si="4"/>
        <v>31.108916249999996</v>
      </c>
      <c r="E30" s="3">
        <f t="shared" si="5"/>
        <v>0.93041062500000016</v>
      </c>
      <c r="F30" s="3">
        <f t="shared" si="6"/>
        <v>18.246289999999998</v>
      </c>
      <c r="G30" s="3">
        <f t="shared" si="2"/>
        <v>0.23252500000000001</v>
      </c>
      <c r="H30" s="3">
        <f t="shared" si="2"/>
        <v>1.5176249999999998</v>
      </c>
      <c r="I30" s="3">
        <f t="shared" si="2"/>
        <v>5.5025000000000004E-2</v>
      </c>
      <c r="J30" s="3">
        <f t="shared" si="2"/>
        <v>6.2124999999999993E-3</v>
      </c>
      <c r="K30" s="3">
        <f t="shared" si="2"/>
        <v>4.9699999999999996E-3</v>
      </c>
      <c r="L30" s="3">
        <f t="shared" si="2"/>
        <v>0.33281249999999996</v>
      </c>
      <c r="M30" s="3">
        <f t="shared" si="2"/>
        <v>3.8162500000000002E-2</v>
      </c>
      <c r="N30" s="3">
        <f t="shared" si="2"/>
        <v>1794.5249999999999</v>
      </c>
      <c r="O30" s="3">
        <f t="shared" si="2"/>
        <v>59.196249999999992</v>
      </c>
      <c r="P30" s="3">
        <f t="shared" si="2"/>
        <v>0</v>
      </c>
      <c r="Q30" s="3">
        <f t="shared" si="7"/>
        <v>215.66249999999999</v>
      </c>
      <c r="R30" s="3">
        <f t="shared" si="8"/>
        <v>0</v>
      </c>
      <c r="S30" s="3">
        <f t="shared" si="8"/>
        <v>9.4074999999999992E-2</v>
      </c>
      <c r="T30" s="3">
        <f t="shared" si="8"/>
        <v>0</v>
      </c>
      <c r="U30" s="3">
        <f t="shared" si="8"/>
        <v>0</v>
      </c>
      <c r="V30" s="3">
        <f t="shared" si="9"/>
        <v>0</v>
      </c>
      <c r="W30" s="3">
        <f t="shared" si="10"/>
        <v>0</v>
      </c>
      <c r="AB30" s="16"/>
      <c r="AC30" s="16"/>
      <c r="AD30" s="16"/>
      <c r="AE30" s="16"/>
      <c r="AF30" s="16"/>
    </row>
    <row r="31" spans="1:32" s="20" customFormat="1" x14ac:dyDescent="0.4">
      <c r="A31" s="33">
        <f>G8</f>
        <v>289</v>
      </c>
      <c r="B31" s="39">
        <v>0</v>
      </c>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9719</v>
      </c>
      <c r="B32" s="39">
        <v>250</v>
      </c>
      <c r="C32" s="3">
        <f t="shared" si="3"/>
        <v>121.58750000000001</v>
      </c>
      <c r="D32" s="3">
        <f t="shared" si="4"/>
        <v>31.108916249999996</v>
      </c>
      <c r="E32" s="3">
        <f t="shared" si="5"/>
        <v>0.93041062500000016</v>
      </c>
      <c r="F32" s="3">
        <f t="shared" si="6"/>
        <v>18.246289999999998</v>
      </c>
      <c r="G32" s="3">
        <f t="shared" si="2"/>
        <v>0.23252500000000001</v>
      </c>
      <c r="H32" s="3">
        <f t="shared" si="2"/>
        <v>1.5176249999999998</v>
      </c>
      <c r="I32" s="3">
        <f t="shared" si="2"/>
        <v>5.5025000000000004E-2</v>
      </c>
      <c r="J32" s="3">
        <f t="shared" si="2"/>
        <v>6.2124999999999993E-3</v>
      </c>
      <c r="K32" s="3">
        <f t="shared" si="2"/>
        <v>4.9699999999999996E-3</v>
      </c>
      <c r="L32" s="3">
        <f t="shared" si="2"/>
        <v>0.33281249999999996</v>
      </c>
      <c r="M32" s="3">
        <f t="shared" si="2"/>
        <v>3.8162500000000002E-2</v>
      </c>
      <c r="N32" s="3">
        <f t="shared" si="2"/>
        <v>1794.5249999999999</v>
      </c>
      <c r="O32" s="3">
        <f t="shared" si="2"/>
        <v>59.196249999999992</v>
      </c>
      <c r="P32" s="3">
        <f t="shared" si="2"/>
        <v>0</v>
      </c>
      <c r="Q32" s="3">
        <f t="shared" si="7"/>
        <v>215.66249999999999</v>
      </c>
      <c r="R32" s="3">
        <f t="shared" si="8"/>
        <v>0</v>
      </c>
      <c r="S32" s="3">
        <f t="shared" si="8"/>
        <v>9.4074999999999992E-2</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121.58750000000001</v>
      </c>
      <c r="D33" s="3">
        <f t="shared" si="4"/>
        <v>31.108916249999996</v>
      </c>
      <c r="E33" s="3">
        <f t="shared" si="5"/>
        <v>0.93041062500000016</v>
      </c>
      <c r="F33" s="3">
        <f t="shared" si="6"/>
        <v>18.246289999999998</v>
      </c>
      <c r="G33" s="3">
        <f t="shared" si="2"/>
        <v>0.23252500000000001</v>
      </c>
      <c r="H33" s="3">
        <f t="shared" si="2"/>
        <v>1.5176249999999998</v>
      </c>
      <c r="I33" s="3">
        <f t="shared" si="2"/>
        <v>5.5025000000000004E-2</v>
      </c>
      <c r="J33" s="3">
        <f t="shared" si="2"/>
        <v>6.2124999999999993E-3</v>
      </c>
      <c r="K33" s="3">
        <f t="shared" si="2"/>
        <v>4.9699999999999996E-3</v>
      </c>
      <c r="L33" s="3">
        <f t="shared" si="2"/>
        <v>0.33281249999999996</v>
      </c>
      <c r="M33" s="3">
        <f t="shared" si="2"/>
        <v>3.8162500000000002E-2</v>
      </c>
      <c r="N33" s="3">
        <f t="shared" si="2"/>
        <v>1794.5249999999999</v>
      </c>
      <c r="O33" s="3">
        <f t="shared" si="2"/>
        <v>59.196249999999992</v>
      </c>
      <c r="P33" s="3">
        <f t="shared" si="2"/>
        <v>0</v>
      </c>
      <c r="Q33" s="3">
        <f t="shared" si="7"/>
        <v>215.66249999999999</v>
      </c>
      <c r="R33" s="3">
        <f t="shared" si="8"/>
        <v>0</v>
      </c>
      <c r="S33" s="3">
        <f t="shared" si="8"/>
        <v>9.4074999999999992E-2</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121.58750000000001</v>
      </c>
      <c r="D34" s="3">
        <f t="shared" si="4"/>
        <v>31.108916249999996</v>
      </c>
      <c r="E34" s="3">
        <f t="shared" si="5"/>
        <v>0.93041062500000016</v>
      </c>
      <c r="F34" s="3">
        <f t="shared" si="6"/>
        <v>18.246289999999998</v>
      </c>
      <c r="G34" s="3">
        <f t="shared" si="2"/>
        <v>0.23252500000000001</v>
      </c>
      <c r="H34" s="3">
        <f t="shared" si="2"/>
        <v>1.5176249999999998</v>
      </c>
      <c r="I34" s="3">
        <f t="shared" si="2"/>
        <v>5.5025000000000004E-2</v>
      </c>
      <c r="J34" s="3">
        <f t="shared" si="2"/>
        <v>6.2124999999999993E-3</v>
      </c>
      <c r="K34" s="3">
        <f t="shared" si="2"/>
        <v>4.9699999999999996E-3</v>
      </c>
      <c r="L34" s="3">
        <f t="shared" si="2"/>
        <v>0.33281249999999996</v>
      </c>
      <c r="M34" s="3">
        <f t="shared" si="2"/>
        <v>3.8162500000000002E-2</v>
      </c>
      <c r="N34" s="3">
        <f t="shared" si="2"/>
        <v>1794.5249999999999</v>
      </c>
      <c r="O34" s="3">
        <f t="shared" si="2"/>
        <v>59.196249999999992</v>
      </c>
      <c r="P34" s="3">
        <f t="shared" si="2"/>
        <v>0</v>
      </c>
      <c r="Q34" s="3">
        <f t="shared" si="7"/>
        <v>215.66249999999999</v>
      </c>
      <c r="R34" s="3">
        <f t="shared" si="8"/>
        <v>0</v>
      </c>
      <c r="S34" s="3">
        <f t="shared" si="8"/>
        <v>9.4074999999999992E-2</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topLeftCell="J1" zoomScale="90" zoomScaleNormal="90" workbookViewId="0">
      <selection activeCell="B29" sqref="B29"/>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122</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15.7235912</v>
      </c>
      <c r="D18" s="43">
        <f>$D28</f>
        <v>15.7235912</v>
      </c>
      <c r="E18" s="43">
        <f>$D29</f>
        <v>15.7235912</v>
      </c>
      <c r="F18" s="43">
        <f>$D30</f>
        <v>15.7235912</v>
      </c>
      <c r="G18" s="43">
        <f>$D31</f>
        <v>0</v>
      </c>
      <c r="H18" s="43">
        <f>$D32</f>
        <v>15.7235912</v>
      </c>
      <c r="I18" s="43">
        <f>$D33</f>
        <v>15.7235912</v>
      </c>
      <c r="J18" s="43">
        <f>$D34</f>
        <v>15.7235912</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-55.67640879999999</v>
      </c>
      <c r="D19" s="43">
        <f t="shared" ref="D19:V19" si="1">D18-D17</f>
        <v>-55.67640879999999</v>
      </c>
      <c r="E19" s="43">
        <f t="shared" si="1"/>
        <v>-55.67640879999999</v>
      </c>
      <c r="F19" s="43">
        <f t="shared" si="1"/>
        <v>-35.876408799999993</v>
      </c>
      <c r="G19" s="43">
        <f t="shared" si="1"/>
        <v>-71.399999999999991</v>
      </c>
      <c r="H19" s="43">
        <f t="shared" si="1"/>
        <v>-55.67640879999999</v>
      </c>
      <c r="I19" s="43">
        <f t="shared" si="1"/>
        <v>-55.67640879999999</v>
      </c>
      <c r="J19" s="43">
        <f t="shared" si="1"/>
        <v>-55.67640879999999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3.73</v>
      </c>
      <c r="C24" s="40">
        <v>1.17</v>
      </c>
      <c r="D24" s="40">
        <v>736</v>
      </c>
      <c r="E24" s="40">
        <v>128</v>
      </c>
      <c r="F24" s="40">
        <v>515</v>
      </c>
      <c r="G24" s="40">
        <v>65.5</v>
      </c>
      <c r="H24" s="40">
        <v>192</v>
      </c>
      <c r="I24" s="40">
        <v>6.2</v>
      </c>
      <c r="J24" s="40">
        <v>0.38</v>
      </c>
      <c r="K24" s="1">
        <v>0.54</v>
      </c>
      <c r="L24" s="40">
        <v>19.600000000000001</v>
      </c>
      <c r="M24" s="40">
        <v>4.3</v>
      </c>
      <c r="N24" s="40">
        <v>308200</v>
      </c>
      <c r="O24" s="40">
        <v>7870</v>
      </c>
      <c r="P24" s="40"/>
      <c r="Q24" s="40">
        <v>8720</v>
      </c>
      <c r="R24" s="40"/>
      <c r="S24" s="40">
        <v>27.8</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109.10249999999999</v>
      </c>
      <c r="D27" s="3">
        <f>(IF(D$23="%w/w SAR",((D$24*10)*$B27),IF(D$23="%w/w DM",(((D$24*10)*($B$24/100))*$B27),IF(D$23="kg/t SAR",(D$24*$B27),IF(D$23="kg/t DM",((D$24*($B$24/100))*$B27),IF(D$23="mg/kg SAR",((D$24*0.001)*$B27),IF(D$23="mg/kg DM",(((D$24*0.001)*($B$24/100))*$B27),"0")))))))*2.291</f>
        <v>15.7235912</v>
      </c>
      <c r="E27" s="3">
        <f>(IF(E$23="%w/w SAR",((E$24*10)*$B27),IF(E$23="%w/w DM",(((E$24*10)*($B$24/100))*$B27),IF(E$23="kg/t SAR",(E$24*$B27),IF(E$23="kg/t DM",((E$24*($B$24/100))*$B27),IF(E$23="mg/kg SAR",((E$24*0.001)*$B27),IF(E$23="mg/kg DM",(((E$24*0.001)*($B$24/100))*$B27),"0")))))))*1.205</f>
        <v>1.438288</v>
      </c>
      <c r="F27" s="3">
        <f>(IF(F$23="%w/w SAR",((F$24*10)*$B27),IF(F$23="%w/w DM",(((F$24*10)*($B$24/100))*$B27),IF(F$23="kg/t SAR",(F$24*$B27),IF(F$23="kg/t DM",((F$24*($B$24/100))*$B27),IF(F$23="mg/kg SAR",((F$24*0.001)*$B27),IF(F$23="mg/kg DM",(((F$24*0.001)*($B$24/100))*$B27),"0")))))))*1.658</f>
        <v>7.9623377500000005</v>
      </c>
      <c r="G27" s="3">
        <f t="shared" ref="G27:P42" si="2">IF(G$23="%w/w SAR",((G$24*10)*$B27),IF(G$23="%w/w DM",(((G$24*10)*($B$24/100))*$B27),IF(G$23="kg/t SAR",(G$24*$B27),IF(G$23="kg/t DM",((G$24*($B$24/100))*$B27),IF(G$23="mg/kg SAR",((G$24*0.001)*$B27),IF(G$23="mg/kg DM",(((G$24*0.001)*($B$24/100))*$B27),0))))))</f>
        <v>0.61078750000000004</v>
      </c>
      <c r="H27" s="3">
        <f t="shared" si="2"/>
        <v>1.7904</v>
      </c>
      <c r="I27" s="3">
        <f t="shared" si="2"/>
        <v>5.7815000000000005E-2</v>
      </c>
      <c r="J27" s="3">
        <f t="shared" si="2"/>
        <v>3.5435000000000002E-3</v>
      </c>
      <c r="K27" s="3">
        <f t="shared" si="2"/>
        <v>5.0355E-3</v>
      </c>
      <c r="L27" s="3">
        <f t="shared" si="2"/>
        <v>0.18277000000000002</v>
      </c>
      <c r="M27" s="3">
        <f t="shared" si="2"/>
        <v>4.0097500000000001E-2</v>
      </c>
      <c r="N27" s="3">
        <f t="shared" si="2"/>
        <v>2873.9649999999997</v>
      </c>
      <c r="O27" s="3">
        <f t="shared" si="2"/>
        <v>73.387749999999997</v>
      </c>
      <c r="P27" s="3">
        <f t="shared" si="2"/>
        <v>0</v>
      </c>
      <c r="Q27" s="3">
        <f>(IF(Q$23="%w/w SAR",((Q$24*10)*$B27),IF(Q$23="%w/w DM",(((Q$24*10)*($B$24/100))*$B27),IF(Q$23="kg/t SAR",(Q$24*$B27),IF(Q$23="kg/t DM",((Q$24*($B$24/100))*$B27),IF(Q$23="mg/kg SAR",((Q$24*0.001)*$B27),IF(Q$23="mg/kg DM",(((Q$24*0.001)*($B$24/100))*$B27),0)))))))*2.5</f>
        <v>203.28500000000003</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0.25923499999999999</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5044</v>
      </c>
      <c r="B28" s="39">
        <v>250</v>
      </c>
      <c r="C28" s="3">
        <f t="shared" ref="C28:C46" si="3">IF(C$23="%w/w SAR",((C$24*10)*$B28),IF(C$23="%w/w DM",(((C$24*10)*($B$24/100))*$B28),IF(C$23="kg/t SAR",(C$24*$B28),IF(C$23="kg/t DM",((C$24*($B$24/100))*$B28),IF(C$23="mg/kg SAR",((C$24*0.001)*$B28),IF(C$23="mg/kg DM",(((C$24*0.001)*($B$24/100))*$B28),0))))))</f>
        <v>109.10249999999999</v>
      </c>
      <c r="D28" s="3">
        <f t="shared" ref="D28:D46" si="4">(IF(D$23="%w/w SAR",((D$24*10)*$B28),IF(D$23="%w/w DM",(((D$24*10)*($B$24/100))*$B28),IF(D$23="kg/t SAR",(D$24*$B28),IF(D$23="kg/t DM",((D$24*($B$24/100))*$B28),IF(D$23="mg/kg SAR",((D$24*0.001)*$B28),IF(D$23="mg/kg DM",(((D$24*0.001)*($B$24/100))*$B28),"0")))))))*2.291</f>
        <v>15.7235912</v>
      </c>
      <c r="E28" s="3">
        <f t="shared" ref="E28:E46" si="5">(IF(E$23="%w/w SAR",((E$24*10)*$B28),IF(E$23="%w/w DM",(((E$24*10)*($B$24/100))*$B28),IF(E$23="kg/t SAR",(E$24*$B28),IF(E$23="kg/t DM",((E$24*($B$24/100))*$B28),IF(E$23="mg/kg SAR",((E$24*0.001)*$B28),IF(E$23="mg/kg DM",(((E$24*0.001)*($B$24/100))*$B28),"0")))))))*1.205</f>
        <v>1.438288</v>
      </c>
      <c r="F28" s="3">
        <f t="shared" ref="F28:F46" si="6">(IF(F$23="%w/w SAR",((F$24*10)*$B28),IF(F$23="%w/w DM",(((F$24*10)*($B$24/100))*$B28),IF(F$23="kg/t SAR",(F$24*$B28),IF(F$23="kg/t DM",((F$24*($B$24/100))*$B28),IF(F$23="mg/kg SAR",((F$24*0.001)*$B28),IF(F$23="mg/kg DM",(((F$24*0.001)*($B$24/100))*$B28),"0")))))))*1.658</f>
        <v>7.9623377500000005</v>
      </c>
      <c r="G28" s="3">
        <f t="shared" si="2"/>
        <v>0.61078750000000004</v>
      </c>
      <c r="H28" s="3">
        <f t="shared" si="2"/>
        <v>1.7904</v>
      </c>
      <c r="I28" s="3">
        <f t="shared" si="2"/>
        <v>5.7815000000000005E-2</v>
      </c>
      <c r="J28" s="3">
        <f t="shared" si="2"/>
        <v>3.5435000000000002E-3</v>
      </c>
      <c r="K28" s="3">
        <f t="shared" si="2"/>
        <v>5.0355E-3</v>
      </c>
      <c r="L28" s="3">
        <f t="shared" si="2"/>
        <v>0.18277000000000002</v>
      </c>
      <c r="M28" s="3">
        <f t="shared" si="2"/>
        <v>4.0097500000000001E-2</v>
      </c>
      <c r="N28" s="3">
        <f t="shared" si="2"/>
        <v>2873.9649999999997</v>
      </c>
      <c r="O28" s="3">
        <f t="shared" si="2"/>
        <v>73.387749999999997</v>
      </c>
      <c r="P28" s="3">
        <f t="shared" si="2"/>
        <v>0</v>
      </c>
      <c r="Q28" s="3">
        <f t="shared" ref="Q28:Q46" si="7">(IF(Q$23="%w/w SAR",((Q$24*10)*$B28),IF(Q$23="%w/w DM",(((Q$24*10)*($B$24/100))*$B28),IF(Q$23="kg/t SAR",(Q$24*$B28),IF(Q$23="kg/t DM",((Q$24*($B$24/100))*$B28),IF(Q$23="mg/kg SAR",((Q$24*0.001)*$B28),IF(Q$23="mg/kg DM",(((Q$24*0.001)*($B$24/100))*$B28),0)))))))*2.5</f>
        <v>203.28500000000003</v>
      </c>
      <c r="R28" s="3">
        <f t="shared" ref="R28:U46" si="8">IF(R$23="%w/w SAR",((R$24*10)*$B28),IF(R$23="%w/w DM",(((R$24*10)*($B$24/100))*$B28),IF(R$23="kg/t SAR",(R$24*$B28),IF(R$23="kg/t DM",((R$24*($B$24/100))*$B28),IF(R$23="mg/kg SAR",((R$24*0.001)*$B28),IF(R$23="mg/kg DM",(((R$24*0.001)*($B$24/100))*$B28),0))))))</f>
        <v>0</v>
      </c>
      <c r="S28" s="3">
        <f t="shared" si="8"/>
        <v>0.25923499999999999</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4330</v>
      </c>
      <c r="B29" s="39">
        <v>250</v>
      </c>
      <c r="C29" s="3">
        <f t="shared" si="3"/>
        <v>109.10249999999999</v>
      </c>
      <c r="D29" s="3">
        <f t="shared" si="4"/>
        <v>15.7235912</v>
      </c>
      <c r="E29" s="3">
        <f t="shared" si="5"/>
        <v>1.438288</v>
      </c>
      <c r="F29" s="3">
        <f t="shared" si="6"/>
        <v>7.9623377500000005</v>
      </c>
      <c r="G29" s="3">
        <f t="shared" si="2"/>
        <v>0.61078750000000004</v>
      </c>
      <c r="H29" s="3">
        <f t="shared" si="2"/>
        <v>1.7904</v>
      </c>
      <c r="I29" s="3">
        <f t="shared" si="2"/>
        <v>5.7815000000000005E-2</v>
      </c>
      <c r="J29" s="3">
        <f t="shared" si="2"/>
        <v>3.5435000000000002E-3</v>
      </c>
      <c r="K29" s="3">
        <f t="shared" si="2"/>
        <v>5.0355E-3</v>
      </c>
      <c r="L29" s="3">
        <f t="shared" si="2"/>
        <v>0.18277000000000002</v>
      </c>
      <c r="M29" s="3">
        <f t="shared" si="2"/>
        <v>4.0097500000000001E-2</v>
      </c>
      <c r="N29" s="3">
        <f t="shared" si="2"/>
        <v>2873.9649999999997</v>
      </c>
      <c r="O29" s="3">
        <f t="shared" si="2"/>
        <v>73.387749999999997</v>
      </c>
      <c r="P29" s="3">
        <f t="shared" si="2"/>
        <v>0</v>
      </c>
      <c r="Q29" s="3">
        <f t="shared" si="7"/>
        <v>203.28500000000003</v>
      </c>
      <c r="R29" s="3">
        <f t="shared" si="8"/>
        <v>0</v>
      </c>
      <c r="S29" s="3">
        <f t="shared" si="8"/>
        <v>0.25923499999999999</v>
      </c>
      <c r="T29" s="3">
        <f t="shared" si="8"/>
        <v>0</v>
      </c>
      <c r="U29" s="3">
        <f t="shared" si="8"/>
        <v>0</v>
      </c>
      <c r="V29" s="3">
        <f t="shared" si="9"/>
        <v>0</v>
      </c>
      <c r="W29" s="3">
        <f t="shared" si="10"/>
        <v>0</v>
      </c>
      <c r="AB29" s="16"/>
      <c r="AC29" s="16"/>
      <c r="AD29" s="16"/>
      <c r="AE29" s="16"/>
      <c r="AF29" s="16"/>
    </row>
    <row r="30" spans="1:32" s="20" customFormat="1" x14ac:dyDescent="0.4">
      <c r="A30" s="33">
        <f>F8</f>
        <v>3709</v>
      </c>
      <c r="B30" s="39">
        <v>250</v>
      </c>
      <c r="C30" s="3">
        <f t="shared" si="3"/>
        <v>109.10249999999999</v>
      </c>
      <c r="D30" s="3">
        <f t="shared" si="4"/>
        <v>15.7235912</v>
      </c>
      <c r="E30" s="3">
        <f t="shared" si="5"/>
        <v>1.438288</v>
      </c>
      <c r="F30" s="3">
        <f t="shared" si="6"/>
        <v>7.9623377500000005</v>
      </c>
      <c r="G30" s="3">
        <f t="shared" si="2"/>
        <v>0.61078750000000004</v>
      </c>
      <c r="H30" s="3">
        <f t="shared" si="2"/>
        <v>1.7904</v>
      </c>
      <c r="I30" s="3">
        <f t="shared" si="2"/>
        <v>5.7815000000000005E-2</v>
      </c>
      <c r="J30" s="3">
        <f t="shared" si="2"/>
        <v>3.5435000000000002E-3</v>
      </c>
      <c r="K30" s="3">
        <f t="shared" si="2"/>
        <v>5.0355E-3</v>
      </c>
      <c r="L30" s="3">
        <f t="shared" si="2"/>
        <v>0.18277000000000002</v>
      </c>
      <c r="M30" s="3">
        <f t="shared" si="2"/>
        <v>4.0097500000000001E-2</v>
      </c>
      <c r="N30" s="3">
        <f t="shared" si="2"/>
        <v>2873.9649999999997</v>
      </c>
      <c r="O30" s="3">
        <f t="shared" si="2"/>
        <v>73.387749999999997</v>
      </c>
      <c r="P30" s="3">
        <f t="shared" si="2"/>
        <v>0</v>
      </c>
      <c r="Q30" s="3">
        <f t="shared" si="7"/>
        <v>203.28500000000003</v>
      </c>
      <c r="R30" s="3">
        <f t="shared" si="8"/>
        <v>0</v>
      </c>
      <c r="S30" s="3">
        <f t="shared" si="8"/>
        <v>0.25923499999999999</v>
      </c>
      <c r="T30" s="3">
        <f t="shared" si="8"/>
        <v>0</v>
      </c>
      <c r="U30" s="3">
        <f t="shared" si="8"/>
        <v>0</v>
      </c>
      <c r="V30" s="3">
        <f t="shared" si="9"/>
        <v>0</v>
      </c>
      <c r="W30" s="3">
        <f t="shared" si="10"/>
        <v>0</v>
      </c>
      <c r="AB30" s="16"/>
      <c r="AC30" s="16"/>
      <c r="AD30" s="16"/>
      <c r="AE30" s="16"/>
      <c r="AF30" s="16"/>
    </row>
    <row r="31" spans="1:32" s="20" customFormat="1" x14ac:dyDescent="0.4">
      <c r="A31" s="33">
        <f>G8</f>
        <v>289</v>
      </c>
      <c r="B31" s="39">
        <v>0</v>
      </c>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9719</v>
      </c>
      <c r="B32" s="39">
        <v>250</v>
      </c>
      <c r="C32" s="3">
        <f t="shared" si="3"/>
        <v>109.10249999999999</v>
      </c>
      <c r="D32" s="3">
        <f t="shared" si="4"/>
        <v>15.7235912</v>
      </c>
      <c r="E32" s="3">
        <f t="shared" si="5"/>
        <v>1.438288</v>
      </c>
      <c r="F32" s="3">
        <f t="shared" si="6"/>
        <v>7.9623377500000005</v>
      </c>
      <c r="G32" s="3">
        <f t="shared" si="2"/>
        <v>0.61078750000000004</v>
      </c>
      <c r="H32" s="3">
        <f t="shared" si="2"/>
        <v>1.7904</v>
      </c>
      <c r="I32" s="3">
        <f t="shared" si="2"/>
        <v>5.7815000000000005E-2</v>
      </c>
      <c r="J32" s="3">
        <f t="shared" si="2"/>
        <v>3.5435000000000002E-3</v>
      </c>
      <c r="K32" s="3">
        <f t="shared" si="2"/>
        <v>5.0355E-3</v>
      </c>
      <c r="L32" s="3">
        <f t="shared" si="2"/>
        <v>0.18277000000000002</v>
      </c>
      <c r="M32" s="3">
        <f t="shared" si="2"/>
        <v>4.0097500000000001E-2</v>
      </c>
      <c r="N32" s="3">
        <f t="shared" si="2"/>
        <v>2873.9649999999997</v>
      </c>
      <c r="O32" s="3">
        <f t="shared" si="2"/>
        <v>73.387749999999997</v>
      </c>
      <c r="P32" s="3">
        <f t="shared" si="2"/>
        <v>0</v>
      </c>
      <c r="Q32" s="3">
        <f t="shared" si="7"/>
        <v>203.28500000000003</v>
      </c>
      <c r="R32" s="3">
        <f t="shared" si="8"/>
        <v>0</v>
      </c>
      <c r="S32" s="3">
        <f t="shared" si="8"/>
        <v>0.25923499999999999</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109.10249999999999</v>
      </c>
      <c r="D33" s="3">
        <f t="shared" si="4"/>
        <v>15.7235912</v>
      </c>
      <c r="E33" s="3">
        <f t="shared" si="5"/>
        <v>1.438288</v>
      </c>
      <c r="F33" s="3">
        <f t="shared" si="6"/>
        <v>7.9623377500000005</v>
      </c>
      <c r="G33" s="3">
        <f t="shared" si="2"/>
        <v>0.61078750000000004</v>
      </c>
      <c r="H33" s="3">
        <f t="shared" si="2"/>
        <v>1.7904</v>
      </c>
      <c r="I33" s="3">
        <f t="shared" si="2"/>
        <v>5.7815000000000005E-2</v>
      </c>
      <c r="J33" s="3">
        <f t="shared" si="2"/>
        <v>3.5435000000000002E-3</v>
      </c>
      <c r="K33" s="3">
        <f t="shared" si="2"/>
        <v>5.0355E-3</v>
      </c>
      <c r="L33" s="3">
        <f t="shared" si="2"/>
        <v>0.18277000000000002</v>
      </c>
      <c r="M33" s="3">
        <f t="shared" si="2"/>
        <v>4.0097500000000001E-2</v>
      </c>
      <c r="N33" s="3">
        <f t="shared" si="2"/>
        <v>2873.9649999999997</v>
      </c>
      <c r="O33" s="3">
        <f t="shared" si="2"/>
        <v>73.387749999999997</v>
      </c>
      <c r="P33" s="3">
        <f t="shared" si="2"/>
        <v>0</v>
      </c>
      <c r="Q33" s="3">
        <f t="shared" si="7"/>
        <v>203.28500000000003</v>
      </c>
      <c r="R33" s="3">
        <f t="shared" si="8"/>
        <v>0</v>
      </c>
      <c r="S33" s="3">
        <f t="shared" si="8"/>
        <v>0.25923499999999999</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109.10249999999999</v>
      </c>
      <c r="D34" s="3">
        <f t="shared" si="4"/>
        <v>15.7235912</v>
      </c>
      <c r="E34" s="3">
        <f t="shared" si="5"/>
        <v>1.438288</v>
      </c>
      <c r="F34" s="3">
        <f t="shared" si="6"/>
        <v>7.9623377500000005</v>
      </c>
      <c r="G34" s="3">
        <f t="shared" si="2"/>
        <v>0.61078750000000004</v>
      </c>
      <c r="H34" s="3">
        <f t="shared" si="2"/>
        <v>1.7904</v>
      </c>
      <c r="I34" s="3">
        <f t="shared" si="2"/>
        <v>5.7815000000000005E-2</v>
      </c>
      <c r="J34" s="3">
        <f t="shared" si="2"/>
        <v>3.5435000000000002E-3</v>
      </c>
      <c r="K34" s="3">
        <f t="shared" si="2"/>
        <v>5.0355E-3</v>
      </c>
      <c r="L34" s="3">
        <f t="shared" si="2"/>
        <v>0.18277000000000002</v>
      </c>
      <c r="M34" s="3">
        <f t="shared" si="2"/>
        <v>4.0097500000000001E-2</v>
      </c>
      <c r="N34" s="3">
        <f t="shared" si="2"/>
        <v>2873.9649999999997</v>
      </c>
      <c r="O34" s="3">
        <f t="shared" si="2"/>
        <v>73.387749999999997</v>
      </c>
      <c r="P34" s="3">
        <f t="shared" si="2"/>
        <v>0</v>
      </c>
      <c r="Q34" s="3">
        <f t="shared" si="7"/>
        <v>203.28500000000003</v>
      </c>
      <c r="R34" s="3">
        <f t="shared" si="8"/>
        <v>0</v>
      </c>
      <c r="S34" s="3">
        <f t="shared" si="8"/>
        <v>0.25923499999999999</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topLeftCell="J1" zoomScale="90" zoomScaleNormal="90" workbookViewId="0">
      <selection activeCell="C27" sqref="C27"/>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123</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12.989970000000001</v>
      </c>
      <c r="D18" s="43">
        <f>$D28</f>
        <v>12.989970000000001</v>
      </c>
      <c r="E18" s="43">
        <f>$D29</f>
        <v>12.989970000000001</v>
      </c>
      <c r="F18" s="43">
        <f>$D30</f>
        <v>12.989970000000001</v>
      </c>
      <c r="G18" s="43">
        <f>$D31</f>
        <v>0</v>
      </c>
      <c r="H18" s="43">
        <f>$D32</f>
        <v>12.989970000000001</v>
      </c>
      <c r="I18" s="43">
        <f>$D33</f>
        <v>12.989970000000001</v>
      </c>
      <c r="J18" s="43">
        <f>$D34</f>
        <v>12.989970000000001</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-58.410029999999992</v>
      </c>
      <c r="D19" s="43">
        <f t="shared" ref="D19:V19" si="1">D18-D17</f>
        <v>-58.410029999999992</v>
      </c>
      <c r="E19" s="43">
        <f t="shared" si="1"/>
        <v>-58.410029999999992</v>
      </c>
      <c r="F19" s="43">
        <f t="shared" si="1"/>
        <v>-38.610029999999995</v>
      </c>
      <c r="G19" s="43">
        <f t="shared" si="1"/>
        <v>-71.399999999999991</v>
      </c>
      <c r="H19" s="43">
        <f t="shared" si="1"/>
        <v>-58.410029999999992</v>
      </c>
      <c r="I19" s="43">
        <f t="shared" si="1"/>
        <v>-58.410029999999992</v>
      </c>
      <c r="J19" s="43">
        <f t="shared" si="1"/>
        <v>-58.410029999999992</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1.8</v>
      </c>
      <c r="C24" s="40">
        <v>0.58699999999999997</v>
      </c>
      <c r="D24" s="40">
        <v>1260</v>
      </c>
      <c r="E24" s="40">
        <v>87</v>
      </c>
      <c r="F24" s="40">
        <v>113</v>
      </c>
      <c r="G24" s="40">
        <v>16.600000000000001</v>
      </c>
      <c r="H24" s="40">
        <v>260</v>
      </c>
      <c r="I24" s="40">
        <v>6.2</v>
      </c>
      <c r="J24" s="40">
        <v>0.84</v>
      </c>
      <c r="K24" s="1">
        <v>1.1200000000000001</v>
      </c>
      <c r="L24" s="40">
        <v>5.0999999999999996</v>
      </c>
      <c r="M24" s="40">
        <v>4.3</v>
      </c>
      <c r="N24" s="40">
        <v>309600</v>
      </c>
      <c r="O24" s="40">
        <v>5240</v>
      </c>
      <c r="P24" s="40"/>
      <c r="Q24" s="40">
        <v>18600</v>
      </c>
      <c r="R24" s="40"/>
      <c r="S24" s="40">
        <v>16.7</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26.415000000000003</v>
      </c>
      <c r="D27" s="3">
        <f>(IF(D$23="%w/w SAR",((D$24*10)*$B27),IF(D$23="%w/w DM",(((D$24*10)*($B$24/100))*$B27),IF(D$23="kg/t SAR",(D$24*$B27),IF(D$23="kg/t DM",((D$24*($B$24/100))*$B27),IF(D$23="mg/kg SAR",((D$24*0.001)*$B27),IF(D$23="mg/kg DM",(((D$24*0.001)*($B$24/100))*$B27),"0")))))))*2.291</f>
        <v>12.989970000000001</v>
      </c>
      <c r="E27" s="3">
        <f>(IF(E$23="%w/w SAR",((E$24*10)*$B27),IF(E$23="%w/w DM",(((E$24*10)*($B$24/100))*$B27),IF(E$23="kg/t SAR",(E$24*$B27),IF(E$23="kg/t DM",((E$24*($B$24/100))*$B27),IF(E$23="mg/kg SAR",((E$24*0.001)*$B27),IF(E$23="mg/kg DM",(((E$24*0.001)*($B$24/100))*$B27),"0")))))))*1.205</f>
        <v>0.47175750000000011</v>
      </c>
      <c r="F27" s="3">
        <f>(IF(F$23="%w/w SAR",((F$24*10)*$B27),IF(F$23="%w/w DM",(((F$24*10)*($B$24/100))*$B27),IF(F$23="kg/t SAR",(F$24*$B27),IF(F$23="kg/t DM",((F$24*($B$24/100))*$B27),IF(F$23="mg/kg SAR",((F$24*0.001)*$B27),IF(F$23="mg/kg DM",(((F$24*0.001)*($B$24/100))*$B27),"0")))))))*1.658</f>
        <v>0.84309300000000009</v>
      </c>
      <c r="G27" s="3">
        <f t="shared" ref="G27:P42" si="2">IF(G$23="%w/w SAR",((G$24*10)*$B27),IF(G$23="%w/w DM",(((G$24*10)*($B$24/100))*$B27),IF(G$23="kg/t SAR",(G$24*$B27),IF(G$23="kg/t DM",((G$24*($B$24/100))*$B27),IF(G$23="mg/kg SAR",((G$24*0.001)*$B27),IF(G$23="mg/kg DM",(((G$24*0.001)*($B$24/100))*$B27),0))))))</f>
        <v>7.4700000000000016E-2</v>
      </c>
      <c r="H27" s="3">
        <f t="shared" si="2"/>
        <v>1.1700000000000002</v>
      </c>
      <c r="I27" s="3">
        <f t="shared" si="2"/>
        <v>2.7900000000000008E-2</v>
      </c>
      <c r="J27" s="3">
        <f t="shared" si="2"/>
        <v>3.7800000000000008E-3</v>
      </c>
      <c r="K27" s="3">
        <f t="shared" si="2"/>
        <v>5.0400000000000011E-3</v>
      </c>
      <c r="L27" s="3">
        <f t="shared" si="2"/>
        <v>2.2949999999999998E-2</v>
      </c>
      <c r="M27" s="3">
        <f t="shared" si="2"/>
        <v>1.9350000000000003E-2</v>
      </c>
      <c r="N27" s="3">
        <f t="shared" si="2"/>
        <v>1393.2000000000003</v>
      </c>
      <c r="O27" s="3">
        <f t="shared" si="2"/>
        <v>23.580000000000005</v>
      </c>
      <c r="P27" s="3">
        <f t="shared" si="2"/>
        <v>0</v>
      </c>
      <c r="Q27" s="3">
        <f>(IF(Q$23="%w/w SAR",((Q$24*10)*$B27),IF(Q$23="%w/w DM",(((Q$24*10)*($B$24/100))*$B27),IF(Q$23="kg/t SAR",(Q$24*$B27),IF(Q$23="kg/t DM",((Q$24*($B$24/100))*$B27),IF(Q$23="mg/kg SAR",((Q$24*0.001)*$B27),IF(Q$23="mg/kg DM",(((Q$24*0.001)*($B$24/100))*$B27),0)))))))*2.5</f>
        <v>209.25000000000006</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7.5150000000000008E-2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5044</v>
      </c>
      <c r="B28" s="39">
        <v>250</v>
      </c>
      <c r="C28" s="3">
        <f t="shared" ref="C28:C46" si="3">IF(C$23="%w/w SAR",((C$24*10)*$B28),IF(C$23="%w/w DM",(((C$24*10)*($B$24/100))*$B28),IF(C$23="kg/t SAR",(C$24*$B28),IF(C$23="kg/t DM",((C$24*($B$24/100))*$B28),IF(C$23="mg/kg SAR",((C$24*0.001)*$B28),IF(C$23="mg/kg DM",(((C$24*0.001)*($B$24/100))*$B28),0))))))</f>
        <v>26.415000000000003</v>
      </c>
      <c r="D28" s="3">
        <f t="shared" ref="D28:D46" si="4">(IF(D$23="%w/w SAR",((D$24*10)*$B28),IF(D$23="%w/w DM",(((D$24*10)*($B$24/100))*$B28),IF(D$23="kg/t SAR",(D$24*$B28),IF(D$23="kg/t DM",((D$24*($B$24/100))*$B28),IF(D$23="mg/kg SAR",((D$24*0.001)*$B28),IF(D$23="mg/kg DM",(((D$24*0.001)*($B$24/100))*$B28),"0")))))))*2.291</f>
        <v>12.989970000000001</v>
      </c>
      <c r="E28" s="3">
        <f t="shared" ref="E28:E46" si="5">(IF(E$23="%w/w SAR",((E$24*10)*$B28),IF(E$23="%w/w DM",(((E$24*10)*($B$24/100))*$B28),IF(E$23="kg/t SAR",(E$24*$B28),IF(E$23="kg/t DM",((E$24*($B$24/100))*$B28),IF(E$23="mg/kg SAR",((E$24*0.001)*$B28),IF(E$23="mg/kg DM",(((E$24*0.001)*($B$24/100))*$B28),"0")))))))*1.205</f>
        <v>0.47175750000000011</v>
      </c>
      <c r="F28" s="3">
        <f t="shared" ref="F28:F46" si="6">(IF(F$23="%w/w SAR",((F$24*10)*$B28),IF(F$23="%w/w DM",(((F$24*10)*($B$24/100))*$B28),IF(F$23="kg/t SAR",(F$24*$B28),IF(F$23="kg/t DM",((F$24*($B$24/100))*$B28),IF(F$23="mg/kg SAR",((F$24*0.001)*$B28),IF(F$23="mg/kg DM",(((F$24*0.001)*($B$24/100))*$B28),"0")))))))*1.658</f>
        <v>0.84309300000000009</v>
      </c>
      <c r="G28" s="3">
        <f t="shared" si="2"/>
        <v>7.4700000000000016E-2</v>
      </c>
      <c r="H28" s="3">
        <f t="shared" si="2"/>
        <v>1.1700000000000002</v>
      </c>
      <c r="I28" s="3">
        <f t="shared" si="2"/>
        <v>2.7900000000000008E-2</v>
      </c>
      <c r="J28" s="3">
        <f t="shared" si="2"/>
        <v>3.7800000000000008E-3</v>
      </c>
      <c r="K28" s="3">
        <f t="shared" si="2"/>
        <v>5.0400000000000011E-3</v>
      </c>
      <c r="L28" s="3">
        <f t="shared" si="2"/>
        <v>2.2949999999999998E-2</v>
      </c>
      <c r="M28" s="3">
        <f t="shared" si="2"/>
        <v>1.9350000000000003E-2</v>
      </c>
      <c r="N28" s="3">
        <f t="shared" si="2"/>
        <v>1393.2000000000003</v>
      </c>
      <c r="O28" s="3">
        <f t="shared" si="2"/>
        <v>23.580000000000005</v>
      </c>
      <c r="P28" s="3">
        <f t="shared" si="2"/>
        <v>0</v>
      </c>
      <c r="Q28" s="3">
        <f t="shared" ref="Q28:Q46" si="7">(IF(Q$23="%w/w SAR",((Q$24*10)*$B28),IF(Q$23="%w/w DM",(((Q$24*10)*($B$24/100))*$B28),IF(Q$23="kg/t SAR",(Q$24*$B28),IF(Q$23="kg/t DM",((Q$24*($B$24/100))*$B28),IF(Q$23="mg/kg SAR",((Q$24*0.001)*$B28),IF(Q$23="mg/kg DM",(((Q$24*0.001)*($B$24/100))*$B28),0)))))))*2.5</f>
        <v>209.25000000000006</v>
      </c>
      <c r="R28" s="3">
        <f t="shared" ref="R28:U46" si="8">IF(R$23="%w/w SAR",((R$24*10)*$B28),IF(R$23="%w/w DM",(((R$24*10)*($B$24/100))*$B28),IF(R$23="kg/t SAR",(R$24*$B28),IF(R$23="kg/t DM",((R$24*($B$24/100))*$B28),IF(R$23="mg/kg SAR",((R$24*0.001)*$B28),IF(R$23="mg/kg DM",(((R$24*0.001)*($B$24/100))*$B28),0))))))</f>
        <v>0</v>
      </c>
      <c r="S28" s="3">
        <f t="shared" si="8"/>
        <v>7.5150000000000008E-2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4330</v>
      </c>
      <c r="B29" s="39">
        <v>250</v>
      </c>
      <c r="C29" s="3">
        <f t="shared" si="3"/>
        <v>26.415000000000003</v>
      </c>
      <c r="D29" s="3">
        <f t="shared" si="4"/>
        <v>12.989970000000001</v>
      </c>
      <c r="E29" s="3">
        <f t="shared" si="5"/>
        <v>0.47175750000000011</v>
      </c>
      <c r="F29" s="3">
        <f t="shared" si="6"/>
        <v>0.84309300000000009</v>
      </c>
      <c r="G29" s="3">
        <f t="shared" si="2"/>
        <v>7.4700000000000016E-2</v>
      </c>
      <c r="H29" s="3">
        <f t="shared" si="2"/>
        <v>1.1700000000000002</v>
      </c>
      <c r="I29" s="3">
        <f t="shared" si="2"/>
        <v>2.7900000000000008E-2</v>
      </c>
      <c r="J29" s="3">
        <f t="shared" si="2"/>
        <v>3.7800000000000008E-3</v>
      </c>
      <c r="K29" s="3">
        <f t="shared" si="2"/>
        <v>5.0400000000000011E-3</v>
      </c>
      <c r="L29" s="3">
        <f t="shared" si="2"/>
        <v>2.2949999999999998E-2</v>
      </c>
      <c r="M29" s="3">
        <f t="shared" si="2"/>
        <v>1.9350000000000003E-2</v>
      </c>
      <c r="N29" s="3">
        <f t="shared" si="2"/>
        <v>1393.2000000000003</v>
      </c>
      <c r="O29" s="3">
        <f t="shared" si="2"/>
        <v>23.580000000000005</v>
      </c>
      <c r="P29" s="3">
        <f t="shared" si="2"/>
        <v>0</v>
      </c>
      <c r="Q29" s="3">
        <f t="shared" si="7"/>
        <v>209.25000000000006</v>
      </c>
      <c r="R29" s="3">
        <f t="shared" si="8"/>
        <v>0</v>
      </c>
      <c r="S29" s="3">
        <f t="shared" si="8"/>
        <v>7.5150000000000008E-2</v>
      </c>
      <c r="T29" s="3">
        <f t="shared" si="8"/>
        <v>0</v>
      </c>
      <c r="U29" s="3">
        <f t="shared" si="8"/>
        <v>0</v>
      </c>
      <c r="V29" s="3">
        <f t="shared" si="9"/>
        <v>0</v>
      </c>
      <c r="W29" s="3">
        <f t="shared" si="10"/>
        <v>0</v>
      </c>
      <c r="AB29" s="16"/>
      <c r="AC29" s="16"/>
      <c r="AD29" s="16"/>
      <c r="AE29" s="16"/>
      <c r="AF29" s="16"/>
    </row>
    <row r="30" spans="1:32" s="20" customFormat="1" x14ac:dyDescent="0.4">
      <c r="A30" s="33">
        <f>F8</f>
        <v>3709</v>
      </c>
      <c r="B30" s="39">
        <v>250</v>
      </c>
      <c r="C30" s="3">
        <f t="shared" si="3"/>
        <v>26.415000000000003</v>
      </c>
      <c r="D30" s="3">
        <f t="shared" si="4"/>
        <v>12.989970000000001</v>
      </c>
      <c r="E30" s="3">
        <f t="shared" si="5"/>
        <v>0.47175750000000011</v>
      </c>
      <c r="F30" s="3">
        <f t="shared" si="6"/>
        <v>0.84309300000000009</v>
      </c>
      <c r="G30" s="3">
        <f t="shared" si="2"/>
        <v>7.4700000000000016E-2</v>
      </c>
      <c r="H30" s="3">
        <f t="shared" si="2"/>
        <v>1.1700000000000002</v>
      </c>
      <c r="I30" s="3">
        <f t="shared" si="2"/>
        <v>2.7900000000000008E-2</v>
      </c>
      <c r="J30" s="3">
        <f t="shared" si="2"/>
        <v>3.7800000000000008E-3</v>
      </c>
      <c r="K30" s="3">
        <f t="shared" si="2"/>
        <v>5.0400000000000011E-3</v>
      </c>
      <c r="L30" s="3">
        <f t="shared" si="2"/>
        <v>2.2949999999999998E-2</v>
      </c>
      <c r="M30" s="3">
        <f t="shared" si="2"/>
        <v>1.9350000000000003E-2</v>
      </c>
      <c r="N30" s="3">
        <f t="shared" si="2"/>
        <v>1393.2000000000003</v>
      </c>
      <c r="O30" s="3">
        <f t="shared" si="2"/>
        <v>23.580000000000005</v>
      </c>
      <c r="P30" s="3">
        <f t="shared" si="2"/>
        <v>0</v>
      </c>
      <c r="Q30" s="3">
        <f t="shared" si="7"/>
        <v>209.25000000000006</v>
      </c>
      <c r="R30" s="3">
        <f t="shared" si="8"/>
        <v>0</v>
      </c>
      <c r="S30" s="3">
        <f t="shared" si="8"/>
        <v>7.5150000000000008E-2</v>
      </c>
      <c r="T30" s="3">
        <f t="shared" si="8"/>
        <v>0</v>
      </c>
      <c r="U30" s="3">
        <f t="shared" si="8"/>
        <v>0</v>
      </c>
      <c r="V30" s="3">
        <f t="shared" si="9"/>
        <v>0</v>
      </c>
      <c r="W30" s="3">
        <f t="shared" si="10"/>
        <v>0</v>
      </c>
      <c r="AB30" s="16"/>
      <c r="AC30" s="16"/>
      <c r="AD30" s="16"/>
      <c r="AE30" s="16"/>
      <c r="AF30" s="16"/>
    </row>
    <row r="31" spans="1:32" s="20" customFormat="1" x14ac:dyDescent="0.4">
      <c r="A31" s="33">
        <f>G8</f>
        <v>289</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9719</v>
      </c>
      <c r="B32" s="39">
        <v>250</v>
      </c>
      <c r="C32" s="3">
        <f t="shared" si="3"/>
        <v>26.415000000000003</v>
      </c>
      <c r="D32" s="3">
        <f t="shared" si="4"/>
        <v>12.989970000000001</v>
      </c>
      <c r="E32" s="3">
        <f t="shared" si="5"/>
        <v>0.47175750000000011</v>
      </c>
      <c r="F32" s="3">
        <f t="shared" si="6"/>
        <v>0.84309300000000009</v>
      </c>
      <c r="G32" s="3">
        <f t="shared" si="2"/>
        <v>7.4700000000000016E-2</v>
      </c>
      <c r="H32" s="3">
        <f t="shared" si="2"/>
        <v>1.1700000000000002</v>
      </c>
      <c r="I32" s="3">
        <f t="shared" si="2"/>
        <v>2.7900000000000008E-2</v>
      </c>
      <c r="J32" s="3">
        <f t="shared" si="2"/>
        <v>3.7800000000000008E-3</v>
      </c>
      <c r="K32" s="3">
        <f t="shared" si="2"/>
        <v>5.0400000000000011E-3</v>
      </c>
      <c r="L32" s="3">
        <f t="shared" si="2"/>
        <v>2.2949999999999998E-2</v>
      </c>
      <c r="M32" s="3">
        <f t="shared" si="2"/>
        <v>1.9350000000000003E-2</v>
      </c>
      <c r="N32" s="3">
        <f t="shared" si="2"/>
        <v>1393.2000000000003</v>
      </c>
      <c r="O32" s="3">
        <f t="shared" si="2"/>
        <v>23.580000000000005</v>
      </c>
      <c r="P32" s="3">
        <f t="shared" si="2"/>
        <v>0</v>
      </c>
      <c r="Q32" s="3">
        <f t="shared" si="7"/>
        <v>209.25000000000006</v>
      </c>
      <c r="R32" s="3">
        <f t="shared" si="8"/>
        <v>0</v>
      </c>
      <c r="S32" s="3">
        <f t="shared" si="8"/>
        <v>7.5150000000000008E-2</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26.415000000000003</v>
      </c>
      <c r="D33" s="3">
        <f t="shared" si="4"/>
        <v>12.989970000000001</v>
      </c>
      <c r="E33" s="3">
        <f t="shared" si="5"/>
        <v>0.47175750000000011</v>
      </c>
      <c r="F33" s="3">
        <f t="shared" si="6"/>
        <v>0.84309300000000009</v>
      </c>
      <c r="G33" s="3">
        <f t="shared" si="2"/>
        <v>7.4700000000000016E-2</v>
      </c>
      <c r="H33" s="3">
        <f t="shared" si="2"/>
        <v>1.1700000000000002</v>
      </c>
      <c r="I33" s="3">
        <f t="shared" si="2"/>
        <v>2.7900000000000008E-2</v>
      </c>
      <c r="J33" s="3">
        <f t="shared" si="2"/>
        <v>3.7800000000000008E-3</v>
      </c>
      <c r="K33" s="3">
        <f t="shared" si="2"/>
        <v>5.0400000000000011E-3</v>
      </c>
      <c r="L33" s="3">
        <f t="shared" si="2"/>
        <v>2.2949999999999998E-2</v>
      </c>
      <c r="M33" s="3">
        <f t="shared" si="2"/>
        <v>1.9350000000000003E-2</v>
      </c>
      <c r="N33" s="3">
        <f t="shared" si="2"/>
        <v>1393.2000000000003</v>
      </c>
      <c r="O33" s="3">
        <f t="shared" si="2"/>
        <v>23.580000000000005</v>
      </c>
      <c r="P33" s="3">
        <f t="shared" si="2"/>
        <v>0</v>
      </c>
      <c r="Q33" s="3">
        <f t="shared" si="7"/>
        <v>209.25000000000006</v>
      </c>
      <c r="R33" s="3">
        <f t="shared" si="8"/>
        <v>0</v>
      </c>
      <c r="S33" s="3">
        <f t="shared" si="8"/>
        <v>7.5150000000000008E-2</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26.415000000000003</v>
      </c>
      <c r="D34" s="3">
        <f t="shared" si="4"/>
        <v>12.989970000000001</v>
      </c>
      <c r="E34" s="3">
        <f t="shared" si="5"/>
        <v>0.47175750000000011</v>
      </c>
      <c r="F34" s="3">
        <f t="shared" si="6"/>
        <v>0.84309300000000009</v>
      </c>
      <c r="G34" s="3">
        <f t="shared" si="2"/>
        <v>7.4700000000000016E-2</v>
      </c>
      <c r="H34" s="3">
        <f t="shared" si="2"/>
        <v>1.1700000000000002</v>
      </c>
      <c r="I34" s="3">
        <f t="shared" si="2"/>
        <v>2.7900000000000008E-2</v>
      </c>
      <c r="J34" s="3">
        <f t="shared" si="2"/>
        <v>3.7800000000000008E-3</v>
      </c>
      <c r="K34" s="3">
        <f t="shared" si="2"/>
        <v>5.0400000000000011E-3</v>
      </c>
      <c r="L34" s="3">
        <f t="shared" si="2"/>
        <v>2.2949999999999998E-2</v>
      </c>
      <c r="M34" s="3">
        <f t="shared" si="2"/>
        <v>1.9350000000000003E-2</v>
      </c>
      <c r="N34" s="3">
        <f t="shared" si="2"/>
        <v>1393.2000000000003</v>
      </c>
      <c r="O34" s="3">
        <f t="shared" si="2"/>
        <v>23.580000000000005</v>
      </c>
      <c r="P34" s="3">
        <f t="shared" si="2"/>
        <v>0</v>
      </c>
      <c r="Q34" s="3">
        <f t="shared" si="7"/>
        <v>209.25000000000006</v>
      </c>
      <c r="R34" s="3">
        <f t="shared" si="8"/>
        <v>0</v>
      </c>
      <c r="S34" s="3">
        <f t="shared" si="8"/>
        <v>7.5150000000000008E-2</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topLeftCell="J1" zoomScale="90" zoomScaleNormal="90" workbookViewId="0">
      <selection activeCell="D15" sqref="D15"/>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124</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5.7</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2.1168840000000002</v>
      </c>
      <c r="D18" s="43">
        <f>$D28</f>
        <v>2.1168840000000002</v>
      </c>
      <c r="E18" s="43">
        <f>$D29</f>
        <v>2.1168840000000002</v>
      </c>
      <c r="F18" s="43">
        <f>$D30</f>
        <v>2.1168840000000002</v>
      </c>
      <c r="G18" s="43">
        <f>$D31</f>
        <v>2.1168840000000002</v>
      </c>
      <c r="H18" s="43">
        <f>$D32</f>
        <v>2.1168840000000002</v>
      </c>
      <c r="I18" s="43">
        <f>$D33</f>
        <v>2.1168840000000002</v>
      </c>
      <c r="J18" s="43">
        <f>$D34</f>
        <v>2.1168840000000002</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-69.283115999999993</v>
      </c>
      <c r="D19" s="43">
        <f t="shared" ref="D19:V19" si="1">D18-D17</f>
        <v>-69.283115999999993</v>
      </c>
      <c r="E19" s="43">
        <f t="shared" si="1"/>
        <v>-69.283115999999993</v>
      </c>
      <c r="F19" s="43">
        <f t="shared" si="1"/>
        <v>-49.483115999999995</v>
      </c>
      <c r="G19" s="43">
        <f t="shared" si="1"/>
        <v>-69.283115999999993</v>
      </c>
      <c r="H19" s="43">
        <f t="shared" si="1"/>
        <v>-69.283115999999993</v>
      </c>
      <c r="I19" s="43">
        <f t="shared" si="1"/>
        <v>-69.283115999999993</v>
      </c>
      <c r="J19" s="43">
        <f t="shared" si="1"/>
        <v>-69.283115999999993</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1.76</v>
      </c>
      <c r="C24" s="40">
        <v>0.94699999999999995</v>
      </c>
      <c r="D24" s="40">
        <v>210</v>
      </c>
      <c r="E24" s="40">
        <v>87</v>
      </c>
      <c r="F24" s="40">
        <v>812</v>
      </c>
      <c r="G24" s="40">
        <v>65.2</v>
      </c>
      <c r="H24" s="40">
        <v>564</v>
      </c>
      <c r="I24" s="40">
        <v>46.5</v>
      </c>
      <c r="J24" s="40">
        <v>1.91</v>
      </c>
      <c r="K24" s="1">
        <v>1.1399999999999999</v>
      </c>
      <c r="L24" s="40">
        <v>23.1</v>
      </c>
      <c r="M24" s="40">
        <v>4.3</v>
      </c>
      <c r="N24" s="40">
        <v>8550</v>
      </c>
      <c r="O24" s="40">
        <v>612000</v>
      </c>
      <c r="P24" s="40"/>
      <c r="Q24" s="40">
        <v>4860</v>
      </c>
      <c r="R24" s="40"/>
      <c r="S24" s="40">
        <v>17</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41.667999999999999</v>
      </c>
      <c r="D27" s="3">
        <f>(IF(D$23="%w/w SAR",((D$24*10)*$B27),IF(D$23="%w/w DM",(((D$24*10)*($B$24/100))*$B27),IF(D$23="kg/t SAR",(D$24*$B27),IF(D$23="kg/t DM",((D$24*($B$24/100))*$B27),IF(D$23="mg/kg SAR",((D$24*0.001)*$B27),IF(D$23="mg/kg DM",(((D$24*0.001)*($B$24/100))*$B27),"0")))))))*2.291</f>
        <v>2.1168840000000002</v>
      </c>
      <c r="E27" s="3">
        <f>(IF(E$23="%w/w SAR",((E$24*10)*$B27),IF(E$23="%w/w DM",(((E$24*10)*($B$24/100))*$B27),IF(E$23="kg/t SAR",(E$24*$B27),IF(E$23="kg/t DM",((E$24*($B$24/100))*$B27),IF(E$23="mg/kg SAR",((E$24*0.001)*$B27),IF(E$23="mg/kg DM",(((E$24*0.001)*($B$24/100))*$B27),"0")))))))*1.205</f>
        <v>0.46127400000000007</v>
      </c>
      <c r="F27" s="3">
        <f>(IF(F$23="%w/w SAR",((F$24*10)*$B27),IF(F$23="%w/w DM",(((F$24*10)*($B$24/100))*$B27),IF(F$23="kg/t SAR",(F$24*$B27),IF(F$23="kg/t DM",((F$24*($B$24/100))*$B27),IF(F$23="mg/kg SAR",((F$24*0.001)*$B27),IF(F$23="mg/kg DM",(((F$24*0.001)*($B$24/100))*$B27),"0")))))))*1.658</f>
        <v>5.9237024000000007</v>
      </c>
      <c r="G27" s="3">
        <f t="shared" ref="G27:P42" si="2">IF(G$23="%w/w SAR",((G$24*10)*$B27),IF(G$23="%w/w DM",(((G$24*10)*($B$24/100))*$B27),IF(G$23="kg/t SAR",(G$24*$B27),IF(G$23="kg/t DM",((G$24*($B$24/100))*$B27),IF(G$23="mg/kg SAR",((G$24*0.001)*$B27),IF(G$23="mg/kg DM",(((G$24*0.001)*($B$24/100))*$B27),0))))))</f>
        <v>0.28688000000000002</v>
      </c>
      <c r="H27" s="3">
        <f t="shared" si="2"/>
        <v>2.4816000000000003</v>
      </c>
      <c r="I27" s="3">
        <f t="shared" si="2"/>
        <v>0.2046</v>
      </c>
      <c r="J27" s="3">
        <f t="shared" si="2"/>
        <v>8.4040000000000017E-3</v>
      </c>
      <c r="K27" s="3">
        <f t="shared" si="2"/>
        <v>5.0159999999999996E-3</v>
      </c>
      <c r="L27" s="3">
        <f t="shared" si="2"/>
        <v>0.10164000000000002</v>
      </c>
      <c r="M27" s="3">
        <f t="shared" si="2"/>
        <v>1.8920000000000003E-2</v>
      </c>
      <c r="N27" s="3">
        <f t="shared" si="2"/>
        <v>37.620000000000005</v>
      </c>
      <c r="O27" s="3">
        <f t="shared" si="2"/>
        <v>2692.8</v>
      </c>
      <c r="P27" s="3">
        <f t="shared" si="2"/>
        <v>0</v>
      </c>
      <c r="Q27" s="3">
        <f>(IF(Q$23="%w/w SAR",((Q$24*10)*$B27),IF(Q$23="%w/w DM",(((Q$24*10)*($B$24/100))*$B27),IF(Q$23="kg/t SAR",(Q$24*$B27),IF(Q$23="kg/t DM",((Q$24*($B$24/100))*$B27),IF(Q$23="mg/kg SAR",((Q$24*0.001)*$B27),IF(Q$23="mg/kg DM",(((Q$24*0.001)*($B$24/100))*$B27),0)))))))*2.5</f>
        <v>53.460000000000008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7.4800000000000019E-2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5044</v>
      </c>
      <c r="B28" s="39">
        <v>250</v>
      </c>
      <c r="C28" s="3">
        <f t="shared" ref="C28:C46" si="3">IF(C$23="%w/w SAR",((C$24*10)*$B28),IF(C$23="%w/w DM",(((C$24*10)*($B$24/100))*$B28),IF(C$23="kg/t SAR",(C$24*$B28),IF(C$23="kg/t DM",((C$24*($B$24/100))*$B28),IF(C$23="mg/kg SAR",((C$24*0.001)*$B28),IF(C$23="mg/kg DM",(((C$24*0.001)*($B$24/100))*$B28),0))))))</f>
        <v>41.667999999999999</v>
      </c>
      <c r="D28" s="3">
        <f t="shared" ref="D28:D46" si="4">(IF(D$23="%w/w SAR",((D$24*10)*$B28),IF(D$23="%w/w DM",(((D$24*10)*($B$24/100))*$B28),IF(D$23="kg/t SAR",(D$24*$B28),IF(D$23="kg/t DM",((D$24*($B$24/100))*$B28),IF(D$23="mg/kg SAR",((D$24*0.001)*$B28),IF(D$23="mg/kg DM",(((D$24*0.001)*($B$24/100))*$B28),"0")))))))*2.291</f>
        <v>2.1168840000000002</v>
      </c>
      <c r="E28" s="3">
        <f t="shared" ref="E28:E46" si="5">(IF(E$23="%w/w SAR",((E$24*10)*$B28),IF(E$23="%w/w DM",(((E$24*10)*($B$24/100))*$B28),IF(E$23="kg/t SAR",(E$24*$B28),IF(E$23="kg/t DM",((E$24*($B$24/100))*$B28),IF(E$23="mg/kg SAR",((E$24*0.001)*$B28),IF(E$23="mg/kg DM",(((E$24*0.001)*($B$24/100))*$B28),"0")))))))*1.205</f>
        <v>0.46127400000000007</v>
      </c>
      <c r="F28" s="3">
        <f t="shared" ref="F28:F46" si="6">(IF(F$23="%w/w SAR",((F$24*10)*$B28),IF(F$23="%w/w DM",(((F$24*10)*($B$24/100))*$B28),IF(F$23="kg/t SAR",(F$24*$B28),IF(F$23="kg/t DM",((F$24*($B$24/100))*$B28),IF(F$23="mg/kg SAR",((F$24*0.001)*$B28),IF(F$23="mg/kg DM",(((F$24*0.001)*($B$24/100))*$B28),"0")))))))*1.658</f>
        <v>5.9237024000000007</v>
      </c>
      <c r="G28" s="3">
        <f t="shared" si="2"/>
        <v>0.28688000000000002</v>
      </c>
      <c r="H28" s="3">
        <f t="shared" si="2"/>
        <v>2.4816000000000003</v>
      </c>
      <c r="I28" s="3">
        <f t="shared" si="2"/>
        <v>0.2046</v>
      </c>
      <c r="J28" s="3">
        <f t="shared" si="2"/>
        <v>8.4040000000000017E-3</v>
      </c>
      <c r="K28" s="3">
        <f t="shared" si="2"/>
        <v>5.0159999999999996E-3</v>
      </c>
      <c r="L28" s="3">
        <f t="shared" si="2"/>
        <v>0.10164000000000002</v>
      </c>
      <c r="M28" s="3">
        <f t="shared" si="2"/>
        <v>1.8920000000000003E-2</v>
      </c>
      <c r="N28" s="3">
        <f t="shared" si="2"/>
        <v>37.620000000000005</v>
      </c>
      <c r="O28" s="3">
        <f t="shared" si="2"/>
        <v>2692.8</v>
      </c>
      <c r="P28" s="3">
        <f t="shared" si="2"/>
        <v>0</v>
      </c>
      <c r="Q28" s="3">
        <f t="shared" ref="Q28:Q46" si="7">(IF(Q$23="%w/w SAR",((Q$24*10)*$B28),IF(Q$23="%w/w DM",(((Q$24*10)*($B$24/100))*$B28),IF(Q$23="kg/t SAR",(Q$24*$B28),IF(Q$23="kg/t DM",((Q$24*($B$24/100))*$B28),IF(Q$23="mg/kg SAR",((Q$24*0.001)*$B28),IF(Q$23="mg/kg DM",(((Q$24*0.001)*($B$24/100))*$B28),0)))))))*2.5</f>
        <v>53.460000000000008</v>
      </c>
      <c r="R28" s="3">
        <f t="shared" ref="R28:U46" si="8">IF(R$23="%w/w SAR",((R$24*10)*$B28),IF(R$23="%w/w DM",(((R$24*10)*($B$24/100))*$B28),IF(R$23="kg/t SAR",(R$24*$B28),IF(R$23="kg/t DM",((R$24*($B$24/100))*$B28),IF(R$23="mg/kg SAR",((R$24*0.001)*$B28),IF(R$23="mg/kg DM",(((R$24*0.001)*($B$24/100))*$B28),0))))))</f>
        <v>0</v>
      </c>
      <c r="S28" s="3">
        <f t="shared" si="8"/>
        <v>7.4800000000000019E-2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4330</v>
      </c>
      <c r="B29" s="39">
        <v>250</v>
      </c>
      <c r="C29" s="3">
        <f t="shared" si="3"/>
        <v>41.667999999999999</v>
      </c>
      <c r="D29" s="3">
        <f t="shared" si="4"/>
        <v>2.1168840000000002</v>
      </c>
      <c r="E29" s="3">
        <f t="shared" si="5"/>
        <v>0.46127400000000007</v>
      </c>
      <c r="F29" s="3">
        <f t="shared" si="6"/>
        <v>5.9237024000000007</v>
      </c>
      <c r="G29" s="3">
        <f t="shared" si="2"/>
        <v>0.28688000000000002</v>
      </c>
      <c r="H29" s="3">
        <f t="shared" si="2"/>
        <v>2.4816000000000003</v>
      </c>
      <c r="I29" s="3">
        <f t="shared" si="2"/>
        <v>0.2046</v>
      </c>
      <c r="J29" s="3">
        <f t="shared" si="2"/>
        <v>8.4040000000000017E-3</v>
      </c>
      <c r="K29" s="3">
        <f t="shared" si="2"/>
        <v>5.0159999999999996E-3</v>
      </c>
      <c r="L29" s="3">
        <f t="shared" si="2"/>
        <v>0.10164000000000002</v>
      </c>
      <c r="M29" s="3">
        <f t="shared" si="2"/>
        <v>1.8920000000000003E-2</v>
      </c>
      <c r="N29" s="3">
        <f t="shared" si="2"/>
        <v>37.620000000000005</v>
      </c>
      <c r="O29" s="3">
        <f t="shared" si="2"/>
        <v>2692.8</v>
      </c>
      <c r="P29" s="3">
        <f t="shared" si="2"/>
        <v>0</v>
      </c>
      <c r="Q29" s="3">
        <f t="shared" si="7"/>
        <v>53.460000000000008</v>
      </c>
      <c r="R29" s="3">
        <f t="shared" si="8"/>
        <v>0</v>
      </c>
      <c r="S29" s="3">
        <f t="shared" si="8"/>
        <v>7.4800000000000019E-2</v>
      </c>
      <c r="T29" s="3">
        <f t="shared" si="8"/>
        <v>0</v>
      </c>
      <c r="U29" s="3">
        <f t="shared" si="8"/>
        <v>0</v>
      </c>
      <c r="V29" s="3">
        <f t="shared" si="9"/>
        <v>0</v>
      </c>
      <c r="W29" s="3">
        <f t="shared" si="10"/>
        <v>0</v>
      </c>
      <c r="AB29" s="16"/>
      <c r="AC29" s="16"/>
      <c r="AD29" s="16"/>
      <c r="AE29" s="16"/>
      <c r="AF29" s="16"/>
    </row>
    <row r="30" spans="1:32" s="20" customFormat="1" x14ac:dyDescent="0.4">
      <c r="A30" s="33">
        <f>F8</f>
        <v>3709</v>
      </c>
      <c r="B30" s="39">
        <v>250</v>
      </c>
      <c r="C30" s="3">
        <f t="shared" si="3"/>
        <v>41.667999999999999</v>
      </c>
      <c r="D30" s="3">
        <f t="shared" si="4"/>
        <v>2.1168840000000002</v>
      </c>
      <c r="E30" s="3">
        <f t="shared" si="5"/>
        <v>0.46127400000000007</v>
      </c>
      <c r="F30" s="3">
        <f t="shared" si="6"/>
        <v>5.9237024000000007</v>
      </c>
      <c r="G30" s="3">
        <f t="shared" si="2"/>
        <v>0.28688000000000002</v>
      </c>
      <c r="H30" s="3">
        <f t="shared" si="2"/>
        <v>2.4816000000000003</v>
      </c>
      <c r="I30" s="3">
        <f t="shared" si="2"/>
        <v>0.2046</v>
      </c>
      <c r="J30" s="3">
        <f t="shared" si="2"/>
        <v>8.4040000000000017E-3</v>
      </c>
      <c r="K30" s="3">
        <f t="shared" si="2"/>
        <v>5.0159999999999996E-3</v>
      </c>
      <c r="L30" s="3">
        <f t="shared" si="2"/>
        <v>0.10164000000000002</v>
      </c>
      <c r="M30" s="3">
        <f t="shared" si="2"/>
        <v>1.8920000000000003E-2</v>
      </c>
      <c r="N30" s="3">
        <f t="shared" si="2"/>
        <v>37.620000000000005</v>
      </c>
      <c r="O30" s="3">
        <f t="shared" si="2"/>
        <v>2692.8</v>
      </c>
      <c r="P30" s="3">
        <f t="shared" si="2"/>
        <v>0</v>
      </c>
      <c r="Q30" s="3">
        <f t="shared" si="7"/>
        <v>53.460000000000008</v>
      </c>
      <c r="R30" s="3">
        <f t="shared" si="8"/>
        <v>0</v>
      </c>
      <c r="S30" s="3">
        <f t="shared" si="8"/>
        <v>7.4800000000000019E-2</v>
      </c>
      <c r="T30" s="3">
        <f t="shared" si="8"/>
        <v>0</v>
      </c>
      <c r="U30" s="3">
        <f t="shared" si="8"/>
        <v>0</v>
      </c>
      <c r="V30" s="3">
        <f t="shared" si="9"/>
        <v>0</v>
      </c>
      <c r="W30" s="3">
        <f t="shared" si="10"/>
        <v>0</v>
      </c>
      <c r="AB30" s="16"/>
      <c r="AC30" s="16"/>
      <c r="AD30" s="16"/>
      <c r="AE30" s="16"/>
      <c r="AF30" s="16"/>
    </row>
    <row r="31" spans="1:32" s="20" customFormat="1" x14ac:dyDescent="0.4">
      <c r="A31" s="33">
        <f>G8</f>
        <v>289</v>
      </c>
      <c r="B31" s="39">
        <v>250</v>
      </c>
      <c r="C31" s="3">
        <f t="shared" si="3"/>
        <v>41.667999999999999</v>
      </c>
      <c r="D31" s="3">
        <f t="shared" si="4"/>
        <v>2.1168840000000002</v>
      </c>
      <c r="E31" s="3">
        <f t="shared" si="5"/>
        <v>0.46127400000000007</v>
      </c>
      <c r="F31" s="3">
        <f t="shared" si="6"/>
        <v>5.9237024000000007</v>
      </c>
      <c r="G31" s="3">
        <f t="shared" si="2"/>
        <v>0.28688000000000002</v>
      </c>
      <c r="H31" s="3">
        <f t="shared" si="2"/>
        <v>2.4816000000000003</v>
      </c>
      <c r="I31" s="3">
        <f t="shared" si="2"/>
        <v>0.2046</v>
      </c>
      <c r="J31" s="3">
        <f t="shared" si="2"/>
        <v>8.4040000000000017E-3</v>
      </c>
      <c r="K31" s="3">
        <f t="shared" si="2"/>
        <v>5.0159999999999996E-3</v>
      </c>
      <c r="L31" s="3">
        <f t="shared" si="2"/>
        <v>0.10164000000000002</v>
      </c>
      <c r="M31" s="3">
        <f t="shared" si="2"/>
        <v>1.8920000000000003E-2</v>
      </c>
      <c r="N31" s="3">
        <f t="shared" si="2"/>
        <v>37.620000000000005</v>
      </c>
      <c r="O31" s="3">
        <f t="shared" si="2"/>
        <v>2692.8</v>
      </c>
      <c r="P31" s="3">
        <f t="shared" si="2"/>
        <v>0</v>
      </c>
      <c r="Q31" s="3">
        <f t="shared" si="7"/>
        <v>53.460000000000008</v>
      </c>
      <c r="R31" s="3">
        <f t="shared" si="8"/>
        <v>0</v>
      </c>
      <c r="S31" s="3">
        <f t="shared" si="8"/>
        <v>7.4800000000000019E-2</v>
      </c>
      <c r="T31" s="3">
        <f t="shared" si="8"/>
        <v>0</v>
      </c>
      <c r="U31" s="3">
        <f t="shared" si="8"/>
        <v>0</v>
      </c>
      <c r="V31" s="3">
        <f t="shared" si="9"/>
        <v>0</v>
      </c>
      <c r="W31" s="3">
        <f t="shared" si="10"/>
        <v>0</v>
      </c>
      <c r="AB31" s="16"/>
      <c r="AC31" s="16"/>
      <c r="AD31" s="16"/>
      <c r="AE31" s="16"/>
      <c r="AF31" s="16"/>
    </row>
    <row r="32" spans="1:32" s="20" customFormat="1" x14ac:dyDescent="0.4">
      <c r="A32" s="33">
        <f>H8</f>
        <v>9719</v>
      </c>
      <c r="B32" s="39">
        <v>250</v>
      </c>
      <c r="C32" s="3">
        <f t="shared" si="3"/>
        <v>41.667999999999999</v>
      </c>
      <c r="D32" s="3">
        <f t="shared" si="4"/>
        <v>2.1168840000000002</v>
      </c>
      <c r="E32" s="3">
        <f t="shared" si="5"/>
        <v>0.46127400000000007</v>
      </c>
      <c r="F32" s="3">
        <f t="shared" si="6"/>
        <v>5.9237024000000007</v>
      </c>
      <c r="G32" s="3">
        <f t="shared" si="2"/>
        <v>0.28688000000000002</v>
      </c>
      <c r="H32" s="3">
        <f t="shared" si="2"/>
        <v>2.4816000000000003</v>
      </c>
      <c r="I32" s="3">
        <f t="shared" si="2"/>
        <v>0.2046</v>
      </c>
      <c r="J32" s="3">
        <f t="shared" si="2"/>
        <v>8.4040000000000017E-3</v>
      </c>
      <c r="K32" s="3">
        <f t="shared" si="2"/>
        <v>5.0159999999999996E-3</v>
      </c>
      <c r="L32" s="3">
        <f t="shared" si="2"/>
        <v>0.10164000000000002</v>
      </c>
      <c r="M32" s="3">
        <f t="shared" si="2"/>
        <v>1.8920000000000003E-2</v>
      </c>
      <c r="N32" s="3">
        <f t="shared" si="2"/>
        <v>37.620000000000005</v>
      </c>
      <c r="O32" s="3">
        <f t="shared" si="2"/>
        <v>2692.8</v>
      </c>
      <c r="P32" s="3">
        <f t="shared" si="2"/>
        <v>0</v>
      </c>
      <c r="Q32" s="3">
        <f t="shared" si="7"/>
        <v>53.460000000000008</v>
      </c>
      <c r="R32" s="3">
        <f t="shared" si="8"/>
        <v>0</v>
      </c>
      <c r="S32" s="3">
        <f t="shared" si="8"/>
        <v>7.4800000000000019E-2</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41.667999999999999</v>
      </c>
      <c r="D33" s="3">
        <f t="shared" si="4"/>
        <v>2.1168840000000002</v>
      </c>
      <c r="E33" s="3">
        <f t="shared" si="5"/>
        <v>0.46127400000000007</v>
      </c>
      <c r="F33" s="3">
        <f t="shared" si="6"/>
        <v>5.9237024000000007</v>
      </c>
      <c r="G33" s="3">
        <f t="shared" si="2"/>
        <v>0.28688000000000002</v>
      </c>
      <c r="H33" s="3">
        <f t="shared" si="2"/>
        <v>2.4816000000000003</v>
      </c>
      <c r="I33" s="3">
        <f t="shared" si="2"/>
        <v>0.2046</v>
      </c>
      <c r="J33" s="3">
        <f t="shared" si="2"/>
        <v>8.4040000000000017E-3</v>
      </c>
      <c r="K33" s="3">
        <f t="shared" si="2"/>
        <v>5.0159999999999996E-3</v>
      </c>
      <c r="L33" s="3">
        <f t="shared" si="2"/>
        <v>0.10164000000000002</v>
      </c>
      <c r="M33" s="3">
        <f t="shared" si="2"/>
        <v>1.8920000000000003E-2</v>
      </c>
      <c r="N33" s="3">
        <f t="shared" si="2"/>
        <v>37.620000000000005</v>
      </c>
      <c r="O33" s="3">
        <f t="shared" si="2"/>
        <v>2692.8</v>
      </c>
      <c r="P33" s="3">
        <f t="shared" si="2"/>
        <v>0</v>
      </c>
      <c r="Q33" s="3">
        <f t="shared" si="7"/>
        <v>53.460000000000008</v>
      </c>
      <c r="R33" s="3">
        <f t="shared" si="8"/>
        <v>0</v>
      </c>
      <c r="S33" s="3">
        <f t="shared" si="8"/>
        <v>7.4800000000000019E-2</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41.667999999999999</v>
      </c>
      <c r="D34" s="3">
        <f t="shared" si="4"/>
        <v>2.1168840000000002</v>
      </c>
      <c r="E34" s="3">
        <f t="shared" si="5"/>
        <v>0.46127400000000007</v>
      </c>
      <c r="F34" s="3">
        <f t="shared" si="6"/>
        <v>5.9237024000000007</v>
      </c>
      <c r="G34" s="3">
        <f t="shared" si="2"/>
        <v>0.28688000000000002</v>
      </c>
      <c r="H34" s="3">
        <f t="shared" si="2"/>
        <v>2.4816000000000003</v>
      </c>
      <c r="I34" s="3">
        <f t="shared" si="2"/>
        <v>0.2046</v>
      </c>
      <c r="J34" s="3">
        <f t="shared" si="2"/>
        <v>8.4040000000000017E-3</v>
      </c>
      <c r="K34" s="3">
        <f t="shared" si="2"/>
        <v>5.0159999999999996E-3</v>
      </c>
      <c r="L34" s="3">
        <f t="shared" si="2"/>
        <v>0.10164000000000002</v>
      </c>
      <c r="M34" s="3">
        <f t="shared" si="2"/>
        <v>1.8920000000000003E-2</v>
      </c>
      <c r="N34" s="3">
        <f t="shared" si="2"/>
        <v>37.620000000000005</v>
      </c>
      <c r="O34" s="3">
        <f t="shared" si="2"/>
        <v>2692.8</v>
      </c>
      <c r="P34" s="3">
        <f t="shared" si="2"/>
        <v>0</v>
      </c>
      <c r="Q34" s="3">
        <f t="shared" si="7"/>
        <v>53.460000000000008</v>
      </c>
      <c r="R34" s="3">
        <f t="shared" si="8"/>
        <v>0</v>
      </c>
      <c r="S34" s="3">
        <f t="shared" si="8"/>
        <v>7.4800000000000019E-2</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C15" sqref="C15"/>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125</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6.7</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10.10331</v>
      </c>
      <c r="D18" s="43">
        <f>$D28</f>
        <v>10.10331</v>
      </c>
      <c r="E18" s="43">
        <f>$D29</f>
        <v>10.10331</v>
      </c>
      <c r="F18" s="43">
        <f>$D30</f>
        <v>10.10331</v>
      </c>
      <c r="G18" s="43">
        <f>$D31</f>
        <v>0</v>
      </c>
      <c r="H18" s="43">
        <f>$D32</f>
        <v>10.10331</v>
      </c>
      <c r="I18" s="43">
        <f>$D33</f>
        <v>10.10331</v>
      </c>
      <c r="J18" s="43">
        <f>$D34</f>
        <v>10.10331</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-61.296689999999991</v>
      </c>
      <c r="D19" s="43">
        <f t="shared" ref="D19:V19" si="1">D18-D17</f>
        <v>-61.296689999999991</v>
      </c>
      <c r="E19" s="43">
        <f t="shared" si="1"/>
        <v>-61.296689999999991</v>
      </c>
      <c r="F19" s="43">
        <f t="shared" si="1"/>
        <v>-41.496689999999994</v>
      </c>
      <c r="G19" s="43">
        <f t="shared" si="1"/>
        <v>-71.399999999999991</v>
      </c>
      <c r="H19" s="43">
        <f t="shared" si="1"/>
        <v>-61.296689999999991</v>
      </c>
      <c r="I19" s="43">
        <f t="shared" si="1"/>
        <v>-61.296689999999991</v>
      </c>
      <c r="J19" s="43">
        <f t="shared" si="1"/>
        <v>-61.296689999999991</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1.2</v>
      </c>
      <c r="C24" s="40">
        <v>0.89800000000000002</v>
      </c>
      <c r="D24" s="40">
        <v>1470</v>
      </c>
      <c r="E24" s="40">
        <v>87</v>
      </c>
      <c r="F24" s="40">
        <v>450</v>
      </c>
      <c r="G24" s="40">
        <v>79</v>
      </c>
      <c r="H24" s="40">
        <v>67.400000000000006</v>
      </c>
      <c r="I24" s="40">
        <v>6.2</v>
      </c>
      <c r="J24" s="40">
        <v>0.11</v>
      </c>
      <c r="K24" s="1">
        <v>1.68</v>
      </c>
      <c r="L24" s="40">
        <v>5.0999999999999996</v>
      </c>
      <c r="M24" s="40">
        <v>4.3</v>
      </c>
      <c r="N24" s="40">
        <v>324500</v>
      </c>
      <c r="O24" s="40">
        <v>3630</v>
      </c>
      <c r="P24" s="40"/>
      <c r="Q24" s="40">
        <v>21200</v>
      </c>
      <c r="R24" s="40"/>
      <c r="S24" s="40">
        <v>25.2</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26.94</v>
      </c>
      <c r="D27" s="3">
        <f>(IF(D$23="%w/w SAR",((D$24*10)*$B27),IF(D$23="%w/w DM",(((D$24*10)*($B$24/100))*$B27),IF(D$23="kg/t SAR",(D$24*$B27),IF(D$23="kg/t DM",((D$24*($B$24/100))*$B27),IF(D$23="mg/kg SAR",((D$24*0.001)*$B27),IF(D$23="mg/kg DM",(((D$24*0.001)*($B$24/100))*$B27),"0")))))))*2.291</f>
        <v>10.10331</v>
      </c>
      <c r="E27" s="3">
        <f>(IF(E$23="%w/w SAR",((E$24*10)*$B27),IF(E$23="%w/w DM",(((E$24*10)*($B$24/100))*$B27),IF(E$23="kg/t SAR",(E$24*$B27),IF(E$23="kg/t DM",((E$24*($B$24/100))*$B27),IF(E$23="mg/kg SAR",((E$24*0.001)*$B27),IF(E$23="mg/kg DM",(((E$24*0.001)*($B$24/100))*$B27),"0")))))))*1.205</f>
        <v>0.31450500000000009</v>
      </c>
      <c r="F27" s="3">
        <f>(IF(F$23="%w/w SAR",((F$24*10)*$B27),IF(F$23="%w/w DM",(((F$24*10)*($B$24/100))*$B27),IF(F$23="kg/t SAR",(F$24*$B27),IF(F$23="kg/t DM",((F$24*($B$24/100))*$B27),IF(F$23="mg/kg SAR",((F$24*0.001)*$B27),IF(F$23="mg/kg DM",(((F$24*0.001)*($B$24/100))*$B27),"0")))))))*1.658</f>
        <v>2.2383000000000002</v>
      </c>
      <c r="G27" s="3">
        <f t="shared" ref="G27:P42" si="2">IF(G$23="%w/w SAR",((G$24*10)*$B27),IF(G$23="%w/w DM",(((G$24*10)*($B$24/100))*$B27),IF(G$23="kg/t SAR",(G$24*$B27),IF(G$23="kg/t DM",((G$24*($B$24/100))*$B27),IF(G$23="mg/kg SAR",((G$24*0.001)*$B27),IF(G$23="mg/kg DM",(((G$24*0.001)*($B$24/100))*$B27),0))))))</f>
        <v>0.23700000000000002</v>
      </c>
      <c r="H27" s="3">
        <f t="shared" si="2"/>
        <v>0.20220000000000002</v>
      </c>
      <c r="I27" s="3">
        <f t="shared" si="2"/>
        <v>1.8600000000000002E-2</v>
      </c>
      <c r="J27" s="3">
        <f t="shared" si="2"/>
        <v>3.3E-4</v>
      </c>
      <c r="K27" s="3">
        <f t="shared" si="2"/>
        <v>5.0400000000000002E-3</v>
      </c>
      <c r="L27" s="3">
        <f t="shared" si="2"/>
        <v>1.5299999999999999E-2</v>
      </c>
      <c r="M27" s="3">
        <f t="shared" si="2"/>
        <v>1.29E-2</v>
      </c>
      <c r="N27" s="3">
        <f t="shared" si="2"/>
        <v>973.5</v>
      </c>
      <c r="O27" s="3">
        <f t="shared" si="2"/>
        <v>10.89</v>
      </c>
      <c r="P27" s="3">
        <f t="shared" si="2"/>
        <v>0</v>
      </c>
      <c r="Q27" s="3">
        <f>(IF(Q$23="%w/w SAR",((Q$24*10)*$B27),IF(Q$23="%w/w DM",(((Q$24*10)*($B$24/100))*$B27),IF(Q$23="kg/t SAR",(Q$24*$B27),IF(Q$23="kg/t DM",((Q$24*($B$24/100))*$B27),IF(Q$23="mg/kg SAR",((Q$24*0.001)*$B27),IF(Q$23="mg/kg DM",(((Q$24*0.001)*($B$24/100))*$B27),0)))))))*2.5</f>
        <v>159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7.5600000000000014E-2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5044</v>
      </c>
      <c r="B28" s="39">
        <v>250</v>
      </c>
      <c r="C28" s="3">
        <f t="shared" ref="C28:C46" si="3">IF(C$23="%w/w SAR",((C$24*10)*$B28),IF(C$23="%w/w DM",(((C$24*10)*($B$24/100))*$B28),IF(C$23="kg/t SAR",(C$24*$B28),IF(C$23="kg/t DM",((C$24*($B$24/100))*$B28),IF(C$23="mg/kg SAR",((C$24*0.001)*$B28),IF(C$23="mg/kg DM",(((C$24*0.001)*($B$24/100))*$B28),0))))))</f>
        <v>26.94</v>
      </c>
      <c r="D28" s="3">
        <f t="shared" ref="D28:D46" si="4">(IF(D$23="%w/w SAR",((D$24*10)*$B28),IF(D$23="%w/w DM",(((D$24*10)*($B$24/100))*$B28),IF(D$23="kg/t SAR",(D$24*$B28),IF(D$23="kg/t DM",((D$24*($B$24/100))*$B28),IF(D$23="mg/kg SAR",((D$24*0.001)*$B28),IF(D$23="mg/kg DM",(((D$24*0.001)*($B$24/100))*$B28),"0")))))))*2.291</f>
        <v>10.10331</v>
      </c>
      <c r="E28" s="3">
        <f t="shared" ref="E28:E46" si="5">(IF(E$23="%w/w SAR",((E$24*10)*$B28),IF(E$23="%w/w DM",(((E$24*10)*($B$24/100))*$B28),IF(E$23="kg/t SAR",(E$24*$B28),IF(E$23="kg/t DM",((E$24*($B$24/100))*$B28),IF(E$23="mg/kg SAR",((E$24*0.001)*$B28),IF(E$23="mg/kg DM",(((E$24*0.001)*($B$24/100))*$B28),"0")))))))*1.205</f>
        <v>0.31450500000000009</v>
      </c>
      <c r="F28" s="3">
        <f t="shared" ref="F28:F46" si="6">(IF(F$23="%w/w SAR",((F$24*10)*$B28),IF(F$23="%w/w DM",(((F$24*10)*($B$24/100))*$B28),IF(F$23="kg/t SAR",(F$24*$B28),IF(F$23="kg/t DM",((F$24*($B$24/100))*$B28),IF(F$23="mg/kg SAR",((F$24*0.001)*$B28),IF(F$23="mg/kg DM",(((F$24*0.001)*($B$24/100))*$B28),"0")))))))*1.658</f>
        <v>2.2383000000000002</v>
      </c>
      <c r="G28" s="3">
        <f t="shared" si="2"/>
        <v>0.23700000000000002</v>
      </c>
      <c r="H28" s="3">
        <f t="shared" si="2"/>
        <v>0.20220000000000002</v>
      </c>
      <c r="I28" s="3">
        <f t="shared" si="2"/>
        <v>1.8600000000000002E-2</v>
      </c>
      <c r="J28" s="3">
        <f t="shared" si="2"/>
        <v>3.3E-4</v>
      </c>
      <c r="K28" s="3">
        <f t="shared" si="2"/>
        <v>5.0400000000000002E-3</v>
      </c>
      <c r="L28" s="3">
        <f t="shared" si="2"/>
        <v>1.5299999999999999E-2</v>
      </c>
      <c r="M28" s="3">
        <f t="shared" si="2"/>
        <v>1.29E-2</v>
      </c>
      <c r="N28" s="3">
        <f t="shared" si="2"/>
        <v>973.5</v>
      </c>
      <c r="O28" s="3">
        <f t="shared" si="2"/>
        <v>10.89</v>
      </c>
      <c r="P28" s="3">
        <f t="shared" si="2"/>
        <v>0</v>
      </c>
      <c r="Q28" s="3">
        <f t="shared" ref="Q28:Q46" si="7">(IF(Q$23="%w/w SAR",((Q$24*10)*$B28),IF(Q$23="%w/w DM",(((Q$24*10)*($B$24/100))*$B28),IF(Q$23="kg/t SAR",(Q$24*$B28),IF(Q$23="kg/t DM",((Q$24*($B$24/100))*$B28),IF(Q$23="mg/kg SAR",((Q$24*0.001)*$B28),IF(Q$23="mg/kg DM",(((Q$24*0.001)*($B$24/100))*$B28),0)))))))*2.5</f>
        <v>159</v>
      </c>
      <c r="R28" s="3">
        <f t="shared" ref="R28:U46" si="8">IF(R$23="%w/w SAR",((R$24*10)*$B28),IF(R$23="%w/w DM",(((R$24*10)*($B$24/100))*$B28),IF(R$23="kg/t SAR",(R$24*$B28),IF(R$23="kg/t DM",((R$24*($B$24/100))*$B28),IF(R$23="mg/kg SAR",((R$24*0.001)*$B28),IF(R$23="mg/kg DM",(((R$24*0.001)*($B$24/100))*$B28),0))))))</f>
        <v>0</v>
      </c>
      <c r="S28" s="3">
        <f t="shared" si="8"/>
        <v>7.5600000000000014E-2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4330</v>
      </c>
      <c r="B29" s="39">
        <v>250</v>
      </c>
      <c r="C29" s="3">
        <f t="shared" si="3"/>
        <v>26.94</v>
      </c>
      <c r="D29" s="3">
        <f t="shared" si="4"/>
        <v>10.10331</v>
      </c>
      <c r="E29" s="3">
        <f t="shared" si="5"/>
        <v>0.31450500000000009</v>
      </c>
      <c r="F29" s="3">
        <f t="shared" si="6"/>
        <v>2.2383000000000002</v>
      </c>
      <c r="G29" s="3">
        <f t="shared" si="2"/>
        <v>0.23700000000000002</v>
      </c>
      <c r="H29" s="3">
        <f t="shared" si="2"/>
        <v>0.20220000000000002</v>
      </c>
      <c r="I29" s="3">
        <f t="shared" si="2"/>
        <v>1.8600000000000002E-2</v>
      </c>
      <c r="J29" s="3">
        <f t="shared" si="2"/>
        <v>3.3E-4</v>
      </c>
      <c r="K29" s="3">
        <f t="shared" si="2"/>
        <v>5.0400000000000002E-3</v>
      </c>
      <c r="L29" s="3">
        <f t="shared" si="2"/>
        <v>1.5299999999999999E-2</v>
      </c>
      <c r="M29" s="3">
        <f t="shared" si="2"/>
        <v>1.29E-2</v>
      </c>
      <c r="N29" s="3">
        <f t="shared" si="2"/>
        <v>973.5</v>
      </c>
      <c r="O29" s="3">
        <f t="shared" si="2"/>
        <v>10.89</v>
      </c>
      <c r="P29" s="3">
        <f t="shared" si="2"/>
        <v>0</v>
      </c>
      <c r="Q29" s="3">
        <f t="shared" si="7"/>
        <v>159</v>
      </c>
      <c r="R29" s="3">
        <f t="shared" si="8"/>
        <v>0</v>
      </c>
      <c r="S29" s="3">
        <f t="shared" si="8"/>
        <v>7.5600000000000014E-2</v>
      </c>
      <c r="T29" s="3">
        <f t="shared" si="8"/>
        <v>0</v>
      </c>
      <c r="U29" s="3">
        <f t="shared" si="8"/>
        <v>0</v>
      </c>
      <c r="V29" s="3">
        <f t="shared" si="9"/>
        <v>0</v>
      </c>
      <c r="W29" s="3">
        <f t="shared" si="10"/>
        <v>0</v>
      </c>
      <c r="AB29" s="16"/>
      <c r="AC29" s="16"/>
      <c r="AD29" s="16"/>
      <c r="AE29" s="16"/>
      <c r="AF29" s="16"/>
    </row>
    <row r="30" spans="1:32" s="20" customFormat="1" x14ac:dyDescent="0.4">
      <c r="A30" s="33">
        <f>F8</f>
        <v>3709</v>
      </c>
      <c r="B30" s="39">
        <v>250</v>
      </c>
      <c r="C30" s="3">
        <f t="shared" si="3"/>
        <v>26.94</v>
      </c>
      <c r="D30" s="3">
        <f t="shared" si="4"/>
        <v>10.10331</v>
      </c>
      <c r="E30" s="3">
        <f t="shared" si="5"/>
        <v>0.31450500000000009</v>
      </c>
      <c r="F30" s="3">
        <f t="shared" si="6"/>
        <v>2.2383000000000002</v>
      </c>
      <c r="G30" s="3">
        <f t="shared" si="2"/>
        <v>0.23700000000000002</v>
      </c>
      <c r="H30" s="3">
        <f t="shared" si="2"/>
        <v>0.20220000000000002</v>
      </c>
      <c r="I30" s="3">
        <f t="shared" si="2"/>
        <v>1.8600000000000002E-2</v>
      </c>
      <c r="J30" s="3">
        <f t="shared" si="2"/>
        <v>3.3E-4</v>
      </c>
      <c r="K30" s="3">
        <f t="shared" si="2"/>
        <v>5.0400000000000002E-3</v>
      </c>
      <c r="L30" s="3">
        <f t="shared" si="2"/>
        <v>1.5299999999999999E-2</v>
      </c>
      <c r="M30" s="3">
        <f t="shared" si="2"/>
        <v>1.29E-2</v>
      </c>
      <c r="N30" s="3">
        <f t="shared" si="2"/>
        <v>973.5</v>
      </c>
      <c r="O30" s="3">
        <f t="shared" si="2"/>
        <v>10.89</v>
      </c>
      <c r="P30" s="3">
        <f t="shared" si="2"/>
        <v>0</v>
      </c>
      <c r="Q30" s="3">
        <f t="shared" si="7"/>
        <v>159</v>
      </c>
      <c r="R30" s="3">
        <f t="shared" si="8"/>
        <v>0</v>
      </c>
      <c r="S30" s="3">
        <f t="shared" si="8"/>
        <v>7.5600000000000014E-2</v>
      </c>
      <c r="T30" s="3">
        <f t="shared" si="8"/>
        <v>0</v>
      </c>
      <c r="U30" s="3">
        <f t="shared" si="8"/>
        <v>0</v>
      </c>
      <c r="V30" s="3">
        <f t="shared" si="9"/>
        <v>0</v>
      </c>
      <c r="W30" s="3">
        <f t="shared" si="10"/>
        <v>0</v>
      </c>
      <c r="AB30" s="16"/>
      <c r="AC30" s="16"/>
      <c r="AD30" s="16"/>
      <c r="AE30" s="16"/>
      <c r="AF30" s="16"/>
    </row>
    <row r="31" spans="1:32" s="20" customFormat="1" x14ac:dyDescent="0.4">
      <c r="A31" s="33">
        <f>G8</f>
        <v>289</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9719</v>
      </c>
      <c r="B32" s="39">
        <v>250</v>
      </c>
      <c r="C32" s="3">
        <f t="shared" si="3"/>
        <v>26.94</v>
      </c>
      <c r="D32" s="3">
        <f t="shared" si="4"/>
        <v>10.10331</v>
      </c>
      <c r="E32" s="3">
        <f t="shared" si="5"/>
        <v>0.31450500000000009</v>
      </c>
      <c r="F32" s="3">
        <f t="shared" si="6"/>
        <v>2.2383000000000002</v>
      </c>
      <c r="G32" s="3">
        <f t="shared" si="2"/>
        <v>0.23700000000000002</v>
      </c>
      <c r="H32" s="3">
        <f t="shared" si="2"/>
        <v>0.20220000000000002</v>
      </c>
      <c r="I32" s="3">
        <f t="shared" si="2"/>
        <v>1.8600000000000002E-2</v>
      </c>
      <c r="J32" s="3">
        <f t="shared" si="2"/>
        <v>3.3E-4</v>
      </c>
      <c r="K32" s="3">
        <f t="shared" si="2"/>
        <v>5.0400000000000002E-3</v>
      </c>
      <c r="L32" s="3">
        <f t="shared" si="2"/>
        <v>1.5299999999999999E-2</v>
      </c>
      <c r="M32" s="3">
        <f t="shared" si="2"/>
        <v>1.29E-2</v>
      </c>
      <c r="N32" s="3">
        <f t="shared" si="2"/>
        <v>973.5</v>
      </c>
      <c r="O32" s="3">
        <f t="shared" si="2"/>
        <v>10.89</v>
      </c>
      <c r="P32" s="3">
        <f t="shared" si="2"/>
        <v>0</v>
      </c>
      <c r="Q32" s="3">
        <f t="shared" si="7"/>
        <v>159</v>
      </c>
      <c r="R32" s="3">
        <f t="shared" si="8"/>
        <v>0</v>
      </c>
      <c r="S32" s="3">
        <f t="shared" si="8"/>
        <v>7.5600000000000014E-2</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26.94</v>
      </c>
      <c r="D33" s="3">
        <f t="shared" si="4"/>
        <v>10.10331</v>
      </c>
      <c r="E33" s="3">
        <f t="shared" si="5"/>
        <v>0.31450500000000009</v>
      </c>
      <c r="F33" s="3">
        <f t="shared" si="6"/>
        <v>2.2383000000000002</v>
      </c>
      <c r="G33" s="3">
        <f t="shared" si="2"/>
        <v>0.23700000000000002</v>
      </c>
      <c r="H33" s="3">
        <f t="shared" si="2"/>
        <v>0.20220000000000002</v>
      </c>
      <c r="I33" s="3">
        <f t="shared" si="2"/>
        <v>1.8600000000000002E-2</v>
      </c>
      <c r="J33" s="3">
        <f t="shared" si="2"/>
        <v>3.3E-4</v>
      </c>
      <c r="K33" s="3">
        <f t="shared" si="2"/>
        <v>5.0400000000000002E-3</v>
      </c>
      <c r="L33" s="3">
        <f t="shared" si="2"/>
        <v>1.5299999999999999E-2</v>
      </c>
      <c r="M33" s="3">
        <f t="shared" si="2"/>
        <v>1.29E-2</v>
      </c>
      <c r="N33" s="3">
        <f t="shared" si="2"/>
        <v>973.5</v>
      </c>
      <c r="O33" s="3">
        <f t="shared" si="2"/>
        <v>10.89</v>
      </c>
      <c r="P33" s="3">
        <f t="shared" si="2"/>
        <v>0</v>
      </c>
      <c r="Q33" s="3">
        <f t="shared" si="7"/>
        <v>159</v>
      </c>
      <c r="R33" s="3">
        <f t="shared" si="8"/>
        <v>0</v>
      </c>
      <c r="S33" s="3">
        <f t="shared" si="8"/>
        <v>7.5600000000000014E-2</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26.94</v>
      </c>
      <c r="D34" s="3">
        <f t="shared" si="4"/>
        <v>10.10331</v>
      </c>
      <c r="E34" s="3">
        <f t="shared" si="5"/>
        <v>0.31450500000000009</v>
      </c>
      <c r="F34" s="3">
        <f t="shared" si="6"/>
        <v>2.2383000000000002</v>
      </c>
      <c r="G34" s="3">
        <f t="shared" si="2"/>
        <v>0.23700000000000002</v>
      </c>
      <c r="H34" s="3">
        <f t="shared" si="2"/>
        <v>0.20220000000000002</v>
      </c>
      <c r="I34" s="3">
        <f t="shared" si="2"/>
        <v>1.8600000000000002E-2</v>
      </c>
      <c r="J34" s="3">
        <f t="shared" si="2"/>
        <v>3.3E-4</v>
      </c>
      <c r="K34" s="3">
        <f t="shared" si="2"/>
        <v>5.0400000000000002E-3</v>
      </c>
      <c r="L34" s="3">
        <f t="shared" si="2"/>
        <v>1.5299999999999999E-2</v>
      </c>
      <c r="M34" s="3">
        <f t="shared" si="2"/>
        <v>1.29E-2</v>
      </c>
      <c r="N34" s="3">
        <f t="shared" si="2"/>
        <v>973.5</v>
      </c>
      <c r="O34" s="3">
        <f t="shared" si="2"/>
        <v>10.89</v>
      </c>
      <c r="P34" s="3">
        <f t="shared" si="2"/>
        <v>0</v>
      </c>
      <c r="Q34" s="3">
        <f t="shared" si="7"/>
        <v>159</v>
      </c>
      <c r="R34" s="3">
        <f t="shared" si="8"/>
        <v>0</v>
      </c>
      <c r="S34" s="3">
        <f t="shared" si="8"/>
        <v>7.5600000000000014E-2</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topLeftCell="J2" zoomScale="90" zoomScaleNormal="90" workbookViewId="0">
      <selection activeCell="B28" sqref="B28"/>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PAN-004219</v>
      </c>
      <c r="D1" s="98"/>
      <c r="E1" s="98"/>
      <c r="F1" s="85" t="s">
        <v>47</v>
      </c>
      <c r="G1" s="85"/>
      <c r="H1" s="99">
        <f>'Field data and Waste 1'!H1:J1</f>
        <v>50</v>
      </c>
      <c r="I1" s="99"/>
      <c r="J1" s="99"/>
      <c r="AB1" s="45"/>
      <c r="AC1" s="45"/>
      <c r="AD1" s="45"/>
      <c r="AE1" s="45" t="s">
        <v>91</v>
      </c>
      <c r="AF1" s="45" t="s">
        <v>92</v>
      </c>
    </row>
    <row r="2" spans="1:32" ht="14.15" x14ac:dyDescent="0.35">
      <c r="A2" s="85" t="s">
        <v>106</v>
      </c>
      <c r="B2" s="85"/>
      <c r="C2" s="100" t="str">
        <f>'Field data and Waste 1'!C2:E2</f>
        <v>EPR/GP3792SK</v>
      </c>
      <c r="D2" s="98"/>
      <c r="E2" s="98"/>
      <c r="F2" s="85" t="s">
        <v>52</v>
      </c>
      <c r="G2" s="85"/>
      <c r="H2" s="88" t="s">
        <v>116</v>
      </c>
      <c r="I2" s="88"/>
      <c r="J2" s="88"/>
      <c r="AB2" s="46" t="s">
        <v>61</v>
      </c>
      <c r="AC2" s="46" t="s">
        <v>80</v>
      </c>
      <c r="AD2" s="45" t="s">
        <v>88</v>
      </c>
      <c r="AE2" s="45" t="s">
        <v>73</v>
      </c>
      <c r="AF2" s="45">
        <v>8.4</v>
      </c>
    </row>
    <row r="3" spans="1:32" ht="14.15" x14ac:dyDescent="0.35">
      <c r="A3" s="96" t="s">
        <v>44</v>
      </c>
      <c r="B3" s="97"/>
      <c r="C3" s="99" t="str">
        <f>'Field data and Waste 1'!C3:E3</f>
        <v>ByProcuct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Bodnolwyn Groes Farm, Llantrisant, Anglesey LL65 4TW</v>
      </c>
      <c r="D4" s="99"/>
      <c r="E4" s="99"/>
      <c r="F4" s="87" t="s">
        <v>1</v>
      </c>
      <c r="G4" s="87"/>
      <c r="H4" s="88" t="s">
        <v>126</v>
      </c>
      <c r="I4" s="88"/>
      <c r="J4" s="88"/>
      <c r="AB4" s="46" t="s">
        <v>57</v>
      </c>
      <c r="AC4" s="47" t="s">
        <v>82</v>
      </c>
      <c r="AD4" s="45" t="s">
        <v>90</v>
      </c>
      <c r="AE4" s="45" t="s">
        <v>75</v>
      </c>
      <c r="AF4" s="45">
        <v>8.8000000000000007</v>
      </c>
    </row>
    <row r="5" spans="1:32" ht="14.15" x14ac:dyDescent="0.35">
      <c r="A5" s="85" t="s">
        <v>51</v>
      </c>
      <c r="B5" s="85"/>
      <c r="C5" s="99" t="str">
        <f>'Field data and Waste 1'!C5:E5</f>
        <v>Rohini Sawant</v>
      </c>
      <c r="D5" s="99"/>
      <c r="E5" s="99"/>
      <c r="F5" s="85" t="s">
        <v>45</v>
      </c>
      <c r="G5" s="85"/>
      <c r="H5" s="88">
        <v>4.3</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7183</v>
      </c>
      <c r="D8" s="56">
        <f>'Field data and Waste 1'!D8</f>
        <v>5044</v>
      </c>
      <c r="E8" s="56">
        <f>'Field data and Waste 1'!E8</f>
        <v>4330</v>
      </c>
      <c r="F8" s="56">
        <f>'Field data and Waste 1'!F8</f>
        <v>3709</v>
      </c>
      <c r="G8" s="56">
        <f>'Field data and Waste 1'!G8</f>
        <v>289</v>
      </c>
      <c r="H8" s="56">
        <f>'Field data and Waste 1'!H8</f>
        <v>9719</v>
      </c>
      <c r="I8" s="56">
        <f>'Field data and Waste 1'!I8</f>
        <v>943</v>
      </c>
      <c r="J8" s="56">
        <f>'Field data and Waste 1'!J8</f>
        <v>3878</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v>
      </c>
      <c r="D9" s="56" t="str">
        <f>'Field data and Waste 1'!D9</f>
        <v>M</v>
      </c>
      <c r="E9" s="56" t="str">
        <f>'Field data and Waste 1'!E9</f>
        <v>M</v>
      </c>
      <c r="F9" s="56">
        <f>'Field data and Waste 1'!F9</f>
        <v>1</v>
      </c>
      <c r="G9" s="56" t="str">
        <f>'Field data and Waste 1'!G9</f>
        <v>M</v>
      </c>
      <c r="H9" s="56" t="str">
        <f>'Field data and Waste 1'!H9</f>
        <v>M</v>
      </c>
      <c r="I9" s="56" t="str">
        <f>'Field data and Waste 1'!I9</f>
        <v>M</v>
      </c>
      <c r="J9" s="56" t="str">
        <f>'Field data and Waste 1'!J9</f>
        <v>M</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6.2</v>
      </c>
      <c r="D10" s="56">
        <f>'Field data and Waste 1'!D10</f>
        <v>6.3</v>
      </c>
      <c r="E10" s="56">
        <f>'Field data and Waste 1'!E10</f>
        <v>6.3</v>
      </c>
      <c r="F10" s="56">
        <f>'Field data and Waste 1'!F10</f>
        <v>6.5</v>
      </c>
      <c r="G10" s="56">
        <f>'Field data and Waste 1'!G10</f>
        <v>5.6</v>
      </c>
      <c r="H10" s="56">
        <f>'Field data and Waste 1'!H10</f>
        <v>6.8</v>
      </c>
      <c r="I10" s="56">
        <f>'Field data and Waste 1'!I10</f>
        <v>6</v>
      </c>
      <c r="J10" s="56">
        <f>'Field data and Waste 1'!J10</f>
        <v>6</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2</v>
      </c>
      <c r="E11" s="56">
        <f>'Field data and Waste 1'!E11</f>
        <v>1</v>
      </c>
      <c r="F11" s="56">
        <f>'Field data and Waste 1'!F11</f>
        <v>0</v>
      </c>
      <c r="G11" s="56">
        <f>'Field data and Waste 1'!G11</f>
        <v>0</v>
      </c>
      <c r="H11" s="56">
        <f>'Field data and Waste 1'!H11</f>
        <v>1</v>
      </c>
      <c r="I11" s="56">
        <f>'Field data and Waste 1'!I11</f>
        <v>0</v>
      </c>
      <c r="J11" s="56">
        <f>'Field data and Waste 1'!J11</f>
        <v>2</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1</v>
      </c>
      <c r="D12" s="56">
        <f>'Field data and Waste 1'!D12</f>
        <v>1</v>
      </c>
      <c r="E12" s="56">
        <f>'Field data and Waste 1'!E12</f>
        <v>1</v>
      </c>
      <c r="F12" s="56">
        <f>'Field data and Waste 1'!F12</f>
        <v>1</v>
      </c>
      <c r="G12" s="56">
        <f>'Field data and Waste 1'!G12</f>
        <v>1</v>
      </c>
      <c r="H12" s="56">
        <f>'Field data and Waste 1'!H12</f>
        <v>0</v>
      </c>
      <c r="I12" s="56">
        <f>'Field data and Waste 1'!I12</f>
        <v>0</v>
      </c>
      <c r="J12" s="56">
        <f>'Field data and Waste 1'!J12</f>
        <v>1</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3</v>
      </c>
      <c r="D13" s="56">
        <f>'Field data and Waste 1'!D13</f>
        <v>3</v>
      </c>
      <c r="E13" s="56">
        <f>'Field data and Waste 1'!E13</f>
        <v>3</v>
      </c>
      <c r="F13" s="56">
        <f>'Field data and Waste 1'!F13</f>
        <v>3</v>
      </c>
      <c r="G13" s="56">
        <f>'Field data and Waste 1'!G13</f>
        <v>3</v>
      </c>
      <c r="H13" s="56">
        <f>'Field data and Waste 1'!H13</f>
        <v>3</v>
      </c>
      <c r="I13" s="56">
        <f>'Field data and Waste 1'!I13</f>
        <v>3</v>
      </c>
      <c r="J13" s="56">
        <f>'Field data and Waste 1'!J13</f>
        <v>3</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Spring wheat/barley</v>
      </c>
      <c r="G14" s="57" t="str">
        <f>'Field data and Waste 1'!G14</f>
        <v>Grass Silage (25% DM)</v>
      </c>
      <c r="H14" s="57" t="str">
        <f>'Field data and Waste 1'!H14</f>
        <v>Grass Silage (25% DM)</v>
      </c>
      <c r="I14" s="57" t="str">
        <f>'Field data and Waste 1'!I14</f>
        <v>Grass Silage (25% DM)</v>
      </c>
      <c r="J14" s="57" t="str">
        <f>'Field data and Waste 1'!J14</f>
        <v>Grass Silage (25% DM)</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42</v>
      </c>
      <c r="D15" s="56">
        <f>'Field data and Waste 1'!D15</f>
        <v>42</v>
      </c>
      <c r="E15" s="56">
        <f>'Field data and Waste 1'!E15</f>
        <v>42</v>
      </c>
      <c r="F15" s="56">
        <f>'Field data and Waste 1'!F15</f>
        <v>6</v>
      </c>
      <c r="G15" s="56">
        <f>'Field data and Waste 1'!G15</f>
        <v>42</v>
      </c>
      <c r="H15" s="56">
        <f>'Field data and Waste 1'!H15</f>
        <v>42</v>
      </c>
      <c r="I15" s="56">
        <f>'Field data and Waste 1'!I15</f>
        <v>42</v>
      </c>
      <c r="J15" s="56">
        <f>'Field data and Waste 1'!J15</f>
        <v>42</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t="str">
        <f>'Field data and Waste 1'!I16</f>
        <v>Medium/Clay</v>
      </c>
      <c r="J16" s="57" t="str">
        <f>'Field data and Waste 1'!J16</f>
        <v>Medium/Clay</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71.399999999999991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71.399999999999991</v>
      </c>
      <c r="E17" s="42">
        <f t="shared" si="0"/>
        <v>71.399999999999991</v>
      </c>
      <c r="F17" s="42">
        <f t="shared" si="0"/>
        <v>51.599999999999994</v>
      </c>
      <c r="G17" s="42">
        <f t="shared" si="0"/>
        <v>71.399999999999991</v>
      </c>
      <c r="H17" s="42">
        <f t="shared" si="0"/>
        <v>71.399999999999991</v>
      </c>
      <c r="I17" s="42">
        <f t="shared" si="0"/>
        <v>71.399999999999991</v>
      </c>
      <c r="J17" s="42">
        <f t="shared" si="0"/>
        <v>71.399999999999991</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3.2358084000000007</v>
      </c>
      <c r="D18" s="43">
        <f>$D28</f>
        <v>3.2358084000000007</v>
      </c>
      <c r="E18" s="43">
        <f>$D29</f>
        <v>3.2358084000000007</v>
      </c>
      <c r="F18" s="43">
        <f>$D30</f>
        <v>3.2358084000000007</v>
      </c>
      <c r="G18" s="43">
        <f>$D31</f>
        <v>3.2358084000000007</v>
      </c>
      <c r="H18" s="43">
        <f>$D32</f>
        <v>3.2358084000000007</v>
      </c>
      <c r="I18" s="43">
        <f>$D33</f>
        <v>3.2358084000000007</v>
      </c>
      <c r="J18" s="43">
        <f>$D34</f>
        <v>3.2358084000000007</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-68.164191599999995</v>
      </c>
      <c r="D19" s="43">
        <f t="shared" ref="D19:V19" si="1">D18-D17</f>
        <v>-68.164191599999995</v>
      </c>
      <c r="E19" s="43">
        <f t="shared" si="1"/>
        <v>-68.164191599999995</v>
      </c>
      <c r="F19" s="43">
        <f t="shared" si="1"/>
        <v>-48.364191599999991</v>
      </c>
      <c r="G19" s="43">
        <f t="shared" si="1"/>
        <v>-68.164191599999995</v>
      </c>
      <c r="H19" s="43">
        <f t="shared" si="1"/>
        <v>-68.164191599999995</v>
      </c>
      <c r="I19" s="43">
        <f t="shared" si="1"/>
        <v>-68.164191599999995</v>
      </c>
      <c r="J19" s="43">
        <f t="shared" si="1"/>
        <v>-68.164191599999995</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2.14</v>
      </c>
      <c r="C24" s="40">
        <v>0.41499999999999998</v>
      </c>
      <c r="D24" s="40">
        <v>264</v>
      </c>
      <c r="E24" s="40">
        <v>87</v>
      </c>
      <c r="F24" s="40">
        <v>113</v>
      </c>
      <c r="G24" s="40">
        <v>7.8</v>
      </c>
      <c r="H24" s="40">
        <v>145</v>
      </c>
      <c r="I24" s="40">
        <v>10.199999999999999</v>
      </c>
      <c r="J24" s="40">
        <v>0.11</v>
      </c>
      <c r="K24" s="1">
        <v>0.94</v>
      </c>
      <c r="L24" s="40">
        <v>5.0999999999999996</v>
      </c>
      <c r="M24" s="40">
        <v>6.4</v>
      </c>
      <c r="N24" s="40">
        <v>7220</v>
      </c>
      <c r="O24" s="40">
        <v>811000</v>
      </c>
      <c r="P24" s="40"/>
      <c r="Q24" s="40">
        <v>26600</v>
      </c>
      <c r="R24" s="40"/>
      <c r="S24" s="40">
        <v>14.1</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7183</v>
      </c>
      <c r="B27" s="39">
        <v>250</v>
      </c>
      <c r="C27" s="3">
        <f>IF(C$23="%w/w SAR",((C$24*10)*$B27),IF(C$23="%w/w DM",(((C$24*10)*($B$24/100))*$B27),IF(C$23="kg/t SAR",(C$24*$B27),IF(C$23="kg/t DM",((C$24*($B$24/100))*$B27),IF(C$23="mg/kg SAR",((C$24*0.001)*$B27),IF(C$23="mg/kg DM",(((C$24*0.001)*($B$24/100))*$B27),0))))))</f>
        <v>22.202500000000001</v>
      </c>
      <c r="D27" s="3">
        <f>(IF(D$23="%w/w SAR",((D$24*10)*$B27),IF(D$23="%w/w DM",(((D$24*10)*($B$24/100))*$B27),IF(D$23="kg/t SAR",(D$24*$B27),IF(D$23="kg/t DM",((D$24*($B$24/100))*$B27),IF(D$23="mg/kg SAR",((D$24*0.001)*$B27),IF(D$23="mg/kg DM",(((D$24*0.001)*($B$24/100))*$B27),"0")))))))*2.291</f>
        <v>3.2358084000000007</v>
      </c>
      <c r="E27" s="3">
        <f>(IF(E$23="%w/w SAR",((E$24*10)*$B27),IF(E$23="%w/w DM",(((E$24*10)*($B$24/100))*$B27),IF(E$23="kg/t SAR",(E$24*$B27),IF(E$23="kg/t DM",((E$24*($B$24/100))*$B27),IF(E$23="mg/kg SAR",((E$24*0.001)*$B27),IF(E$23="mg/kg DM",(((E$24*0.001)*($B$24/100))*$B27),"0")))))))*1.205</f>
        <v>0.56086725000000015</v>
      </c>
      <c r="F27" s="3">
        <f>(IF(F$23="%w/w SAR",((F$24*10)*$B27),IF(F$23="%w/w DM",(((F$24*10)*($B$24/100))*$B27),IF(F$23="kg/t SAR",(F$24*$B27),IF(F$23="kg/t DM",((F$24*($B$24/100))*$B27),IF(F$23="mg/kg SAR",((F$24*0.001)*$B27),IF(F$23="mg/kg DM",(((F$24*0.001)*($B$24/100))*$B27),"0")))))))*1.658</f>
        <v>1.0023439000000001</v>
      </c>
      <c r="G27" s="3">
        <f t="shared" ref="G27:P42" si="2">IF(G$23="%w/w SAR",((G$24*10)*$B27),IF(G$23="%w/w DM",(((G$24*10)*($B$24/100))*$B27),IF(G$23="kg/t SAR",(G$24*$B27),IF(G$23="kg/t DM",((G$24*($B$24/100))*$B27),IF(G$23="mg/kg SAR",((G$24*0.001)*$B27),IF(G$23="mg/kg DM",(((G$24*0.001)*($B$24/100))*$B27),0))))))</f>
        <v>4.1730000000000003E-2</v>
      </c>
      <c r="H27" s="3">
        <f t="shared" si="2"/>
        <v>0.77575000000000005</v>
      </c>
      <c r="I27" s="3">
        <f t="shared" si="2"/>
        <v>5.457E-2</v>
      </c>
      <c r="J27" s="3">
        <f t="shared" si="2"/>
        <v>5.8850000000000005E-4</v>
      </c>
      <c r="K27" s="3">
        <f t="shared" si="2"/>
        <v>5.0290000000000005E-3</v>
      </c>
      <c r="L27" s="3">
        <f t="shared" si="2"/>
        <v>2.7285E-2</v>
      </c>
      <c r="M27" s="3">
        <f t="shared" si="2"/>
        <v>3.4240000000000007E-2</v>
      </c>
      <c r="N27" s="3">
        <f t="shared" si="2"/>
        <v>38.627000000000002</v>
      </c>
      <c r="O27" s="3">
        <f t="shared" si="2"/>
        <v>4338.8500000000004</v>
      </c>
      <c r="P27" s="3">
        <f t="shared" si="2"/>
        <v>0</v>
      </c>
      <c r="Q27" s="3">
        <f>(IF(Q$23="%w/w SAR",((Q$24*10)*$B27),IF(Q$23="%w/w DM",(((Q$24*10)*($B$24/100))*$B27),IF(Q$23="kg/t SAR",(Q$24*$B27),IF(Q$23="kg/t DM",((Q$24*($B$24/100))*$B27),IF(Q$23="mg/kg SAR",((Q$24*0.001)*$B27),IF(Q$23="mg/kg DM",(((Q$24*0.001)*($B$24/100))*$B27),0)))))))*2.5</f>
        <v>355.77500000000009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7.5435000000000016E-2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5044</v>
      </c>
      <c r="B28" s="39">
        <v>250</v>
      </c>
      <c r="C28" s="3">
        <f t="shared" ref="C28:C46" si="3">IF(C$23="%w/w SAR",((C$24*10)*$B28),IF(C$23="%w/w DM",(((C$24*10)*($B$24/100))*$B28),IF(C$23="kg/t SAR",(C$24*$B28),IF(C$23="kg/t DM",((C$24*($B$24/100))*$B28),IF(C$23="mg/kg SAR",((C$24*0.001)*$B28),IF(C$23="mg/kg DM",(((C$24*0.001)*($B$24/100))*$B28),0))))))</f>
        <v>22.202500000000001</v>
      </c>
      <c r="D28" s="3">
        <f t="shared" ref="D28:D46" si="4">(IF(D$23="%w/w SAR",((D$24*10)*$B28),IF(D$23="%w/w DM",(((D$24*10)*($B$24/100))*$B28),IF(D$23="kg/t SAR",(D$24*$B28),IF(D$23="kg/t DM",((D$24*($B$24/100))*$B28),IF(D$23="mg/kg SAR",((D$24*0.001)*$B28),IF(D$23="mg/kg DM",(((D$24*0.001)*($B$24/100))*$B28),"0")))))))*2.291</f>
        <v>3.2358084000000007</v>
      </c>
      <c r="E28" s="3">
        <f t="shared" ref="E28:E46" si="5">(IF(E$23="%w/w SAR",((E$24*10)*$B28),IF(E$23="%w/w DM",(((E$24*10)*($B$24/100))*$B28),IF(E$23="kg/t SAR",(E$24*$B28),IF(E$23="kg/t DM",((E$24*($B$24/100))*$B28),IF(E$23="mg/kg SAR",((E$24*0.001)*$B28),IF(E$23="mg/kg DM",(((E$24*0.001)*($B$24/100))*$B28),"0")))))))*1.205</f>
        <v>0.56086725000000015</v>
      </c>
      <c r="F28" s="3">
        <f t="shared" ref="F28:F46" si="6">(IF(F$23="%w/w SAR",((F$24*10)*$B28),IF(F$23="%w/w DM",(((F$24*10)*($B$24/100))*$B28),IF(F$23="kg/t SAR",(F$24*$B28),IF(F$23="kg/t DM",((F$24*($B$24/100))*$B28),IF(F$23="mg/kg SAR",((F$24*0.001)*$B28),IF(F$23="mg/kg DM",(((F$24*0.001)*($B$24/100))*$B28),"0")))))))*1.658</f>
        <v>1.0023439000000001</v>
      </c>
      <c r="G28" s="3">
        <f t="shared" si="2"/>
        <v>4.1730000000000003E-2</v>
      </c>
      <c r="H28" s="3">
        <f t="shared" si="2"/>
        <v>0.77575000000000005</v>
      </c>
      <c r="I28" s="3">
        <f t="shared" si="2"/>
        <v>5.457E-2</v>
      </c>
      <c r="J28" s="3">
        <f t="shared" si="2"/>
        <v>5.8850000000000005E-4</v>
      </c>
      <c r="K28" s="3">
        <f t="shared" si="2"/>
        <v>5.0290000000000005E-3</v>
      </c>
      <c r="L28" s="3">
        <f t="shared" si="2"/>
        <v>2.7285E-2</v>
      </c>
      <c r="M28" s="3">
        <f t="shared" si="2"/>
        <v>3.4240000000000007E-2</v>
      </c>
      <c r="N28" s="3">
        <f t="shared" si="2"/>
        <v>38.627000000000002</v>
      </c>
      <c r="O28" s="3">
        <f t="shared" si="2"/>
        <v>4338.8500000000004</v>
      </c>
      <c r="P28" s="3">
        <f t="shared" si="2"/>
        <v>0</v>
      </c>
      <c r="Q28" s="3">
        <f t="shared" ref="Q28:Q46" si="7">(IF(Q$23="%w/w SAR",((Q$24*10)*$B28),IF(Q$23="%w/w DM",(((Q$24*10)*($B$24/100))*$B28),IF(Q$23="kg/t SAR",(Q$24*$B28),IF(Q$23="kg/t DM",((Q$24*($B$24/100))*$B28),IF(Q$23="mg/kg SAR",((Q$24*0.001)*$B28),IF(Q$23="mg/kg DM",(((Q$24*0.001)*($B$24/100))*$B28),0)))))))*2.5</f>
        <v>355.77500000000009</v>
      </c>
      <c r="R28" s="3">
        <f t="shared" ref="R28:U46" si="8">IF(R$23="%w/w SAR",((R$24*10)*$B28),IF(R$23="%w/w DM",(((R$24*10)*($B$24/100))*$B28),IF(R$23="kg/t SAR",(R$24*$B28),IF(R$23="kg/t DM",((R$24*($B$24/100))*$B28),IF(R$23="mg/kg SAR",((R$24*0.001)*$B28),IF(R$23="mg/kg DM",(((R$24*0.001)*($B$24/100))*$B28),0))))))</f>
        <v>0</v>
      </c>
      <c r="S28" s="3">
        <f t="shared" si="8"/>
        <v>7.5435000000000016E-2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4330</v>
      </c>
      <c r="B29" s="39">
        <v>250</v>
      </c>
      <c r="C29" s="3">
        <f t="shared" si="3"/>
        <v>22.202500000000001</v>
      </c>
      <c r="D29" s="3">
        <f t="shared" si="4"/>
        <v>3.2358084000000007</v>
      </c>
      <c r="E29" s="3">
        <f t="shared" si="5"/>
        <v>0.56086725000000015</v>
      </c>
      <c r="F29" s="3">
        <f t="shared" si="6"/>
        <v>1.0023439000000001</v>
      </c>
      <c r="G29" s="3">
        <f t="shared" si="2"/>
        <v>4.1730000000000003E-2</v>
      </c>
      <c r="H29" s="3">
        <f t="shared" si="2"/>
        <v>0.77575000000000005</v>
      </c>
      <c r="I29" s="3">
        <f t="shared" si="2"/>
        <v>5.457E-2</v>
      </c>
      <c r="J29" s="3">
        <f t="shared" si="2"/>
        <v>5.8850000000000005E-4</v>
      </c>
      <c r="K29" s="3">
        <f t="shared" si="2"/>
        <v>5.0290000000000005E-3</v>
      </c>
      <c r="L29" s="3">
        <f t="shared" si="2"/>
        <v>2.7285E-2</v>
      </c>
      <c r="M29" s="3">
        <f t="shared" si="2"/>
        <v>3.4240000000000007E-2</v>
      </c>
      <c r="N29" s="3">
        <f t="shared" si="2"/>
        <v>38.627000000000002</v>
      </c>
      <c r="O29" s="3">
        <f t="shared" si="2"/>
        <v>4338.8500000000004</v>
      </c>
      <c r="P29" s="3">
        <f t="shared" si="2"/>
        <v>0</v>
      </c>
      <c r="Q29" s="3">
        <f t="shared" si="7"/>
        <v>355.77500000000009</v>
      </c>
      <c r="R29" s="3">
        <f t="shared" si="8"/>
        <v>0</v>
      </c>
      <c r="S29" s="3">
        <f t="shared" si="8"/>
        <v>7.5435000000000016E-2</v>
      </c>
      <c r="T29" s="3">
        <f t="shared" si="8"/>
        <v>0</v>
      </c>
      <c r="U29" s="3">
        <f t="shared" si="8"/>
        <v>0</v>
      </c>
      <c r="V29" s="3">
        <f t="shared" si="9"/>
        <v>0</v>
      </c>
      <c r="W29" s="3">
        <f t="shared" si="10"/>
        <v>0</v>
      </c>
      <c r="AB29" s="16"/>
      <c r="AC29" s="16"/>
      <c r="AD29" s="16"/>
      <c r="AE29" s="16"/>
      <c r="AF29" s="16"/>
    </row>
    <row r="30" spans="1:32" s="20" customFormat="1" x14ac:dyDescent="0.4">
      <c r="A30" s="33">
        <f>F8</f>
        <v>3709</v>
      </c>
      <c r="B30" s="39">
        <v>250</v>
      </c>
      <c r="C30" s="3">
        <f t="shared" si="3"/>
        <v>22.202500000000001</v>
      </c>
      <c r="D30" s="3">
        <f t="shared" si="4"/>
        <v>3.2358084000000007</v>
      </c>
      <c r="E30" s="3">
        <f t="shared" si="5"/>
        <v>0.56086725000000015</v>
      </c>
      <c r="F30" s="3">
        <f t="shared" si="6"/>
        <v>1.0023439000000001</v>
      </c>
      <c r="G30" s="3">
        <f t="shared" si="2"/>
        <v>4.1730000000000003E-2</v>
      </c>
      <c r="H30" s="3">
        <f t="shared" si="2"/>
        <v>0.77575000000000005</v>
      </c>
      <c r="I30" s="3">
        <f t="shared" si="2"/>
        <v>5.457E-2</v>
      </c>
      <c r="J30" s="3">
        <f t="shared" si="2"/>
        <v>5.8850000000000005E-4</v>
      </c>
      <c r="K30" s="3">
        <f t="shared" si="2"/>
        <v>5.0290000000000005E-3</v>
      </c>
      <c r="L30" s="3">
        <f t="shared" si="2"/>
        <v>2.7285E-2</v>
      </c>
      <c r="M30" s="3">
        <f t="shared" si="2"/>
        <v>3.4240000000000007E-2</v>
      </c>
      <c r="N30" s="3">
        <f t="shared" si="2"/>
        <v>38.627000000000002</v>
      </c>
      <c r="O30" s="3">
        <f t="shared" si="2"/>
        <v>4338.8500000000004</v>
      </c>
      <c r="P30" s="3">
        <f t="shared" si="2"/>
        <v>0</v>
      </c>
      <c r="Q30" s="3">
        <f t="shared" si="7"/>
        <v>355.77500000000009</v>
      </c>
      <c r="R30" s="3">
        <f t="shared" si="8"/>
        <v>0</v>
      </c>
      <c r="S30" s="3">
        <f t="shared" si="8"/>
        <v>7.5435000000000016E-2</v>
      </c>
      <c r="T30" s="3">
        <f t="shared" si="8"/>
        <v>0</v>
      </c>
      <c r="U30" s="3">
        <f t="shared" si="8"/>
        <v>0</v>
      </c>
      <c r="V30" s="3">
        <f t="shared" si="9"/>
        <v>0</v>
      </c>
      <c r="W30" s="3">
        <f t="shared" si="10"/>
        <v>0</v>
      </c>
      <c r="AB30" s="16"/>
      <c r="AC30" s="16"/>
      <c r="AD30" s="16"/>
      <c r="AE30" s="16"/>
      <c r="AF30" s="16"/>
    </row>
    <row r="31" spans="1:32" s="20" customFormat="1" x14ac:dyDescent="0.4">
      <c r="A31" s="33">
        <f>G8</f>
        <v>289</v>
      </c>
      <c r="B31" s="39">
        <v>250</v>
      </c>
      <c r="C31" s="3">
        <f t="shared" si="3"/>
        <v>22.202500000000001</v>
      </c>
      <c r="D31" s="3">
        <f t="shared" si="4"/>
        <v>3.2358084000000007</v>
      </c>
      <c r="E31" s="3">
        <f t="shared" si="5"/>
        <v>0.56086725000000015</v>
      </c>
      <c r="F31" s="3">
        <f t="shared" si="6"/>
        <v>1.0023439000000001</v>
      </c>
      <c r="G31" s="3">
        <f t="shared" si="2"/>
        <v>4.1730000000000003E-2</v>
      </c>
      <c r="H31" s="3">
        <f t="shared" si="2"/>
        <v>0.77575000000000005</v>
      </c>
      <c r="I31" s="3">
        <f t="shared" si="2"/>
        <v>5.457E-2</v>
      </c>
      <c r="J31" s="3">
        <f t="shared" si="2"/>
        <v>5.8850000000000005E-4</v>
      </c>
      <c r="K31" s="3">
        <f t="shared" si="2"/>
        <v>5.0290000000000005E-3</v>
      </c>
      <c r="L31" s="3">
        <f t="shared" si="2"/>
        <v>2.7285E-2</v>
      </c>
      <c r="M31" s="3">
        <f t="shared" si="2"/>
        <v>3.4240000000000007E-2</v>
      </c>
      <c r="N31" s="3">
        <f t="shared" si="2"/>
        <v>38.627000000000002</v>
      </c>
      <c r="O31" s="3">
        <f t="shared" si="2"/>
        <v>4338.8500000000004</v>
      </c>
      <c r="P31" s="3">
        <f t="shared" si="2"/>
        <v>0</v>
      </c>
      <c r="Q31" s="3">
        <f t="shared" si="7"/>
        <v>355.77500000000009</v>
      </c>
      <c r="R31" s="3">
        <f t="shared" si="8"/>
        <v>0</v>
      </c>
      <c r="S31" s="3">
        <f t="shared" si="8"/>
        <v>7.5435000000000016E-2</v>
      </c>
      <c r="T31" s="3">
        <f t="shared" si="8"/>
        <v>0</v>
      </c>
      <c r="U31" s="3">
        <f t="shared" si="8"/>
        <v>0</v>
      </c>
      <c r="V31" s="3">
        <f t="shared" si="9"/>
        <v>0</v>
      </c>
      <c r="W31" s="3">
        <f t="shared" si="10"/>
        <v>0</v>
      </c>
      <c r="AB31" s="16"/>
      <c r="AC31" s="16"/>
      <c r="AD31" s="16"/>
      <c r="AE31" s="16"/>
      <c r="AF31" s="16"/>
    </row>
    <row r="32" spans="1:32" s="20" customFormat="1" x14ac:dyDescent="0.4">
      <c r="A32" s="33">
        <f>H8</f>
        <v>9719</v>
      </c>
      <c r="B32" s="39">
        <v>250</v>
      </c>
      <c r="C32" s="3">
        <f t="shared" si="3"/>
        <v>22.202500000000001</v>
      </c>
      <c r="D32" s="3">
        <f t="shared" si="4"/>
        <v>3.2358084000000007</v>
      </c>
      <c r="E32" s="3">
        <f t="shared" si="5"/>
        <v>0.56086725000000015</v>
      </c>
      <c r="F32" s="3">
        <f t="shared" si="6"/>
        <v>1.0023439000000001</v>
      </c>
      <c r="G32" s="3">
        <f t="shared" si="2"/>
        <v>4.1730000000000003E-2</v>
      </c>
      <c r="H32" s="3">
        <f t="shared" si="2"/>
        <v>0.77575000000000005</v>
      </c>
      <c r="I32" s="3">
        <f t="shared" si="2"/>
        <v>5.457E-2</v>
      </c>
      <c r="J32" s="3">
        <f t="shared" si="2"/>
        <v>5.8850000000000005E-4</v>
      </c>
      <c r="K32" s="3">
        <f t="shared" si="2"/>
        <v>5.0290000000000005E-3</v>
      </c>
      <c r="L32" s="3">
        <f t="shared" si="2"/>
        <v>2.7285E-2</v>
      </c>
      <c r="M32" s="3">
        <f t="shared" si="2"/>
        <v>3.4240000000000007E-2</v>
      </c>
      <c r="N32" s="3">
        <f t="shared" si="2"/>
        <v>38.627000000000002</v>
      </c>
      <c r="O32" s="3">
        <f t="shared" si="2"/>
        <v>4338.8500000000004</v>
      </c>
      <c r="P32" s="3">
        <f t="shared" si="2"/>
        <v>0</v>
      </c>
      <c r="Q32" s="3">
        <f t="shared" si="7"/>
        <v>355.77500000000009</v>
      </c>
      <c r="R32" s="3">
        <f t="shared" si="8"/>
        <v>0</v>
      </c>
      <c r="S32" s="3">
        <f t="shared" si="8"/>
        <v>7.5435000000000016E-2</v>
      </c>
      <c r="T32" s="3">
        <f t="shared" si="8"/>
        <v>0</v>
      </c>
      <c r="U32" s="3">
        <f t="shared" si="8"/>
        <v>0</v>
      </c>
      <c r="V32" s="3">
        <f t="shared" si="9"/>
        <v>0</v>
      </c>
      <c r="W32" s="3">
        <f t="shared" si="10"/>
        <v>0</v>
      </c>
      <c r="AB32" s="16"/>
      <c r="AC32" s="16"/>
      <c r="AD32" s="16"/>
      <c r="AE32" s="16"/>
      <c r="AF32" s="16"/>
    </row>
    <row r="33" spans="1:32" s="20" customFormat="1" x14ac:dyDescent="0.4">
      <c r="A33" s="33">
        <f>I8</f>
        <v>943</v>
      </c>
      <c r="B33" s="39">
        <v>250</v>
      </c>
      <c r="C33" s="3">
        <f t="shared" si="3"/>
        <v>22.202500000000001</v>
      </c>
      <c r="D33" s="3">
        <f t="shared" si="4"/>
        <v>3.2358084000000007</v>
      </c>
      <c r="E33" s="3">
        <f t="shared" si="5"/>
        <v>0.56086725000000015</v>
      </c>
      <c r="F33" s="3">
        <f t="shared" si="6"/>
        <v>1.0023439000000001</v>
      </c>
      <c r="G33" s="3">
        <f t="shared" si="2"/>
        <v>4.1730000000000003E-2</v>
      </c>
      <c r="H33" s="3">
        <f t="shared" si="2"/>
        <v>0.77575000000000005</v>
      </c>
      <c r="I33" s="3">
        <f t="shared" si="2"/>
        <v>5.457E-2</v>
      </c>
      <c r="J33" s="3">
        <f t="shared" si="2"/>
        <v>5.8850000000000005E-4</v>
      </c>
      <c r="K33" s="3">
        <f t="shared" si="2"/>
        <v>5.0290000000000005E-3</v>
      </c>
      <c r="L33" s="3">
        <f t="shared" si="2"/>
        <v>2.7285E-2</v>
      </c>
      <c r="M33" s="3">
        <f t="shared" si="2"/>
        <v>3.4240000000000007E-2</v>
      </c>
      <c r="N33" s="3">
        <f t="shared" si="2"/>
        <v>38.627000000000002</v>
      </c>
      <c r="O33" s="3">
        <f t="shared" si="2"/>
        <v>4338.8500000000004</v>
      </c>
      <c r="P33" s="3">
        <f t="shared" si="2"/>
        <v>0</v>
      </c>
      <c r="Q33" s="3">
        <f t="shared" si="7"/>
        <v>355.77500000000009</v>
      </c>
      <c r="R33" s="3">
        <f t="shared" si="8"/>
        <v>0</v>
      </c>
      <c r="S33" s="3">
        <f t="shared" si="8"/>
        <v>7.5435000000000016E-2</v>
      </c>
      <c r="T33" s="3">
        <f t="shared" si="8"/>
        <v>0</v>
      </c>
      <c r="U33" s="3">
        <f t="shared" si="8"/>
        <v>0</v>
      </c>
      <c r="V33" s="3">
        <f t="shared" si="9"/>
        <v>0</v>
      </c>
      <c r="W33" s="3">
        <f t="shared" si="10"/>
        <v>0</v>
      </c>
      <c r="AB33" s="16"/>
      <c r="AC33" s="16"/>
      <c r="AD33" s="16"/>
      <c r="AE33" s="16"/>
      <c r="AF33" s="16"/>
    </row>
    <row r="34" spans="1:32" s="20" customFormat="1" x14ac:dyDescent="0.4">
      <c r="A34" s="33">
        <f>J8</f>
        <v>3878</v>
      </c>
      <c r="B34" s="39">
        <v>250</v>
      </c>
      <c r="C34" s="3">
        <f t="shared" si="3"/>
        <v>22.202500000000001</v>
      </c>
      <c r="D34" s="3">
        <f t="shared" si="4"/>
        <v>3.2358084000000007</v>
      </c>
      <c r="E34" s="3">
        <f t="shared" si="5"/>
        <v>0.56086725000000015</v>
      </c>
      <c r="F34" s="3">
        <f t="shared" si="6"/>
        <v>1.0023439000000001</v>
      </c>
      <c r="G34" s="3">
        <f t="shared" si="2"/>
        <v>4.1730000000000003E-2</v>
      </c>
      <c r="H34" s="3">
        <f t="shared" si="2"/>
        <v>0.77575000000000005</v>
      </c>
      <c r="I34" s="3">
        <f t="shared" si="2"/>
        <v>5.457E-2</v>
      </c>
      <c r="J34" s="3">
        <f t="shared" si="2"/>
        <v>5.8850000000000005E-4</v>
      </c>
      <c r="K34" s="3">
        <f t="shared" si="2"/>
        <v>5.0290000000000005E-3</v>
      </c>
      <c r="L34" s="3">
        <f t="shared" si="2"/>
        <v>2.7285E-2</v>
      </c>
      <c r="M34" s="3">
        <f t="shared" si="2"/>
        <v>3.4240000000000007E-2</v>
      </c>
      <c r="N34" s="3">
        <f t="shared" si="2"/>
        <v>38.627000000000002</v>
      </c>
      <c r="O34" s="3">
        <f t="shared" si="2"/>
        <v>4338.8500000000004</v>
      </c>
      <c r="P34" s="3">
        <f t="shared" si="2"/>
        <v>0</v>
      </c>
      <c r="Q34" s="3">
        <f t="shared" si="7"/>
        <v>355.77500000000009</v>
      </c>
      <c r="R34" s="3">
        <f t="shared" si="8"/>
        <v>0</v>
      </c>
      <c r="S34" s="3">
        <f t="shared" si="8"/>
        <v>7.5435000000000016E-2</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75" t="s">
        <v>105</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149</v>
      </c>
      <c r="C4" s="68">
        <f>'Field data and Waste 1'!C27</f>
        <v>249.1876</v>
      </c>
      <c r="D4" s="68">
        <f>'Field data and Waste 1'!D27</f>
        <v>34.7162103</v>
      </c>
      <c r="E4" s="68">
        <f>'Field data and Waste 1'!E27</f>
        <v>3.8548311500000003</v>
      </c>
      <c r="F4" s="68">
        <f>'Field data and Waste 1'!F27</f>
        <v>7.2580939600000001</v>
      </c>
      <c r="G4" s="68">
        <f>'Field data and Waste 1'!G27</f>
        <v>0.66506150000000008</v>
      </c>
      <c r="H4" s="68">
        <f>'Field data and Waste 1'!H27</f>
        <v>0.2070951</v>
      </c>
      <c r="I4" s="68">
        <f>'Field data and Waste 1'!I27</f>
        <v>0.10438940000000002</v>
      </c>
      <c r="J4" s="68">
        <f>'Field data and Waste 1'!J27</f>
        <v>1.8520700000000001E-3</v>
      </c>
      <c r="K4" s="68">
        <f>'Field data and Waste 1'!K27</f>
        <v>7.5766500000000016E-3</v>
      </c>
      <c r="L4" s="68">
        <f>'Field data and Waste 1'!L27</f>
        <v>0.1027057</v>
      </c>
      <c r="M4" s="68">
        <f>'Field data and Waste 1'!M27</f>
        <v>7.2399099999999994E-2</v>
      </c>
      <c r="N4" s="68">
        <f>'Field data and Waste 1'!N27</f>
        <v>3788.3250000000003</v>
      </c>
      <c r="O4" s="68">
        <f>'Field data and Waste 1'!O27</f>
        <v>75.766500000000008</v>
      </c>
      <c r="P4" s="68">
        <f>'Field data and Waste 1'!P27</f>
        <v>0</v>
      </c>
      <c r="Q4" s="68">
        <f>'Field data and Waste 1'!Q27</f>
        <v>437.76200000000006</v>
      </c>
      <c r="R4" s="68">
        <f>'Field data and Waste 1'!R27</f>
        <v>0</v>
      </c>
      <c r="S4" s="68">
        <f>'Field data and Waste 1'!S27</f>
        <v>0.2475039</v>
      </c>
      <c r="T4" s="68">
        <f>'Field data and Waste 1'!T27</f>
        <v>0</v>
      </c>
      <c r="U4" s="68">
        <f>'Field data and Waste 1'!U27</f>
        <v>0</v>
      </c>
    </row>
    <row r="5" spans="1:21" x14ac:dyDescent="0.4">
      <c r="A5" s="60">
        <v>2</v>
      </c>
      <c r="B5" s="68">
        <f>'Waste 2'!B27</f>
        <v>250</v>
      </c>
      <c r="C5" s="68">
        <f>'Waste 2'!C27</f>
        <v>94.46999999999997</v>
      </c>
      <c r="D5" s="68">
        <f>'Waste 2'!D27</f>
        <v>14.275220999999997</v>
      </c>
      <c r="E5" s="68">
        <f>'Waste 2'!E27</f>
        <v>4.7472180000000002</v>
      </c>
      <c r="F5" s="68">
        <f>'Waste 2'!F27</f>
        <v>6.9400978499999972</v>
      </c>
      <c r="G5" s="68">
        <f>'Waste 2'!G27</f>
        <v>0.15225749999999996</v>
      </c>
      <c r="H5" s="68">
        <f>'Waste 2'!H27</f>
        <v>0.17788499999999996</v>
      </c>
      <c r="I5" s="68">
        <f>'Waste 2'!I27</f>
        <v>3.1154999999999995E-2</v>
      </c>
      <c r="J5" s="68">
        <f>'Waste 2'!J27</f>
        <v>5.5274999999999996E-4</v>
      </c>
      <c r="K5" s="68">
        <f>'Waste 2'!K27</f>
        <v>5.075249999999999E-3</v>
      </c>
      <c r="L5" s="68">
        <f>'Waste 2'!L27</f>
        <v>4.5224999999999994E-2</v>
      </c>
      <c r="M5" s="68">
        <f>'Waste 2'!M27</f>
        <v>2.1607499999999995E-2</v>
      </c>
      <c r="N5" s="68">
        <f>'Waste 2'!N27</f>
        <v>956.75999999999988</v>
      </c>
      <c r="O5" s="68">
        <f>'Waste 2'!O27</f>
        <v>75.877499999999984</v>
      </c>
      <c r="P5" s="68">
        <f>'Waste 2'!P27</f>
        <v>0</v>
      </c>
      <c r="Q5" s="68">
        <f>'Waste 2'!Q27</f>
        <v>111.30374999999998</v>
      </c>
      <c r="R5" s="68">
        <f>'Waste 2'!R27</f>
        <v>0</v>
      </c>
      <c r="S5" s="68">
        <f>'Waste 2'!S27</f>
        <v>7.5877499999999987E-2</v>
      </c>
      <c r="T5" s="68">
        <f>'Waste 2'!T27</f>
        <v>0</v>
      </c>
      <c r="U5" s="68">
        <f>'Waste 2'!U27</f>
        <v>0</v>
      </c>
    </row>
    <row r="6" spans="1:21" x14ac:dyDescent="0.4">
      <c r="A6" s="60">
        <v>3</v>
      </c>
      <c r="B6" s="68">
        <f>'Waste 3'!B27</f>
        <v>250</v>
      </c>
      <c r="C6" s="68">
        <f>'Waste 3'!C27</f>
        <v>3.19</v>
      </c>
      <c r="D6" s="68">
        <f>'Waste 3'!D27</f>
        <v>1.0377771799999997</v>
      </c>
      <c r="E6" s="68">
        <f>'Waste 3'!E27</f>
        <v>0.20565132499999997</v>
      </c>
      <c r="F6" s="68">
        <f>'Waste 3'!F27</f>
        <v>0.56592513999999983</v>
      </c>
      <c r="G6" s="68">
        <f>'Waste 3'!G27</f>
        <v>6.1407500000000004E-3</v>
      </c>
      <c r="H6" s="68">
        <f>'Waste 3'!H27</f>
        <v>4.4420749999999995E-2</v>
      </c>
      <c r="I6" s="68">
        <f>'Waste 3'!I27</f>
        <v>7.6559999999999996E-3</v>
      </c>
      <c r="J6" s="68">
        <f>'Waste 3'!J27</f>
        <v>1.595E-4</v>
      </c>
      <c r="K6" s="68">
        <f>'Waste 3'!K27</f>
        <v>3.9875000000000002E-4</v>
      </c>
      <c r="L6" s="68">
        <f>'Waste 3'!L27</f>
        <v>5.0242500000000001E-3</v>
      </c>
      <c r="M6" s="68">
        <f>'Waste 3'!M27</f>
        <v>5.7419999999999997E-3</v>
      </c>
      <c r="N6" s="68">
        <f>'Waste 3'!N27</f>
        <v>1.331825</v>
      </c>
      <c r="O6" s="68">
        <f>'Waste 3'!O27</f>
        <v>75.299949999999995</v>
      </c>
      <c r="P6" s="68">
        <f>'Waste 3'!P27</f>
        <v>7.9750000000000001E-2</v>
      </c>
      <c r="Q6" s="68">
        <f>'Waste 3'!Q27</f>
        <v>1.48933125</v>
      </c>
      <c r="R6" s="68">
        <f>'Waste 3'!R27</f>
        <v>0</v>
      </c>
      <c r="S6" s="68">
        <f>'Waste 3'!S27</f>
        <v>4.3862499999999995E-3</v>
      </c>
      <c r="T6" s="68">
        <f>'Waste 3'!T27</f>
        <v>0</v>
      </c>
      <c r="U6" s="68">
        <f>'Waste 3'!U27</f>
        <v>0</v>
      </c>
    </row>
    <row r="7" spans="1:21" x14ac:dyDescent="0.4">
      <c r="A7" s="60">
        <v>4</v>
      </c>
      <c r="B7" s="68">
        <f>'Waste 4'!B27</f>
        <v>250</v>
      </c>
      <c r="C7" s="68">
        <f>'Waste 4'!C27</f>
        <v>188.26499999999996</v>
      </c>
      <c r="D7" s="68">
        <f>'Waste 4'!D27</f>
        <v>52.65748949999999</v>
      </c>
      <c r="E7" s="68">
        <f>'Waste 4'!E27</f>
        <v>5.4418402500000003</v>
      </c>
      <c r="F7" s="68">
        <f>'Waste 4'!F27</f>
        <v>15.568868699999999</v>
      </c>
      <c r="G7" s="68">
        <f>'Waste 4'!G27</f>
        <v>0.35689499999999996</v>
      </c>
      <c r="H7" s="68">
        <f>'Waste 4'!H27</f>
        <v>0.45968999999999988</v>
      </c>
      <c r="I7" s="68">
        <f>'Waste 4'!I27</f>
        <v>7.1610000000000007E-2</v>
      </c>
      <c r="J7" s="68">
        <f>'Waste 4'!J27</f>
        <v>1.2704999999999999E-3</v>
      </c>
      <c r="K7" s="68">
        <f>'Waste 4'!K27</f>
        <v>5.0819999999999997E-3</v>
      </c>
      <c r="L7" s="68">
        <f>'Waste 4'!L27</f>
        <v>0.24948000000000001</v>
      </c>
      <c r="M7" s="68">
        <f>'Waste 4'!M27</f>
        <v>7.045499999999999E-2</v>
      </c>
      <c r="N7" s="68">
        <f>'Waste 4'!N27</f>
        <v>1280.8950000000002</v>
      </c>
      <c r="O7" s="68">
        <f>'Waste 4'!O27</f>
        <v>96.326999999999998</v>
      </c>
      <c r="P7" s="68">
        <f>'Waste 4'!P27</f>
        <v>0</v>
      </c>
      <c r="Q7" s="68">
        <f>'Waste 4'!Q27</f>
        <v>326.28749999999997</v>
      </c>
      <c r="R7" s="68">
        <f>'Waste 4'!R27</f>
        <v>0</v>
      </c>
      <c r="S7" s="68">
        <f>'Waste 4'!S27</f>
        <v>0.105105</v>
      </c>
      <c r="T7" s="68">
        <f>'Waste 4'!T27</f>
        <v>0</v>
      </c>
      <c r="U7" s="68">
        <f>'Waste 4'!U27</f>
        <v>0</v>
      </c>
    </row>
    <row r="8" spans="1:21" x14ac:dyDescent="0.4">
      <c r="A8" s="60">
        <v>5</v>
      </c>
      <c r="B8" s="68">
        <f>'Waste 5'!B27</f>
        <v>250</v>
      </c>
      <c r="C8" s="68">
        <f>'Waste 5'!C27</f>
        <v>121.58750000000001</v>
      </c>
      <c r="D8" s="68">
        <f>'Waste 5'!D27</f>
        <v>31.108916249999996</v>
      </c>
      <c r="E8" s="68">
        <f>'Waste 5'!E27</f>
        <v>0.93041062500000016</v>
      </c>
      <c r="F8" s="68">
        <f>'Waste 5'!F27</f>
        <v>18.246289999999998</v>
      </c>
      <c r="G8" s="68">
        <f>'Waste 5'!G27</f>
        <v>0.23252500000000001</v>
      </c>
      <c r="H8" s="68">
        <f>'Waste 5'!H27</f>
        <v>1.5176249999999998</v>
      </c>
      <c r="I8" s="68">
        <f>'Waste 5'!I27</f>
        <v>5.5025000000000004E-2</v>
      </c>
      <c r="J8" s="68">
        <f>'Waste 5'!J27</f>
        <v>6.2124999999999993E-3</v>
      </c>
      <c r="K8" s="68">
        <f>'Waste 5'!K27</f>
        <v>4.9699999999999996E-3</v>
      </c>
      <c r="L8" s="68">
        <f>'Waste 5'!L27</f>
        <v>0.33281249999999996</v>
      </c>
      <c r="M8" s="68">
        <f>'Waste 5'!M27</f>
        <v>3.8162500000000002E-2</v>
      </c>
      <c r="N8" s="68">
        <f>'Waste 5'!N27</f>
        <v>1794.5249999999999</v>
      </c>
      <c r="O8" s="68">
        <f>'Waste 5'!O27</f>
        <v>59.196249999999992</v>
      </c>
      <c r="P8" s="68">
        <f>'Waste 5'!P27</f>
        <v>0</v>
      </c>
      <c r="Q8" s="68">
        <f>'Waste 5'!Q27</f>
        <v>215.66249999999999</v>
      </c>
      <c r="R8" s="68">
        <f>'Waste 5'!R27</f>
        <v>0</v>
      </c>
      <c r="S8" s="68">
        <f>'Waste 5'!S27</f>
        <v>9.4074999999999992E-2</v>
      </c>
      <c r="T8" s="68">
        <f>'Waste 5'!T27</f>
        <v>0</v>
      </c>
      <c r="U8" s="68">
        <f>'Waste 5'!U27</f>
        <v>0</v>
      </c>
    </row>
    <row r="9" spans="1:21" x14ac:dyDescent="0.4">
      <c r="A9" s="60">
        <v>6</v>
      </c>
      <c r="B9" s="68">
        <f>'Waste 6'!B27</f>
        <v>250</v>
      </c>
      <c r="C9" s="68">
        <f>'Waste 6'!C27</f>
        <v>109.10249999999999</v>
      </c>
      <c r="D9" s="68">
        <f>'Waste 6'!D27</f>
        <v>15.7235912</v>
      </c>
      <c r="E9" s="68">
        <f>'Waste 6'!E27</f>
        <v>1.438288</v>
      </c>
      <c r="F9" s="68">
        <f>'Waste 6'!F27</f>
        <v>7.9623377500000005</v>
      </c>
      <c r="G9" s="68">
        <f>'Waste 6'!G27</f>
        <v>0.61078750000000004</v>
      </c>
      <c r="H9" s="68">
        <f>'Waste 6'!H27</f>
        <v>1.7904</v>
      </c>
      <c r="I9" s="68">
        <f>'Waste 6'!I27</f>
        <v>5.7815000000000005E-2</v>
      </c>
      <c r="J9" s="68">
        <f>'Waste 6'!J27</f>
        <v>3.5435000000000002E-3</v>
      </c>
      <c r="K9" s="68">
        <f>'Waste 6'!K27</f>
        <v>5.0355E-3</v>
      </c>
      <c r="L9" s="68">
        <f>'Waste 6'!L27</f>
        <v>0.18277000000000002</v>
      </c>
      <c r="M9" s="68">
        <f>'Waste 6'!M27</f>
        <v>4.0097500000000001E-2</v>
      </c>
      <c r="N9" s="68">
        <f>'Waste 6'!N27</f>
        <v>2873.9649999999997</v>
      </c>
      <c r="O9" s="68">
        <f>'Waste 6'!O27</f>
        <v>73.387749999999997</v>
      </c>
      <c r="P9" s="68">
        <f>'Waste 6'!P27</f>
        <v>0</v>
      </c>
      <c r="Q9" s="68">
        <f>'Waste 6'!Q27</f>
        <v>203.28500000000003</v>
      </c>
      <c r="R9" s="68">
        <f>'Waste 6'!R27</f>
        <v>0</v>
      </c>
      <c r="S9" s="68">
        <f>'Waste 6'!S27</f>
        <v>0.25923499999999999</v>
      </c>
      <c r="T9" s="68">
        <f>'Waste 6'!T27</f>
        <v>0</v>
      </c>
      <c r="U9" s="68">
        <f>'Waste 6'!U27</f>
        <v>0</v>
      </c>
    </row>
    <row r="10" spans="1:21" x14ac:dyDescent="0.4">
      <c r="A10" s="60">
        <v>7</v>
      </c>
      <c r="B10" s="68">
        <f>'Waste 7'!B27</f>
        <v>250</v>
      </c>
      <c r="C10" s="68">
        <f>'Waste 7'!C27</f>
        <v>26.415000000000003</v>
      </c>
      <c r="D10" s="68">
        <f>'Waste 7'!D27</f>
        <v>12.989970000000001</v>
      </c>
      <c r="E10" s="68">
        <f>'Waste 7'!E27</f>
        <v>0.47175750000000011</v>
      </c>
      <c r="F10" s="68">
        <f>'Waste 7'!F27</f>
        <v>0.84309300000000009</v>
      </c>
      <c r="G10" s="68">
        <f>'Waste 7'!G27</f>
        <v>7.4700000000000016E-2</v>
      </c>
      <c r="H10" s="68">
        <f>'Waste 7'!H27</f>
        <v>1.1700000000000002</v>
      </c>
      <c r="I10" s="68">
        <f>'Waste 7'!I27</f>
        <v>2.7900000000000008E-2</v>
      </c>
      <c r="J10" s="68">
        <f>'Waste 7'!J27</f>
        <v>3.7800000000000008E-3</v>
      </c>
      <c r="K10" s="68">
        <f>'Waste 7'!K27</f>
        <v>5.0400000000000011E-3</v>
      </c>
      <c r="L10" s="68">
        <f>'Waste 7'!L27</f>
        <v>2.2949999999999998E-2</v>
      </c>
      <c r="M10" s="68">
        <f>'Waste 7'!M27</f>
        <v>1.9350000000000003E-2</v>
      </c>
      <c r="N10" s="68">
        <f>'Waste 7'!N27</f>
        <v>1393.2000000000003</v>
      </c>
      <c r="O10" s="68">
        <f>'Waste 7'!O27</f>
        <v>23.580000000000005</v>
      </c>
      <c r="P10" s="68">
        <f>'Waste 7'!P27</f>
        <v>0</v>
      </c>
      <c r="Q10" s="68">
        <f>'Waste 7'!Q27</f>
        <v>209.25000000000006</v>
      </c>
      <c r="R10" s="68">
        <f>'Waste 7'!R27</f>
        <v>0</v>
      </c>
      <c r="S10" s="68">
        <f>'Waste 7'!S27</f>
        <v>7.5150000000000008E-2</v>
      </c>
      <c r="T10" s="68">
        <f>'Waste 7'!T27</f>
        <v>0</v>
      </c>
      <c r="U10" s="68">
        <f>'Waste 7'!U27</f>
        <v>0</v>
      </c>
    </row>
    <row r="11" spans="1:21" x14ac:dyDescent="0.4">
      <c r="A11" s="60">
        <v>8</v>
      </c>
      <c r="B11" s="68">
        <f>'Waste 8'!B27</f>
        <v>250</v>
      </c>
      <c r="C11" s="68">
        <f>'Waste 8'!C27</f>
        <v>41.667999999999999</v>
      </c>
      <c r="D11" s="68">
        <f>'Waste 8'!D27</f>
        <v>2.1168840000000002</v>
      </c>
      <c r="E11" s="68">
        <f>'Waste 8'!E27</f>
        <v>0.46127400000000007</v>
      </c>
      <c r="F11" s="68">
        <f>'Waste 8'!F27</f>
        <v>5.9237024000000007</v>
      </c>
      <c r="G11" s="68">
        <f>'Waste 8'!G27</f>
        <v>0.28688000000000002</v>
      </c>
      <c r="H11" s="68">
        <f>'Waste 8'!H27</f>
        <v>2.4816000000000003</v>
      </c>
      <c r="I11" s="68">
        <f>'Waste 8'!I27</f>
        <v>0.2046</v>
      </c>
      <c r="J11" s="68">
        <f>'Waste 8'!J27</f>
        <v>8.4040000000000017E-3</v>
      </c>
      <c r="K11" s="68">
        <f>'Waste 8'!K27</f>
        <v>5.0159999999999996E-3</v>
      </c>
      <c r="L11" s="68">
        <f>'Waste 8'!L27</f>
        <v>0.10164000000000002</v>
      </c>
      <c r="M11" s="68">
        <f>'Waste 8'!M27</f>
        <v>1.8920000000000003E-2</v>
      </c>
      <c r="N11" s="68">
        <f>'Waste 8'!N27</f>
        <v>37.620000000000005</v>
      </c>
      <c r="O11" s="68">
        <f>'Waste 8'!O27</f>
        <v>2692.8</v>
      </c>
      <c r="P11" s="68">
        <f>'Waste 8'!P27</f>
        <v>0</v>
      </c>
      <c r="Q11" s="68">
        <f>'Waste 8'!Q27</f>
        <v>53.460000000000008</v>
      </c>
      <c r="R11" s="68">
        <f>'Waste 8'!R27</f>
        <v>0</v>
      </c>
      <c r="S11" s="68">
        <f>'Waste 8'!S27</f>
        <v>7.4800000000000019E-2</v>
      </c>
      <c r="T11" s="68">
        <f>'Waste 8'!T27</f>
        <v>0</v>
      </c>
      <c r="U11" s="68">
        <f>'Waste 8'!U27</f>
        <v>0</v>
      </c>
    </row>
    <row r="12" spans="1:21" x14ac:dyDescent="0.4">
      <c r="A12" s="60">
        <v>9</v>
      </c>
      <c r="B12" s="68">
        <f>'Waste 9'!B27</f>
        <v>250</v>
      </c>
      <c r="C12" s="68">
        <f>'Waste 9'!C27</f>
        <v>26.94</v>
      </c>
      <c r="D12" s="68">
        <f>'Waste 9'!D27</f>
        <v>10.10331</v>
      </c>
      <c r="E12" s="68">
        <f>'Waste 9'!E27</f>
        <v>0.31450500000000009</v>
      </c>
      <c r="F12" s="68">
        <f>'Waste 9'!F27</f>
        <v>2.2383000000000002</v>
      </c>
      <c r="G12" s="68">
        <f>'Waste 9'!G27</f>
        <v>0.23700000000000002</v>
      </c>
      <c r="H12" s="68">
        <f>'Waste 9'!H27</f>
        <v>0.20220000000000002</v>
      </c>
      <c r="I12" s="68">
        <f>'Waste 9'!I27</f>
        <v>1.8600000000000002E-2</v>
      </c>
      <c r="J12" s="68">
        <f>'Waste 9'!J27</f>
        <v>3.3E-4</v>
      </c>
      <c r="K12" s="68">
        <f>'Waste 9'!K27</f>
        <v>5.0400000000000002E-3</v>
      </c>
      <c r="L12" s="68">
        <f>'Waste 9'!L27</f>
        <v>1.5299999999999999E-2</v>
      </c>
      <c r="M12" s="68">
        <f>'Waste 9'!M27</f>
        <v>1.29E-2</v>
      </c>
      <c r="N12" s="68">
        <f>'Waste 9'!N27</f>
        <v>973.5</v>
      </c>
      <c r="O12" s="68">
        <f>'Waste 9'!O27</f>
        <v>10.89</v>
      </c>
      <c r="P12" s="68">
        <f>'Waste 9'!P27</f>
        <v>0</v>
      </c>
      <c r="Q12" s="68">
        <f>'Waste 9'!Q27</f>
        <v>159</v>
      </c>
      <c r="R12" s="68">
        <f>'Waste 9'!R27</f>
        <v>0</v>
      </c>
      <c r="S12" s="68">
        <f>'Waste 9'!S27</f>
        <v>7.5600000000000014E-2</v>
      </c>
      <c r="T12" s="68">
        <f>'Waste 9'!T27</f>
        <v>0</v>
      </c>
      <c r="U12" s="68">
        <f>'Waste 9'!U27</f>
        <v>0</v>
      </c>
    </row>
    <row r="13" spans="1:21" x14ac:dyDescent="0.4">
      <c r="A13" s="60">
        <v>10</v>
      </c>
      <c r="B13" s="68">
        <f>'Waste 10'!B27</f>
        <v>250</v>
      </c>
      <c r="C13" s="68">
        <f>'Waste 10'!C27</f>
        <v>22.202500000000001</v>
      </c>
      <c r="D13" s="68">
        <f>'Waste 10'!D27</f>
        <v>3.2358084000000007</v>
      </c>
      <c r="E13" s="68">
        <f>'Waste 10'!E27</f>
        <v>0.56086725000000015</v>
      </c>
      <c r="F13" s="68">
        <f>'Waste 10'!F27</f>
        <v>1.0023439000000001</v>
      </c>
      <c r="G13" s="68">
        <f>'Waste 10'!G27</f>
        <v>4.1730000000000003E-2</v>
      </c>
      <c r="H13" s="68">
        <f>'Waste 10'!H27</f>
        <v>0.77575000000000005</v>
      </c>
      <c r="I13" s="68">
        <f>'Waste 10'!I27</f>
        <v>5.457E-2</v>
      </c>
      <c r="J13" s="68">
        <f>'Waste 10'!J27</f>
        <v>5.8850000000000005E-4</v>
      </c>
      <c r="K13" s="68">
        <f>'Waste 10'!K27</f>
        <v>5.0290000000000005E-3</v>
      </c>
      <c r="L13" s="68">
        <f>'Waste 10'!L27</f>
        <v>2.7285E-2</v>
      </c>
      <c r="M13" s="68">
        <f>'Waste 10'!M27</f>
        <v>3.4240000000000007E-2</v>
      </c>
      <c r="N13" s="68">
        <f>'Waste 10'!N27</f>
        <v>38.627000000000002</v>
      </c>
      <c r="O13" s="68">
        <f>'Waste 10'!O27</f>
        <v>4338.8500000000004</v>
      </c>
      <c r="P13" s="68">
        <f>'Waste 10'!P27</f>
        <v>0</v>
      </c>
      <c r="Q13" s="68">
        <f>'Waste 10'!Q27</f>
        <v>355.77500000000009</v>
      </c>
      <c r="R13" s="68">
        <f>'Waste 10'!R27</f>
        <v>0</v>
      </c>
      <c r="S13" s="68">
        <f>'Waste 10'!S27</f>
        <v>7.5435000000000016E-2</v>
      </c>
      <c r="T13" s="68">
        <f>'Waste 10'!T27</f>
        <v>0</v>
      </c>
      <c r="U13" s="68">
        <f>'Waste 10'!U27</f>
        <v>0</v>
      </c>
    </row>
    <row r="14" spans="1:21" s="74" customFormat="1" ht="15.45" x14ac:dyDescent="0.4">
      <c r="A14" s="64" t="s">
        <v>101</v>
      </c>
      <c r="B14" s="73">
        <f>SUM(B4:B13)</f>
        <v>2399</v>
      </c>
      <c r="C14" s="73">
        <f t="shared" ref="C14:U14" si="0">SUM(C4:C13)</f>
        <v>883.02809999999988</v>
      </c>
      <c r="D14" s="73">
        <f t="shared" si="0"/>
        <v>177.96517782999996</v>
      </c>
      <c r="E14" s="73">
        <f t="shared" si="0"/>
        <v>18.426643100000003</v>
      </c>
      <c r="F14" s="73">
        <f t="shared" si="0"/>
        <v>66.549052700000004</v>
      </c>
      <c r="G14" s="73">
        <f t="shared" si="0"/>
        <v>2.6639772499999999</v>
      </c>
      <c r="H14" s="73">
        <f t="shared" si="0"/>
        <v>8.8266658499999995</v>
      </c>
      <c r="I14" s="73">
        <f t="shared" si="0"/>
        <v>0.63332040000000001</v>
      </c>
      <c r="J14" s="73">
        <f t="shared" si="0"/>
        <v>2.669332E-2</v>
      </c>
      <c r="K14" s="73">
        <f t="shared" si="0"/>
        <v>4.8263150000000005E-2</v>
      </c>
      <c r="L14" s="73">
        <f t="shared" si="0"/>
        <v>1.0851924500000001</v>
      </c>
      <c r="M14" s="73">
        <f t="shared" si="0"/>
        <v>0.33387359999999999</v>
      </c>
      <c r="N14" s="73">
        <f t="shared" si="0"/>
        <v>13138.748825000002</v>
      </c>
      <c r="O14" s="73">
        <f t="shared" si="0"/>
        <v>7521.9749499999998</v>
      </c>
      <c r="P14" s="73">
        <f t="shared" si="0"/>
        <v>7.9750000000000001E-2</v>
      </c>
      <c r="Q14" s="73">
        <f t="shared" si="0"/>
        <v>2073.2750812499999</v>
      </c>
      <c r="R14" s="73">
        <f t="shared" si="0"/>
        <v>0</v>
      </c>
      <c r="S14" s="73">
        <f t="shared" si="0"/>
        <v>1.08716765</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149</v>
      </c>
      <c r="C4" s="68">
        <f>'Field data and Waste 1'!C27</f>
        <v>249.1876</v>
      </c>
      <c r="D4" s="68">
        <f>'Field data and Waste 1'!D27</f>
        <v>34.7162103</v>
      </c>
      <c r="E4" s="68">
        <f>'Field data and Waste 1'!E27</f>
        <v>3.8548311500000003</v>
      </c>
      <c r="F4" s="68">
        <f>'Field data and Waste 1'!F27</f>
        <v>7.2580939600000001</v>
      </c>
      <c r="G4" s="68">
        <f>'Field data and Waste 1'!G27</f>
        <v>0.66506150000000008</v>
      </c>
      <c r="H4" s="68">
        <f>'Field data and Waste 1'!H27</f>
        <v>0.2070951</v>
      </c>
      <c r="I4" s="68">
        <f>'Field data and Waste 1'!I27</f>
        <v>0.10438940000000002</v>
      </c>
      <c r="J4" s="68">
        <f>'Field data and Waste 1'!J27</f>
        <v>1.8520700000000001E-3</v>
      </c>
      <c r="K4" s="68">
        <f>'Field data and Waste 1'!K27</f>
        <v>7.5766500000000016E-3</v>
      </c>
      <c r="L4" s="68">
        <f>'Field data and Waste 1'!L27</f>
        <v>0.1027057</v>
      </c>
      <c r="M4" s="68">
        <f>'Field data and Waste 1'!M27</f>
        <v>7.2399099999999994E-2</v>
      </c>
      <c r="N4" s="68">
        <f>'Field data and Waste 1'!N27</f>
        <v>3788.3250000000003</v>
      </c>
      <c r="O4" s="68">
        <f>'Field data and Waste 1'!O27</f>
        <v>75.766500000000008</v>
      </c>
      <c r="P4" s="68">
        <f>'Field data and Waste 1'!P27</f>
        <v>0</v>
      </c>
      <c r="Q4" s="68">
        <f>'Field data and Waste 1'!Q27</f>
        <v>437.76200000000006</v>
      </c>
      <c r="R4" s="68">
        <f>'Field data and Waste 1'!R27</f>
        <v>0</v>
      </c>
      <c r="S4" s="68">
        <f>'Field data and Waste 1'!S27</f>
        <v>0.2475039</v>
      </c>
      <c r="T4" s="68">
        <f>'Field data and Waste 1'!T27</f>
        <v>0</v>
      </c>
      <c r="U4" s="68">
        <f>'Field data and Waste 1'!U27</f>
        <v>0</v>
      </c>
    </row>
    <row r="5" spans="1:21" x14ac:dyDescent="0.4">
      <c r="A5" s="60">
        <v>2</v>
      </c>
      <c r="B5" s="68">
        <f>'Waste 2'!B27</f>
        <v>250</v>
      </c>
      <c r="C5" s="68">
        <f>'Waste 2'!C27</f>
        <v>94.46999999999997</v>
      </c>
      <c r="D5" s="68">
        <f>'Waste 2'!D27</f>
        <v>14.275220999999997</v>
      </c>
      <c r="E5" s="68">
        <f>'Waste 2'!E27</f>
        <v>4.7472180000000002</v>
      </c>
      <c r="F5" s="68">
        <f>'Waste 2'!F27</f>
        <v>6.9400978499999972</v>
      </c>
      <c r="G5" s="68">
        <f>'Waste 2'!G27</f>
        <v>0.15225749999999996</v>
      </c>
      <c r="H5" s="68">
        <f>'Waste 2'!H27</f>
        <v>0.17788499999999996</v>
      </c>
      <c r="I5" s="68">
        <f>'Waste 2'!I27</f>
        <v>3.1154999999999995E-2</v>
      </c>
      <c r="J5" s="68">
        <f>'Waste 2'!J27</f>
        <v>5.5274999999999996E-4</v>
      </c>
      <c r="K5" s="68">
        <f>'Waste 2'!K27</f>
        <v>5.075249999999999E-3</v>
      </c>
      <c r="L5" s="68">
        <f>'Waste 2'!L27</f>
        <v>4.5224999999999994E-2</v>
      </c>
      <c r="M5" s="68">
        <f>'Waste 2'!M27</f>
        <v>2.1607499999999995E-2</v>
      </c>
      <c r="N5" s="68">
        <f>'Waste 2'!N27</f>
        <v>956.75999999999988</v>
      </c>
      <c r="O5" s="68">
        <f>'Waste 2'!O27</f>
        <v>75.877499999999984</v>
      </c>
      <c r="P5" s="68">
        <f>'Waste 2'!P27</f>
        <v>0</v>
      </c>
      <c r="Q5" s="68">
        <f>'Waste 2'!Q27</f>
        <v>111.30374999999998</v>
      </c>
      <c r="R5" s="68">
        <f>'Waste 2'!R27</f>
        <v>0</v>
      </c>
      <c r="S5" s="68">
        <f>'Waste 2'!S27</f>
        <v>7.5877499999999987E-2</v>
      </c>
      <c r="T5" s="68">
        <f>'Waste 2'!T27</f>
        <v>0</v>
      </c>
      <c r="U5" s="68">
        <f>'Waste 2'!U27</f>
        <v>0</v>
      </c>
    </row>
    <row r="6" spans="1:21" x14ac:dyDescent="0.4">
      <c r="A6" s="60">
        <v>3</v>
      </c>
      <c r="B6" s="68">
        <f>'Waste 3'!B27</f>
        <v>250</v>
      </c>
      <c r="C6" s="68">
        <f>'Waste 3'!C27</f>
        <v>3.19</v>
      </c>
      <c r="D6" s="68">
        <f>'Waste 3'!D27</f>
        <v>1.0377771799999997</v>
      </c>
      <c r="E6" s="68">
        <f>'Waste 3'!E27</f>
        <v>0.20565132499999997</v>
      </c>
      <c r="F6" s="68">
        <f>'Waste 3'!F27</f>
        <v>0.56592513999999983</v>
      </c>
      <c r="G6" s="68">
        <f>'Waste 3'!G27</f>
        <v>6.1407500000000004E-3</v>
      </c>
      <c r="H6" s="68">
        <f>'Waste 3'!H27</f>
        <v>4.4420749999999995E-2</v>
      </c>
      <c r="I6" s="68">
        <f>'Waste 3'!I27</f>
        <v>7.6559999999999996E-3</v>
      </c>
      <c r="J6" s="68">
        <f>'Waste 3'!J27</f>
        <v>1.595E-4</v>
      </c>
      <c r="K6" s="68">
        <f>'Waste 3'!K27</f>
        <v>3.9875000000000002E-4</v>
      </c>
      <c r="L6" s="68">
        <f>'Waste 3'!L27</f>
        <v>5.0242500000000001E-3</v>
      </c>
      <c r="M6" s="68">
        <f>'Waste 3'!M27</f>
        <v>5.7419999999999997E-3</v>
      </c>
      <c r="N6" s="68">
        <f>'Waste 3'!N27</f>
        <v>1.331825</v>
      </c>
      <c r="O6" s="68">
        <f>'Waste 3'!O27</f>
        <v>75.299949999999995</v>
      </c>
      <c r="P6" s="68">
        <f>'Waste 3'!P27</f>
        <v>7.9750000000000001E-2</v>
      </c>
      <c r="Q6" s="68">
        <f>'Waste 3'!Q27</f>
        <v>1.48933125</v>
      </c>
      <c r="R6" s="68">
        <f>'Waste 3'!R27</f>
        <v>0</v>
      </c>
      <c r="S6" s="68">
        <f>'Waste 3'!S27</f>
        <v>4.3862499999999995E-3</v>
      </c>
      <c r="T6" s="68">
        <f>'Waste 3'!T27</f>
        <v>0</v>
      </c>
      <c r="U6" s="68">
        <f>'Waste 3'!U27</f>
        <v>0</v>
      </c>
    </row>
    <row r="7" spans="1:21" x14ac:dyDescent="0.4">
      <c r="A7" s="60">
        <v>4</v>
      </c>
      <c r="B7" s="68">
        <f>'Waste 4'!B27</f>
        <v>250</v>
      </c>
      <c r="C7" s="68">
        <f>'Waste 4'!C27</f>
        <v>188.26499999999996</v>
      </c>
      <c r="D7" s="68">
        <f>'Waste 4'!D27</f>
        <v>52.65748949999999</v>
      </c>
      <c r="E7" s="68">
        <f>'Waste 4'!E27</f>
        <v>5.4418402500000003</v>
      </c>
      <c r="F7" s="68">
        <f>'Waste 4'!F27</f>
        <v>15.568868699999999</v>
      </c>
      <c r="G7" s="68">
        <f>'Waste 4'!G27</f>
        <v>0.35689499999999996</v>
      </c>
      <c r="H7" s="68">
        <f>'Waste 4'!H27</f>
        <v>0.45968999999999988</v>
      </c>
      <c r="I7" s="68">
        <f>'Waste 4'!I27</f>
        <v>7.1610000000000007E-2</v>
      </c>
      <c r="J7" s="68">
        <f>'Waste 4'!J27</f>
        <v>1.2704999999999999E-3</v>
      </c>
      <c r="K7" s="68">
        <f>'Waste 4'!K27</f>
        <v>5.0819999999999997E-3</v>
      </c>
      <c r="L7" s="68">
        <f>'Waste 4'!L27</f>
        <v>0.24948000000000001</v>
      </c>
      <c r="M7" s="68">
        <f>'Waste 4'!M27</f>
        <v>7.045499999999999E-2</v>
      </c>
      <c r="N7" s="68">
        <f>'Waste 4'!N27</f>
        <v>1280.8950000000002</v>
      </c>
      <c r="O7" s="68">
        <f>'Waste 4'!O27</f>
        <v>96.326999999999998</v>
      </c>
      <c r="P7" s="68">
        <f>'Waste 4'!P27</f>
        <v>0</v>
      </c>
      <c r="Q7" s="68">
        <f>'Waste 4'!Q27</f>
        <v>326.28749999999997</v>
      </c>
      <c r="R7" s="68">
        <f>'Waste 4'!R27</f>
        <v>0</v>
      </c>
      <c r="S7" s="68">
        <f>'Waste 4'!S27</f>
        <v>0.105105</v>
      </c>
      <c r="T7" s="68">
        <f>'Waste 4'!T27</f>
        <v>0</v>
      </c>
      <c r="U7" s="68">
        <f>'Waste 4'!U27</f>
        <v>0</v>
      </c>
    </row>
    <row r="8" spans="1:21" x14ac:dyDescent="0.4">
      <c r="A8" s="60">
        <v>5</v>
      </c>
      <c r="B8" s="68">
        <f>'Waste 5'!B27</f>
        <v>250</v>
      </c>
      <c r="C8" s="68">
        <f>'Waste 5'!C27</f>
        <v>121.58750000000001</v>
      </c>
      <c r="D8" s="68">
        <f>'Waste 5'!D27</f>
        <v>31.108916249999996</v>
      </c>
      <c r="E8" s="68">
        <f>'Waste 5'!E27</f>
        <v>0.93041062500000016</v>
      </c>
      <c r="F8" s="68">
        <f>'Waste 5'!F27</f>
        <v>18.246289999999998</v>
      </c>
      <c r="G8" s="68">
        <f>'Waste 5'!G27</f>
        <v>0.23252500000000001</v>
      </c>
      <c r="H8" s="68">
        <f>'Waste 5'!H27</f>
        <v>1.5176249999999998</v>
      </c>
      <c r="I8" s="68">
        <f>'Waste 5'!I27</f>
        <v>5.5025000000000004E-2</v>
      </c>
      <c r="J8" s="68">
        <f>'Waste 5'!J27</f>
        <v>6.2124999999999993E-3</v>
      </c>
      <c r="K8" s="68">
        <f>'Waste 5'!K27</f>
        <v>4.9699999999999996E-3</v>
      </c>
      <c r="L8" s="68">
        <f>'Waste 5'!L27</f>
        <v>0.33281249999999996</v>
      </c>
      <c r="M8" s="68">
        <f>'Waste 5'!M27</f>
        <v>3.8162500000000002E-2</v>
      </c>
      <c r="N8" s="68">
        <f>'Waste 5'!N27</f>
        <v>1794.5249999999999</v>
      </c>
      <c r="O8" s="68">
        <f>'Waste 5'!O27</f>
        <v>59.196249999999992</v>
      </c>
      <c r="P8" s="68">
        <f>'Waste 5'!P27</f>
        <v>0</v>
      </c>
      <c r="Q8" s="68">
        <f>'Waste 5'!Q27</f>
        <v>215.66249999999999</v>
      </c>
      <c r="R8" s="68">
        <f>'Waste 5'!R27</f>
        <v>0</v>
      </c>
      <c r="S8" s="68">
        <f>'Waste 5'!S27</f>
        <v>9.4074999999999992E-2</v>
      </c>
      <c r="T8" s="68">
        <f>'Waste 5'!T27</f>
        <v>0</v>
      </c>
      <c r="U8" s="68">
        <f>'Waste 5'!U27</f>
        <v>0</v>
      </c>
    </row>
    <row r="9" spans="1:21" x14ac:dyDescent="0.4">
      <c r="A9" s="60">
        <v>6</v>
      </c>
      <c r="B9" s="68">
        <f>'Waste 6'!B27</f>
        <v>250</v>
      </c>
      <c r="C9" s="68">
        <f>'Waste 6'!C27</f>
        <v>109.10249999999999</v>
      </c>
      <c r="D9" s="68">
        <f>'Waste 6'!D27</f>
        <v>15.7235912</v>
      </c>
      <c r="E9" s="68">
        <f>'Waste 6'!E27</f>
        <v>1.438288</v>
      </c>
      <c r="F9" s="68">
        <f>'Waste 6'!F27</f>
        <v>7.9623377500000005</v>
      </c>
      <c r="G9" s="68">
        <f>'Waste 6'!G27</f>
        <v>0.61078750000000004</v>
      </c>
      <c r="H9" s="68">
        <f>'Waste 6'!H27</f>
        <v>1.7904</v>
      </c>
      <c r="I9" s="68">
        <f>'Waste 6'!I27</f>
        <v>5.7815000000000005E-2</v>
      </c>
      <c r="J9" s="68">
        <f>'Waste 6'!J27</f>
        <v>3.5435000000000002E-3</v>
      </c>
      <c r="K9" s="68">
        <f>'Waste 6'!K27</f>
        <v>5.0355E-3</v>
      </c>
      <c r="L9" s="68">
        <f>'Waste 6'!L27</f>
        <v>0.18277000000000002</v>
      </c>
      <c r="M9" s="68">
        <f>'Waste 6'!M27</f>
        <v>4.0097500000000001E-2</v>
      </c>
      <c r="N9" s="68">
        <f>'Waste 6'!N27</f>
        <v>2873.9649999999997</v>
      </c>
      <c r="O9" s="68">
        <f>'Waste 6'!O27</f>
        <v>73.387749999999997</v>
      </c>
      <c r="P9" s="68">
        <f>'Waste 6'!P27</f>
        <v>0</v>
      </c>
      <c r="Q9" s="68">
        <f>'Waste 6'!Q27</f>
        <v>203.28500000000003</v>
      </c>
      <c r="R9" s="68">
        <f>'Waste 6'!R27</f>
        <v>0</v>
      </c>
      <c r="S9" s="68">
        <f>'Waste 6'!S27</f>
        <v>0.25923499999999999</v>
      </c>
      <c r="T9" s="68">
        <f>'Waste 6'!T27</f>
        <v>0</v>
      </c>
      <c r="U9" s="68">
        <f>'Waste 6'!U27</f>
        <v>0</v>
      </c>
    </row>
    <row r="10" spans="1:21" x14ac:dyDescent="0.4">
      <c r="A10" s="60">
        <v>7</v>
      </c>
      <c r="B10" s="68">
        <f>'Waste 7'!B27</f>
        <v>250</v>
      </c>
      <c r="C10" s="68">
        <f>'Waste 7'!C27</f>
        <v>26.415000000000003</v>
      </c>
      <c r="D10" s="68">
        <f>'Waste 7'!D27</f>
        <v>12.989970000000001</v>
      </c>
      <c r="E10" s="68">
        <f>'Waste 7'!E27</f>
        <v>0.47175750000000011</v>
      </c>
      <c r="F10" s="68">
        <f>'Waste 7'!F27</f>
        <v>0.84309300000000009</v>
      </c>
      <c r="G10" s="68">
        <f>'Waste 7'!G27</f>
        <v>7.4700000000000016E-2</v>
      </c>
      <c r="H10" s="68">
        <f>'Waste 7'!H27</f>
        <v>1.1700000000000002</v>
      </c>
      <c r="I10" s="68">
        <f>'Waste 7'!I27</f>
        <v>2.7900000000000008E-2</v>
      </c>
      <c r="J10" s="68">
        <f>'Waste 7'!J27</f>
        <v>3.7800000000000008E-3</v>
      </c>
      <c r="K10" s="68">
        <f>'Waste 7'!K27</f>
        <v>5.0400000000000011E-3</v>
      </c>
      <c r="L10" s="68">
        <f>'Waste 7'!L27</f>
        <v>2.2949999999999998E-2</v>
      </c>
      <c r="M10" s="68">
        <f>'Waste 7'!M27</f>
        <v>1.9350000000000003E-2</v>
      </c>
      <c r="N10" s="68">
        <f>'Waste 7'!N27</f>
        <v>1393.2000000000003</v>
      </c>
      <c r="O10" s="68">
        <f>'Waste 7'!O27</f>
        <v>23.580000000000005</v>
      </c>
      <c r="P10" s="68">
        <f>'Waste 7'!P27</f>
        <v>0</v>
      </c>
      <c r="Q10" s="68">
        <f>'Waste 7'!Q27</f>
        <v>209.25000000000006</v>
      </c>
      <c r="R10" s="68">
        <f>'Waste 7'!R27</f>
        <v>0</v>
      </c>
      <c r="S10" s="68">
        <f>'Waste 7'!S27</f>
        <v>7.5150000000000008E-2</v>
      </c>
      <c r="T10" s="68">
        <f>'Waste 7'!T27</f>
        <v>0</v>
      </c>
      <c r="U10" s="68">
        <f>'Waste 7'!U27</f>
        <v>0</v>
      </c>
    </row>
    <row r="11" spans="1:21" x14ac:dyDescent="0.4">
      <c r="A11" s="60">
        <v>8</v>
      </c>
      <c r="B11" s="68">
        <f>'Waste 8'!B27</f>
        <v>250</v>
      </c>
      <c r="C11" s="68">
        <f>'Waste 8'!C27</f>
        <v>41.667999999999999</v>
      </c>
      <c r="D11" s="68">
        <f>'Waste 8'!D27</f>
        <v>2.1168840000000002</v>
      </c>
      <c r="E11" s="68">
        <f>'Waste 8'!E27</f>
        <v>0.46127400000000007</v>
      </c>
      <c r="F11" s="68">
        <f>'Waste 8'!F27</f>
        <v>5.9237024000000007</v>
      </c>
      <c r="G11" s="68">
        <f>'Waste 8'!G27</f>
        <v>0.28688000000000002</v>
      </c>
      <c r="H11" s="68">
        <f>'Waste 8'!H27</f>
        <v>2.4816000000000003</v>
      </c>
      <c r="I11" s="68">
        <f>'Waste 8'!I27</f>
        <v>0.2046</v>
      </c>
      <c r="J11" s="68">
        <f>'Waste 8'!J27</f>
        <v>8.4040000000000017E-3</v>
      </c>
      <c r="K11" s="68">
        <f>'Waste 8'!K27</f>
        <v>5.0159999999999996E-3</v>
      </c>
      <c r="L11" s="68">
        <f>'Waste 8'!L27</f>
        <v>0.10164000000000002</v>
      </c>
      <c r="M11" s="68">
        <f>'Waste 8'!M27</f>
        <v>1.8920000000000003E-2</v>
      </c>
      <c r="N11" s="68">
        <f>'Waste 8'!N27</f>
        <v>37.620000000000005</v>
      </c>
      <c r="O11" s="68">
        <f>'Waste 8'!O27</f>
        <v>2692.8</v>
      </c>
      <c r="P11" s="68">
        <f>'Waste 8'!P27</f>
        <v>0</v>
      </c>
      <c r="Q11" s="68">
        <f>'Waste 8'!Q27</f>
        <v>53.460000000000008</v>
      </c>
      <c r="R11" s="68">
        <f>'Waste 8'!R27</f>
        <v>0</v>
      </c>
      <c r="S11" s="68">
        <f>'Waste 8'!S27</f>
        <v>7.4800000000000019E-2</v>
      </c>
      <c r="T11" s="68">
        <f>'Waste 8'!T27</f>
        <v>0</v>
      </c>
      <c r="U11" s="68">
        <f>'Waste 8'!U27</f>
        <v>0</v>
      </c>
    </row>
    <row r="12" spans="1:21" x14ac:dyDescent="0.4">
      <c r="A12" s="60">
        <v>9</v>
      </c>
      <c r="B12" s="68">
        <f>'Waste 9'!B27</f>
        <v>250</v>
      </c>
      <c r="C12" s="68">
        <f>'Waste 9'!C27</f>
        <v>26.94</v>
      </c>
      <c r="D12" s="68">
        <f>'Waste 9'!D27</f>
        <v>10.10331</v>
      </c>
      <c r="E12" s="68">
        <f>'Waste 9'!E27</f>
        <v>0.31450500000000009</v>
      </c>
      <c r="F12" s="68">
        <f>'Waste 9'!F27</f>
        <v>2.2383000000000002</v>
      </c>
      <c r="G12" s="68">
        <f>'Waste 9'!G27</f>
        <v>0.23700000000000002</v>
      </c>
      <c r="H12" s="68">
        <f>'Waste 9'!H27</f>
        <v>0.20220000000000002</v>
      </c>
      <c r="I12" s="68">
        <f>'Waste 9'!I27</f>
        <v>1.8600000000000002E-2</v>
      </c>
      <c r="J12" s="68">
        <f>'Waste 9'!J27</f>
        <v>3.3E-4</v>
      </c>
      <c r="K12" s="68">
        <f>'Waste 9'!K27</f>
        <v>5.0400000000000002E-3</v>
      </c>
      <c r="L12" s="68">
        <f>'Waste 9'!L27</f>
        <v>1.5299999999999999E-2</v>
      </c>
      <c r="M12" s="68">
        <f>'Waste 9'!M27</f>
        <v>1.29E-2</v>
      </c>
      <c r="N12" s="68">
        <f>'Waste 9'!N27</f>
        <v>973.5</v>
      </c>
      <c r="O12" s="68">
        <f>'Waste 9'!O27</f>
        <v>10.89</v>
      </c>
      <c r="P12" s="68">
        <f>'Waste 9'!P27</f>
        <v>0</v>
      </c>
      <c r="Q12" s="68">
        <f>'Waste 9'!Q27</f>
        <v>159</v>
      </c>
      <c r="R12" s="68">
        <f>'Waste 9'!R27</f>
        <v>0</v>
      </c>
      <c r="S12" s="68">
        <f>'Waste 9'!S27</f>
        <v>7.5600000000000014E-2</v>
      </c>
      <c r="T12" s="68">
        <f>'Waste 9'!T27</f>
        <v>0</v>
      </c>
      <c r="U12" s="68">
        <f>'Waste 9'!U27</f>
        <v>0</v>
      </c>
    </row>
    <row r="13" spans="1:21" x14ac:dyDescent="0.4">
      <c r="A13" s="60">
        <v>10</v>
      </c>
      <c r="B13" s="68">
        <f>'Waste 10'!B27</f>
        <v>250</v>
      </c>
      <c r="C13" s="68">
        <f>'Waste 10'!C27</f>
        <v>22.202500000000001</v>
      </c>
      <c r="D13" s="68">
        <f>'Waste 10'!D27</f>
        <v>3.2358084000000007</v>
      </c>
      <c r="E13" s="68">
        <f>'Waste 10'!E27</f>
        <v>0.56086725000000015</v>
      </c>
      <c r="F13" s="68">
        <f>'Waste 10'!F27</f>
        <v>1.0023439000000001</v>
      </c>
      <c r="G13" s="68">
        <f>'Waste 10'!G27</f>
        <v>4.1730000000000003E-2</v>
      </c>
      <c r="H13" s="68">
        <f>'Waste 10'!H27</f>
        <v>0.77575000000000005</v>
      </c>
      <c r="I13" s="68">
        <f>'Waste 10'!I27</f>
        <v>5.457E-2</v>
      </c>
      <c r="J13" s="68">
        <f>'Waste 10'!J27</f>
        <v>5.8850000000000005E-4</v>
      </c>
      <c r="K13" s="68">
        <f>'Waste 10'!K27</f>
        <v>5.0290000000000005E-3</v>
      </c>
      <c r="L13" s="68">
        <f>'Waste 10'!L27</f>
        <v>2.7285E-2</v>
      </c>
      <c r="M13" s="68">
        <f>'Waste 10'!M27</f>
        <v>3.4240000000000007E-2</v>
      </c>
      <c r="N13" s="68">
        <f>'Waste 10'!N27</f>
        <v>38.627000000000002</v>
      </c>
      <c r="O13" s="68">
        <f>'Waste 10'!O27</f>
        <v>4338.8500000000004</v>
      </c>
      <c r="P13" s="68">
        <f>'Waste 10'!P27</f>
        <v>0</v>
      </c>
      <c r="Q13" s="68">
        <f>'Waste 10'!Q27</f>
        <v>355.77500000000009</v>
      </c>
      <c r="R13" s="68">
        <f>'Waste 10'!R27</f>
        <v>0</v>
      </c>
      <c r="S13" s="68">
        <f>'Waste 10'!S27</f>
        <v>7.5435000000000016E-2</v>
      </c>
      <c r="T13" s="68">
        <f>'Waste 10'!T27</f>
        <v>0</v>
      </c>
      <c r="U13" s="68">
        <f>'Waste 10'!U27</f>
        <v>0</v>
      </c>
    </row>
    <row r="14" spans="1:21" x14ac:dyDescent="0.4">
      <c r="A14" s="61"/>
      <c r="B14" s="65"/>
      <c r="C14" s="65"/>
      <c r="D14" s="65"/>
      <c r="E14" s="65"/>
      <c r="F14" s="65"/>
      <c r="G14" s="65"/>
      <c r="H14" s="65"/>
      <c r="I14" s="65"/>
      <c r="J14" s="65"/>
      <c r="K14" s="65"/>
      <c r="L14" s="65"/>
      <c r="M14" s="65"/>
      <c r="N14" s="65"/>
      <c r="O14" s="65"/>
      <c r="P14" s="65"/>
      <c r="Q14" s="65"/>
      <c r="R14" s="65"/>
      <c r="S14" s="65"/>
      <c r="T14" s="65"/>
      <c r="U14" s="65"/>
    </row>
    <row r="15" spans="1:21" x14ac:dyDescent="0.4">
      <c r="A15" s="66" t="s">
        <v>103</v>
      </c>
      <c r="B15" s="65"/>
      <c r="C15" s="65"/>
      <c r="D15" s="65"/>
      <c r="E15" s="65"/>
      <c r="F15" s="65"/>
      <c r="G15" s="65"/>
      <c r="H15" s="65"/>
      <c r="I15" s="65"/>
      <c r="J15" s="65"/>
      <c r="K15" s="65"/>
      <c r="L15" s="65"/>
      <c r="M15" s="65"/>
      <c r="N15" s="65"/>
      <c r="O15" s="65"/>
      <c r="P15" s="65"/>
      <c r="Q15" s="65"/>
      <c r="R15" s="65"/>
      <c r="S15" s="65"/>
      <c r="T15" s="65"/>
      <c r="U15" s="65"/>
    </row>
    <row r="16" spans="1:21" ht="38.15" x14ac:dyDescent="0.4">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4">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4">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4">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4">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4">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4">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4">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4">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4">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4">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4">
      <c r="A27" s="61"/>
      <c r="B27" s="65"/>
      <c r="C27" s="65"/>
      <c r="D27" s="65"/>
      <c r="E27" s="65"/>
      <c r="F27" s="65"/>
      <c r="G27" s="65"/>
      <c r="H27" s="65"/>
      <c r="I27" s="65"/>
      <c r="J27" s="65"/>
      <c r="K27" s="65"/>
      <c r="L27" s="65"/>
      <c r="M27" s="65"/>
      <c r="N27" s="65"/>
      <c r="O27" s="65"/>
      <c r="P27" s="65"/>
      <c r="Q27" s="65"/>
      <c r="R27" s="65"/>
      <c r="S27" s="65"/>
      <c r="T27" s="65"/>
      <c r="U27" s="65"/>
    </row>
    <row r="28" spans="1:21" x14ac:dyDescent="0.4">
      <c r="A28" s="59" t="s">
        <v>104</v>
      </c>
      <c r="B28" s="59"/>
      <c r="C28" s="59"/>
      <c r="D28" s="59"/>
      <c r="E28" s="59"/>
      <c r="F28" s="59"/>
      <c r="G28" s="59"/>
      <c r="H28" s="59"/>
      <c r="I28" s="59"/>
      <c r="J28" s="59"/>
      <c r="K28" s="59"/>
      <c r="L28" s="59"/>
      <c r="M28" s="59"/>
    </row>
    <row r="29" spans="1:21" ht="38.15" x14ac:dyDescent="0.4">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5.75" x14ac:dyDescent="0.4">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4">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4">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4">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4">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4">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4">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4">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4">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4">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4">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45" x14ac:dyDescent="0.4">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2019-01-18T00:00:00+00:00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84154B40-E571-466E-ACE8-39D39AE03264}"/>
</file>

<file path=customXml/itemProps2.xml><?xml version="1.0" encoding="utf-8"?>
<ds:datastoreItem xmlns:ds="http://schemas.openxmlformats.org/officeDocument/2006/customXml" ds:itemID="{5A0194B4-8AAB-46B2-8C2D-0176ED58E525}"/>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2019-01-18T13:30:09Z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08664111-0392-4c69-927e-d1b720680459</vt:lpwstr>
  </property>
  <property fmtid="{D5CDD505-2E9C-101B-9397-08002B2CF9AE}" pid="4" name="_dlc_DocId">
    <vt:lpwstr>REGU-415-11772</vt:lpwstr>
  </property>
  <property fmtid="{D5CDD505-2E9C-101B-9397-08002B2CF9AE}" pid="5" name="_dlc_DocIdUrl">
    <vt:lpwstr>https://cyfoethnaturiolcymru.sharepoint.com/teams/Regulatory/Permitting/_layouts/15/DocIdRedir.aspx?ID=REGU-415-11772, REGU-415-11772</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